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showHorizontalScroll="0" showSheetTabs="0" xWindow="0" yWindow="0" windowWidth="17020" windowHeight="6920" tabRatio="614" firstSheet="26" activeTab="25"/>
  </bookViews>
  <sheets>
    <sheet name="InstrumenGuru (2)" sheetId="30" r:id="rId1"/>
    <sheet name="Chart1" sheetId="29" r:id="rId2"/>
    <sheet name="5-6" sheetId="28" r:id="rId3"/>
    <sheet name="akks" sheetId="21" r:id="rId4"/>
    <sheet name="akKasek" sheetId="26" r:id="rId5"/>
    <sheet name="S7ks" sheetId="23" r:id="rId6"/>
    <sheet name="IPKS" sheetId="19" r:id="rId7"/>
    <sheet name="RekapKs" sheetId="20" r:id="rId8"/>
    <sheet name="KH" sheetId="14" r:id="rId9"/>
    <sheet name="KS02" sheetId="11" r:id="rId10"/>
    <sheet name="KS03" sheetId="10" r:id="rId11"/>
    <sheet name="KUESIONERTEMANSEJAWAT" sheetId="35" r:id="rId12"/>
    <sheet name="KUESIONERORTU" sheetId="34" r:id="rId13"/>
    <sheet name="TK2" sheetId="8" r:id="rId14"/>
    <sheet name="TK1" sheetId="25" r:id="rId15"/>
    <sheet name="RekapGr" sheetId="4" r:id="rId16"/>
    <sheet name="S7gr" sheetId="22" r:id="rId17"/>
    <sheet name="akguru" sheetId="13" r:id="rId18"/>
    <sheet name="iNDEKS" sheetId="24" r:id="rId19"/>
    <sheet name="DATA" sheetId="6" r:id="rId20"/>
    <sheet name="Sheet5" sheetId="5" state="hidden" r:id="rId21"/>
    <sheet name="Catatan" sheetId="15" r:id="rId22"/>
    <sheet name="SAMPUL" sheetId="33" r:id="rId23"/>
    <sheet name="KETENTUAN RESPONDEN" sheetId="37" r:id="rId24"/>
    <sheet name="PETUNJUK" sheetId="32" r:id="rId25"/>
    <sheet name="MENU UTAMA" sheetId="31" r:id="rId26"/>
    <sheet name="Sheet3" sheetId="36" r:id="rId27"/>
    <sheet name="Sheet2" sheetId="2" state="hidden" r:id="rId28"/>
    <sheet name="Sheet1" sheetId="18" state="hidden" r:id="rId29"/>
  </sheets>
  <externalReferences>
    <externalReference r:id="rId30"/>
  </externalReferences>
  <definedNames>
    <definedName name="_xlnm._FilterDatabase" localSheetId="6" hidden="1">IPKS!$A$10:$A$257</definedName>
    <definedName name="_xlnm._FilterDatabase" localSheetId="8" hidden="1">KH!$A$14:$A$27</definedName>
    <definedName name="AK">akguru!$V$70</definedName>
    <definedName name="AKKS">akKasek!$V$70</definedName>
    <definedName name="jbt">DATA!$N$8:$N$20</definedName>
    <definedName name="nama_guru">Sheet5!$C$6</definedName>
    <definedName name="nama_kasek">Sheet5!$C$8</definedName>
    <definedName name="nama_penilai">Sheet5!$C$7</definedName>
    <definedName name="nip_guru">Sheet5!$D$6</definedName>
    <definedName name="nip_kasek">Sheet5!$D$8</definedName>
    <definedName name="nip_penilai">Sheet5!$D$7</definedName>
    <definedName name="page220" localSheetId="11">KUESIONERTEMANSEJAWAT!#REF!</definedName>
    <definedName name="_xlnm.Print_Area" localSheetId="17">akguru!$B$5:$H$42</definedName>
    <definedName name="_xlnm.Print_Area" localSheetId="4">akKasek!$B$5:$H$42</definedName>
    <definedName name="_xlnm.Print_Area" localSheetId="3">akks!$B$5:$H$53</definedName>
    <definedName name="_xlnm.Print_Area" localSheetId="21">Catatan!$B$5:$F$50,Catatan!$B$53:$F$171,Catatan!$B$174:$F$217,Catatan!$B$220:$F$266</definedName>
    <definedName name="_xlnm.Print_Area" localSheetId="19">DATA!$B$6:$I$36</definedName>
    <definedName name="_xlnm.Print_Area" localSheetId="18">iNDEKS!$B$5:$G$22</definedName>
    <definedName name="_xlnm.Print_Area" localSheetId="6">IPKS!$B$5:$J$52,IPKS!$B$54:$J$129,IPKS!$B$131:$J$168,IPKS!$B$171:$J$205,IPKS!$B$208:$J$254</definedName>
    <definedName name="_xlnm.Print_Area" localSheetId="8">KH!$B$5:$K$36</definedName>
    <definedName name="_xlnm.Print_Area" localSheetId="12">KUESIONERORTU!$A$6:$H$48</definedName>
    <definedName name="_xlnm.Print_Area" localSheetId="11">KUESIONERTEMANSEJAWAT!$B$5:$H$69</definedName>
    <definedName name="_xlnm.Print_Area" localSheetId="15">RekapGr!$B$5:$I$63</definedName>
    <definedName name="_xlnm.Print_Area" localSheetId="7">RekapKs!$B$5:$G$44</definedName>
    <definedName name="_xlnm.Print_Area" localSheetId="16">S7gr!$B$5:$I$41</definedName>
    <definedName name="_xlnm.Print_Area" localSheetId="5">S7ks!$B$5:$I$41</definedName>
    <definedName name="_xlnm.Print_Area" localSheetId="22">SAMPUL!$B$5:$K$41</definedName>
    <definedName name="_xlnm.Print_Titles" localSheetId="8">KH!$10:$12</definedName>
    <definedName name="_xlnm.Print_Titles" localSheetId="15">RekapGr!$30:$30</definedName>
    <definedName name="_xlnm.Print_Titles" localSheetId="16">S7gr!$30:$30</definedName>
    <definedName name="_xlnm.Print_Titles" localSheetId="5">S7ks!$30:$30</definedName>
    <definedName name="ttd">DATA!#REF!</definedName>
    <definedName name="Z_0AFDDF37_BDCA_450F_BE38_21E9C424DC7A_.wvu.Cols" localSheetId="6" hidden="1">IPKS!#REF!</definedName>
    <definedName name="Z_0AFDDF37_BDCA_450F_BE38_21E9C424DC7A_.wvu.PrintArea" localSheetId="6" hidden="1">IPKS!$B$5:$J$257</definedName>
    <definedName name="Z_0AFDDF37_BDCA_450F_BE38_21E9C424DC7A_.wvu.Rows" localSheetId="6" hidden="1">IPKS!#REF!</definedName>
  </definedNames>
  <calcPr calcId="144525"/>
</workbook>
</file>

<file path=xl/calcChain.xml><?xml version="1.0" encoding="utf-8"?>
<calcChain xmlns="http://schemas.openxmlformats.org/spreadsheetml/2006/main">
  <c r="AG35" i="25" l="1"/>
  <c r="AD35" i="25"/>
  <c r="AA35" i="25"/>
  <c r="X35" i="25"/>
  <c r="U35" i="25"/>
  <c r="R35" i="25"/>
  <c r="Q31" i="2" l="1"/>
  <c r="Q30" i="2"/>
  <c r="Q29" i="2"/>
  <c r="Q28" i="2"/>
  <c r="Q27" i="2"/>
  <c r="Q26" i="2"/>
  <c r="Q25" i="2"/>
  <c r="Q24" i="2"/>
  <c r="Q23" i="2"/>
  <c r="Q22" i="2"/>
  <c r="Q21" i="2"/>
  <c r="Q20" i="2"/>
  <c r="Q19" i="2"/>
  <c r="Q18" i="2"/>
  <c r="Q17" i="2"/>
  <c r="Q16" i="2"/>
  <c r="Q15" i="2"/>
  <c r="N15" i="2"/>
  <c r="Q14" i="2"/>
  <c r="N14" i="2"/>
  <c r="Q13" i="2"/>
  <c r="N13" i="2"/>
  <c r="Q12" i="2"/>
  <c r="N12" i="2"/>
  <c r="Q11" i="2"/>
  <c r="N11" i="2"/>
  <c r="Q10" i="2"/>
  <c r="N10" i="2"/>
  <c r="Q9" i="2"/>
  <c r="N9" i="2"/>
  <c r="Q8" i="2"/>
  <c r="N8" i="2"/>
  <c r="Q7" i="2"/>
  <c r="N7" i="2"/>
  <c r="Q6" i="2"/>
  <c r="N6" i="2"/>
  <c r="Q5" i="2"/>
  <c r="N5" i="2"/>
  <c r="D28" i="33"/>
  <c r="F27" i="33"/>
  <c r="D26" i="33"/>
  <c r="F264" i="15"/>
  <c r="F215" i="15"/>
  <c r="F170" i="15"/>
  <c r="F50" i="15"/>
  <c r="D8" i="5"/>
  <c r="C8" i="5"/>
  <c r="G61" i="4" s="1"/>
  <c r="D7" i="5"/>
  <c r="C7" i="5"/>
  <c r="F169" i="15" s="1"/>
  <c r="D6" i="5"/>
  <c r="B62" i="4" s="1"/>
  <c r="C6" i="5"/>
  <c r="B61" i="4" s="1"/>
  <c r="N7" i="6"/>
  <c r="Q16" i="6" s="1"/>
  <c r="G2" i="6"/>
  <c r="F2" i="6" s="1"/>
  <c r="AO22" i="24"/>
  <c r="F22" i="24"/>
  <c r="D22" i="24"/>
  <c r="AO21" i="24"/>
  <c r="AM21" i="24"/>
  <c r="AO20" i="24"/>
  <c r="AM20" i="24"/>
  <c r="AO19" i="24"/>
  <c r="AM19" i="24"/>
  <c r="AI18" i="24"/>
  <c r="AM17" i="24"/>
  <c r="AI17" i="24"/>
  <c r="AM16" i="24"/>
  <c r="AI16" i="24"/>
  <c r="AQ15" i="24"/>
  <c r="AM15" i="24"/>
  <c r="AI15" i="24"/>
  <c r="F15" i="24"/>
  <c r="AQ14" i="24"/>
  <c r="AM14" i="24"/>
  <c r="AI14" i="24"/>
  <c r="T14" i="24"/>
  <c r="R14" i="24"/>
  <c r="AQ13" i="24"/>
  <c r="AM13" i="24"/>
  <c r="AI13" i="24"/>
  <c r="AQ12" i="24"/>
  <c r="AM12" i="24"/>
  <c r="AI12" i="24"/>
  <c r="AQ11" i="24"/>
  <c r="AM11" i="24"/>
  <c r="AI11" i="24"/>
  <c r="Q11" i="24"/>
  <c r="B11" i="24"/>
  <c r="AQ10" i="24"/>
  <c r="AM10" i="24"/>
  <c r="AI10" i="24"/>
  <c r="AE10" i="24"/>
  <c r="Q10" i="24"/>
  <c r="C10" i="24"/>
  <c r="AQ9" i="24"/>
  <c r="AM9" i="24"/>
  <c r="AI9" i="24"/>
  <c r="AE9" i="24"/>
  <c r="AD9" i="24"/>
  <c r="O9" i="24"/>
  <c r="G9" i="24"/>
  <c r="AE8" i="24"/>
  <c r="O8" i="24"/>
  <c r="C8" i="24"/>
  <c r="T70" i="13"/>
  <c r="R69" i="13"/>
  <c r="Q69" i="13"/>
  <c r="R68" i="13"/>
  <c r="Q68" i="13"/>
  <c r="R67" i="13"/>
  <c r="Q67" i="13"/>
  <c r="R66" i="13"/>
  <c r="Q66" i="13"/>
  <c r="R65" i="13"/>
  <c r="Q65" i="13"/>
  <c r="R64" i="13"/>
  <c r="Q64" i="13"/>
  <c r="R63" i="13"/>
  <c r="Q63" i="13"/>
  <c r="R62" i="13"/>
  <c r="Q62" i="13"/>
  <c r="T61" i="13"/>
  <c r="R61" i="13"/>
  <c r="Q61" i="13"/>
  <c r="T60" i="13"/>
  <c r="R60" i="13"/>
  <c r="Q60" i="13"/>
  <c r="T59" i="13"/>
  <c r="R59" i="13"/>
  <c r="Q59" i="13"/>
  <c r="T58" i="13"/>
  <c r="R58" i="13"/>
  <c r="Q58" i="13"/>
  <c r="T57" i="13"/>
  <c r="S57" i="13"/>
  <c r="S62" i="13" s="1"/>
  <c r="F41" i="13"/>
  <c r="D41" i="13"/>
  <c r="G35" i="13"/>
  <c r="H30" i="13"/>
  <c r="F30" i="13"/>
  <c r="H27" i="13"/>
  <c r="F27" i="13"/>
  <c r="E23" i="13"/>
  <c r="E22" i="13"/>
  <c r="E21" i="13"/>
  <c r="E20" i="13"/>
  <c r="E19" i="13"/>
  <c r="E18" i="13"/>
  <c r="E16" i="13"/>
  <c r="E12" i="13"/>
  <c r="E11" i="13"/>
  <c r="E10" i="13"/>
  <c r="E9" i="13"/>
  <c r="E8" i="13"/>
  <c r="D39" i="22"/>
  <c r="G34" i="22"/>
  <c r="D34" i="22"/>
  <c r="F24" i="22"/>
  <c r="F23" i="22"/>
  <c r="F22" i="22"/>
  <c r="F21" i="22"/>
  <c r="F20" i="22"/>
  <c r="F19" i="22"/>
  <c r="F17" i="22"/>
  <c r="F16" i="22"/>
  <c r="F15" i="22"/>
  <c r="F14" i="22"/>
  <c r="F13" i="22"/>
  <c r="F12" i="22"/>
  <c r="F11" i="22"/>
  <c r="F10" i="22"/>
  <c r="F9" i="22"/>
  <c r="G62" i="4"/>
  <c r="D62" i="4"/>
  <c r="D61" i="4"/>
  <c r="D40" i="26" s="1"/>
  <c r="H55" i="4"/>
  <c r="I49" i="4"/>
  <c r="I48" i="4"/>
  <c r="I46" i="4"/>
  <c r="I45" i="4"/>
  <c r="I43" i="4"/>
  <c r="I42" i="4"/>
  <c r="I41" i="4"/>
  <c r="I39" i="4"/>
  <c r="I38" i="4"/>
  <c r="I37" i="4"/>
  <c r="I36" i="4"/>
  <c r="I35" i="4"/>
  <c r="I34" i="4"/>
  <c r="I33" i="4"/>
  <c r="I27" i="4"/>
  <c r="B27" i="4"/>
  <c r="F24" i="4"/>
  <c r="F23" i="4"/>
  <c r="F22" i="4"/>
  <c r="F21" i="4"/>
  <c r="F20" i="4"/>
  <c r="F19" i="4"/>
  <c r="F17" i="4"/>
  <c r="F16" i="4"/>
  <c r="F15" i="4"/>
  <c r="F14" i="4"/>
  <c r="F13" i="4"/>
  <c r="F12" i="4"/>
  <c r="F11" i="4"/>
  <c r="F10" i="4"/>
  <c r="F9" i="4"/>
  <c r="AG101" i="25"/>
  <c r="AD101" i="25"/>
  <c r="AA101" i="25"/>
  <c r="X101" i="25"/>
  <c r="U101" i="25"/>
  <c r="R101" i="25"/>
  <c r="AJ100" i="25"/>
  <c r="AG100" i="25"/>
  <c r="AD100" i="25"/>
  <c r="AA100" i="25"/>
  <c r="X100" i="25"/>
  <c r="U100" i="25"/>
  <c r="R100" i="25"/>
  <c r="O100" i="25"/>
  <c r="O101" i="25" s="1"/>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L100" i="25" s="1"/>
  <c r="M99" i="25"/>
  <c r="L99" i="25"/>
  <c r="K99" i="25"/>
  <c r="J99" i="25"/>
  <c r="I100" i="25" s="1"/>
  <c r="I99" i="25"/>
  <c r="H99" i="25"/>
  <c r="G99" i="25"/>
  <c r="F99" i="25"/>
  <c r="AA38" i="25"/>
  <c r="U38" i="25"/>
  <c r="R38" i="25"/>
  <c r="AG37" i="25"/>
  <c r="AG38" i="25" s="1"/>
  <c r="AD37" i="25"/>
  <c r="AD38" i="25" s="1"/>
  <c r="AA37" i="25"/>
  <c r="X37" i="25"/>
  <c r="X38" i="25" s="1"/>
  <c r="U37" i="25"/>
  <c r="R37" i="25"/>
  <c r="AG36" i="25"/>
  <c r="AD36" i="25"/>
  <c r="AA36" i="25"/>
  <c r="X36" i="25"/>
  <c r="U36" i="25"/>
  <c r="R36" i="25"/>
  <c r="O36" i="25"/>
  <c r="L36" i="25"/>
  <c r="I36" i="25"/>
  <c r="AJ82" i="8"/>
  <c r="AG82" i="8"/>
  <c r="AD82" i="8"/>
  <c r="AA82" i="8"/>
  <c r="X82" i="8"/>
  <c r="U82" i="8"/>
  <c r="R82" i="8"/>
  <c r="O82" i="8"/>
  <c r="L82" i="8"/>
  <c r="I82" i="8"/>
  <c r="F82" i="8"/>
  <c r="AJ81" i="8"/>
  <c r="AG81" i="8"/>
  <c r="AD81" i="8"/>
  <c r="AA81" i="8"/>
  <c r="X81" i="8"/>
  <c r="U81" i="8"/>
  <c r="R81" i="8"/>
  <c r="O81" i="8"/>
  <c r="L81" i="8"/>
  <c r="I81" i="8"/>
  <c r="F81" i="8"/>
  <c r="AL80" i="8"/>
  <c r="AK80" i="8"/>
  <c r="AJ80" i="8"/>
  <c r="AI80" i="8"/>
  <c r="AH80" i="8"/>
  <c r="AG80" i="8"/>
  <c r="AF80" i="8"/>
  <c r="AE80" i="8"/>
  <c r="AD80" i="8"/>
  <c r="AC80" i="8"/>
  <c r="AB80" i="8"/>
  <c r="AA80" i="8"/>
  <c r="Z80" i="8"/>
  <c r="Y80" i="8"/>
  <c r="X80" i="8"/>
  <c r="W80" i="8"/>
  <c r="V80" i="8"/>
  <c r="U80" i="8"/>
  <c r="T80" i="8"/>
  <c r="S80" i="8"/>
  <c r="R80" i="8"/>
  <c r="Q80" i="8"/>
  <c r="P80" i="8"/>
  <c r="O80" i="8"/>
  <c r="N80" i="8"/>
  <c r="M80" i="8"/>
  <c r="L80" i="8"/>
  <c r="K80" i="8"/>
  <c r="J80" i="8"/>
  <c r="I80" i="8"/>
  <c r="H80" i="8"/>
  <c r="G80" i="8"/>
  <c r="F80" i="8"/>
  <c r="AJ19" i="8"/>
  <c r="AG19" i="8"/>
  <c r="AD19" i="8"/>
  <c r="AA19" i="8"/>
  <c r="X19" i="8"/>
  <c r="U19" i="8"/>
  <c r="R19" i="8"/>
  <c r="O19" i="8"/>
  <c r="L19" i="8"/>
  <c r="I19" i="8"/>
  <c r="F19" i="8"/>
  <c r="AJ18" i="8"/>
  <c r="AG18" i="8"/>
  <c r="AD18" i="8"/>
  <c r="AA18" i="8"/>
  <c r="X18" i="8"/>
  <c r="U18" i="8"/>
  <c r="R18" i="8"/>
  <c r="O18" i="8"/>
  <c r="L18" i="8"/>
  <c r="I18" i="8"/>
  <c r="F18" i="8"/>
  <c r="AG16" i="8"/>
  <c r="AD16" i="8"/>
  <c r="AA16" i="8"/>
  <c r="X16" i="8"/>
  <c r="U16" i="8"/>
  <c r="R16" i="8"/>
  <c r="O16" i="8"/>
  <c r="L16" i="8"/>
  <c r="I16" i="8"/>
  <c r="F16" i="8"/>
  <c r="E2" i="8"/>
  <c r="E2" i="25" s="1"/>
  <c r="E1" i="8"/>
  <c r="E1" i="25" s="1"/>
  <c r="AJ99" i="10"/>
  <c r="AG99" i="10"/>
  <c r="AD99" i="10"/>
  <c r="AA99" i="10"/>
  <c r="X99" i="10"/>
  <c r="U99" i="10"/>
  <c r="R99" i="10"/>
  <c r="O99" i="10"/>
  <c r="L99" i="10"/>
  <c r="I99" i="10"/>
  <c r="F99" i="10"/>
  <c r="AJ98" i="10"/>
  <c r="AG98" i="10"/>
  <c r="AD98" i="10"/>
  <c r="AA98" i="10"/>
  <c r="X98" i="10"/>
  <c r="U98" i="10"/>
  <c r="R98" i="10"/>
  <c r="O98" i="10"/>
  <c r="L98" i="10"/>
  <c r="I98" i="10"/>
  <c r="F98" i="10"/>
  <c r="AL97" i="10"/>
  <c r="AK97" i="10"/>
  <c r="AJ97" i="10"/>
  <c r="AI97" i="10"/>
  <c r="AH97" i="10"/>
  <c r="AG97" i="10"/>
  <c r="AF97" i="10"/>
  <c r="AE97" i="10"/>
  <c r="AD97" i="10"/>
  <c r="AC97" i="10"/>
  <c r="AB97" i="10"/>
  <c r="AA97" i="10"/>
  <c r="Z97" i="10"/>
  <c r="Y97" i="10"/>
  <c r="X97" i="10"/>
  <c r="W97" i="10"/>
  <c r="V97" i="10"/>
  <c r="U97" i="10"/>
  <c r="T97" i="10"/>
  <c r="S97" i="10"/>
  <c r="R97" i="10"/>
  <c r="Q97" i="10"/>
  <c r="P97" i="10"/>
  <c r="O97" i="10"/>
  <c r="N97" i="10"/>
  <c r="M97" i="10"/>
  <c r="L97" i="10"/>
  <c r="K97" i="10"/>
  <c r="J97" i="10"/>
  <c r="I97" i="10"/>
  <c r="H97" i="10"/>
  <c r="G97" i="10"/>
  <c r="F97" i="10"/>
  <c r="AJ36" i="10"/>
  <c r="AG36" i="10"/>
  <c r="AD36" i="10"/>
  <c r="AA36" i="10"/>
  <c r="X36" i="10"/>
  <c r="U36" i="10"/>
  <c r="R36" i="10"/>
  <c r="O36" i="10"/>
  <c r="L36" i="10"/>
  <c r="I36" i="10"/>
  <c r="F36" i="10"/>
  <c r="AJ35" i="10"/>
  <c r="AG35" i="10"/>
  <c r="AD35" i="10"/>
  <c r="AA35" i="10"/>
  <c r="X35" i="10"/>
  <c r="U35" i="10"/>
  <c r="R35" i="10"/>
  <c r="O35" i="10"/>
  <c r="L35" i="10"/>
  <c r="I35" i="10"/>
  <c r="F35" i="10"/>
  <c r="AG33" i="10"/>
  <c r="AD33" i="10"/>
  <c r="AA33" i="10"/>
  <c r="X33" i="10"/>
  <c r="U33" i="10"/>
  <c r="R33" i="10"/>
  <c r="O33" i="10"/>
  <c r="L33" i="10"/>
  <c r="I33" i="10"/>
  <c r="F33" i="10"/>
  <c r="E3" i="10"/>
  <c r="E2" i="10"/>
  <c r="E1" i="10"/>
  <c r="AJ89" i="11"/>
  <c r="AG89" i="11"/>
  <c r="AD89" i="11"/>
  <c r="AA89" i="11"/>
  <c r="X89" i="11"/>
  <c r="U89" i="11"/>
  <c r="R89" i="11"/>
  <c r="O89" i="11"/>
  <c r="L89" i="11"/>
  <c r="I89" i="11"/>
  <c r="F89" i="11"/>
  <c r="AJ88" i="11"/>
  <c r="AG88" i="11"/>
  <c r="AD88" i="11"/>
  <c r="AA88" i="11"/>
  <c r="X88" i="11"/>
  <c r="U88" i="11"/>
  <c r="R88" i="11"/>
  <c r="O88" i="11"/>
  <c r="L88" i="11"/>
  <c r="I88" i="11"/>
  <c r="F88"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AJ26" i="11"/>
  <c r="AG26" i="11"/>
  <c r="AD26" i="11"/>
  <c r="AA26" i="11"/>
  <c r="X26" i="11"/>
  <c r="U26" i="11"/>
  <c r="R26" i="11"/>
  <c r="O26" i="11"/>
  <c r="L26" i="11"/>
  <c r="I26" i="11"/>
  <c r="F26" i="11"/>
  <c r="AJ25" i="11"/>
  <c r="AG25" i="11"/>
  <c r="AD25" i="11"/>
  <c r="AA25" i="11"/>
  <c r="X25" i="11"/>
  <c r="U25" i="11"/>
  <c r="R25" i="11"/>
  <c r="O25" i="11"/>
  <c r="L25" i="11"/>
  <c r="I25" i="11"/>
  <c r="F25" i="11"/>
  <c r="AG23" i="11"/>
  <c r="AD23" i="11"/>
  <c r="AA23" i="11"/>
  <c r="X23" i="11"/>
  <c r="U23" i="11"/>
  <c r="R23" i="11"/>
  <c r="O23" i="11"/>
  <c r="L23" i="11"/>
  <c r="I23" i="11"/>
  <c r="F23" i="11"/>
  <c r="E3" i="11"/>
  <c r="E2" i="11"/>
  <c r="E1" i="11"/>
  <c r="H36" i="14"/>
  <c r="E36" i="14"/>
  <c r="B36" i="14"/>
  <c r="H35" i="14"/>
  <c r="H30" i="14"/>
  <c r="K28" i="14"/>
  <c r="J27" i="14"/>
  <c r="I27" i="14"/>
  <c r="H27" i="14"/>
  <c r="G27" i="14"/>
  <c r="F27" i="14"/>
  <c r="E27" i="14"/>
  <c r="D27" i="14"/>
  <c r="A27" i="14"/>
  <c r="K26" i="14"/>
  <c r="J26" i="14"/>
  <c r="I26" i="14"/>
  <c r="G26" i="14"/>
  <c r="F26" i="14"/>
  <c r="A26" i="14"/>
  <c r="K25" i="14"/>
  <c r="J25" i="14"/>
  <c r="I25" i="14"/>
  <c r="G25" i="14"/>
  <c r="F25" i="14"/>
  <c r="A25" i="14"/>
  <c r="K24" i="14"/>
  <c r="J24" i="14"/>
  <c r="I24" i="14"/>
  <c r="G24" i="14"/>
  <c r="F24" i="14"/>
  <c r="A24" i="14"/>
  <c r="K23" i="14"/>
  <c r="J23" i="14"/>
  <c r="I23" i="14"/>
  <c r="G23" i="14"/>
  <c r="F23" i="14"/>
  <c r="A23" i="14"/>
  <c r="K22" i="14"/>
  <c r="J22" i="14"/>
  <c r="I22" i="14"/>
  <c r="G22" i="14"/>
  <c r="F22" i="14"/>
  <c r="A22" i="14"/>
  <c r="K21" i="14"/>
  <c r="J21" i="14"/>
  <c r="I21" i="14"/>
  <c r="G21" i="14"/>
  <c r="F21" i="14"/>
  <c r="A21" i="14"/>
  <c r="K20" i="14"/>
  <c r="J20" i="14"/>
  <c r="I20" i="14"/>
  <c r="G20" i="14"/>
  <c r="F20" i="14"/>
  <c r="A20" i="14"/>
  <c r="K19" i="14"/>
  <c r="J19" i="14"/>
  <c r="I19" i="14"/>
  <c r="G19" i="14"/>
  <c r="F19" i="14"/>
  <c r="A19" i="14"/>
  <c r="K18" i="14"/>
  <c r="J18" i="14"/>
  <c r="I18" i="14"/>
  <c r="G18" i="14"/>
  <c r="F18" i="14"/>
  <c r="A18" i="14"/>
  <c r="K17" i="14"/>
  <c r="J17" i="14"/>
  <c r="I17" i="14"/>
  <c r="G17" i="14"/>
  <c r="F17" i="14"/>
  <c r="A17" i="14"/>
  <c r="K16" i="14"/>
  <c r="J16" i="14"/>
  <c r="I16" i="14"/>
  <c r="G16" i="14"/>
  <c r="F16" i="14"/>
  <c r="A16" i="14"/>
  <c r="K15" i="14"/>
  <c r="J15" i="14"/>
  <c r="I15" i="14"/>
  <c r="G15" i="14"/>
  <c r="F15" i="14"/>
  <c r="A15" i="14"/>
  <c r="D8" i="14"/>
  <c r="D7" i="14"/>
  <c r="D6" i="14"/>
  <c r="F44" i="20"/>
  <c r="G36" i="20"/>
  <c r="F33" i="20"/>
  <c r="F32" i="20"/>
  <c r="F31" i="20"/>
  <c r="G30" i="20"/>
  <c r="G29" i="20"/>
  <c r="G28" i="20"/>
  <c r="G27" i="20"/>
  <c r="G26" i="20"/>
  <c r="B23" i="20"/>
  <c r="B22" i="20"/>
  <c r="E21" i="20"/>
  <c r="B21" i="20"/>
  <c r="E20" i="20"/>
  <c r="B20" i="20"/>
  <c r="E19" i="20"/>
  <c r="B19" i="20"/>
  <c r="E18" i="20"/>
  <c r="B18" i="20"/>
  <c r="E17" i="20"/>
  <c r="B17" i="20"/>
  <c r="E16" i="20"/>
  <c r="B16" i="20"/>
  <c r="B15" i="20"/>
  <c r="E14" i="20"/>
  <c r="B14" i="20"/>
  <c r="B13" i="20"/>
  <c r="B12" i="20"/>
  <c r="B11" i="20"/>
  <c r="B10" i="20"/>
  <c r="B9" i="20"/>
  <c r="B8" i="20"/>
  <c r="B7" i="20"/>
  <c r="E254" i="19"/>
  <c r="B254" i="19"/>
  <c r="E253" i="19"/>
  <c r="B253" i="19"/>
  <c r="E248" i="19"/>
  <c r="B248" i="19"/>
  <c r="G238" i="19"/>
  <c r="R237" i="19"/>
  <c r="G237" i="19"/>
  <c r="N236" i="19"/>
  <c r="D236" i="19"/>
  <c r="A236" i="19"/>
  <c r="S235" i="19"/>
  <c r="R235" i="19"/>
  <c r="Q235" i="19"/>
  <c r="O235" i="19"/>
  <c r="N235" i="19"/>
  <c r="J235" i="19"/>
  <c r="I235" i="19"/>
  <c r="H235" i="19"/>
  <c r="G235" i="19"/>
  <c r="D235" i="19"/>
  <c r="A235" i="19"/>
  <c r="N234" i="19"/>
  <c r="D234" i="19"/>
  <c r="A234" i="19"/>
  <c r="N233" i="19"/>
  <c r="D233" i="19"/>
  <c r="A233" i="19"/>
  <c r="S232" i="19"/>
  <c r="R232" i="19"/>
  <c r="Q232" i="19"/>
  <c r="O232" i="19"/>
  <c r="N232" i="19"/>
  <c r="J232" i="19"/>
  <c r="I232" i="19"/>
  <c r="H232" i="19"/>
  <c r="G232" i="19"/>
  <c r="D232" i="19"/>
  <c r="A232" i="19"/>
  <c r="N231" i="19"/>
  <c r="D231" i="19"/>
  <c r="A231" i="19"/>
  <c r="S230" i="19"/>
  <c r="R230" i="19"/>
  <c r="Q230" i="19"/>
  <c r="O230" i="19"/>
  <c r="N230" i="19"/>
  <c r="J230" i="19"/>
  <c r="I230" i="19"/>
  <c r="H230" i="19"/>
  <c r="G230" i="19"/>
  <c r="D230" i="19"/>
  <c r="A230" i="19"/>
  <c r="N229" i="19"/>
  <c r="D229" i="19"/>
  <c r="A229" i="19"/>
  <c r="N228" i="19"/>
  <c r="D228" i="19"/>
  <c r="A228" i="19"/>
  <c r="S227" i="19"/>
  <c r="R227" i="19"/>
  <c r="Q227" i="19"/>
  <c r="O227" i="19"/>
  <c r="N227" i="19"/>
  <c r="J227" i="19"/>
  <c r="I227" i="19"/>
  <c r="H227" i="19"/>
  <c r="G227" i="19"/>
  <c r="D227" i="19"/>
  <c r="A227" i="19"/>
  <c r="N226" i="19"/>
  <c r="D226" i="19"/>
  <c r="A226" i="19"/>
  <c r="N225" i="19"/>
  <c r="D225" i="19"/>
  <c r="A225" i="19"/>
  <c r="N224" i="19"/>
  <c r="D224" i="19"/>
  <c r="N223" i="19"/>
  <c r="D223" i="19"/>
  <c r="A223" i="19"/>
  <c r="S222" i="19"/>
  <c r="R222" i="19"/>
  <c r="Q222" i="19"/>
  <c r="O222" i="19"/>
  <c r="N222" i="19"/>
  <c r="J222" i="19"/>
  <c r="I222" i="19"/>
  <c r="H222" i="19"/>
  <c r="G222" i="19"/>
  <c r="D222" i="19"/>
  <c r="A222" i="19"/>
  <c r="N221" i="19"/>
  <c r="D221" i="19"/>
  <c r="A221" i="19"/>
  <c r="N220" i="19"/>
  <c r="D220" i="19"/>
  <c r="A220" i="19"/>
  <c r="N219" i="19"/>
  <c r="D219" i="19"/>
  <c r="A219" i="19"/>
  <c r="N218" i="19"/>
  <c r="D218" i="19"/>
  <c r="S217" i="19"/>
  <c r="R217" i="19"/>
  <c r="Q217" i="19"/>
  <c r="O217" i="19"/>
  <c r="N217" i="19"/>
  <c r="J217" i="19"/>
  <c r="I217" i="19"/>
  <c r="H217" i="19"/>
  <c r="G217" i="19"/>
  <c r="D217" i="19"/>
  <c r="A217" i="19"/>
  <c r="N216" i="19"/>
  <c r="D216" i="19"/>
  <c r="A216" i="19"/>
  <c r="N215" i="19"/>
  <c r="D215" i="19"/>
  <c r="A215" i="19"/>
  <c r="N214" i="19"/>
  <c r="D214" i="19"/>
  <c r="A214" i="19"/>
  <c r="N213" i="19"/>
  <c r="D213" i="19"/>
  <c r="S212" i="19"/>
  <c r="R212" i="19"/>
  <c r="Q212" i="19"/>
  <c r="O212" i="19"/>
  <c r="N212" i="19"/>
  <c r="J212" i="19"/>
  <c r="I212" i="19"/>
  <c r="H212" i="19"/>
  <c r="G212" i="19"/>
  <c r="D212" i="19"/>
  <c r="A212" i="19"/>
  <c r="F211" i="19"/>
  <c r="F210" i="19"/>
  <c r="D210" i="19"/>
  <c r="B210" i="19"/>
  <c r="E205" i="19"/>
  <c r="B205" i="19"/>
  <c r="E204" i="19"/>
  <c r="B204" i="19"/>
  <c r="E199" i="19"/>
  <c r="B199" i="19"/>
  <c r="G191" i="19"/>
  <c r="R190" i="19"/>
  <c r="G190" i="19"/>
  <c r="N189" i="19"/>
  <c r="D189" i="19"/>
  <c r="A189" i="19"/>
  <c r="N188" i="19"/>
  <c r="D188" i="19"/>
  <c r="A188" i="19"/>
  <c r="N187" i="19"/>
  <c r="D187" i="19"/>
  <c r="N186" i="19"/>
  <c r="D186" i="19"/>
  <c r="A186" i="19"/>
  <c r="S185" i="19"/>
  <c r="R185" i="19"/>
  <c r="Q185" i="19"/>
  <c r="O185" i="19"/>
  <c r="N185" i="19"/>
  <c r="J185" i="19"/>
  <c r="I185" i="19"/>
  <c r="H185" i="19"/>
  <c r="G185" i="19"/>
  <c r="D185" i="19"/>
  <c r="A185" i="19"/>
  <c r="N184" i="19"/>
  <c r="D184" i="19"/>
  <c r="A184" i="19"/>
  <c r="N183" i="19"/>
  <c r="D183" i="19"/>
  <c r="A183" i="19"/>
  <c r="N182" i="19"/>
  <c r="D182" i="19"/>
  <c r="A182" i="19"/>
  <c r="S181" i="19"/>
  <c r="R181" i="19"/>
  <c r="Q181" i="19"/>
  <c r="O181" i="19"/>
  <c r="N181" i="19"/>
  <c r="J181" i="19"/>
  <c r="I181" i="19"/>
  <c r="H181" i="19"/>
  <c r="G181" i="19"/>
  <c r="D181" i="19"/>
  <c r="A181" i="19"/>
  <c r="N180" i="19"/>
  <c r="D180" i="19"/>
  <c r="A180" i="19"/>
  <c r="N179" i="19"/>
  <c r="D179" i="19"/>
  <c r="N178" i="19"/>
  <c r="D178" i="19"/>
  <c r="N177" i="19"/>
  <c r="D177" i="19"/>
  <c r="A177" i="19"/>
  <c r="N176" i="19"/>
  <c r="D176" i="19"/>
  <c r="A176" i="19"/>
  <c r="S175" i="19"/>
  <c r="R175" i="19"/>
  <c r="Q175" i="19"/>
  <c r="O175" i="19"/>
  <c r="N175" i="19"/>
  <c r="J175" i="19"/>
  <c r="I175" i="19"/>
  <c r="H175" i="19"/>
  <c r="G175" i="19"/>
  <c r="D175" i="19"/>
  <c r="A175" i="19"/>
  <c r="F174" i="19"/>
  <c r="F173" i="19"/>
  <c r="D173" i="19"/>
  <c r="B173" i="19"/>
  <c r="E168" i="19"/>
  <c r="B168" i="19"/>
  <c r="E167" i="19"/>
  <c r="B167" i="19"/>
  <c r="E162" i="19"/>
  <c r="B162" i="19"/>
  <c r="G156" i="19"/>
  <c r="R155" i="19"/>
  <c r="G155" i="19"/>
  <c r="N154" i="19"/>
  <c r="D154" i="19"/>
  <c r="A154" i="19"/>
  <c r="S153" i="19"/>
  <c r="R153" i="19"/>
  <c r="Q153" i="19"/>
  <c r="O153" i="19"/>
  <c r="N153" i="19"/>
  <c r="J153" i="19"/>
  <c r="I153" i="19"/>
  <c r="H153" i="19"/>
  <c r="G153" i="19"/>
  <c r="D153" i="19"/>
  <c r="A153" i="19"/>
  <c r="N152" i="19"/>
  <c r="D152" i="19"/>
  <c r="A152" i="19"/>
  <c r="S151" i="19"/>
  <c r="R151" i="19"/>
  <c r="Q151" i="19"/>
  <c r="O151" i="19"/>
  <c r="N151" i="19"/>
  <c r="J151" i="19"/>
  <c r="I151" i="19"/>
  <c r="H151" i="19"/>
  <c r="G151" i="19"/>
  <c r="D151" i="19"/>
  <c r="A151" i="19"/>
  <c r="N150" i="19"/>
  <c r="D150" i="19"/>
  <c r="A150" i="19"/>
  <c r="N149" i="19"/>
  <c r="D149" i="19"/>
  <c r="A149" i="19"/>
  <c r="N148" i="19"/>
  <c r="D148" i="19"/>
  <c r="A148" i="19"/>
  <c r="R147" i="19"/>
  <c r="Q147" i="19"/>
  <c r="O147" i="19"/>
  <c r="N147" i="19"/>
  <c r="J147" i="19"/>
  <c r="I147" i="19"/>
  <c r="H147" i="19"/>
  <c r="G147" i="19"/>
  <c r="D147" i="19"/>
  <c r="A147" i="19"/>
  <c r="N146" i="19"/>
  <c r="D146" i="19"/>
  <c r="A146" i="19"/>
  <c r="N145" i="19"/>
  <c r="D145" i="19"/>
  <c r="A145" i="19"/>
  <c r="N144" i="19"/>
  <c r="D144" i="19"/>
  <c r="A144" i="19"/>
  <c r="S143" i="19"/>
  <c r="R143" i="19"/>
  <c r="Q143" i="19"/>
  <c r="O143" i="19"/>
  <c r="N143" i="19"/>
  <c r="J143" i="19"/>
  <c r="I143" i="19"/>
  <c r="H143" i="19"/>
  <c r="G143" i="19"/>
  <c r="D143" i="19"/>
  <c r="A143" i="19"/>
  <c r="N142" i="19"/>
  <c r="D142" i="19"/>
  <c r="A142" i="19"/>
  <c r="S141" i="19"/>
  <c r="R141" i="19"/>
  <c r="Q141" i="19"/>
  <c r="O141" i="19"/>
  <c r="N141" i="19"/>
  <c r="J141" i="19"/>
  <c r="I141" i="19"/>
  <c r="H141" i="19"/>
  <c r="G141" i="19"/>
  <c r="D141" i="19"/>
  <c r="A141" i="19"/>
  <c r="N140" i="19"/>
  <c r="D140" i="19"/>
  <c r="A140" i="19"/>
  <c r="N139" i="19"/>
  <c r="D139" i="19"/>
  <c r="A139" i="19"/>
  <c r="N138" i="19"/>
  <c r="D138" i="19"/>
  <c r="A138" i="19"/>
  <c r="S137" i="19"/>
  <c r="R137" i="19"/>
  <c r="Q137" i="19"/>
  <c r="O137" i="19"/>
  <c r="N137" i="19"/>
  <c r="J137" i="19"/>
  <c r="I137" i="19"/>
  <c r="H137" i="19"/>
  <c r="G137" i="19"/>
  <c r="D137" i="19"/>
  <c r="A137" i="19"/>
  <c r="N136" i="19"/>
  <c r="D136" i="19"/>
  <c r="A136" i="19"/>
  <c r="S135" i="19"/>
  <c r="R135" i="19"/>
  <c r="Q135" i="19"/>
  <c r="O135" i="19"/>
  <c r="N135" i="19"/>
  <c r="J135" i="19"/>
  <c r="I135" i="19"/>
  <c r="H135" i="19"/>
  <c r="G135" i="19"/>
  <c r="D135" i="19"/>
  <c r="A135" i="19"/>
  <c r="F134" i="19"/>
  <c r="F133" i="19"/>
  <c r="D133" i="19"/>
  <c r="B133" i="19"/>
  <c r="E129" i="19"/>
  <c r="B129" i="19"/>
  <c r="E128" i="19"/>
  <c r="B128" i="19"/>
  <c r="E123" i="19"/>
  <c r="B123" i="19"/>
  <c r="G115" i="19"/>
  <c r="R114" i="19"/>
  <c r="G114" i="19"/>
  <c r="N113" i="19"/>
  <c r="D113" i="19"/>
  <c r="A113" i="19"/>
  <c r="S112" i="19"/>
  <c r="R112" i="19"/>
  <c r="Q112" i="19"/>
  <c r="O112" i="19"/>
  <c r="N112" i="19"/>
  <c r="J112" i="19"/>
  <c r="I112" i="19"/>
  <c r="H112" i="19"/>
  <c r="G112" i="19"/>
  <c r="D112" i="19"/>
  <c r="A112" i="19"/>
  <c r="N111" i="19"/>
  <c r="D111" i="19"/>
  <c r="A111" i="19"/>
  <c r="N110" i="19"/>
  <c r="D110" i="19"/>
  <c r="A110" i="19"/>
  <c r="N109" i="19"/>
  <c r="D109" i="19"/>
  <c r="A109" i="19"/>
  <c r="S108" i="19"/>
  <c r="R108" i="19"/>
  <c r="Q108" i="19"/>
  <c r="O108" i="19"/>
  <c r="N108" i="19"/>
  <c r="J108" i="19"/>
  <c r="I108" i="19"/>
  <c r="H108" i="19"/>
  <c r="G108" i="19"/>
  <c r="D108" i="19"/>
  <c r="A108" i="19"/>
  <c r="N107" i="19"/>
  <c r="D107" i="19"/>
  <c r="A107" i="19"/>
  <c r="N106" i="19"/>
  <c r="D106" i="19"/>
  <c r="A106" i="19"/>
  <c r="S105" i="19"/>
  <c r="R105" i="19"/>
  <c r="Q105" i="19"/>
  <c r="O105" i="19"/>
  <c r="N105" i="19"/>
  <c r="J105" i="19"/>
  <c r="I105" i="19"/>
  <c r="H105" i="19"/>
  <c r="G105" i="19"/>
  <c r="D105" i="19"/>
  <c r="A105" i="19"/>
  <c r="N104" i="19"/>
  <c r="D104" i="19"/>
  <c r="A104" i="19"/>
  <c r="N103" i="19"/>
  <c r="A103" i="19"/>
  <c r="N102" i="19"/>
  <c r="A102" i="19"/>
  <c r="S101" i="19"/>
  <c r="R101" i="19"/>
  <c r="Q101" i="19"/>
  <c r="O101" i="19"/>
  <c r="N101" i="19"/>
  <c r="J101" i="19"/>
  <c r="I101" i="19"/>
  <c r="H101" i="19"/>
  <c r="G101" i="19"/>
  <c r="A101" i="19"/>
  <c r="N100" i="19"/>
  <c r="D100" i="19"/>
  <c r="A100" i="19"/>
  <c r="N99" i="19"/>
  <c r="D99" i="19"/>
  <c r="A99" i="19"/>
  <c r="S98" i="19"/>
  <c r="R98" i="19"/>
  <c r="Q98" i="19"/>
  <c r="O98" i="19"/>
  <c r="N98" i="19"/>
  <c r="J98" i="19"/>
  <c r="I98" i="19"/>
  <c r="H98" i="19"/>
  <c r="G98" i="19"/>
  <c r="D98" i="19"/>
  <c r="A98" i="19"/>
  <c r="N97" i="19"/>
  <c r="D97" i="19"/>
  <c r="N96" i="19"/>
  <c r="D96" i="19"/>
  <c r="A96" i="19"/>
  <c r="S95" i="19"/>
  <c r="R95" i="19"/>
  <c r="Q95" i="19"/>
  <c r="O95" i="19"/>
  <c r="N95" i="19"/>
  <c r="J95" i="19"/>
  <c r="I95" i="19"/>
  <c r="H95" i="19"/>
  <c r="G95" i="19"/>
  <c r="D95" i="19"/>
  <c r="A95" i="19"/>
  <c r="N94" i="19"/>
  <c r="D94" i="19"/>
  <c r="A94" i="19"/>
  <c r="N93" i="19"/>
  <c r="D93" i="19"/>
  <c r="A93" i="19"/>
  <c r="N92" i="19"/>
  <c r="D92" i="19"/>
  <c r="A92" i="19"/>
  <c r="S91" i="19"/>
  <c r="R91" i="19"/>
  <c r="Q91" i="19"/>
  <c r="O91" i="19"/>
  <c r="N91" i="19"/>
  <c r="J91" i="19"/>
  <c r="I91" i="19"/>
  <c r="H91" i="19"/>
  <c r="G91" i="19"/>
  <c r="D91" i="19"/>
  <c r="A91" i="19"/>
  <c r="N90" i="19"/>
  <c r="D90" i="19"/>
  <c r="A90" i="19"/>
  <c r="N89" i="19"/>
  <c r="D89" i="19"/>
  <c r="A89" i="19"/>
  <c r="S88" i="19"/>
  <c r="R88" i="19"/>
  <c r="Q88" i="19"/>
  <c r="O88" i="19"/>
  <c r="N88" i="19"/>
  <c r="J88" i="19"/>
  <c r="I88" i="19"/>
  <c r="H88" i="19"/>
  <c r="G88" i="19"/>
  <c r="D88" i="19"/>
  <c r="A88" i="19"/>
  <c r="N87" i="19"/>
  <c r="D87" i="19"/>
  <c r="A87" i="19"/>
  <c r="N86" i="19"/>
  <c r="D86" i="19"/>
  <c r="A86" i="19"/>
  <c r="N85" i="19"/>
  <c r="D85" i="19"/>
  <c r="A85" i="19"/>
  <c r="S84" i="19"/>
  <c r="R84" i="19"/>
  <c r="Q84" i="19"/>
  <c r="O84" i="19"/>
  <c r="N84" i="19"/>
  <c r="J84" i="19"/>
  <c r="I84" i="19"/>
  <c r="H84" i="19"/>
  <c r="G84" i="19"/>
  <c r="D84" i="19"/>
  <c r="A84" i="19"/>
  <c r="N83" i="19"/>
  <c r="D83" i="19"/>
  <c r="A83" i="19"/>
  <c r="N82" i="19"/>
  <c r="D82" i="19"/>
  <c r="A82" i="19"/>
  <c r="N81" i="19"/>
  <c r="D81" i="19"/>
  <c r="A81" i="19"/>
  <c r="S80" i="19"/>
  <c r="R80" i="19"/>
  <c r="Q80" i="19"/>
  <c r="O80" i="19"/>
  <c r="N80" i="19"/>
  <c r="J80" i="19"/>
  <c r="I80" i="19"/>
  <c r="H80" i="19"/>
  <c r="G80" i="19"/>
  <c r="D80" i="19"/>
  <c r="A80" i="19"/>
  <c r="N79" i="19"/>
  <c r="D79" i="19"/>
  <c r="A79" i="19"/>
  <c r="N78" i="19"/>
  <c r="D78" i="19"/>
  <c r="A78" i="19"/>
  <c r="N77" i="19"/>
  <c r="D77" i="19"/>
  <c r="A77" i="19"/>
  <c r="N76" i="19"/>
  <c r="D76" i="19"/>
  <c r="A76" i="19"/>
  <c r="S75" i="19"/>
  <c r="R75" i="19"/>
  <c r="Q75" i="19"/>
  <c r="O75" i="19"/>
  <c r="N75" i="19"/>
  <c r="J75" i="19"/>
  <c r="I75" i="19"/>
  <c r="H75" i="19"/>
  <c r="G75" i="19"/>
  <c r="D75" i="19"/>
  <c r="A75" i="19"/>
  <c r="N74" i="19"/>
  <c r="D74" i="19"/>
  <c r="A74" i="19"/>
  <c r="N73" i="19"/>
  <c r="D73" i="19"/>
  <c r="A73" i="19"/>
  <c r="N72" i="19"/>
  <c r="D72" i="19"/>
  <c r="A72" i="19"/>
  <c r="N71" i="19"/>
  <c r="D71" i="19"/>
  <c r="A71" i="19"/>
  <c r="N70" i="19"/>
  <c r="D70" i="19"/>
  <c r="A70" i="19"/>
  <c r="S69" i="19"/>
  <c r="R69" i="19"/>
  <c r="Q69" i="19"/>
  <c r="O69" i="19"/>
  <c r="N69" i="19"/>
  <c r="J69" i="19"/>
  <c r="I69" i="19"/>
  <c r="H69" i="19"/>
  <c r="G69" i="19"/>
  <c r="D69" i="19"/>
  <c r="A69" i="19"/>
  <c r="N68" i="19"/>
  <c r="D68" i="19"/>
  <c r="A68" i="19"/>
  <c r="N67" i="19"/>
  <c r="D67" i="19"/>
  <c r="A67" i="19"/>
  <c r="N66" i="19"/>
  <c r="D66" i="19"/>
  <c r="A66" i="19"/>
  <c r="S65" i="19"/>
  <c r="R65" i="19"/>
  <c r="Q65" i="19"/>
  <c r="O65" i="19"/>
  <c r="N65" i="19"/>
  <c r="J65" i="19"/>
  <c r="I65" i="19"/>
  <c r="H65" i="19"/>
  <c r="G65" i="19"/>
  <c r="D65" i="19"/>
  <c r="A65" i="19"/>
  <c r="N64" i="19"/>
  <c r="D64" i="19"/>
  <c r="A64" i="19"/>
  <c r="N63" i="19"/>
  <c r="D63" i="19"/>
  <c r="A63" i="19"/>
  <c r="N62" i="19"/>
  <c r="D62" i="19"/>
  <c r="A62" i="19"/>
  <c r="S61" i="19"/>
  <c r="R61" i="19"/>
  <c r="Q61" i="19"/>
  <c r="O61" i="19"/>
  <c r="N61" i="19"/>
  <c r="J61" i="19"/>
  <c r="I61" i="19"/>
  <c r="H61" i="19"/>
  <c r="G61" i="19"/>
  <c r="D61" i="19"/>
  <c r="A61" i="19"/>
  <c r="N60" i="19"/>
  <c r="D60" i="19"/>
  <c r="A60" i="19"/>
  <c r="N59" i="19"/>
  <c r="D59" i="19"/>
  <c r="A59" i="19"/>
  <c r="S58" i="19"/>
  <c r="R58" i="19"/>
  <c r="Q58" i="19"/>
  <c r="O58" i="19"/>
  <c r="N58" i="19"/>
  <c r="J58" i="19"/>
  <c r="I58" i="19"/>
  <c r="H58" i="19"/>
  <c r="G58" i="19"/>
  <c r="D58" i="19"/>
  <c r="A58" i="19"/>
  <c r="F57" i="19"/>
  <c r="F56" i="19"/>
  <c r="D56" i="19"/>
  <c r="B56" i="19"/>
  <c r="E52" i="19"/>
  <c r="B52" i="19"/>
  <c r="B44" i="20" s="1"/>
  <c r="E51" i="19"/>
  <c r="F43" i="20" s="1"/>
  <c r="B51" i="19"/>
  <c r="B43" i="20" s="1"/>
  <c r="E45" i="19"/>
  <c r="G34" i="19"/>
  <c r="R33" i="19"/>
  <c r="G33" i="19"/>
  <c r="N32" i="19"/>
  <c r="D32" i="19"/>
  <c r="A32" i="19"/>
  <c r="N31" i="19"/>
  <c r="D31" i="19"/>
  <c r="A31" i="19"/>
  <c r="N30" i="19"/>
  <c r="D30" i="19"/>
  <c r="A30" i="19"/>
  <c r="S29" i="19"/>
  <c r="R29" i="19"/>
  <c r="Q29" i="19"/>
  <c r="O29" i="19"/>
  <c r="N29" i="19"/>
  <c r="J29" i="19"/>
  <c r="I29" i="19"/>
  <c r="H29" i="19"/>
  <c r="G29" i="19"/>
  <c r="D29" i="19"/>
  <c r="A29" i="19"/>
  <c r="N28" i="19"/>
  <c r="D28" i="19"/>
  <c r="A28" i="19"/>
  <c r="N27" i="19"/>
  <c r="D27" i="19"/>
  <c r="A27" i="19"/>
  <c r="S26" i="19"/>
  <c r="R26" i="19"/>
  <c r="Q26" i="19"/>
  <c r="O26" i="19"/>
  <c r="N26" i="19"/>
  <c r="J26" i="19"/>
  <c r="I26" i="19"/>
  <c r="H26" i="19"/>
  <c r="G26" i="19"/>
  <c r="D26" i="19"/>
  <c r="A26" i="19"/>
  <c r="N25" i="19"/>
  <c r="D25" i="19"/>
  <c r="A25" i="19"/>
  <c r="N24" i="19"/>
  <c r="D24" i="19"/>
  <c r="A24" i="19"/>
  <c r="N23" i="19"/>
  <c r="D23" i="19"/>
  <c r="A23" i="19"/>
  <c r="S22" i="19"/>
  <c r="R22" i="19"/>
  <c r="Q22" i="19"/>
  <c r="O22" i="19"/>
  <c r="N22" i="19"/>
  <c r="J22" i="19"/>
  <c r="I22" i="19"/>
  <c r="H22" i="19"/>
  <c r="G22" i="19"/>
  <c r="D22" i="19"/>
  <c r="A22" i="19"/>
  <c r="N21" i="19"/>
  <c r="D21" i="19"/>
  <c r="A21" i="19"/>
  <c r="N20" i="19"/>
  <c r="D20" i="19"/>
  <c r="A20" i="19"/>
  <c r="S19" i="19"/>
  <c r="R19" i="19"/>
  <c r="Q19" i="19"/>
  <c r="O19" i="19"/>
  <c r="N19" i="19"/>
  <c r="J19" i="19"/>
  <c r="I19" i="19"/>
  <c r="H19" i="19"/>
  <c r="G19" i="19"/>
  <c r="D19" i="19"/>
  <c r="A19" i="19"/>
  <c r="N18" i="19"/>
  <c r="D18" i="19"/>
  <c r="A18" i="19"/>
  <c r="N17" i="19"/>
  <c r="D17" i="19"/>
  <c r="A17" i="19"/>
  <c r="N16" i="19"/>
  <c r="D16" i="19"/>
  <c r="A16" i="19"/>
  <c r="S15" i="19"/>
  <c r="R15" i="19"/>
  <c r="Q15" i="19"/>
  <c r="O15" i="19"/>
  <c r="N15" i="19"/>
  <c r="J15" i="19"/>
  <c r="I15" i="19"/>
  <c r="H15" i="19"/>
  <c r="G15" i="19"/>
  <c r="D15" i="19"/>
  <c r="A15" i="19"/>
  <c r="N14" i="19"/>
  <c r="D14" i="19"/>
  <c r="A14" i="19"/>
  <c r="N13" i="19"/>
  <c r="D13" i="19"/>
  <c r="A13" i="19"/>
  <c r="N12" i="19"/>
  <c r="D12" i="19"/>
  <c r="A12" i="19"/>
  <c r="S11" i="19"/>
  <c r="R11" i="19"/>
  <c r="Q11" i="19"/>
  <c r="O11" i="19"/>
  <c r="N11" i="19"/>
  <c r="J11" i="19"/>
  <c r="I11" i="19"/>
  <c r="H11" i="19"/>
  <c r="G11" i="19"/>
  <c r="D11" i="19"/>
  <c r="A11" i="19"/>
  <c r="B5" i="19"/>
  <c r="D39" i="23"/>
  <c r="G34" i="23"/>
  <c r="D34" i="23"/>
  <c r="F24" i="23"/>
  <c r="F23" i="23"/>
  <c r="F22" i="23"/>
  <c r="F21" i="23"/>
  <c r="F20" i="23"/>
  <c r="F19" i="23"/>
  <c r="F17" i="23"/>
  <c r="F16" i="23"/>
  <c r="F15" i="23"/>
  <c r="F14" i="23"/>
  <c r="F13" i="23"/>
  <c r="F12" i="23"/>
  <c r="F11" i="23"/>
  <c r="F10" i="23"/>
  <c r="F9" i="23"/>
  <c r="U70" i="26"/>
  <c r="T70" i="26"/>
  <c r="R69" i="26"/>
  <c r="Q69" i="26"/>
  <c r="R68" i="26"/>
  <c r="Q68" i="26"/>
  <c r="R67" i="26"/>
  <c r="Q67" i="26"/>
  <c r="R66" i="26"/>
  <c r="Q66" i="26"/>
  <c r="R65" i="26"/>
  <c r="Q65" i="26"/>
  <c r="W64" i="26"/>
  <c r="R64" i="26"/>
  <c r="Q64" i="26"/>
  <c r="W63" i="26"/>
  <c r="R63" i="26"/>
  <c r="Q63" i="26"/>
  <c r="W62" i="26"/>
  <c r="R62" i="26"/>
  <c r="Q62" i="26"/>
  <c r="W61" i="26"/>
  <c r="T61" i="26"/>
  <c r="R61" i="26"/>
  <c r="Q61" i="26"/>
  <c r="W60" i="26"/>
  <c r="T60" i="26"/>
  <c r="R60" i="26"/>
  <c r="Q60" i="26"/>
  <c r="W59" i="26"/>
  <c r="T59" i="26"/>
  <c r="R59" i="26"/>
  <c r="Q59" i="26"/>
  <c r="U58" i="26"/>
  <c r="T58" i="26"/>
  <c r="R58" i="26"/>
  <c r="Q58" i="26"/>
  <c r="T57" i="26"/>
  <c r="F41" i="26"/>
  <c r="D41" i="26"/>
  <c r="F35" i="26"/>
  <c r="K32" i="26"/>
  <c r="H32" i="26"/>
  <c r="F32" i="26"/>
  <c r="F31" i="26"/>
  <c r="H30" i="26"/>
  <c r="F30" i="26"/>
  <c r="F29" i="26"/>
  <c r="H28" i="26"/>
  <c r="F28" i="26"/>
  <c r="H27" i="26"/>
  <c r="F27" i="26"/>
  <c r="H26" i="26"/>
  <c r="F26" i="26"/>
  <c r="E23" i="26"/>
  <c r="E22" i="26"/>
  <c r="E21" i="26"/>
  <c r="E20" i="26"/>
  <c r="E19" i="26"/>
  <c r="E18" i="26"/>
  <c r="E16" i="26"/>
  <c r="E15" i="26"/>
  <c r="E14" i="26"/>
  <c r="E13" i="26"/>
  <c r="E12" i="26"/>
  <c r="E11" i="26"/>
  <c r="E10" i="26"/>
  <c r="E9" i="26"/>
  <c r="E8" i="26"/>
  <c r="G53" i="21"/>
  <c r="D53" i="21"/>
  <c r="B53" i="21"/>
  <c r="G52" i="21"/>
  <c r="D52" i="21"/>
  <c r="B52" i="21"/>
  <c r="G49" i="21"/>
  <c r="G48" i="21"/>
  <c r="G47" i="21"/>
  <c r="K40" i="21"/>
  <c r="H40" i="21"/>
  <c r="G40" i="21"/>
  <c r="L37" i="21"/>
  <c r="K37" i="21"/>
  <c r="H37" i="21"/>
  <c r="H34" i="21"/>
  <c r="H33" i="21"/>
  <c r="H32" i="21"/>
  <c r="H31" i="21"/>
  <c r="H30" i="21"/>
  <c r="H28" i="21"/>
  <c r="F24" i="21"/>
  <c r="E23" i="20" s="1"/>
  <c r="B24" i="21"/>
  <c r="F23" i="21"/>
  <c r="E22" i="20" s="1"/>
  <c r="B23" i="21"/>
  <c r="F22" i="21"/>
  <c r="B22" i="21"/>
  <c r="F21" i="21"/>
  <c r="B21" i="21"/>
  <c r="F20" i="21"/>
  <c r="B20" i="21"/>
  <c r="F19" i="21"/>
  <c r="B19" i="21"/>
  <c r="B18" i="21"/>
  <c r="F17" i="21"/>
  <c r="B17" i="21"/>
  <c r="F16" i="21"/>
  <c r="E15" i="20" s="1"/>
  <c r="B16" i="21"/>
  <c r="F15" i="21"/>
  <c r="B15" i="21"/>
  <c r="F14" i="21"/>
  <c r="E13" i="20" s="1"/>
  <c r="B14" i="21"/>
  <c r="F13" i="21"/>
  <c r="E12" i="20" s="1"/>
  <c r="B13" i="21"/>
  <c r="F12" i="21"/>
  <c r="E11" i="20" s="1"/>
  <c r="B12" i="21"/>
  <c r="F11" i="21"/>
  <c r="E10" i="20" s="1"/>
  <c r="B11" i="21"/>
  <c r="F10" i="21"/>
  <c r="E9" i="20" s="1"/>
  <c r="B10" i="21"/>
  <c r="F9" i="21"/>
  <c r="E8" i="20" s="1"/>
  <c r="B9" i="21"/>
  <c r="B8" i="21"/>
  <c r="B2" i="21"/>
  <c r="B1" i="21"/>
  <c r="V80" i="28"/>
  <c r="U80" i="28"/>
  <c r="T80" i="28"/>
  <c r="S80" i="28"/>
  <c r="R80" i="28"/>
  <c r="Q80" i="28"/>
  <c r="P80" i="28"/>
  <c r="O80" i="28"/>
  <c r="N80" i="28"/>
  <c r="M80" i="28"/>
  <c r="L80" i="28"/>
  <c r="K80" i="28"/>
  <c r="J80" i="28"/>
  <c r="I80" i="28"/>
  <c r="H80" i="28"/>
  <c r="G80" i="28"/>
  <c r="F80" i="28"/>
  <c r="E80" i="28"/>
  <c r="V79" i="28"/>
  <c r="U79" i="28"/>
  <c r="T79" i="28"/>
  <c r="S79" i="28"/>
  <c r="R79" i="28"/>
  <c r="Q79" i="28"/>
  <c r="P79" i="28"/>
  <c r="O79" i="28"/>
  <c r="N79" i="28"/>
  <c r="M79" i="28"/>
  <c r="L79" i="28"/>
  <c r="K79" i="28"/>
  <c r="J79" i="28"/>
  <c r="I79" i="28"/>
  <c r="H79" i="28"/>
  <c r="G79" i="28"/>
  <c r="F79" i="28"/>
  <c r="E79" i="28"/>
  <c r="V78" i="28"/>
  <c r="U78" i="28"/>
  <c r="T78" i="28"/>
  <c r="S78" i="28"/>
  <c r="R78" i="28"/>
  <c r="Q78" i="28"/>
  <c r="P78" i="28"/>
  <c r="O78" i="28"/>
  <c r="N78" i="28"/>
  <c r="M78" i="28"/>
  <c r="L78" i="28"/>
  <c r="K78" i="28"/>
  <c r="J78" i="28"/>
  <c r="I78" i="28"/>
  <c r="H78" i="28"/>
  <c r="G78" i="28"/>
  <c r="F78" i="28"/>
  <c r="E78" i="28"/>
  <c r="V77" i="28"/>
  <c r="U77" i="28"/>
  <c r="T77" i="28"/>
  <c r="S77" i="28"/>
  <c r="R77" i="28"/>
  <c r="Q77" i="28"/>
  <c r="P77" i="28"/>
  <c r="O77" i="28"/>
  <c r="N77" i="28"/>
  <c r="M77" i="28"/>
  <c r="L77" i="28"/>
  <c r="K77" i="28"/>
  <c r="J77" i="28"/>
  <c r="I77" i="28"/>
  <c r="H77" i="28"/>
  <c r="G77" i="28"/>
  <c r="F77" i="28"/>
  <c r="E77" i="28"/>
  <c r="V76" i="28"/>
  <c r="U76" i="28"/>
  <c r="T76" i="28"/>
  <c r="S76" i="28"/>
  <c r="R76" i="28"/>
  <c r="Q76" i="28"/>
  <c r="P76" i="28"/>
  <c r="O76" i="28"/>
  <c r="N76" i="28"/>
  <c r="M76" i="28"/>
  <c r="L76" i="28"/>
  <c r="K76" i="28"/>
  <c r="J76" i="28"/>
  <c r="I76" i="28"/>
  <c r="H76" i="28"/>
  <c r="G76" i="28"/>
  <c r="F76" i="28"/>
  <c r="E76" i="28"/>
  <c r="V75" i="28"/>
  <c r="U75" i="28"/>
  <c r="T75" i="28"/>
  <c r="S75" i="28"/>
  <c r="R75" i="28"/>
  <c r="Q75" i="28"/>
  <c r="P75" i="28"/>
  <c r="O75" i="28"/>
  <c r="N75" i="28"/>
  <c r="M75" i="28"/>
  <c r="L75" i="28"/>
  <c r="K75" i="28"/>
  <c r="J75" i="28"/>
  <c r="I75" i="28"/>
  <c r="H75" i="28"/>
  <c r="G75" i="28"/>
  <c r="F75" i="28"/>
  <c r="E75" i="28"/>
  <c r="V74" i="28"/>
  <c r="U74" i="28"/>
  <c r="T74" i="28"/>
  <c r="S74" i="28"/>
  <c r="R74" i="28"/>
  <c r="Q74" i="28"/>
  <c r="P74" i="28"/>
  <c r="O74" i="28"/>
  <c r="N74" i="28"/>
  <c r="M74" i="28"/>
  <c r="L74" i="28"/>
  <c r="K74" i="28"/>
  <c r="J74" i="28"/>
  <c r="I74" i="28"/>
  <c r="H74" i="28"/>
  <c r="G74" i="28"/>
  <c r="F74" i="28"/>
  <c r="E74" i="28"/>
  <c r="V73" i="28"/>
  <c r="U73" i="28"/>
  <c r="T73" i="28"/>
  <c r="S73" i="28"/>
  <c r="R73" i="28"/>
  <c r="Q73" i="28"/>
  <c r="P73" i="28"/>
  <c r="O73" i="28"/>
  <c r="N73" i="28"/>
  <c r="M73" i="28"/>
  <c r="L73" i="28"/>
  <c r="K73" i="28"/>
  <c r="J73" i="28"/>
  <c r="I73" i="28"/>
  <c r="H73" i="28"/>
  <c r="G73" i="28"/>
  <c r="F73" i="28"/>
  <c r="E73" i="28"/>
  <c r="V72" i="28"/>
  <c r="U72" i="28"/>
  <c r="T72" i="28"/>
  <c r="S72" i="28"/>
  <c r="R72" i="28"/>
  <c r="Q72" i="28"/>
  <c r="P72" i="28"/>
  <c r="O72" i="28"/>
  <c r="N72" i="28"/>
  <c r="M72" i="28"/>
  <c r="L72" i="28"/>
  <c r="K72" i="28"/>
  <c r="J72" i="28"/>
  <c r="I72" i="28"/>
  <c r="H72" i="28"/>
  <c r="G72" i="28"/>
  <c r="F72" i="28"/>
  <c r="E72" i="28"/>
  <c r="X41" i="28"/>
  <c r="X40" i="28"/>
  <c r="W40" i="28"/>
  <c r="V40" i="28"/>
  <c r="U40" i="28"/>
  <c r="T40" i="28"/>
  <c r="S40" i="28"/>
  <c r="R40" i="28"/>
  <c r="Q40" i="28"/>
  <c r="P40" i="28"/>
  <c r="O40" i="28"/>
  <c r="N40" i="28"/>
  <c r="M40" i="28"/>
  <c r="L40" i="28"/>
  <c r="K40" i="28"/>
  <c r="J40" i="28"/>
  <c r="I40" i="28"/>
  <c r="H40" i="28"/>
  <c r="G40" i="28"/>
  <c r="F40" i="28"/>
  <c r="E40" i="28"/>
  <c r="X39" i="28"/>
  <c r="W39" i="28"/>
  <c r="V39" i="28"/>
  <c r="U39" i="28"/>
  <c r="T39" i="28"/>
  <c r="S39" i="28"/>
  <c r="R39" i="28"/>
  <c r="Q39" i="28"/>
  <c r="P39" i="28"/>
  <c r="O39" i="28"/>
  <c r="N39" i="28"/>
  <c r="M39" i="28"/>
  <c r="L39" i="28"/>
  <c r="K39" i="28"/>
  <c r="J39" i="28"/>
  <c r="I39" i="28"/>
  <c r="H39" i="28"/>
  <c r="G39" i="28"/>
  <c r="F39" i="28"/>
  <c r="E39" i="28"/>
  <c r="X38" i="28"/>
  <c r="W38" i="28"/>
  <c r="V38" i="28"/>
  <c r="U38" i="28"/>
  <c r="T38" i="28"/>
  <c r="S38" i="28"/>
  <c r="R38" i="28"/>
  <c r="Q38" i="28"/>
  <c r="P38" i="28"/>
  <c r="O38" i="28"/>
  <c r="N38" i="28"/>
  <c r="M38" i="28"/>
  <c r="L38" i="28"/>
  <c r="K38" i="28"/>
  <c r="J38" i="28"/>
  <c r="I38" i="28"/>
  <c r="H38" i="28"/>
  <c r="G38" i="28"/>
  <c r="F38" i="28"/>
  <c r="E38" i="28"/>
  <c r="AB5" i="28"/>
  <c r="F505" i="30"/>
  <c r="C505" i="30"/>
  <c r="F504" i="30"/>
  <c r="F500" i="30"/>
  <c r="G497" i="30"/>
  <c r="G496" i="30"/>
  <c r="N494" i="30"/>
  <c r="G494" i="30"/>
  <c r="N491" i="30"/>
  <c r="M491" i="30"/>
  <c r="I491" i="30"/>
  <c r="H491" i="30"/>
  <c r="G491" i="30"/>
  <c r="N487" i="30"/>
  <c r="M487" i="30"/>
  <c r="I487" i="30"/>
  <c r="H487" i="30"/>
  <c r="G487" i="30"/>
  <c r="N484" i="30"/>
  <c r="M484" i="30"/>
  <c r="I484" i="30"/>
  <c r="H484" i="30"/>
  <c r="G484" i="30"/>
  <c r="F476" i="30"/>
  <c r="C476" i="30"/>
  <c r="F471" i="30"/>
  <c r="G468" i="30"/>
  <c r="G467" i="30"/>
  <c r="N465" i="30"/>
  <c r="G465" i="30"/>
  <c r="N463" i="30"/>
  <c r="M463" i="30"/>
  <c r="I463" i="30"/>
  <c r="H463" i="30"/>
  <c r="G463" i="30"/>
  <c r="N460" i="30"/>
  <c r="M460" i="30"/>
  <c r="I460" i="30"/>
  <c r="H460" i="30"/>
  <c r="G460" i="30"/>
  <c r="N458" i="30"/>
  <c r="M458" i="30"/>
  <c r="I458" i="30"/>
  <c r="H458" i="30"/>
  <c r="G458" i="30"/>
  <c r="N455" i="30"/>
  <c r="M455" i="30"/>
  <c r="I455" i="30"/>
  <c r="H455" i="30"/>
  <c r="G455" i="30"/>
  <c r="F448" i="30"/>
  <c r="F447" i="30"/>
  <c r="F442" i="30"/>
  <c r="G439" i="30"/>
  <c r="G438" i="30"/>
  <c r="N436" i="30"/>
  <c r="G436" i="30"/>
  <c r="N434" i="30"/>
  <c r="M434" i="30"/>
  <c r="I434" i="30"/>
  <c r="H434" i="30"/>
  <c r="G434" i="30"/>
  <c r="N432" i="30"/>
  <c r="M432" i="30"/>
  <c r="I432" i="30"/>
  <c r="H432" i="30"/>
  <c r="G432" i="30"/>
  <c r="N430" i="30"/>
  <c r="M430" i="30"/>
  <c r="I430" i="30"/>
  <c r="H430" i="30"/>
  <c r="G430" i="30"/>
  <c r="N428" i="30"/>
  <c r="M428" i="30"/>
  <c r="I428" i="30"/>
  <c r="H428" i="30"/>
  <c r="G428" i="30"/>
  <c r="N426" i="30"/>
  <c r="M426" i="30"/>
  <c r="I426" i="30"/>
  <c r="H426" i="30"/>
  <c r="G426" i="30"/>
  <c r="F418" i="30"/>
  <c r="C418" i="30"/>
  <c r="F413" i="30"/>
  <c r="G410" i="30"/>
  <c r="G409" i="30"/>
  <c r="N407" i="30"/>
  <c r="G407" i="30"/>
  <c r="N404" i="30"/>
  <c r="M404" i="30"/>
  <c r="I404" i="30"/>
  <c r="H404" i="30"/>
  <c r="G404" i="30"/>
  <c r="N398" i="30"/>
  <c r="M398" i="30"/>
  <c r="I398" i="30"/>
  <c r="H398" i="30"/>
  <c r="G398" i="30"/>
  <c r="N395" i="30"/>
  <c r="M395" i="30"/>
  <c r="I395" i="30"/>
  <c r="H395" i="30"/>
  <c r="G395" i="30"/>
  <c r="F388" i="30"/>
  <c r="C388" i="30"/>
  <c r="F383" i="30"/>
  <c r="G381" i="30"/>
  <c r="G380" i="30"/>
  <c r="N378" i="30"/>
  <c r="G378" i="30"/>
  <c r="N375" i="30"/>
  <c r="M375" i="30"/>
  <c r="I375" i="30"/>
  <c r="H375" i="30"/>
  <c r="G375" i="30"/>
  <c r="N372" i="30"/>
  <c r="M372" i="30"/>
  <c r="I372" i="30"/>
  <c r="H372" i="30"/>
  <c r="G372" i="30"/>
  <c r="N369" i="30"/>
  <c r="M369" i="30"/>
  <c r="I369" i="30"/>
  <c r="H369" i="30"/>
  <c r="G369" i="30"/>
  <c r="N367" i="30"/>
  <c r="M367" i="30"/>
  <c r="I367" i="30"/>
  <c r="H367" i="30"/>
  <c r="G367" i="30"/>
  <c r="N364" i="30"/>
  <c r="M364" i="30"/>
  <c r="I364" i="30"/>
  <c r="H364" i="30"/>
  <c r="G364" i="30"/>
  <c r="N361" i="30"/>
  <c r="M361" i="30"/>
  <c r="I361" i="30"/>
  <c r="H361" i="30"/>
  <c r="G361" i="30"/>
  <c r="N358" i="30"/>
  <c r="M358" i="30"/>
  <c r="I358" i="30"/>
  <c r="H358" i="30"/>
  <c r="G358" i="30"/>
  <c r="F350" i="30"/>
  <c r="C350" i="30"/>
  <c r="F349" i="30"/>
  <c r="F345" i="30"/>
  <c r="G343" i="30"/>
  <c r="G342" i="30"/>
  <c r="N340" i="30"/>
  <c r="G340" i="30"/>
  <c r="N337" i="30"/>
  <c r="M337" i="30"/>
  <c r="I337" i="30"/>
  <c r="H337" i="30"/>
  <c r="G337" i="30"/>
  <c r="N334" i="30"/>
  <c r="M334" i="30"/>
  <c r="I334" i="30"/>
  <c r="H334" i="30"/>
  <c r="G334" i="30"/>
  <c r="N330" i="30"/>
  <c r="M330" i="30"/>
  <c r="I330" i="30"/>
  <c r="H330" i="30"/>
  <c r="G330" i="30"/>
  <c r="N328" i="30"/>
  <c r="M328" i="30"/>
  <c r="I328" i="30"/>
  <c r="H328" i="30"/>
  <c r="G328" i="30"/>
  <c r="N324" i="30"/>
  <c r="M324" i="30"/>
  <c r="I324" i="30"/>
  <c r="H324" i="30"/>
  <c r="G324" i="30"/>
  <c r="F316" i="30"/>
  <c r="F315" i="30"/>
  <c r="F311" i="30"/>
  <c r="G308" i="30"/>
  <c r="G307" i="30"/>
  <c r="N305" i="30"/>
  <c r="G305" i="30"/>
  <c r="N302" i="30"/>
  <c r="M302" i="30"/>
  <c r="I302" i="30"/>
  <c r="H302" i="30"/>
  <c r="G302" i="30"/>
  <c r="N299" i="30"/>
  <c r="M299" i="30"/>
  <c r="I299" i="30"/>
  <c r="H299" i="30"/>
  <c r="G299" i="30"/>
  <c r="N297" i="30"/>
  <c r="M297" i="30"/>
  <c r="I297" i="30"/>
  <c r="H297" i="30"/>
  <c r="G297" i="30"/>
  <c r="N295" i="30"/>
  <c r="M295" i="30"/>
  <c r="I295" i="30"/>
  <c r="H295" i="30"/>
  <c r="G295" i="30"/>
  <c r="N292" i="30"/>
  <c r="M292" i="30"/>
  <c r="I292" i="30"/>
  <c r="H292" i="30"/>
  <c r="G292" i="30"/>
  <c r="F285" i="30"/>
  <c r="C285" i="30"/>
  <c r="F280" i="30"/>
  <c r="G278" i="30"/>
  <c r="G277" i="30"/>
  <c r="N275" i="30"/>
  <c r="G275" i="30"/>
  <c r="N272" i="30"/>
  <c r="M272" i="30"/>
  <c r="I272" i="30"/>
  <c r="H272" i="30"/>
  <c r="G272" i="30"/>
  <c r="N270" i="30"/>
  <c r="M270" i="30"/>
  <c r="I270" i="30"/>
  <c r="H270" i="30"/>
  <c r="G270" i="30"/>
  <c r="N267" i="30"/>
  <c r="M267" i="30"/>
  <c r="I267" i="30"/>
  <c r="H267" i="30"/>
  <c r="G267" i="30"/>
  <c r="N264" i="30"/>
  <c r="M264" i="30"/>
  <c r="I264" i="30"/>
  <c r="H264" i="30"/>
  <c r="G264" i="30"/>
  <c r="N258" i="30"/>
  <c r="M258" i="30"/>
  <c r="I258" i="30"/>
  <c r="H258" i="30"/>
  <c r="G258" i="30"/>
  <c r="N254" i="30"/>
  <c r="M254" i="30"/>
  <c r="I254" i="30"/>
  <c r="H254" i="30"/>
  <c r="G254" i="30"/>
  <c r="F247" i="30"/>
  <c r="C247" i="30"/>
  <c r="F241" i="30"/>
  <c r="G238" i="30"/>
  <c r="G237" i="30"/>
  <c r="N235" i="30"/>
  <c r="G235" i="30"/>
  <c r="N233" i="30"/>
  <c r="M233" i="30"/>
  <c r="I233" i="30"/>
  <c r="H233" i="30"/>
  <c r="G233" i="30"/>
  <c r="N230" i="30"/>
  <c r="M230" i="30"/>
  <c r="I230" i="30"/>
  <c r="H230" i="30"/>
  <c r="G230" i="30"/>
  <c r="N226" i="30"/>
  <c r="M226" i="30"/>
  <c r="I226" i="30"/>
  <c r="H226" i="30"/>
  <c r="G226" i="30"/>
  <c r="N223" i="30"/>
  <c r="M223" i="30"/>
  <c r="I223" i="30"/>
  <c r="H223" i="30"/>
  <c r="G223" i="30"/>
  <c r="N219" i="30"/>
  <c r="M219" i="30"/>
  <c r="I219" i="30"/>
  <c r="H219" i="30"/>
  <c r="G219" i="30"/>
  <c r="N217" i="30"/>
  <c r="M217" i="30"/>
  <c r="I217" i="30"/>
  <c r="H217" i="30"/>
  <c r="G217" i="30"/>
  <c r="F211" i="30"/>
  <c r="F205" i="30"/>
  <c r="G203" i="30"/>
  <c r="G202" i="30"/>
  <c r="N200" i="30"/>
  <c r="G200" i="30"/>
  <c r="N197" i="30"/>
  <c r="M197" i="30"/>
  <c r="I197" i="30"/>
  <c r="H197" i="30"/>
  <c r="G197" i="30"/>
  <c r="N192" i="30"/>
  <c r="M192" i="30"/>
  <c r="I192" i="30"/>
  <c r="H192" i="30"/>
  <c r="G192" i="30"/>
  <c r="N190" i="30"/>
  <c r="M190" i="30"/>
  <c r="I190" i="30"/>
  <c r="H190" i="30"/>
  <c r="G190" i="30"/>
  <c r="N186" i="30"/>
  <c r="M186" i="30"/>
  <c r="I186" i="30"/>
  <c r="H186" i="30"/>
  <c r="G186" i="30"/>
  <c r="N183" i="30"/>
  <c r="M183" i="30"/>
  <c r="I183" i="30"/>
  <c r="H183" i="30"/>
  <c r="G183" i="30"/>
  <c r="N181" i="30"/>
  <c r="M181" i="30"/>
  <c r="I181" i="30"/>
  <c r="H181" i="30"/>
  <c r="G181" i="30"/>
  <c r="F174" i="30"/>
  <c r="F168" i="30"/>
  <c r="G165" i="30"/>
  <c r="G164" i="30"/>
  <c r="N162" i="30"/>
  <c r="G162" i="30"/>
  <c r="N159" i="30"/>
  <c r="M159" i="30"/>
  <c r="I159" i="30"/>
  <c r="H159" i="30"/>
  <c r="G159" i="30"/>
  <c r="N157" i="30"/>
  <c r="M157" i="30"/>
  <c r="I157" i="30"/>
  <c r="H157" i="30"/>
  <c r="G157" i="30"/>
  <c r="N155" i="30"/>
  <c r="M155" i="30"/>
  <c r="I155" i="30"/>
  <c r="H155" i="30"/>
  <c r="G155" i="30"/>
  <c r="N152" i="30"/>
  <c r="M152" i="30"/>
  <c r="I152" i="30"/>
  <c r="H152" i="30"/>
  <c r="G152" i="30"/>
  <c r="F145" i="30"/>
  <c r="C145" i="30"/>
  <c r="F139" i="30"/>
  <c r="G136" i="30"/>
  <c r="G135" i="30"/>
  <c r="N133" i="30"/>
  <c r="G133" i="30"/>
  <c r="N130" i="30"/>
  <c r="M130" i="30"/>
  <c r="I130" i="30"/>
  <c r="H130" i="30"/>
  <c r="G130" i="30"/>
  <c r="N125" i="30"/>
  <c r="M125" i="30"/>
  <c r="I125" i="30"/>
  <c r="H125" i="30"/>
  <c r="G125" i="30"/>
  <c r="N122" i="30"/>
  <c r="M122" i="30"/>
  <c r="I122" i="30"/>
  <c r="H122" i="30"/>
  <c r="G122" i="30"/>
  <c r="N118" i="30"/>
  <c r="M118" i="30"/>
  <c r="I118" i="30"/>
  <c r="H118" i="30"/>
  <c r="G118" i="30"/>
  <c r="N114" i="30"/>
  <c r="M114" i="30"/>
  <c r="I114" i="30"/>
  <c r="H114" i="30"/>
  <c r="G114" i="30"/>
  <c r="F107" i="30"/>
  <c r="C107" i="30"/>
  <c r="F101" i="30"/>
  <c r="G98" i="30"/>
  <c r="G97" i="30"/>
  <c r="N95" i="30"/>
  <c r="G95" i="30"/>
  <c r="N90" i="30"/>
  <c r="M90" i="30"/>
  <c r="I90" i="30"/>
  <c r="H90" i="30"/>
  <c r="G90" i="30"/>
  <c r="N86" i="30"/>
  <c r="M86" i="30"/>
  <c r="I86" i="30"/>
  <c r="H86" i="30"/>
  <c r="G86" i="30"/>
  <c r="N82" i="30"/>
  <c r="M82" i="30"/>
  <c r="I82" i="30"/>
  <c r="H82" i="30"/>
  <c r="G82" i="30"/>
  <c r="N79" i="30"/>
  <c r="M79" i="30"/>
  <c r="I79" i="30"/>
  <c r="H79" i="30"/>
  <c r="G79" i="30"/>
  <c r="F73" i="30"/>
  <c r="C73" i="30"/>
  <c r="F72" i="30"/>
  <c r="F68" i="30"/>
  <c r="G66" i="30"/>
  <c r="G65" i="30"/>
  <c r="N63" i="30"/>
  <c r="G63" i="30"/>
  <c r="N60" i="30"/>
  <c r="M60" i="30"/>
  <c r="I60" i="30"/>
  <c r="H60" i="30"/>
  <c r="G60" i="30"/>
  <c r="N58" i="30"/>
  <c r="M58" i="30"/>
  <c r="I58" i="30"/>
  <c r="H58" i="30"/>
  <c r="G58" i="30"/>
  <c r="N51" i="30"/>
  <c r="M51" i="30"/>
  <c r="I51" i="30"/>
  <c r="H51" i="30"/>
  <c r="G51" i="30"/>
  <c r="N49" i="30"/>
  <c r="M49" i="30"/>
  <c r="I49" i="30"/>
  <c r="H49" i="30"/>
  <c r="G49" i="30"/>
  <c r="F41" i="30"/>
  <c r="F36" i="30"/>
  <c r="M27" i="30"/>
  <c r="N27" i="30" s="1"/>
  <c r="N23" i="30"/>
  <c r="M23" i="30"/>
  <c r="I23" i="30"/>
  <c r="H23" i="30"/>
  <c r="G23" i="30"/>
  <c r="N20" i="30"/>
  <c r="M20" i="30"/>
  <c r="I20" i="30"/>
  <c r="H20" i="30"/>
  <c r="G20" i="30"/>
  <c r="N17" i="30"/>
  <c r="M17" i="30"/>
  <c r="I17" i="30"/>
  <c r="H17" i="30"/>
  <c r="G17" i="30"/>
  <c r="N14" i="30"/>
  <c r="M14" i="30"/>
  <c r="I14" i="30"/>
  <c r="H14" i="30"/>
  <c r="G14" i="30"/>
  <c r="N12" i="30"/>
  <c r="M12" i="30"/>
  <c r="I12" i="30"/>
  <c r="H12" i="30"/>
  <c r="G12" i="30"/>
  <c r="M10" i="30"/>
  <c r="N10" i="30" s="1"/>
  <c r="F100" i="25" l="1"/>
  <c r="F35" i="25"/>
  <c r="F37" i="25" s="1"/>
  <c r="F38" i="25" s="1"/>
  <c r="F101" i="25"/>
  <c r="O37" i="25"/>
  <c r="O38" i="25" s="1"/>
  <c r="L37" i="25"/>
  <c r="L38" i="25" s="1"/>
  <c r="L101" i="25"/>
  <c r="S64" i="13"/>
  <c r="H10" i="30"/>
  <c r="I10" i="30"/>
  <c r="G10" i="30"/>
  <c r="H27" i="30"/>
  <c r="G27" i="30"/>
  <c r="N31" i="30"/>
  <c r="G31" i="30" s="1"/>
  <c r="G33" i="30" s="1"/>
  <c r="G34" i="30" s="1"/>
  <c r="I32" i="4" s="1"/>
  <c r="I50" i="4" s="1"/>
  <c r="I27" i="30"/>
  <c r="F49" i="15"/>
  <c r="D21" i="24"/>
  <c r="F173" i="30"/>
  <c r="F284" i="30"/>
  <c r="F475" i="30"/>
  <c r="E35" i="14"/>
  <c r="F214" i="15"/>
  <c r="F246" i="30"/>
  <c r="F106" i="30"/>
  <c r="F417" i="30"/>
  <c r="E224" i="15"/>
  <c r="F387" i="30"/>
  <c r="F40" i="30"/>
  <c r="F144" i="30"/>
  <c r="F446" i="30"/>
  <c r="F210" i="30"/>
  <c r="E8" i="15"/>
  <c r="C387" i="30"/>
  <c r="C417" i="30"/>
  <c r="C475" i="30"/>
  <c r="C504" i="30"/>
  <c r="C446" i="30"/>
  <c r="C284" i="30"/>
  <c r="C246" i="30"/>
  <c r="C144" i="30"/>
  <c r="C448" i="30"/>
  <c r="C72" i="30"/>
  <c r="C315" i="30"/>
  <c r="B35" i="14"/>
  <c r="E56" i="15"/>
  <c r="C210" i="30"/>
  <c r="C349" i="30"/>
  <c r="C40" i="30"/>
  <c r="C173" i="30"/>
  <c r="C106" i="30"/>
  <c r="F40" i="13"/>
  <c r="F40" i="26"/>
  <c r="F21" i="24"/>
  <c r="D40" i="13"/>
  <c r="E178" i="15"/>
  <c r="F263" i="15"/>
  <c r="E57" i="15"/>
  <c r="B40" i="26"/>
  <c r="B21" i="24"/>
  <c r="B40" i="13"/>
  <c r="E223" i="15"/>
  <c r="E7" i="15"/>
  <c r="E177" i="15"/>
  <c r="Q8" i="6"/>
  <c r="S65" i="13"/>
  <c r="Q9" i="6"/>
  <c r="Q17" i="6"/>
  <c r="S68" i="13"/>
  <c r="Q10" i="6"/>
  <c r="Q18" i="6"/>
  <c r="S63" i="13"/>
  <c r="Q11" i="6"/>
  <c r="Q21" i="6"/>
  <c r="S59" i="13"/>
  <c r="S61" i="13"/>
  <c r="S66" i="13"/>
  <c r="Q12" i="6"/>
  <c r="Q22" i="6"/>
  <c r="S69" i="13"/>
  <c r="Q13" i="6"/>
  <c r="Q23" i="6"/>
  <c r="Q14" i="6"/>
  <c r="S67" i="13"/>
  <c r="Q15" i="6"/>
  <c r="S58" i="13"/>
  <c r="S60" i="13"/>
  <c r="B41" i="26"/>
  <c r="B22" i="24"/>
  <c r="B41" i="13"/>
  <c r="C41" i="30"/>
  <c r="C211" i="30"/>
  <c r="C316" i="30"/>
  <c r="C447" i="30"/>
  <c r="C174" i="30"/>
  <c r="I37" i="25"/>
  <c r="I101" i="25"/>
  <c r="AJ37" i="25" l="1"/>
  <c r="AJ101" i="25"/>
  <c r="H27" i="21"/>
  <c r="I52" i="4"/>
  <c r="S70" i="13"/>
  <c r="Q24" i="6"/>
  <c r="S57" i="26" s="1"/>
  <c r="I38" i="25"/>
  <c r="F26" i="13" l="1"/>
  <c r="H26" i="13" s="1"/>
  <c r="R13" i="24"/>
  <c r="I53" i="4"/>
  <c r="S67" i="26"/>
  <c r="S62" i="26"/>
  <c r="S66" i="26"/>
  <c r="S64" i="26"/>
  <c r="S60" i="26"/>
  <c r="S68" i="26"/>
  <c r="S65" i="26"/>
  <c r="S63" i="26"/>
  <c r="S58" i="26"/>
  <c r="S59" i="26"/>
  <c r="S69" i="26"/>
  <c r="S61" i="26"/>
  <c r="AJ38" i="25"/>
  <c r="F28" i="13"/>
  <c r="T13" i="24" l="1"/>
  <c r="T15" i="24" s="1"/>
  <c r="Q13" i="24"/>
  <c r="G10" i="24" s="1"/>
  <c r="O10" i="24" s="1"/>
  <c r="O11" i="24" s="1"/>
  <c r="G11" i="24" s="1"/>
  <c r="G12" i="24" s="1"/>
  <c r="S70" i="26"/>
  <c r="V70" i="26" s="1"/>
  <c r="H29" i="21"/>
  <c r="H28" i="13"/>
  <c r="F29" i="13" s="1"/>
  <c r="F31" i="13" s="1"/>
  <c r="H43" i="21" l="1"/>
  <c r="F33" i="26"/>
  <c r="F32" i="13"/>
  <c r="H36" i="21"/>
  <c r="H32" i="13"/>
  <c r="U58" i="13"/>
  <c r="K36" i="21" l="1"/>
  <c r="G39" i="21" s="1"/>
  <c r="L36" i="21"/>
  <c r="H39" i="21" s="1"/>
  <c r="K39" i="21" s="1"/>
  <c r="W63" i="13"/>
  <c r="W61" i="13"/>
  <c r="W59" i="13"/>
  <c r="W60" i="13"/>
  <c r="W62" i="13"/>
  <c r="W64" i="13" l="1"/>
  <c r="U70" i="13" s="1"/>
  <c r="V70" i="13" s="1"/>
  <c r="H41" i="21" l="1"/>
  <c r="H45" i="21" s="1"/>
  <c r="F33" i="13"/>
</calcChain>
</file>

<file path=xl/comments1.xml><?xml version="1.0" encoding="utf-8"?>
<comments xmlns="http://schemas.openxmlformats.org/spreadsheetml/2006/main">
  <authors>
    <author>HP</author>
  </authors>
  <commentList>
    <comment ref="E3" authorId="0">
      <text>
        <r>
          <rPr>
            <b/>
            <sz val="9"/>
            <rFont val="Tahoma"/>
            <charset val="134"/>
          </rPr>
          <t>HP:</t>
        </r>
        <r>
          <rPr>
            <sz val="9"/>
            <rFont val="Tahoma"/>
            <charset val="134"/>
          </rPr>
          <t xml:space="preserve">
WAJIB DIISI JUMLAH RESPONDEN</t>
        </r>
      </text>
    </comment>
  </commentList>
</comments>
</file>

<file path=xl/comments2.xml><?xml version="1.0" encoding="utf-8"?>
<comments xmlns="http://schemas.openxmlformats.org/spreadsheetml/2006/main">
  <authors>
    <author>HP</author>
  </authors>
  <commentList>
    <comment ref="E3" authorId="0">
      <text>
        <r>
          <rPr>
            <b/>
            <sz val="9"/>
            <rFont val="Tahoma"/>
            <charset val="134"/>
          </rPr>
          <t>HP:</t>
        </r>
        <r>
          <rPr>
            <sz val="9"/>
            <rFont val="Tahoma"/>
            <charset val="134"/>
          </rPr>
          <t xml:space="preserve">
WAJIB DIISI JUMLAH RESPONDEN</t>
        </r>
      </text>
    </comment>
  </commentList>
</comments>
</file>

<file path=xl/sharedStrings.xml><?xml version="1.0" encoding="utf-8"?>
<sst xmlns="http://schemas.openxmlformats.org/spreadsheetml/2006/main" count="2557" uniqueCount="1276">
  <si>
    <t>Bacalah Indikator dengan seksama</t>
  </si>
  <si>
    <t xml:space="preserve">Isilah Nomor Catatan yang merupakan Bukti </t>
  </si>
  <si>
    <t>Kemudian carilah catatan anda yang mendukung</t>
  </si>
  <si>
    <t xml:space="preserve">pendukung pada masing-masing indikator </t>
  </si>
  <si>
    <t>masing-masing Indikator tersebut</t>
  </si>
  <si>
    <t>yang sesuai (sebagai pertimbangan penilaian)</t>
  </si>
  <si>
    <t xml:space="preserve">Penilaian untuk Kompetensi 1:  </t>
  </si>
  <si>
    <t>Mengorganisasikan aspek perkembangan sesuai dengan  karakteristik anak usia dini</t>
  </si>
  <si>
    <t xml:space="preserve">Indikator </t>
  </si>
  <si>
    <t>CATATAN FAKTA</t>
  </si>
  <si>
    <t>Skor</t>
  </si>
  <si>
    <t>⓪</t>
  </si>
  <si>
    <t>①</t>
  </si>
  <si>
    <t>②</t>
  </si>
  <si>
    <t>Deskriptor</t>
  </si>
  <si>
    <t>Nomor Catatan</t>
  </si>
  <si>
    <t>Tidak ada bukti               (Tidak terpenuhi)</t>
  </si>
  <si>
    <t>Terpenuhi sebagian</t>
  </si>
  <si>
    <t>Seluruhnya terpenuhi</t>
  </si>
  <si>
    <r>
      <rPr>
        <sz val="11"/>
        <rFont val="Calibri"/>
        <charset val="134"/>
        <scheme val="minor"/>
      </rPr>
      <t xml:space="preserve">Guru dapat </t>
    </r>
    <r>
      <rPr>
        <b/>
        <sz val="11"/>
        <rFont val="Calibri"/>
        <charset val="134"/>
      </rPr>
      <t>mengidentifikasi karakteristik</t>
    </r>
    <r>
      <rPr>
        <sz val="11"/>
        <rFont val="Calibri"/>
        <charset val="134"/>
      </rPr>
      <t xml:space="preserve"> anak usia dini yang berkaitan dengan lingkup perkembangan, yakni: nilai agama dan moral, fisik motorik, kognitif, sosial-emosional, bahasa dan seni.</t>
    </r>
  </si>
  <si>
    <t>a</t>
  </si>
  <si>
    <t>b</t>
  </si>
  <si>
    <t>Guru mengenali sifat, kebiasaan dan prilaku anak selama proses pembelajaran.</t>
  </si>
  <si>
    <r>
      <rPr>
        <b/>
        <sz val="11"/>
        <rFont val="Calibri"/>
        <charset val="134"/>
      </rPr>
      <t>Mengidentifikasi kemampuan awa</t>
    </r>
    <r>
      <rPr>
        <sz val="11"/>
        <rFont val="Calibri"/>
        <charset val="134"/>
      </rPr>
      <t>l anak usia dini dalam enam lingkup perkembangan</t>
    </r>
  </si>
  <si>
    <t>Ada catatan perkembangan anak  ( KPSP) .</t>
  </si>
  <si>
    <t>Guru melakukan pencatatan tumbuh kembang fisik anak  ( BB, TB,LK dan analisisnya ) setiap 6 bulan.</t>
  </si>
  <si>
    <r>
      <rPr>
        <sz val="11"/>
        <rFont val="Calibri"/>
        <charset val="134"/>
        <scheme val="minor"/>
      </rPr>
      <t xml:space="preserve">Guru </t>
    </r>
    <r>
      <rPr>
        <b/>
        <sz val="11"/>
        <rFont val="Calibri"/>
        <charset val="134"/>
      </rPr>
      <t>menata lingkungan main</t>
    </r>
    <r>
      <rPr>
        <sz val="11"/>
        <rFont val="Calibri"/>
        <charset val="134"/>
      </rPr>
      <t xml:space="preserve"> yang memfasilitasi anak usia dini dalam enam lingkup perkembangan.</t>
    </r>
  </si>
  <si>
    <t>Guru memberikan rancangan lingkungan main baik di dalam maupun di luar kelas yang berdiferensiasi.</t>
  </si>
  <si>
    <t>Guru memberikan rancangan lingkungan main baik di dalam maupun di luar rumah yang aman , nyaman, bersih, menyenangkan dan mengundang keingintahuan anak.</t>
  </si>
  <si>
    <t>c</t>
  </si>
  <si>
    <r>
      <rPr>
        <sz val="11"/>
        <rFont val="Calibri"/>
        <charset val="134"/>
        <scheme val="minor"/>
      </rPr>
      <t xml:space="preserve">Guru memastikan semua anak usia dini mendapatkan </t>
    </r>
    <r>
      <rPr>
        <b/>
        <sz val="11"/>
        <rFont val="Calibri"/>
        <charset val="134"/>
      </rPr>
      <t>kesempatan untuk</t>
    </r>
    <r>
      <rPr>
        <sz val="11"/>
        <rFont val="Calibri"/>
        <charset val="134"/>
      </rPr>
      <t xml:space="preserve"> </t>
    </r>
    <r>
      <rPr>
        <b/>
        <sz val="11"/>
        <rFont val="Calibri"/>
        <charset val="134"/>
      </rPr>
      <t xml:space="preserve">berpartisipasi aktif </t>
    </r>
    <r>
      <rPr>
        <sz val="11"/>
        <rFont val="Calibri"/>
        <charset val="134"/>
      </rPr>
      <t>dalam kegiatan belajar melalui bermain.</t>
    </r>
  </si>
  <si>
    <t>Guru merancang ragam kegiatan main yang dapat dipilih oleh anak sesuai minat dan kemampuan anak.</t>
  </si>
  <si>
    <t>Guru memiliki catatan partisipasi dan keaktifan dalam proses pembelajaran.</t>
  </si>
  <si>
    <t>Guru mendokumenkan  gagasan/ide anak berdasar hasil karya anak</t>
  </si>
  <si>
    <r>
      <rPr>
        <sz val="11"/>
        <rFont val="Calibri"/>
        <charset val="134"/>
        <scheme val="minor"/>
      </rPr>
      <t xml:space="preserve">Guru memiliki </t>
    </r>
    <r>
      <rPr>
        <b/>
        <sz val="11"/>
        <rFont val="Calibri"/>
        <charset val="134"/>
      </rPr>
      <t>catatan tentang perkembangan</t>
    </r>
    <r>
      <rPr>
        <sz val="11"/>
        <rFont val="Calibri"/>
        <charset val="134"/>
      </rPr>
      <t xml:space="preserve"> kemampuan anak usia dini dalam enam lingkup perkembangan.</t>
    </r>
  </si>
  <si>
    <t>Guru memiliki catatan  perkembangan anak berupa catatan cheklis, catatan anekdot, catatan hasil karya dan Foto Berseri dan portofolio</t>
  </si>
  <si>
    <t>Guru memanfaatkan hasil  catatan perkembangan anak  untuk memaksimalkan kemajuan perkembangan anak sesuai dengan tahapannya</t>
  </si>
  <si>
    <t>Guru memiliki rencana tindak lanjut beradasarkan hasil catatan perkembangan untuk kemajuan perkembangan anak</t>
  </si>
  <si>
    <r>
      <rPr>
        <sz val="11"/>
        <rFont val="Calibri"/>
        <charset val="134"/>
        <scheme val="minor"/>
      </rPr>
      <t xml:space="preserve">Guru </t>
    </r>
    <r>
      <rPr>
        <b/>
        <sz val="11"/>
        <rFont val="Calibri"/>
        <charset val="134"/>
      </rPr>
      <t>mengidentifikasi kesulitan</t>
    </r>
    <r>
      <rPr>
        <sz val="11"/>
        <rFont val="Calibri"/>
        <charset val="134"/>
      </rPr>
      <t xml:space="preserve"> yang dialami anak usia dini dalam enam lingkup perkembangan dan membantu mengatasinya.</t>
    </r>
  </si>
  <si>
    <t>Guru memiliki catatan kesulitan yang dialami anak berdasar laporan orang tua</t>
  </si>
  <si>
    <t>Guru  mencatat kesulitan yang dihadapi anak selama proses pembelajaran / catatan hasil refleksi  akhir pembelajaran</t>
  </si>
  <si>
    <t>Guru merancang rencana tindak lanjut untuk membantu anak mengatasi kesulitan.</t>
  </si>
  <si>
    <t>d</t>
  </si>
  <si>
    <t>Guru merujuk kepada ahli untuk membantu anak mengatasi kesulitan.</t>
  </si>
  <si>
    <t>Guru memiliki data anak berkebutuhan khusus (ABK) disertai dengan keterangan dari tenaga ahli.</t>
  </si>
  <si>
    <t>Guru memiliki portofolio dari setiap anak berkebutuhan khusus (ABK).</t>
  </si>
  <si>
    <t>Guru menyusun program pembelajaran individual bersama tenaga ahli sesuai dengan kebutuhan khusus anak</t>
  </si>
  <si>
    <t>Guru memperlakukan anak berkebutuhan khusus (ABK) sama dengan anak yang lainnya.</t>
  </si>
  <si>
    <t>Total skor untuk kompetensi 1</t>
  </si>
  <si>
    <t>Skor maksimum kompetensi 1 = jumlah indikator × 2</t>
  </si>
  <si>
    <t>Persentase = (total skor/14) × 100%</t>
  </si>
  <si>
    <t xml:space="preserve">Nilai untuk kompetensi 1
(0% &lt; X ≤ 25% = 1; 25% &lt; X ≤ 50% = 2; 50% &lt; X ≤ 75% = 3; 75% &lt; X ≤ 100% = 4)
</t>
  </si>
  <si>
    <t xml:space="preserve">Sleman, </t>
  </si>
  <si>
    <t>Guru yang Dinilai</t>
  </si>
  <si>
    <t>Penilai</t>
  </si>
  <si>
    <t xml:space="preserve"> </t>
  </si>
  <si>
    <t xml:space="preserve">Penilaian untuk Kompetensi 2:  </t>
  </si>
  <si>
    <t>Menganalisis teori bermain sesuai aspek dan tahapan perkembangan, kebutuhan, potensi, bakat, dan minat anak usia dini</t>
  </si>
  <si>
    <r>
      <rPr>
        <sz val="11"/>
        <rFont val="Calibri"/>
        <charset val="134"/>
        <scheme val="minor"/>
      </rPr>
      <t xml:space="preserve">Guru dapat </t>
    </r>
    <r>
      <rPr>
        <b/>
        <sz val="11"/>
        <rFont val="Calibri"/>
        <charset val="134"/>
      </rPr>
      <t xml:space="preserve">memilih metode belajar </t>
    </r>
    <r>
      <rPr>
        <sz val="11"/>
        <rFont val="Calibri"/>
        <charset val="134"/>
      </rPr>
      <t>melalui bermain yang sesuai dalam enam lingkup perkembangan.</t>
    </r>
  </si>
  <si>
    <t>Guru memilih metode belajar yang sesuai dengan perkembangan anak.</t>
  </si>
  <si>
    <t>Guru memilih metode yang sesuai dengan muatan/ materi pembelajaan dan kegiatan main</t>
  </si>
  <si>
    <r>
      <rPr>
        <sz val="11"/>
        <rFont val="Calibri"/>
        <charset val="134"/>
        <scheme val="minor"/>
      </rPr>
      <t>Guru</t>
    </r>
    <r>
      <rPr>
        <b/>
        <sz val="11"/>
        <rFont val="Calibri"/>
        <charset val="134"/>
      </rPr>
      <t xml:space="preserve"> menggunakan metode belajar </t>
    </r>
    <r>
      <rPr>
        <sz val="11"/>
        <rFont val="Calibri"/>
        <charset val="134"/>
      </rPr>
      <t>melalui bermain yang sesuai dalam enam lingkup perkembangan.</t>
    </r>
  </si>
  <si>
    <t>Guru menggunakan  metode  eksperimen ( Percobaan)  sesuai perencanaan pembelajaran</t>
  </si>
  <si>
    <t>Guru menggunakan  metode  bermain peran  sesuai perencanaan pembelajaran</t>
  </si>
  <si>
    <t>Guru menggunakan  metode  bernyanyi  sesuai perencanaan pembelajaran</t>
  </si>
  <si>
    <t>Guru menggunakan  metode  projek  sesuai perencanaan pembelajaran</t>
  </si>
  <si>
    <t>e</t>
  </si>
  <si>
    <t>Guru menggunakan  metode  karya wisata  sesuai perencanaan pembelajaran</t>
  </si>
  <si>
    <t>f</t>
  </si>
  <si>
    <t>Guru menggunakan  metode  bercerita  sesuai perencanaan pembelajaran</t>
  </si>
  <si>
    <t>g</t>
  </si>
  <si>
    <t>Guru menggunakan  metode  demonstrasi  sesuai perencanaan pembelajaran</t>
  </si>
  <si>
    <r>
      <rPr>
        <sz val="11"/>
        <rFont val="Calibri"/>
        <charset val="134"/>
        <scheme val="minor"/>
      </rPr>
      <t xml:space="preserve">Guru </t>
    </r>
    <r>
      <rPr>
        <b/>
        <sz val="11"/>
        <rFont val="Calibri"/>
        <charset val="134"/>
      </rPr>
      <t xml:space="preserve">merancang kegiatan pembelajaran </t>
    </r>
    <r>
      <rPr>
        <sz val="11"/>
        <rFont val="Calibri"/>
        <charset val="134"/>
      </rPr>
      <t xml:space="preserve">yang </t>
    </r>
    <r>
      <rPr>
        <b/>
        <sz val="11"/>
        <rFont val="Calibri"/>
        <charset val="134"/>
      </rPr>
      <t>mendukung kreatifitas anak</t>
    </r>
    <r>
      <rPr>
        <sz val="11"/>
        <rFont val="Calibri"/>
        <charset val="134"/>
      </rPr>
      <t xml:space="preserve"> baik di dalam maupun di luar ruangan</t>
    </r>
  </si>
  <si>
    <t>Guru merancang kegiatan pembelajaran yang mendukung kreativitas dan eksplorasi</t>
  </si>
  <si>
    <t>Guru merancang kegiatan pembelajaran yang mengembangkan kemampuan memecahkan masalah, bernalar kritis, dan membangun gagasan atau ide</t>
  </si>
  <si>
    <r>
      <rPr>
        <sz val="11"/>
        <rFont val="Calibri"/>
        <charset val="134"/>
        <scheme val="minor"/>
      </rPr>
      <t xml:space="preserve">Guru </t>
    </r>
    <r>
      <rPr>
        <b/>
        <sz val="11"/>
        <rFont val="Calibri"/>
        <charset val="134"/>
      </rPr>
      <t>merancang kegiatan pembelajaran tematik</t>
    </r>
    <r>
      <rPr>
        <sz val="11"/>
        <rFont val="Calibri"/>
        <charset val="134"/>
      </rPr>
      <t xml:space="preserve"> yang bermakna sesuai dengan kompetensi dasar yang harus dicapai.</t>
    </r>
  </si>
  <si>
    <t>Guru merancang tema/topik intrakurikuler dan Menetapkan Tema P5 sesuai dengan prinsip-prinsip pengembangan tema (dekat, sesuai karakteristik satuan pendididkan, bermakna, menarik, sesuai minat anak, dan  sederhana)</t>
  </si>
  <si>
    <t xml:space="preserve">Guru merancang kegiatan pembelajaran intrakurikuler sesuai tema/topik dan Projek Penguatan Profil Pelajar Pancasila (P5) sesuai sesuai  tema yang ditetapkan. </t>
  </si>
  <si>
    <t>Guru merancang puncak tema/topik setiap menyelesaikan satu tema/topik dengan kegiatan yang menyenangkan, menarik dan bermakna bagi anak</t>
  </si>
  <si>
    <t>Total skor untuk kompetensi 2</t>
  </si>
  <si>
    <t>Skor maksimum kompetensi 2 = jumlah indikator × 2</t>
  </si>
  <si>
    <t>Persentase = (total skor/8) × 100%</t>
  </si>
  <si>
    <t xml:space="preserve">Nilai untuk kompetensi 2
(0% &lt; X ≤ 25% = 1; 25% &lt; X ≤ 50% = 2; 50% &lt; X ≤ 75% = 3; 75% &lt; X ≤ 100% = 4)
</t>
  </si>
  <si>
    <t>Sleman,</t>
  </si>
  <si>
    <t xml:space="preserve">Penilaian untuk Kompetensi 3:  </t>
  </si>
  <si>
    <t>Merancang  kegiatan  pengembangan  anak  usia  dini berdasarkan kurikulum</t>
  </si>
  <si>
    <r>
      <rPr>
        <sz val="11"/>
        <rFont val="Calibri"/>
        <charset val="134"/>
        <scheme val="minor"/>
      </rPr>
      <t xml:space="preserve">Guru membuat </t>
    </r>
    <r>
      <rPr>
        <b/>
        <sz val="11"/>
        <rFont val="Calibri"/>
        <charset val="134"/>
      </rPr>
      <t xml:space="preserve">rancangan program pengembangan dan muatan pembelajaran </t>
    </r>
  </si>
  <si>
    <t xml:space="preserve">Guru merancang muatan/materi pembelajaran sesuai dengan visi dan misi lembaga </t>
  </si>
  <si>
    <t>Guru merancang muatan/materi pembelajaran sesuai dengan karakteristik perserta didik</t>
  </si>
  <si>
    <t>Guru merancang alur pembelajaran harian/mingguan</t>
  </si>
  <si>
    <r>
      <rPr>
        <sz val="11"/>
        <rFont val="Calibri"/>
        <charset val="134"/>
        <scheme val="minor"/>
      </rPr>
      <t>Guru membuat rancangan kegiatan bermain dalam bentuk</t>
    </r>
    <r>
      <rPr>
        <b/>
        <sz val="11"/>
        <rFont val="Calibri"/>
        <charset val="134"/>
      </rPr>
      <t xml:space="preserve"> Program Semester (PROSEM) </t>
    </r>
    <r>
      <rPr>
        <sz val="11"/>
        <rFont val="Calibri"/>
        <charset val="134"/>
      </rPr>
      <t>dengan menentukan kompetensi dasar, tema/sub-tema, dan alokasi waktu sesuai kebutuhan (Kurikulum th 2013) dan IKM berupa perencananaan pemebelajaran  kuriklum merdeka</t>
    </r>
  </si>
  <si>
    <t xml:space="preserve">Guru merancang Prosem dengan menuliskan identitas program/ Memiliki Capaian Pembelajaran (CP) </t>
  </si>
  <si>
    <t>Guru merancang program semester dengan menentukan kompetensi dasar untuk setiap lingkup perkembangan/ Menyusun Tujuan pembelajaran  sesuai visi, misi dan karakteristik Satuan pendidikan</t>
  </si>
  <si>
    <t>Guru merancang program semester dengan menentukan  tema/ topik sesuai dengan prinsip-prinsip pengembangan tema/topik</t>
  </si>
  <si>
    <t>Guru merancang program semester/Struktur Pembelajaran dengan menentukan  alokasi waktu sesuai keluasan dan kedalaman tema/topik</t>
  </si>
  <si>
    <r>
      <rPr>
        <sz val="11"/>
        <rFont val="Calibri"/>
        <charset val="134"/>
        <scheme val="minor"/>
      </rPr>
      <t xml:space="preserve">Guru membuat rancangan kegiatan bermain dalam bentuk  </t>
    </r>
    <r>
      <rPr>
        <b/>
        <sz val="11"/>
        <rFont val="Calibri"/>
        <charset val="134"/>
      </rPr>
      <t xml:space="preserve">Rencana Pelaksanaan Pembelajaran Mingguan (RPPM) </t>
    </r>
    <r>
      <rPr>
        <sz val="11"/>
        <rFont val="Calibri"/>
        <charset val="134"/>
      </rPr>
      <t>dengan menentukan kompetensi dasar, materi dan rencana kegiatan pembelajaran dalam satu minggu. (Kur'13)/ RPP atau Modul (IKM)</t>
    </r>
  </si>
  <si>
    <t>Guru merancang RPPM/RPP dengan menuliskan identitas program</t>
  </si>
  <si>
    <t>Guru merancang RPPM/RPP dengan menentukan Kompetensi dasar/Tujuan Pembelajaran</t>
  </si>
  <si>
    <t>Guru merancang RPPM/RPP dengan menyusun materi pembelajaran</t>
  </si>
  <si>
    <t>Guru merancang RPPM/RPP dengan menyusun rencana kegiatan pembelajaran dalam satu minggu/ satu hari atau lebih.</t>
  </si>
  <si>
    <r>
      <rPr>
        <sz val="11"/>
        <rFont val="Calibri"/>
        <charset val="134"/>
        <scheme val="minor"/>
      </rPr>
      <t xml:space="preserve">Guru membuat rancangan kegiatan bermain dalam bentuk </t>
    </r>
    <r>
      <rPr>
        <b/>
        <sz val="11"/>
        <rFont val="Calibri"/>
        <charset val="134"/>
      </rPr>
      <t xml:space="preserve">Rencana Pelaksanaan Pembelajaran Harian (RPPH) </t>
    </r>
    <r>
      <rPr>
        <sz val="11"/>
        <rFont val="Calibri"/>
        <charset val="134"/>
      </rPr>
      <t>dengan menentukan kompetensi dasar, materi, alat dan bahan main, kegiatan pembukaan, inti dan penutup serta rencana penilaian. Merancang Projek Penguatan Profil Pelajar Pancasila (P5)</t>
    </r>
  </si>
  <si>
    <t>Guru merancang RPPH/Rancangan Projek dengan menuliskan identitas program</t>
  </si>
  <si>
    <t>Guru menyusun materi pembelajaran sesuai dengan RPPM/Tema Projek P5</t>
  </si>
  <si>
    <t>Guru menentukan alat dan bahan main</t>
  </si>
  <si>
    <t>Guru merancang kegiatan yang terdiri dari pembukaan, inti dan penutup/ P5 terdiri tahap Permulaan/perkenalan, tahap Pengembangan dan tahap penyimpulan</t>
  </si>
  <si>
    <t>Guru menyusun rencana asesmen sesuai dengan kemampuan dasar / demensi P5 yang ingin dicapai</t>
  </si>
  <si>
    <t>Total skor untuk kompetensi 3</t>
  </si>
  <si>
    <t>Skor maksimum kompetensi 3 = jumlah indikator × 2</t>
  </si>
  <si>
    <t xml:space="preserve">Nilai untuk kompetensi 3
(0% &lt; X ≤ 25% = 1; 25% &lt; X ≤ 50% = 2; 50% &lt; X ≤ 75% = 3; 75% &lt; X ≤ 100% = 4)
</t>
  </si>
  <si>
    <t xml:space="preserve">Penilaian untuk Kompetensi 4:  </t>
  </si>
  <si>
    <t>Menyelenggarakan kegiatan pengembangan yang mendidik</t>
  </si>
  <si>
    <r>
      <rPr>
        <sz val="11"/>
        <color theme="1"/>
        <rFont val="Calibri"/>
        <charset val="134"/>
        <scheme val="minor"/>
      </rPr>
      <t xml:space="preserve">Guru </t>
    </r>
    <r>
      <rPr>
        <b/>
        <sz val="11"/>
        <color indexed="8"/>
        <rFont val="Calibri"/>
        <charset val="134"/>
      </rPr>
      <t xml:space="preserve">menciptakan suasana bermain yang menyenangkan </t>
    </r>
    <r>
      <rPr>
        <sz val="11"/>
        <color theme="1"/>
        <rFont val="Calibri"/>
        <charset val="134"/>
        <scheme val="minor"/>
      </rPr>
      <t>sehingga anak antusias dalam belajar.</t>
    </r>
  </si>
  <si>
    <t>Guru menata ruang belajar yang aman, menarik, rapi  dan indah</t>
  </si>
  <si>
    <t>Guru menggunakan ragam media dalam kegiatan pembelajaran sesuai dengan tema /topik</t>
  </si>
  <si>
    <t xml:space="preserve">Guru menggunakan beragam metode pembelajaran yang menarik </t>
  </si>
  <si>
    <t>Guru menciptakan suasana belajar yang bersahabat dan mendukung</t>
  </si>
  <si>
    <r>
      <rPr>
        <sz val="11"/>
        <color theme="1"/>
        <rFont val="Calibri"/>
        <charset val="134"/>
        <scheme val="minor"/>
      </rPr>
      <t xml:space="preserve">Guru </t>
    </r>
    <r>
      <rPr>
        <b/>
        <sz val="11"/>
        <color indexed="8"/>
        <rFont val="Calibri"/>
        <charset val="134"/>
      </rPr>
      <t>melaksanakan kegiatan pembelajaran tematik</t>
    </r>
    <r>
      <rPr>
        <sz val="11"/>
        <color theme="1"/>
        <rFont val="Calibri"/>
        <charset val="134"/>
        <scheme val="minor"/>
      </rPr>
      <t xml:space="preserve"> yang bermakna dengan mengaitkan pengalaman sehari-hari anak usia dini</t>
    </r>
  </si>
  <si>
    <t>Guru mendiskusikan tema/topik bersama anak</t>
  </si>
  <si>
    <t>b.</t>
  </si>
  <si>
    <t>Guru membacakan cerita sesuai dengan tema/topik</t>
  </si>
  <si>
    <t>Guru mengajak anak berkunjung ke lingkungan belajar sesuai tema/topik</t>
  </si>
  <si>
    <t>Guru mengundang narasumber untuk membahas kepada anak sesuai tema/topik</t>
  </si>
  <si>
    <r>
      <rPr>
        <sz val="11"/>
        <color theme="1"/>
        <rFont val="Calibri"/>
        <charset val="134"/>
        <scheme val="minor"/>
      </rPr>
      <t xml:space="preserve">Guru </t>
    </r>
    <r>
      <rPr>
        <b/>
        <sz val="11"/>
        <color indexed="8"/>
        <rFont val="Calibri"/>
        <charset val="134"/>
      </rPr>
      <t>melakukan</t>
    </r>
    <r>
      <rPr>
        <sz val="11"/>
        <color theme="1"/>
        <rFont val="Calibri"/>
        <charset val="134"/>
        <scheme val="minor"/>
      </rPr>
      <t xml:space="preserve"> </t>
    </r>
    <r>
      <rPr>
        <b/>
        <sz val="11"/>
        <color indexed="8"/>
        <rFont val="Calibri"/>
        <charset val="134"/>
      </rPr>
      <t>pembiasaan-pembiasaan</t>
    </r>
    <r>
      <rPr>
        <sz val="11"/>
        <color theme="1"/>
        <rFont val="Calibri"/>
        <charset val="134"/>
        <scheme val="minor"/>
      </rPr>
      <t xml:space="preserve"> yang baik pada anak</t>
    </r>
  </si>
  <si>
    <t>Guru memberi contoh prilaku yang baik secara berulang-ulang dan memberikan keteladanan yang baik.</t>
  </si>
  <si>
    <t>Guru menyampaikan tentang aturan main kepada anak berulang-ulang</t>
  </si>
  <si>
    <t>Guru memberikan dukungan dan bimbingan kepada anak yang belum terbiasa secara berulang-ulang</t>
  </si>
  <si>
    <r>
      <rPr>
        <sz val="11"/>
        <rFont val="Calibri"/>
        <charset val="134"/>
        <scheme val="minor"/>
      </rPr>
      <t xml:space="preserve">Guru melaksanakan pembelajaran menggunakan </t>
    </r>
    <r>
      <rPr>
        <b/>
        <sz val="11"/>
        <rFont val="Calibri"/>
        <charset val="134"/>
      </rPr>
      <t>pendekatan saintifik</t>
    </r>
    <r>
      <rPr>
        <sz val="11"/>
        <rFont val="Calibri"/>
        <charset val="134"/>
      </rPr>
      <t xml:space="preserve">. </t>
    </r>
  </si>
  <si>
    <t xml:space="preserve">Guru memberikan kesempatan kepada anak usia dini untuk mengamati alat dan bahan main dalam kegiatan pembelajarannya </t>
  </si>
  <si>
    <t xml:space="preserve">Guru memberikan kesempatan kepada anak usia dini untuk  menanya tentang kegiatan pembelajaran </t>
  </si>
  <si>
    <r>
      <rPr>
        <sz val="11"/>
        <rFont val="Calibri"/>
        <charset val="134"/>
        <scheme val="minor"/>
      </rPr>
      <t>Guru memberikan kesempatan kepada anak usia dini untuk  mengumpulkan informasi melalui kegiatan pembelajarannya.</t>
    </r>
    <r>
      <rPr>
        <strike/>
        <sz val="11"/>
        <rFont val="Calibri"/>
        <charset val="134"/>
      </rPr>
      <t xml:space="preserve"> </t>
    </r>
  </si>
  <si>
    <t xml:space="preserve">Guru memberikan kesempatan kepada anak usia dini untuk  menalar </t>
  </si>
  <si>
    <t>Guru memberikan kesempatan kepada anak usia dini untuk  mengomunikasikan tentang  kegiatan bermainnya</t>
  </si>
  <si>
    <r>
      <rPr>
        <sz val="11"/>
        <rFont val="Calibri"/>
        <charset val="134"/>
        <scheme val="minor"/>
      </rPr>
      <t xml:space="preserve">Guru </t>
    </r>
    <r>
      <rPr>
        <b/>
        <sz val="11"/>
        <rFont val="Calibri"/>
        <charset val="134"/>
      </rPr>
      <t xml:space="preserve">memanfaatkan media dan sumber belajar </t>
    </r>
    <r>
      <rPr>
        <sz val="11"/>
        <rFont val="Calibri"/>
        <charset val="134"/>
      </rPr>
      <t>yang terdapat dilingkungan sekitar dengan pendekatan saintifik.</t>
    </r>
  </si>
  <si>
    <t>Guru menggunakan media dan sumber belajar untuk kegitan bermain anak dengan pendekatan saintifik, CTL dan Pembelajaran Berdiferensiasi</t>
  </si>
  <si>
    <t>Guru memanfaatkan sumber belajar seperti lingkungan dan masyarakat</t>
  </si>
  <si>
    <t>Guru memfasilitasi dan membimbing anak dalam pemanfaatan media dan sumber belajar lingkungan sekitar</t>
  </si>
  <si>
    <t>Total skor untuk kompetensi 4</t>
  </si>
  <si>
    <t>Skor maksimum kompetensi 4 = jumlah indikator × 2</t>
  </si>
  <si>
    <t>Persentase = (total skor/10) × 100%</t>
  </si>
  <si>
    <t xml:space="preserve">Nilai untuk kompetensi 4
(0% &lt; X ≤ 25% = 1; 25% &lt; X ≤ 50% = 2; 50% &lt; X ≤ 75% = 3; 75% &lt; X ≤ 100% = 4)
</t>
  </si>
  <si>
    <t xml:space="preserve">Penilaian untuk Kompetensi 5:  </t>
  </si>
  <si>
    <t>Memanfaatkan Teknologi Informasi dan Komunikasi untuk Kepentingan Penyelenggaraan Kegiatan Pengembangan yang Mendidik.</t>
  </si>
  <si>
    <r>
      <rPr>
        <sz val="11"/>
        <rFont val="Calibri"/>
        <charset val="134"/>
        <scheme val="minor"/>
      </rPr>
      <t>Guru m</t>
    </r>
    <r>
      <rPr>
        <b/>
        <sz val="11"/>
        <rFont val="Calibri"/>
        <charset val="134"/>
      </rPr>
      <t>emanfaatkan teknologi informasi dan komunikasi (TIK) untuk mengembangkan materi dan kegiatan pembelajaran</t>
    </r>
    <r>
      <rPr>
        <sz val="11"/>
        <rFont val="Calibri"/>
        <charset val="134"/>
      </rPr>
      <t>.</t>
    </r>
  </si>
  <si>
    <t>Guru menggunakan alat audio, audio visual (Radio, Video, TV, komputer) dalam pengembangan materi pembelajaran</t>
  </si>
  <si>
    <t xml:space="preserve">Guru memanfaatkan TIK (canva, YouTobe, Power Point dll) untuk pengembangan materi pembelajaran </t>
  </si>
  <si>
    <t xml:space="preserve"> Guru menggunakan TIK dengan memperhatikan ketercapaian tujuan Pembelajaran anak</t>
  </si>
  <si>
    <r>
      <rPr>
        <sz val="11"/>
        <rFont val="Calibri"/>
        <charset val="134"/>
        <scheme val="minor"/>
      </rPr>
      <t xml:space="preserve">Guru </t>
    </r>
    <r>
      <rPr>
        <b/>
        <sz val="11"/>
        <rFont val="Calibri"/>
        <charset val="134"/>
      </rPr>
      <t>memanfaatkan TIK untuk mengembangkan media pembelajaran</t>
    </r>
    <r>
      <rPr>
        <sz val="11"/>
        <rFont val="Calibri"/>
        <charset val="134"/>
      </rPr>
      <t xml:space="preserve"> melalui bermain yang sesuai dengan kebutuhan.</t>
    </r>
  </si>
  <si>
    <t>Guru menggunakan alat  audio  visual (VCD, smart phone,  komputer) untuk mengembangan media pembelajaran</t>
  </si>
  <si>
    <t xml:space="preserve">Guru memanfaatkan TIK (canva, YouTobe, Power Point dll) untuk pengembangan media pembelajaran </t>
  </si>
  <si>
    <r>
      <rPr>
        <sz val="11"/>
        <rFont val="Calibri"/>
        <charset val="134"/>
        <scheme val="minor"/>
      </rPr>
      <t xml:space="preserve">Guru </t>
    </r>
    <r>
      <rPr>
        <b/>
        <sz val="11"/>
        <rFont val="Calibri"/>
        <charset val="134"/>
      </rPr>
      <t xml:space="preserve">menggunakan alat bantu mengajar Audio-visual (termasuk TIK) </t>
    </r>
    <r>
      <rPr>
        <sz val="11"/>
        <rFont val="Calibri"/>
        <charset val="134"/>
      </rPr>
      <t>untuk meningkatkan motivasi belajar anak usia dini dalam mencapai tujuan pembelajaran.</t>
    </r>
  </si>
  <si>
    <t xml:space="preserve"> Guru menentukan jenis audio-visual untuk meningkatkan motivasi belajar anak.</t>
  </si>
  <si>
    <t>Guru menggunakan alat audio-visual dalam memotivasi belajar anak</t>
  </si>
  <si>
    <r>
      <rPr>
        <sz val="11"/>
        <rFont val="Calibri"/>
        <charset val="134"/>
        <scheme val="minor"/>
      </rPr>
      <t xml:space="preserve">Guru </t>
    </r>
    <r>
      <rPr>
        <b/>
        <sz val="11"/>
        <rFont val="Calibri"/>
        <charset val="134"/>
      </rPr>
      <t>memanfaatkan teknologi informasi dan komunikasi untuk membantu penyelenggaraan administras</t>
    </r>
    <r>
      <rPr>
        <sz val="11"/>
        <rFont val="Calibri"/>
        <charset val="134"/>
      </rPr>
      <t>i yang mendukung kegiatan pembelajaran.</t>
    </r>
  </si>
  <si>
    <t xml:space="preserve">Guru menggunakan TIK untuk merancang dan mendokumentasikan perencanaan pembelajaran  </t>
  </si>
  <si>
    <t>Guru menggunakan TIK untuk mendokumentasikan kegiatan pembelajaran dan asesmen.</t>
  </si>
  <si>
    <t>Guru menggunakan TIK untuk menyusun laporan perkembangan anak/aplikasi raport</t>
  </si>
  <si>
    <t>Total skor untuk kompetensi 5</t>
  </si>
  <si>
    <t>Skor maksimum kompetensi 5 = jumlah indikator × 2</t>
  </si>
  <si>
    <t xml:space="preserve">Nilai untuk kompetensi 5
(0% &lt; X ≤ 25% = 1; 25% &lt; X ≤ 50% = 2; 50% &lt; X ≤ 75% = 3; 75% &lt; X ≤ 100% = 4)
</t>
  </si>
  <si>
    <t xml:space="preserve">Penilaian untuk Kompetensi 6:  </t>
  </si>
  <si>
    <t>Mengembangkan potensi anak usia dini untuk pengaktualisasian diri</t>
  </si>
  <si>
    <r>
      <rPr>
        <sz val="11"/>
        <color theme="1"/>
        <rFont val="Calibri"/>
        <charset val="134"/>
        <scheme val="minor"/>
      </rPr>
      <t xml:space="preserve">Guru memilih </t>
    </r>
    <r>
      <rPr>
        <b/>
        <sz val="11"/>
        <color indexed="8"/>
        <rFont val="Calibri"/>
        <charset val="134"/>
      </rPr>
      <t>sarana yang bervariasi</t>
    </r>
    <r>
      <rPr>
        <sz val="11"/>
        <color theme="1"/>
        <rFont val="Calibri"/>
        <charset val="134"/>
        <scheme val="minor"/>
      </rPr>
      <t xml:space="preserve"> termasuk memanfaatkan alam dan lingkungan sekitar sebagai sumber belajar yang bermakna sesuai dengan tujuan untuk pengembangan anak usia dini.</t>
    </r>
  </si>
  <si>
    <r>
      <t xml:space="preserve"> Guru menggunakan APE dari bahan alam (biji-bijian, daun, kerang, dll) atau </t>
    </r>
    <r>
      <rPr>
        <i/>
        <sz val="11"/>
        <color theme="1"/>
        <rFont val="Calibri"/>
        <charset val="134"/>
        <scheme val="minor"/>
      </rPr>
      <t>loospart</t>
    </r>
    <r>
      <rPr>
        <sz val="11"/>
        <color theme="1"/>
        <rFont val="Calibri"/>
        <charset val="134"/>
        <scheme val="minor"/>
      </rPr>
      <t xml:space="preserve"> sebagai media / sumber belajar.</t>
    </r>
  </si>
  <si>
    <r>
      <t xml:space="preserve">Guru menggunakan APE dari bahan daur ulang (kardus, plastik, dll) atau </t>
    </r>
    <r>
      <rPr>
        <i/>
        <sz val="11"/>
        <rFont val="Calibri"/>
        <charset val="134"/>
        <scheme val="minor"/>
      </rPr>
      <t xml:space="preserve"> loospart</t>
    </r>
    <r>
      <rPr>
        <sz val="11"/>
        <rFont val="Calibri"/>
        <charset val="134"/>
        <scheme val="minor"/>
      </rPr>
      <t xml:space="preserve"> yang aman sebagai media/sumber belajar</t>
    </r>
  </si>
  <si>
    <r>
      <rPr>
        <sz val="11"/>
        <color theme="1"/>
        <rFont val="Calibri"/>
        <charset val="134"/>
        <scheme val="minor"/>
      </rPr>
      <t xml:space="preserve">Guru </t>
    </r>
    <r>
      <rPr>
        <b/>
        <sz val="11"/>
        <color indexed="8"/>
        <rFont val="Calibri"/>
        <charset val="134"/>
      </rPr>
      <t>memilih media pembelajaran APE</t>
    </r>
    <r>
      <rPr>
        <sz val="11"/>
        <color theme="1"/>
        <rFont val="Calibri"/>
        <charset val="134"/>
        <scheme val="minor"/>
      </rPr>
      <t xml:space="preserve"> untuk mendukung aspek perkembangan anak usia dini.</t>
    </r>
  </si>
  <si>
    <t>Guru memilih  APE  sesuai dengan usia dan tahap perkembangan anak</t>
  </si>
  <si>
    <t>Guru memilih  APE sesuai dengan tujuan pembelajaran</t>
  </si>
  <si>
    <t>Guru memilih  APE sesuai dengan ragam main</t>
  </si>
  <si>
    <r>
      <rPr>
        <sz val="11"/>
        <color theme="1"/>
        <rFont val="Calibri"/>
        <charset val="134"/>
        <scheme val="minor"/>
      </rPr>
      <t>Guru</t>
    </r>
    <r>
      <rPr>
        <b/>
        <sz val="11"/>
        <color indexed="8"/>
        <rFont val="Calibri"/>
        <charset val="134"/>
      </rPr>
      <t xml:space="preserve"> membuat  media pembelajaran alat permainan edukatif</t>
    </r>
    <r>
      <rPr>
        <sz val="11"/>
        <color theme="1"/>
        <rFont val="Calibri"/>
        <charset val="134"/>
        <scheme val="minor"/>
      </rPr>
      <t xml:space="preserve">  untuk  pengembangan potensi anak usia dini (misal dengan memanfaatkan bahan di sekitar, limbah, media IT, dll).</t>
    </r>
  </si>
  <si>
    <t>Guru membuat APE yang amam, menarik dari bahan alam, limbah, barang bekas dll</t>
  </si>
  <si>
    <t>Guru membuat APE yang aman, menarik dengan memanfaatkan media IT</t>
  </si>
  <si>
    <t>Guru membuat  APE yang bermanfaat sesuai dengan tujuan tujuan pembelajaran</t>
  </si>
  <si>
    <t>d.</t>
  </si>
  <si>
    <t>Guru membuat  APE yang aman, menarik dan  awet/tahan lama</t>
  </si>
  <si>
    <r>
      <rPr>
        <sz val="11"/>
        <color theme="1"/>
        <rFont val="Calibri"/>
        <charset val="134"/>
        <scheme val="minor"/>
      </rPr>
      <t xml:space="preserve">Guru memberikan </t>
    </r>
    <r>
      <rPr>
        <b/>
        <sz val="11"/>
        <color indexed="8"/>
        <rFont val="Calibri"/>
        <charset val="134"/>
      </rPr>
      <t>kesempatan  belajar melalui bermain dan mengaktualisasikan diri</t>
    </r>
    <r>
      <rPr>
        <sz val="11"/>
        <color theme="1"/>
        <rFont val="Calibri"/>
        <charset val="134"/>
        <scheme val="minor"/>
      </rPr>
      <t xml:space="preserve"> kepada anak usia dini sesuai dengan minat dan potensi  masing-masing.</t>
    </r>
  </si>
  <si>
    <t>Guru memberikan kesempatan kepada anak untuk memilih kegiatan main sesuai dengan minat anak.</t>
  </si>
  <si>
    <t>Guru memberikan waktu yang cukup untuk setiap anak melakukan kegiatan bermainnya.</t>
  </si>
  <si>
    <r>
      <rPr>
        <sz val="11"/>
        <color theme="1"/>
        <rFont val="Calibri"/>
        <charset val="134"/>
        <scheme val="minor"/>
      </rPr>
      <t xml:space="preserve">Guru dapat </t>
    </r>
    <r>
      <rPr>
        <b/>
        <sz val="11"/>
        <color indexed="8"/>
        <rFont val="Calibri"/>
        <charset val="134"/>
      </rPr>
      <t>mengidentifikasi bakat, minat dan potensi</t>
    </r>
    <r>
      <rPr>
        <sz val="11"/>
        <color theme="1"/>
        <rFont val="Calibri"/>
        <charset val="134"/>
        <scheme val="minor"/>
      </rPr>
      <t xml:space="preserve"> masing- masing peserta didik dan </t>
    </r>
    <r>
      <rPr>
        <b/>
        <sz val="11"/>
        <color indexed="8"/>
        <rFont val="Calibri"/>
        <charset val="134"/>
      </rPr>
      <t>membantu mengembangkan potensinya</t>
    </r>
    <r>
      <rPr>
        <sz val="11"/>
        <color theme="1"/>
        <rFont val="Calibri"/>
        <charset val="134"/>
        <scheme val="minor"/>
      </rPr>
      <t>.</t>
    </r>
  </si>
  <si>
    <t>Guru melakukan pengamatan terhadap bakat, minat dan potensi anak</t>
  </si>
  <si>
    <t>Guru memiliki catatan bakat, minat dan potensi anak</t>
  </si>
  <si>
    <t>Guru merancang rencana tindak lanjut dalam pengembangan bakat, minat dan potensi anak</t>
  </si>
  <si>
    <t>Guru melaksanakan kegiatan pengembangan bakat, minat dan bakat anak</t>
  </si>
  <si>
    <t xml:space="preserve">Guru memiliki dokumen kegiatan untuk mengembangkan potensi anak </t>
  </si>
  <si>
    <r>
      <rPr>
        <sz val="11"/>
        <color theme="1"/>
        <rFont val="Calibri"/>
        <charset val="134"/>
        <scheme val="minor"/>
      </rPr>
      <t xml:space="preserve">Guru memberikan </t>
    </r>
    <r>
      <rPr>
        <b/>
        <sz val="11"/>
        <color indexed="8"/>
        <rFont val="Calibri"/>
        <charset val="134"/>
      </rPr>
      <t>dukungan pada setiap anak usia dini untuk mengembangkan potensi dan kreatifitas</t>
    </r>
    <r>
      <rPr>
        <sz val="11"/>
        <color theme="1"/>
        <rFont val="Calibri"/>
        <charset val="134"/>
        <scheme val="minor"/>
      </rPr>
      <t xml:space="preserve"> melalui kegiatan belajar melalui bermain.</t>
    </r>
  </si>
  <si>
    <t>Guru menyediakan alat dan bahan main sesuai dengan potensi dan kreatifitas anak</t>
  </si>
  <si>
    <t>Guru menyediakan ragam main sesuai dengan potensi dan kreatifitas anak</t>
  </si>
  <si>
    <t>Guru menggunakan pertanyaan terbuka , pertanyaan pemantik untuk menggali gagasan anak</t>
  </si>
  <si>
    <t>Total skor untuk kompetensi 6</t>
  </si>
  <si>
    <t>Skor maksimum kompetensi 6 = jumlah indikator × 2</t>
  </si>
  <si>
    <t>Persentase = (total skor/12) × 100%</t>
  </si>
  <si>
    <t xml:space="preserve">Nilai untuk kompetensi 6
(0% &lt; X ≤ 25% = 1; 25% &lt; X ≤ 50% = 2; 50% &lt; X ≤ 75% = 3; 75% &lt; X ≤ 100% = 4)
</t>
  </si>
  <si>
    <t xml:space="preserve">Penilaian untuk Kompetensi 7:  </t>
  </si>
  <si>
    <t>Berkomunikasi secara efektif, empatik, dan santun</t>
  </si>
  <si>
    <r>
      <rPr>
        <sz val="11"/>
        <color theme="1"/>
        <rFont val="Calibri"/>
        <charset val="134"/>
        <scheme val="minor"/>
      </rPr>
      <t xml:space="preserve">Guru </t>
    </r>
    <r>
      <rPr>
        <b/>
        <sz val="11"/>
        <color indexed="8"/>
        <rFont val="Calibri"/>
        <charset val="134"/>
      </rPr>
      <t>menjalin komunikasi dalam suasana ceria dan ekspresif</t>
    </r>
    <r>
      <rPr>
        <sz val="11"/>
        <color theme="1"/>
        <rFont val="Calibri"/>
        <charset val="134"/>
        <scheme val="minor"/>
      </rPr>
      <t xml:space="preserve"> untuk menarik perhatian dan membawa anak dalam suasana bermain yang gembira.</t>
    </r>
  </si>
  <si>
    <t>Guru menunjukkan sikap yang gembira dan kata-kata yang positif</t>
  </si>
  <si>
    <t>Guru melakukan interaksi secara ekspresif dengan menghargai, antusias, ramah, senyum  dan menyenangkan</t>
  </si>
  <si>
    <r>
      <rPr>
        <sz val="11"/>
        <color theme="1"/>
        <rFont val="Calibri"/>
        <charset val="134"/>
        <scheme val="minor"/>
      </rPr>
      <t xml:space="preserve">Guru menggunakan berbagai </t>
    </r>
    <r>
      <rPr>
        <b/>
        <sz val="11"/>
        <color indexed="8"/>
        <rFont val="Calibri"/>
        <charset val="134"/>
      </rPr>
      <t xml:space="preserve">strategi berkomunikasi </t>
    </r>
    <r>
      <rPr>
        <sz val="11"/>
        <color theme="1"/>
        <rFont val="Calibri"/>
        <charset val="134"/>
        <scheme val="minor"/>
      </rPr>
      <t xml:space="preserve">secara bervariasi </t>
    </r>
    <r>
      <rPr>
        <sz val="11"/>
        <color theme="1"/>
        <rFont val="Calibri"/>
        <charset val="134"/>
        <scheme val="minor"/>
      </rPr>
      <t xml:space="preserve">(dapat diselingi cerita, nyanyian, tepuk, syair, dll)  untuk menarik perhatian dan memberi motivasi pada anak usia dini. </t>
    </r>
  </si>
  <si>
    <t>Guru berkomunikasi dengan anak melalui bercerita untuk menarik perhatian dan memberi motivasi pada anak usia dini</t>
  </si>
  <si>
    <t>Guru berkomunikasi dengan anak melalui bernyanyi untuk menarik perhatian dan memberi motivasi pada anak usia dini</t>
  </si>
  <si>
    <t>Guru berkomunikasi dengan anak melalui bertepuk untuk menarik perhatian dan memberi motivasi pada anak usia dini</t>
  </si>
  <si>
    <t>Guru berkomunikasi dengan anak melalui bersyair untuk menarik perhatian dan memberi motivasi pada anak usia dini</t>
  </si>
  <si>
    <r>
      <rPr>
        <sz val="11"/>
        <color theme="1"/>
        <rFont val="Calibri"/>
        <charset val="134"/>
        <scheme val="minor"/>
      </rPr>
      <t>Guru</t>
    </r>
    <r>
      <rPr>
        <b/>
        <sz val="11"/>
        <color indexed="8"/>
        <rFont val="Calibri"/>
        <charset val="134"/>
      </rPr>
      <t xml:space="preserve"> berkomunikasi dengan bahasa yang santun, penuh kasih-sayang, dan mudah dipahami oleh anak usia dini</t>
    </r>
    <r>
      <rPr>
        <sz val="11"/>
        <color theme="1"/>
        <rFont val="Calibri"/>
        <charset val="134"/>
        <scheme val="minor"/>
      </rPr>
      <t>.</t>
    </r>
  </si>
  <si>
    <t>Guru berkomunikasi dengan tutur bahasa yang santun</t>
  </si>
  <si>
    <t>Guru berkomunikasi dengan tutur bahasa penuh kasih sayang.</t>
  </si>
  <si>
    <t xml:space="preserve">Guru menggunakan bahasa yang sederhana dan jelas </t>
  </si>
  <si>
    <r>
      <rPr>
        <sz val="11"/>
        <color theme="1"/>
        <rFont val="Calibri"/>
        <charset val="134"/>
        <scheme val="minor"/>
      </rPr>
      <t xml:space="preserve">Guru memberi </t>
    </r>
    <r>
      <rPr>
        <b/>
        <sz val="11"/>
        <color indexed="8"/>
        <rFont val="Calibri"/>
        <charset val="134"/>
      </rPr>
      <t>kesempatan pada anak usia dini untuk bertanya</t>
    </r>
    <r>
      <rPr>
        <sz val="11"/>
        <color theme="1"/>
        <rFont val="Calibri"/>
        <charset val="134"/>
        <scheme val="minor"/>
      </rPr>
      <t xml:space="preserve"> dan memberikan perhatian terhadap pertanyaan setiap anak usia dini dan menanggapi pertanyaan anak usia dini dengan antusias, secara lengkap, sesuai dengan daya tangkap/ kemampuan bahasa anak usia dini.</t>
    </r>
  </si>
  <si>
    <t>Guru membangun interaksi dengan anak yang mendorong anak untuk menanya agar memancing rasa ingin tahu anak</t>
  </si>
  <si>
    <t>Guru membangun interaksi dengan menjawab pertanyaan anak dengan pertanyaan yang memancing anak untuk berpikir.</t>
  </si>
  <si>
    <t>Guru mengajak anak untuk bersama-sama mencari jawaban atas pertanyaan anak.</t>
  </si>
  <si>
    <t>Guru memberikan respon terhadap pertanyaan anak, dengan jawaban yang tepat dan sesuai dengan daya tangkap/kemampuan anak.</t>
  </si>
  <si>
    <r>
      <rPr>
        <sz val="11"/>
        <color theme="1"/>
        <rFont val="Calibri"/>
        <charset val="134"/>
        <scheme val="minor"/>
      </rPr>
      <t xml:space="preserve">Guru </t>
    </r>
    <r>
      <rPr>
        <b/>
        <sz val="11"/>
        <color indexed="8"/>
        <rFont val="Calibri"/>
        <charset val="134"/>
      </rPr>
      <t>memberikan perhatian dan mendengarkan semua cerita, jawaban, pernyataan,  dan tanggapan anak</t>
    </r>
    <r>
      <rPr>
        <sz val="11"/>
        <color theme="1"/>
        <rFont val="Calibri"/>
        <charset val="134"/>
        <scheme val="minor"/>
      </rPr>
      <t xml:space="preserve"> usia dini, tanpa menginterupsi, kecuali jika diperlukan untuk membantu atau mengklarifikasi pernyataan/tanggapan tersebut.</t>
    </r>
  </si>
  <si>
    <t>Guru melakukan kontak mata saat anak bercerita, menjawab pertanyaan dan memberikan tanggapan.</t>
  </si>
  <si>
    <t>Guru memberikan tanggapan positif terhadap cerita, jawaban pertanyaan dan membantu anak untuk mengembangkan pemikiran anak.</t>
  </si>
  <si>
    <t>Guru tidak menginterupsi saat anak memberikan tanggapan, atau mengomunikasikan gagasan anak</t>
  </si>
  <si>
    <r>
      <rPr>
        <sz val="11"/>
        <color theme="1"/>
        <rFont val="Calibri"/>
        <charset val="134"/>
        <scheme val="minor"/>
      </rPr>
      <t xml:space="preserve">Guru </t>
    </r>
    <r>
      <rPr>
        <b/>
        <sz val="11"/>
        <color indexed="8"/>
        <rFont val="Calibri"/>
        <charset val="134"/>
      </rPr>
      <t>menyajikan kegiatan belajar melalui bermain yang dapat menumbuhkan kerja sama dan komunikasi</t>
    </r>
    <r>
      <rPr>
        <sz val="11"/>
        <color theme="1"/>
        <rFont val="Calibri"/>
        <charset val="134"/>
        <scheme val="minor"/>
      </rPr>
      <t xml:space="preserve"> yang baik antar anak usia dini.</t>
    </r>
  </si>
  <si>
    <t xml:space="preserve">Guru menyajikan kegiatan pembelajaran yang memberikan kesempatan anak bermain bersama </t>
  </si>
  <si>
    <t xml:space="preserve">Guru melaksanakan kegiatan belajar yang menumbuhkan kerja sama dan komunikasi antar anak. </t>
  </si>
  <si>
    <t>Total skor untuk kompetensi 7</t>
  </si>
  <si>
    <t>Skor maksimum kompetensi 7 = jumlah indikator × 2</t>
  </si>
  <si>
    <t xml:space="preserve">Nilai untuk kompetensi 7
(0% &lt; X ≤ 25% = 1; 25% &lt; X ≤ 50% = 2; 50% &lt; X ≤ 75% = 3; 75% &lt; X ≤ 100% = 4)
</t>
  </si>
  <si>
    <t xml:space="preserve">Penilaian untuk Kompetensi 8:  </t>
  </si>
  <si>
    <t xml:space="preserve">Menyelenggarakan dan membuat laporan penilaian, evaluasi proses dan hasil belajar anak usia dini. </t>
  </si>
  <si>
    <r>
      <rPr>
        <sz val="11"/>
        <rFont val="Calibri"/>
        <charset val="134"/>
        <scheme val="minor"/>
      </rPr>
      <t xml:space="preserve">Guru </t>
    </r>
    <r>
      <rPr>
        <b/>
        <sz val="11"/>
        <rFont val="Calibri"/>
        <charset val="134"/>
      </rPr>
      <t>mengembangkan instrumen penilaian</t>
    </r>
    <r>
      <rPr>
        <sz val="11"/>
        <rFont val="Calibri"/>
        <charset val="134"/>
      </rPr>
      <t xml:space="preserve"> dengan berbagai teknik dan jenis penilaian yang meliputi penilaian proses dan hasil belajar</t>
    </r>
  </si>
  <si>
    <t>Guru memiliki perangkat penilaian berupa ceklist</t>
  </si>
  <si>
    <t xml:space="preserve">Guru memiliki perangkat penilaian berupa catatan anekdot </t>
  </si>
  <si>
    <t>Guru memiliki  dokumen hasil karya, foto berseri</t>
  </si>
  <si>
    <r>
      <rPr>
        <sz val="11"/>
        <color theme="1"/>
        <rFont val="Calibri"/>
        <charset val="134"/>
        <scheme val="minor"/>
      </rPr>
      <t xml:space="preserve">Guru memiliki </t>
    </r>
    <r>
      <rPr>
        <sz val="11"/>
        <color theme="1"/>
        <rFont val="Calibri"/>
        <charset val="134"/>
        <scheme val="minor"/>
      </rPr>
      <t xml:space="preserve"> portofolio setiap anak </t>
    </r>
  </si>
  <si>
    <r>
      <rPr>
        <sz val="11"/>
        <color theme="1"/>
        <rFont val="Calibri"/>
        <charset val="134"/>
        <scheme val="minor"/>
      </rPr>
      <t xml:space="preserve">Guru </t>
    </r>
    <r>
      <rPr>
        <b/>
        <sz val="11"/>
        <color indexed="8"/>
        <rFont val="Calibri"/>
        <charset val="134"/>
      </rPr>
      <t>mengembangkan indikator penilaian</t>
    </r>
    <r>
      <rPr>
        <sz val="11"/>
        <color theme="1"/>
        <rFont val="Calibri"/>
        <charset val="134"/>
        <scheme val="minor"/>
      </rPr>
      <t xml:space="preserve"> dengan menentukan tingkat capaian perkembangan sesuai tahapan perkembangan anak usia dini.</t>
    </r>
  </si>
  <si>
    <t>Guru mengembangkan indikator sesuai dengan program pengembangan nilai agama dan moral  / CP Nilai Agama dan Budi Pekerti</t>
  </si>
  <si>
    <t>Guru mengembangkan indikator sesuai dengan program pengembangan fisik motorik  / CP Jati diri</t>
  </si>
  <si>
    <t xml:space="preserve">Guru mengembangkan indikator sesuai dengan program pengembangan kognitif/ CP CP Literasi Matematika, Sain, Teknologi, Rekayasa dan Seni </t>
  </si>
  <si>
    <t>Guru mengembangkan indikator sesuai dengan program pengembangan sosial emosional/ CP Jati Diri</t>
  </si>
  <si>
    <t>Guru mengembangkan indikator sesuai dengan program pengembangan seni/ CP Dasar Literasi Matematika, Sain, Teknologo Rekayasa dan Seni</t>
  </si>
  <si>
    <r>
      <rPr>
        <sz val="11"/>
        <color theme="1"/>
        <rFont val="Calibri"/>
        <charset val="134"/>
        <scheme val="minor"/>
      </rPr>
      <t xml:space="preserve">Guru melaksanakan </t>
    </r>
    <r>
      <rPr>
        <b/>
        <sz val="11"/>
        <color indexed="8"/>
        <rFont val="Calibri"/>
        <charset val="134"/>
      </rPr>
      <t>penilaian otentik</t>
    </r>
    <r>
      <rPr>
        <sz val="11"/>
        <color theme="1"/>
        <rFont val="Calibri"/>
        <charset val="134"/>
        <scheme val="minor"/>
      </rPr>
      <t xml:space="preserve"> (berdasarkan kondisi nyata yang muncul dari perilaku anak selama proses kegiatan maupun hasil dari kegiatan).</t>
    </r>
  </si>
  <si>
    <t>Guru mencatat apa yang dilakukan anak secara objektif</t>
  </si>
  <si>
    <t>Guru mencatat apa yang diucapkan anak secara objektif</t>
  </si>
  <si>
    <t>Guru mencatat ekspresi anak secara objektif</t>
  </si>
  <si>
    <r>
      <rPr>
        <sz val="11"/>
        <color theme="1"/>
        <rFont val="Calibri"/>
        <charset val="134"/>
        <scheme val="minor"/>
      </rPr>
      <t xml:space="preserve">Guru </t>
    </r>
    <r>
      <rPr>
        <b/>
        <sz val="11"/>
        <color indexed="8"/>
        <rFont val="Calibri"/>
        <charset val="134"/>
      </rPr>
      <t>menganalisis hasil penilaian</t>
    </r>
    <r>
      <rPr>
        <sz val="11"/>
        <color theme="1"/>
        <rFont val="Calibri"/>
        <charset val="134"/>
        <scheme val="minor"/>
      </rPr>
      <t xml:space="preserve"> untuk mengidentifikasi capaian perkembangan masing-masing anak.</t>
    </r>
  </si>
  <si>
    <t>Guru mengumpulkan data hasil pengamatan dari ceklis, catatan anekdot dan hasil karya anak</t>
  </si>
  <si>
    <t>Guru mengolah data dan menghubungkannya dengan indikator dan Kompetensi Dasar setiap program pengembangan/ Capaian Pembelajaran</t>
  </si>
  <si>
    <t>Guru menyimpulkan penilaian sesuai kriteria perkembangan anak (BB, MB, BSH, BSB)./Ketercapaian Tujuan Pembelajaran</t>
  </si>
  <si>
    <r>
      <rPr>
        <sz val="11"/>
        <color theme="1"/>
        <rFont val="Calibri"/>
        <charset val="134"/>
        <scheme val="minor"/>
      </rPr>
      <t xml:space="preserve">Guru </t>
    </r>
    <r>
      <rPr>
        <b/>
        <sz val="11"/>
        <color indexed="8"/>
        <rFont val="Calibri"/>
        <charset val="134"/>
      </rPr>
      <t xml:space="preserve">memanfatkan hasil penilaian </t>
    </r>
    <r>
      <rPr>
        <sz val="11"/>
        <color theme="1"/>
        <rFont val="Calibri"/>
        <charset val="134"/>
        <scheme val="minor"/>
      </rPr>
      <t>sebagai bahan penyusunan rancangan pembelajaran yang akan dilakukan selanjutnya untuk meningkatkan kualitas pembelajaran</t>
    </r>
    <r>
      <rPr>
        <sz val="11"/>
        <color indexed="10"/>
        <rFont val="Calibri"/>
        <charset val="134"/>
      </rPr>
      <t>.</t>
    </r>
  </si>
  <si>
    <t>Guru memiliki rencana program stimulasi lanjutan dalam RPPM/RPPH  berdasarkan hasil analisis./ Memiliki hasil refleksi pembelajaran</t>
  </si>
  <si>
    <t>Guru melaksanakan program stimulasi lanjutan yang ada dalam RPPM/RPPH./ Memperbaiki rancangan pembelajaran sesuai hasil refleksi</t>
  </si>
  <si>
    <r>
      <rPr>
        <sz val="11"/>
        <color theme="1"/>
        <rFont val="Calibri"/>
        <charset val="134"/>
        <scheme val="minor"/>
      </rPr>
      <t xml:space="preserve">Guru </t>
    </r>
    <r>
      <rPr>
        <b/>
        <sz val="11"/>
        <color indexed="8"/>
        <rFont val="Calibri"/>
        <charset val="134"/>
      </rPr>
      <t>mengomunikasikan hasil penilaian kepada orang tua</t>
    </r>
    <r>
      <rPr>
        <sz val="11"/>
        <color theme="1"/>
        <rFont val="Calibri"/>
        <charset val="134"/>
        <scheme val="minor"/>
      </rPr>
      <t xml:space="preserve"> dan pihak lain yang berkepentingan.</t>
    </r>
  </si>
  <si>
    <t>Guru menyampaikan hasil penilaian kepada orang tua secara berkala, semester dan akhir tahun</t>
  </si>
  <si>
    <t xml:space="preserve">Guru menyampaikan hasil penilaian anak secara tertulis melalui buku laporan pertumbuhan dan perkembangan anak </t>
  </si>
  <si>
    <t xml:space="preserve">Guru menyampaikan hasil penilaian anak secara lisan pertumbuhan dan perkembangan anak </t>
  </si>
  <si>
    <t>Total skor untuk kompetensi 8</t>
  </si>
  <si>
    <t>Skor maksimum kompetensi 8 = jumlah indikator × 2</t>
  </si>
  <si>
    <t xml:space="preserve">Nilai untuk kompetensi 8
(0% &lt; X ≤ 25% = 1; 25% &lt; X ≤ 50% = 2; 50% &lt; X ≤ 75% = 3; 75% &lt; X ≤ 100% = 4)
</t>
  </si>
  <si>
    <t xml:space="preserve">Penilaian untuk Kompetensi 9:  </t>
  </si>
  <si>
    <t xml:space="preserve">Bertindak sesuai dengan norma, agama, hukum, sosial, dan kebudayaan nasional Indonesia </t>
  </si>
  <si>
    <r>
      <rPr>
        <sz val="11"/>
        <color theme="1"/>
        <rFont val="Calibri"/>
        <charset val="134"/>
        <scheme val="minor"/>
      </rPr>
      <t xml:space="preserve">Guru </t>
    </r>
    <r>
      <rPr>
        <b/>
        <sz val="11"/>
        <color indexed="8"/>
        <rFont val="Calibri"/>
        <charset val="134"/>
      </rPr>
      <t>memberi perhatian yang sama kepada anak tanpa membedakan agama, suku, jenis kelamin, latar belakang keluarga, dan status sosial-ekonomi</t>
    </r>
    <r>
      <rPr>
        <sz val="11"/>
        <color theme="1"/>
        <rFont val="Calibri"/>
        <charset val="134"/>
        <scheme val="minor"/>
      </rPr>
      <t xml:space="preserve">. </t>
    </r>
  </si>
  <si>
    <t>Guru berprilaku adil kepada semua anak</t>
  </si>
  <si>
    <t>Guru memberikan kasih sayang yang sama kepada semua anak</t>
  </si>
  <si>
    <t>Guru berempati secara adil kepada semua anak</t>
  </si>
  <si>
    <r>
      <rPr>
        <sz val="11"/>
        <color theme="1"/>
        <rFont val="Calibri"/>
        <charset val="134"/>
        <scheme val="minor"/>
      </rPr>
      <t xml:space="preserve">Guru  </t>
    </r>
    <r>
      <rPr>
        <b/>
        <sz val="11"/>
        <color indexed="8"/>
        <rFont val="Calibri"/>
        <charset val="134"/>
      </rPr>
      <t>tidak bersikap diskriminatif (membeda-bedakan</t>
    </r>
    <r>
      <rPr>
        <sz val="11"/>
        <color theme="1"/>
        <rFont val="Calibri"/>
        <charset val="134"/>
        <scheme val="minor"/>
      </rPr>
      <t>) terhadap anak usia dini, teman sejawat, orang tua peserta didik dan lingkungan sekolah karena perbedaan agama, suku, jenis kelamin, latar belakang keluarga, dan status sosial-ekonomi.</t>
    </r>
  </si>
  <si>
    <t>Guru menghargai perbedaan agama, suku, jenis kelamin, latar belakang keluarga, dan status sosial-ekonomi terhadap teman sejawat, orang tua dan lingkungan sekolah</t>
  </si>
  <si>
    <t>Guru menumbuhkan sikap kebersamaan antara teman sejawat, orang tua dan lingkungan sekolah</t>
  </si>
  <si>
    <r>
      <rPr>
        <sz val="11"/>
        <color theme="1"/>
        <rFont val="Calibri"/>
        <charset val="134"/>
        <scheme val="minor"/>
      </rPr>
      <t xml:space="preserve">Guru mendorong dan </t>
    </r>
    <r>
      <rPr>
        <b/>
        <sz val="11"/>
        <color indexed="8"/>
        <rFont val="Calibri"/>
        <charset val="134"/>
      </rPr>
      <t xml:space="preserve">membiasakan anak usia dini untuk saling menghargai perbedaan </t>
    </r>
    <r>
      <rPr>
        <sz val="11"/>
        <color theme="1"/>
        <rFont val="Calibri"/>
        <charset val="134"/>
        <scheme val="minor"/>
      </rPr>
      <t>(agama, suku, adat-istiadat, status sosial, jenis kelamin).</t>
    </r>
  </si>
  <si>
    <t xml:space="preserve">Guru mengenalkan berbagai perbedaan agama, suku, adat-istiadat, status sosial, jenis kelamin kepada anak </t>
  </si>
  <si>
    <t>Guru memberikan contoh cara menghargai dan menghormati perbedaan agama, suku, adat-istiadat, status sosial, jenis kelamin keyakinan orang lain</t>
  </si>
  <si>
    <r>
      <rPr>
        <sz val="11"/>
        <color theme="1"/>
        <rFont val="Calibri"/>
        <charset val="134"/>
        <scheme val="minor"/>
      </rPr>
      <t xml:space="preserve">Guru </t>
    </r>
    <r>
      <rPr>
        <b/>
        <sz val="11"/>
        <color indexed="8"/>
        <rFont val="Calibri"/>
        <charset val="134"/>
      </rPr>
      <t>taat pada norma agama, peraturan dan hukum</t>
    </r>
    <r>
      <rPr>
        <sz val="11"/>
        <color theme="1"/>
        <rFont val="Calibri"/>
        <charset val="134"/>
        <scheme val="minor"/>
      </rPr>
      <t>, serta dapat menyesuaikan diri dengan norma yang berlaku di masyarakat.</t>
    </r>
  </si>
  <si>
    <t>Guru menjalankan ibadah sesuai keyakinannya dengan baik</t>
  </si>
  <si>
    <t>Guru mentaati peraturan sekolah</t>
  </si>
  <si>
    <t>Guru mentaati peraturan dalam masyarakat</t>
  </si>
  <si>
    <r>
      <rPr>
        <sz val="11"/>
        <color theme="1"/>
        <rFont val="Calibri"/>
        <charset val="134"/>
        <scheme val="minor"/>
      </rPr>
      <t xml:space="preserve">Guru memiliki </t>
    </r>
    <r>
      <rPr>
        <b/>
        <sz val="11"/>
        <color indexed="8"/>
        <rFont val="Calibri"/>
        <charset val="134"/>
      </rPr>
      <t xml:space="preserve">rasa nasionalisme, </t>
    </r>
    <r>
      <rPr>
        <sz val="11"/>
        <color theme="1"/>
        <rFont val="Calibri"/>
        <charset val="134"/>
        <scheme val="minor"/>
      </rPr>
      <t>persatuan dan kesatuan sebagai bangsa Indonesia.</t>
    </r>
  </si>
  <si>
    <t>Menggunakan bahasa Indonesia yang baik dan benar di lingkungan sekolah</t>
  </si>
  <si>
    <t>Guru terlibat dalam kegiatan melestarikan dan mengenalkan budaya bangsa</t>
  </si>
  <si>
    <t>Terlibat dalam kegiatan hari besar nasional</t>
  </si>
  <si>
    <t>Total skor untuk kompetensi 9</t>
  </si>
  <si>
    <t>Skor maksimum kompetensi 9 = jumlah indikator × 2</t>
  </si>
  <si>
    <t xml:space="preserve">Nilai untuk kompetensi 9
(0% &lt; X ≤ 25% = 1; 25% &lt; X ≤ 50% = 2; 50% &lt; X ≤ 75% = 3; 75% &lt; X ≤ 100% = 4)
</t>
  </si>
  <si>
    <t xml:space="preserve">Penilaian untuk Kompetensi 10:  </t>
  </si>
  <si>
    <t>Menampilkan diri sebagai pribadi yang jujur, berakhlak mulia, dan teladan bagi anak usia dini dan masyarakat.</t>
  </si>
  <si>
    <r>
      <rPr>
        <sz val="11"/>
        <rFont val="Calibri"/>
        <charset val="134"/>
        <scheme val="minor"/>
      </rPr>
      <t xml:space="preserve">Guru mencerminkan diri sebagai </t>
    </r>
    <r>
      <rPr>
        <b/>
        <sz val="11"/>
        <rFont val="Calibri"/>
        <charset val="134"/>
      </rPr>
      <t>pribadi yang taat beragama dan menjalankan amalan yang baik</t>
    </r>
    <r>
      <rPr>
        <sz val="11"/>
        <rFont val="Calibri"/>
        <charset val="134"/>
      </rPr>
      <t xml:space="preserve"> sesuai tuntunan agama yang dianutnya .</t>
    </r>
  </si>
  <si>
    <t>Guru berperilaku sesuai dengan norma agama.</t>
  </si>
  <si>
    <t>Guru menjalankan ibadah sesuai dengan agama yang dianutnya.</t>
  </si>
  <si>
    <t>Guru berkomunikasi dan berinteraksi dengan semua orang tanpa membedakan agama dan kepercayaannya.</t>
  </si>
  <si>
    <t>Guru memberi kesempatan kepada anak untuk beribadah sesuai dengan agama dan kepercayaannya</t>
  </si>
  <si>
    <r>
      <rPr>
        <sz val="11"/>
        <color theme="1"/>
        <rFont val="Calibri"/>
        <charset val="134"/>
        <scheme val="minor"/>
      </rPr>
      <t xml:space="preserve">Guru </t>
    </r>
    <r>
      <rPr>
        <b/>
        <sz val="11"/>
        <color indexed="8"/>
        <rFont val="Calibri"/>
        <charset val="134"/>
      </rPr>
      <t xml:space="preserve">berperilaku jujur dan memiliki integritas </t>
    </r>
    <r>
      <rPr>
        <sz val="11"/>
        <color theme="1"/>
        <rFont val="Calibri"/>
        <charset val="134"/>
        <scheme val="minor"/>
      </rPr>
      <t>(sikap dan perilaku guru menunjukkan sama antara kata dan perbuatan).</t>
    </r>
  </si>
  <si>
    <t>Guru bertutur kata sesuai dengan kenyataan</t>
  </si>
  <si>
    <t>Guru bertindak sesuai dengan aturan</t>
  </si>
  <si>
    <r>
      <rPr>
        <sz val="11"/>
        <color theme="1"/>
        <rFont val="Calibri"/>
        <charset val="134"/>
        <scheme val="minor"/>
      </rPr>
      <t xml:space="preserve">Guru </t>
    </r>
    <r>
      <rPr>
        <b/>
        <sz val="11"/>
        <color indexed="8"/>
        <rFont val="Calibri"/>
        <charset val="134"/>
      </rPr>
      <t>bertingkah laku sopan</t>
    </r>
    <r>
      <rPr>
        <sz val="11"/>
        <color theme="1"/>
        <rFont val="Calibri"/>
        <charset val="134"/>
        <scheme val="minor"/>
      </rPr>
      <t xml:space="preserve"> dalam penampilan, tutur kata, perbuatan, dan sikap terhadap  anak usia dini, orang tua, dan teman sejawat.</t>
    </r>
  </si>
  <si>
    <t>Guru bersikap sopan terhadap semua warga sekolah.</t>
  </si>
  <si>
    <t>Guru berpakaian secara sopan.</t>
  </si>
  <si>
    <t>Guru bertutur kata dengan bahasa yang santun dengan semua warga sekolah</t>
  </si>
  <si>
    <t>Guru berperilaku sopan.</t>
  </si>
  <si>
    <r>
      <rPr>
        <sz val="11"/>
        <color theme="1"/>
        <rFont val="Calibri"/>
        <charset val="134"/>
        <scheme val="minor"/>
      </rPr>
      <t xml:space="preserve">Guru </t>
    </r>
    <r>
      <rPr>
        <b/>
        <sz val="11"/>
        <color indexed="8"/>
        <rFont val="Calibri"/>
        <charset val="134"/>
      </rPr>
      <t>berperilaku baik dan dapat menjadi teladan</t>
    </r>
    <r>
      <rPr>
        <sz val="11"/>
        <color theme="1"/>
        <rFont val="Calibri"/>
        <charset val="134"/>
        <scheme val="minor"/>
      </rPr>
      <t xml:space="preserve"> di lingkungan PAUD maupun di masyarakat dan dapat mencitrakan nama baik PAUD.</t>
    </r>
  </si>
  <si>
    <t>Guru memberi contoh tindakan yang baik di dalam lingkungan sekolah maupun masyarakat.</t>
  </si>
  <si>
    <t>Guru memberi contoh berpenampilan yang baik di lingkungan sekolah dan masyarakat sekitarnya.</t>
  </si>
  <si>
    <t>Guru memberi contoh bertutur kata yang baik di lingkungan sekolah dan masyarakat sekitarnya.</t>
  </si>
  <si>
    <r>
      <rPr>
        <sz val="11"/>
        <color theme="1"/>
        <rFont val="Calibri"/>
        <charset val="134"/>
        <scheme val="minor"/>
      </rPr>
      <t xml:space="preserve">Guru </t>
    </r>
    <r>
      <rPr>
        <b/>
        <sz val="11"/>
        <color indexed="8"/>
        <rFont val="Calibri"/>
        <charset val="134"/>
      </rPr>
      <t xml:space="preserve">bersikap dewasa  </t>
    </r>
    <r>
      <rPr>
        <sz val="11"/>
        <color theme="1"/>
        <rFont val="Calibri"/>
        <charset val="134"/>
        <scheme val="minor"/>
      </rPr>
      <t>dalam menerima masukan untuk pengembangan diri dan meningkatkan kualitas pembelajaran.</t>
    </r>
  </si>
  <si>
    <t>Guru bersedia menerima masukan yang diberikan oleh pimpinan, teman sejawat dan warga sekolah lainnya</t>
  </si>
  <si>
    <t>Guru merespon dengan baik setiap kritik dan masukan  yang diberikan oleh pimpinan, teman sejawat, dan warga sekolah lainnya.</t>
  </si>
  <si>
    <t xml:space="preserve">Guru bersedia melakukan  perbaikan diri </t>
  </si>
  <si>
    <t>Total skor untuk kompetensi 1o</t>
  </si>
  <si>
    <t>Skor maksimum kompetensi 10 = jumlah indikator × 2</t>
  </si>
  <si>
    <t xml:space="preserve">Nilai untuk kompetensi 10
(0% &lt; X ≤ 25% = 1; 25% &lt; X ≤ 50% = 2; 50% &lt; X ≤ 75% = 3; 75% &lt; X ≤ 100% = 4)
</t>
  </si>
  <si>
    <t xml:space="preserve">Penilaian untuk Kompetensi 11:  </t>
  </si>
  <si>
    <t>Menunjukkan etos kerja, tanggung jawab yang tinggi, rasa percaya diri, dan bangga menjadi guru</t>
  </si>
  <si>
    <r>
      <rPr>
        <sz val="11"/>
        <color theme="1"/>
        <rFont val="Calibri"/>
        <charset val="134"/>
        <scheme val="minor"/>
      </rPr>
      <t xml:space="preserve">Guru </t>
    </r>
    <r>
      <rPr>
        <b/>
        <sz val="11"/>
        <color indexed="8"/>
        <rFont val="Calibri"/>
        <charset val="134"/>
      </rPr>
      <t>hadir tepat waktu</t>
    </r>
    <r>
      <rPr>
        <sz val="11"/>
        <color theme="1"/>
        <rFont val="Calibri"/>
        <charset val="134"/>
        <scheme val="minor"/>
      </rPr>
      <t>, menyelesaikan semua tugas sesuai standar yang telah ditetapkan, dan penuh tanggung jawab.</t>
    </r>
  </si>
  <si>
    <t>Guru hadir tepat waktu</t>
  </si>
  <si>
    <t>Guru bekerja sesuai acuan dan ketentuan yang ditetapkan</t>
  </si>
  <si>
    <t>Guru menyelesaikan tugas tepat waktu dan menerima resiko dari tindakannya.</t>
  </si>
  <si>
    <r>
      <rPr>
        <sz val="11"/>
        <color theme="1"/>
        <rFont val="Calibri"/>
        <charset val="134"/>
        <scheme val="minor"/>
      </rPr>
      <t xml:space="preserve">Guru </t>
    </r>
    <r>
      <rPr>
        <b/>
        <sz val="11"/>
        <color indexed="8"/>
        <rFont val="Calibri"/>
        <charset val="134"/>
      </rPr>
      <t xml:space="preserve">memastikan ada guru pengganti </t>
    </r>
    <r>
      <rPr>
        <sz val="11"/>
        <color theme="1"/>
        <rFont val="Calibri"/>
        <charset val="134"/>
        <scheme val="minor"/>
      </rPr>
      <t>yang dapat mendampingi anak dan mengomunikasikan rencana kegiatan pembelajaran pada guru pengganti, jika guru harus meninggalkan kegiatan pembelajaran</t>
    </r>
  </si>
  <si>
    <t>Guru mempersiapkan Rancangan Pelaksanaan Pembelajaran yang diampu.</t>
  </si>
  <si>
    <t>Guru mengomunikasikan kepada Pengelola PAUD/kepala TK tentang guru pengganti, bila berhalangan mengajar.</t>
  </si>
  <si>
    <t>Guru mendiskusikan Rencana Kegiatan Pembelajaran pada guru pengganti</t>
  </si>
  <si>
    <r>
      <rPr>
        <sz val="11"/>
        <color theme="1"/>
        <rFont val="Calibri"/>
        <charset val="134"/>
        <scheme val="minor"/>
      </rPr>
      <t xml:space="preserve">Guru </t>
    </r>
    <r>
      <rPr>
        <b/>
        <sz val="11"/>
        <color indexed="8"/>
        <rFont val="Calibri"/>
        <charset val="134"/>
      </rPr>
      <t xml:space="preserve">memenuhi jam mengajar </t>
    </r>
    <r>
      <rPr>
        <sz val="11"/>
        <color theme="1"/>
        <rFont val="Calibri"/>
        <charset val="134"/>
        <scheme val="minor"/>
      </rPr>
      <t xml:space="preserve">dan </t>
    </r>
    <r>
      <rPr>
        <b/>
        <sz val="11"/>
        <color indexed="8"/>
        <rFont val="Calibri"/>
        <charset val="134"/>
      </rPr>
      <t xml:space="preserve">dapat melakukan kegiatan lain di luar jam mengajar </t>
    </r>
    <r>
      <rPr>
        <sz val="11"/>
        <color theme="1"/>
        <rFont val="Calibri"/>
        <charset val="134"/>
        <scheme val="minor"/>
      </rPr>
      <t>berdasarkan ijin dan persetujuan pengelola PAUD/Kepala TK.</t>
    </r>
  </si>
  <si>
    <t>Guru mengajar di kelas sesuai dengan jadwal mengajar yang ditetapkan</t>
  </si>
  <si>
    <t>Guru memiliki Jurnal kegiatan mengajar mingguan/Bulanan.</t>
  </si>
  <si>
    <t>Guru melakukan kegiatan di luar jam mengajar atas ijin pengelola PAUD/kepalaTK</t>
  </si>
  <si>
    <r>
      <rPr>
        <sz val="11"/>
        <color theme="1"/>
        <rFont val="Calibri"/>
        <charset val="134"/>
        <scheme val="minor"/>
      </rPr>
      <t xml:space="preserve">Guru </t>
    </r>
    <r>
      <rPr>
        <b/>
        <sz val="11"/>
        <color indexed="8"/>
        <rFont val="Calibri"/>
        <charset val="134"/>
      </rPr>
      <t>meminta ijin</t>
    </r>
    <r>
      <rPr>
        <sz val="11"/>
        <color theme="1"/>
        <rFont val="Calibri"/>
        <charset val="134"/>
        <scheme val="minor"/>
      </rPr>
      <t xml:space="preserve"> sebelumnya dengan memberikan alasan dan bukti yang sah jika </t>
    </r>
    <r>
      <rPr>
        <b/>
        <sz val="11"/>
        <color indexed="8"/>
        <rFont val="Calibri"/>
        <charset val="134"/>
      </rPr>
      <t>tidak dapat melaksanakan proses pembelajaran</t>
    </r>
    <r>
      <rPr>
        <sz val="11"/>
        <color theme="1"/>
        <rFont val="Calibri"/>
        <charset val="134"/>
        <scheme val="minor"/>
      </rPr>
      <t xml:space="preserve"> atau menghadiri kegiatan lain</t>
    </r>
  </si>
  <si>
    <t>Guru mengomunikasikan kepada Pengelola PAUD/kepala TK tentang alasan ketidak hadiran.</t>
  </si>
  <si>
    <t>Guru memiliki dokumen surat ijin/persetujuan dari pengelola PAUD/kepala TK jika tidak dapat melaksanakan pembelajaran</t>
  </si>
  <si>
    <r>
      <rPr>
        <sz val="11"/>
        <color theme="1"/>
        <rFont val="Calibri"/>
        <charset val="134"/>
        <scheme val="minor"/>
      </rPr>
      <t xml:space="preserve">Guru </t>
    </r>
    <r>
      <rPr>
        <b/>
        <sz val="11"/>
        <color indexed="8"/>
        <rFont val="Calibri"/>
        <charset val="134"/>
      </rPr>
      <t>memanfaatkan waktu luang untuk kegiatan yang produktif</t>
    </r>
    <r>
      <rPr>
        <sz val="11"/>
        <color theme="1"/>
        <rFont val="Calibri"/>
        <charset val="134"/>
        <scheme val="minor"/>
      </rPr>
      <t xml:space="preserve"> untuk pengembangan anak usia dini.</t>
    </r>
  </si>
  <si>
    <t>Guru mengikuti kegiatan-kegiatan diskusi internal dengan teman sejawat.</t>
  </si>
  <si>
    <t>Guru berkomunikasi dengan orang tua terkait perkembangan anak</t>
  </si>
  <si>
    <t>Guru melakukan kegiatan persiapan pembelajaran berikutnya.</t>
  </si>
  <si>
    <r>
      <rPr>
        <sz val="11"/>
        <color theme="1"/>
        <rFont val="Calibri"/>
        <charset val="134"/>
        <scheme val="minor"/>
      </rPr>
      <t xml:space="preserve">Guru memberikan </t>
    </r>
    <r>
      <rPr>
        <b/>
        <sz val="11"/>
        <color indexed="8"/>
        <rFont val="Calibri"/>
        <charset val="134"/>
      </rPr>
      <t>kontribusi dan mempunyai prestasi</t>
    </r>
    <r>
      <rPr>
        <sz val="11"/>
        <color theme="1"/>
        <rFont val="Calibri"/>
        <charset val="134"/>
        <scheme val="minor"/>
      </rPr>
      <t xml:space="preserve"> yang berdampak positif terhadap pengembangan PAUD</t>
    </r>
  </si>
  <si>
    <t>Guru mengikuti kegiatan lomba mewakili sekolah yang dibuktikan dengan penugasan atasan.</t>
  </si>
  <si>
    <t>Guru memiliki penghargaan/ prestasi dalam bidang pendidikan</t>
  </si>
  <si>
    <t>Guru memiliki inovasi program kegiatan sekolah</t>
  </si>
  <si>
    <r>
      <rPr>
        <sz val="11"/>
        <color theme="1"/>
        <rFont val="Calibri"/>
        <charset val="134"/>
        <scheme val="minor"/>
      </rPr>
      <t xml:space="preserve">Guru merasa </t>
    </r>
    <r>
      <rPr>
        <b/>
        <sz val="11"/>
        <color indexed="8"/>
        <rFont val="Calibri"/>
        <charset val="134"/>
      </rPr>
      <t>bangga dengan profesinya sebagai guru</t>
    </r>
    <r>
      <rPr>
        <sz val="11"/>
        <color theme="1"/>
        <rFont val="Calibri"/>
        <charset val="134"/>
        <scheme val="minor"/>
      </rPr>
      <t xml:space="preserve"> dan menunjukkan perilaku yang sesuai dengan kode etik guru.</t>
    </r>
  </si>
  <si>
    <t>Guru menunjukkan semangat kerja yang tinggi</t>
  </si>
  <si>
    <t>Guru bertindak sesuai dengan kode etik guru</t>
  </si>
  <si>
    <t>Guru memiliki dedikasi terhadap profesinya</t>
  </si>
  <si>
    <t>Total skor untuk kompetensi 11</t>
  </si>
  <si>
    <t>Skor maksimum kompetensi 11 = jumlah indikator × 2</t>
  </si>
  <si>
    <t xml:space="preserve">Nilai untuk kompetensi 11
(0% &lt; X ≤ 25% = 1; 25% &lt; X ≤ 50% = 2; 50% &lt; X ≤ 75% = 3; 75% &lt; X ≤ 100% = 4)
</t>
  </si>
  <si>
    <t xml:space="preserve">Penilaian untuk Kompetensi 12:  </t>
  </si>
  <si>
    <t>Mengembangkan materi, struktur, dan konsep bidang keilmuan yang mendukung serta sejalan dengan kebutuhan dan tahapan perkembangan anak usia dini</t>
  </si>
  <si>
    <r>
      <rPr>
        <sz val="11"/>
        <color theme="1"/>
        <rFont val="Calibri"/>
        <charset val="134"/>
        <scheme val="minor"/>
      </rPr>
      <t xml:space="preserve">Guru melakukan </t>
    </r>
    <r>
      <rPr>
        <b/>
        <sz val="11"/>
        <color rgb="FF000000"/>
        <rFont val="Calibri"/>
        <charset val="134"/>
      </rPr>
      <t>pemetaan kompetensi inti dan kompetensi dasar</t>
    </r>
    <r>
      <rPr>
        <sz val="11"/>
        <color theme="1"/>
        <rFont val="Calibri"/>
        <charset val="134"/>
        <scheme val="minor"/>
      </rPr>
      <t xml:space="preserve"> untuk lingkup perkembangan nilai agama dan moral, fisik motorik, kognitif, sosial-emosional, bahasa dan seni. ( Kur'13). CP dan P5 (IKM)</t>
    </r>
  </si>
  <si>
    <r>
      <rPr>
        <sz val="11"/>
        <color theme="1"/>
        <rFont val="Calibri"/>
        <charset val="134"/>
        <scheme val="minor"/>
      </rPr>
      <t>G</t>
    </r>
    <r>
      <rPr>
        <sz val="11"/>
        <rFont val="Calibri"/>
        <charset val="134"/>
      </rPr>
      <t>uru memiliki dokumen pemetaan kompetensi inti  dalam dokumen KTSP</t>
    </r>
    <r>
      <rPr>
        <sz val="11"/>
        <color theme="1"/>
        <rFont val="Calibri"/>
        <charset val="134"/>
        <scheme val="minor"/>
      </rPr>
      <t xml:space="preserve"> ./CP dalam dokumen KOSP</t>
    </r>
  </si>
  <si>
    <t>Guru memiliki dokumen pemetaan kompetensi dasar dalam dokumen KTSP  /Sub Elemen CP dan tujuan pembelajaran  dalam dokumen KOSP</t>
  </si>
  <si>
    <t>Guru memiliki dokumen penghitungan alokasi waktu/lama belajar sesuai dengan kelompok usia</t>
  </si>
  <si>
    <r>
      <rPr>
        <sz val="11"/>
        <color theme="1"/>
        <rFont val="Calibri"/>
        <charset val="134"/>
        <scheme val="minor"/>
      </rPr>
      <t xml:space="preserve">Guru dapat </t>
    </r>
    <r>
      <rPr>
        <b/>
        <sz val="11"/>
        <color indexed="8"/>
        <rFont val="Calibri"/>
        <charset val="134"/>
      </rPr>
      <t>mengembangkan materi pembelajaran</t>
    </r>
    <r>
      <rPr>
        <sz val="11"/>
        <color theme="1"/>
        <rFont val="Calibri"/>
        <charset val="134"/>
        <scheme val="minor"/>
      </rPr>
      <t xml:space="preserve"> untuk lingkup perkembangan nilai agama dan moral, fisik motorik, kognitif, sosial-emosional, bahasa dan seni sesuai dengan usia dan tahapan perkembangan anak</t>
    </r>
  </si>
  <si>
    <t>Guru menyusun materi pembelajaran sesuai dengan kompetensi dasar pada lingkup perkembangan nilai agama moral./ CP Nilai Agama dan Budi Pekerti</t>
  </si>
  <si>
    <t>Guru menyusun materi pembelajaran sesuai dengan kompetensi dasar pada lingkup perkembangan fisik motorik. / CP Jati Diri</t>
  </si>
  <si>
    <t>Guru menyusun materi pembelajaran sesuai dengan kompetensi dasar pada lingkup perkembangan kognitif. / Dasar-dasar Lierasi, Matematika, sain, Teknologo rekayasa, dan seni.</t>
  </si>
  <si>
    <t>Guru menyusun materi pembelajaran sesuai dengan kompetensi dasar pada lingkup perkembangan sosial-emosional./ CP Jati diri</t>
  </si>
  <si>
    <t>Guru menyusun materi pembelajaran sesuai dengan kompetensi dasar pada lingkup perkembangan bahasa. /Dasar-dasar Lierasi, Matematika, sain, Teknologo rekayasa, dan seni.</t>
  </si>
  <si>
    <t xml:space="preserve">Guru menyusun materi pembelajaran sesuai dengan kompetensi dasar pada lingkup perkembangan seni. </t>
  </si>
  <si>
    <r>
      <rPr>
        <sz val="11"/>
        <color theme="1"/>
        <rFont val="Calibri"/>
        <charset val="134"/>
        <scheme val="minor"/>
      </rPr>
      <t xml:space="preserve">Guru dapat </t>
    </r>
    <r>
      <rPr>
        <b/>
        <sz val="11"/>
        <color indexed="8"/>
        <rFont val="Calibri"/>
        <charset val="134"/>
      </rPr>
      <t xml:space="preserve">merancang kegiatan belajar melalui bermain </t>
    </r>
    <r>
      <rPr>
        <sz val="11"/>
        <color theme="1"/>
        <rFont val="Calibri"/>
        <charset val="134"/>
        <scheme val="minor"/>
      </rPr>
      <t>untuk lingkup perkembangan nilai agama dan moral, fisik motorik, kognitif, sosial-emosional, bahasa dan seni sesuai dengan usia dan tahapan perkembangan anak</t>
    </r>
  </si>
  <si>
    <t>Guru merancang kegiatan pembelajaran sesuai dengan materi</t>
  </si>
  <si>
    <t>Guru merancang kegiatan pembelajaran sesuai dengan tema</t>
  </si>
  <si>
    <r>
      <rPr>
        <sz val="11"/>
        <color theme="1"/>
        <rFont val="Calibri"/>
        <charset val="134"/>
        <scheme val="minor"/>
      </rPr>
      <t xml:space="preserve">Guru </t>
    </r>
    <r>
      <rPr>
        <sz val="11"/>
        <color theme="1"/>
        <rFont val="Calibri"/>
        <charset val="134"/>
        <scheme val="minor"/>
      </rPr>
      <t xml:space="preserve">merancang kegiatan pembelajaran sesuai dengan tahapan dan kelompok usia anak </t>
    </r>
  </si>
  <si>
    <t>Total skor untuk kompetensi 12</t>
  </si>
  <si>
    <t>Skor maksimum kompetensi 12 = jumlah indikator × 2</t>
  </si>
  <si>
    <t>Persentase = (total skor/6) × 100%</t>
  </si>
  <si>
    <t xml:space="preserve">Nilai untuk kompetensi 12
(0% &lt; X ≤ 25% = 1; 25% &lt; X ≤ 50% = 2; 50% &lt; X ≤ 75% = 3; 75% &lt; X ≤ 100% = 4)
</t>
  </si>
  <si>
    <t xml:space="preserve">Penilaian untuk Kompetensi 13:  </t>
  </si>
  <si>
    <t>Mengembangkan keprofesionalan secara berkelanjutan dengan melakukan tindakan reflektif</t>
  </si>
  <si>
    <r>
      <rPr>
        <sz val="11"/>
        <color theme="1"/>
        <rFont val="Calibri"/>
        <charset val="134"/>
        <scheme val="minor"/>
      </rPr>
      <t>Guru melakukan</t>
    </r>
    <r>
      <rPr>
        <b/>
        <sz val="11"/>
        <color indexed="8"/>
        <rFont val="Calibri"/>
        <charset val="134"/>
      </rPr>
      <t xml:space="preserve"> evaluasi diri </t>
    </r>
    <r>
      <rPr>
        <sz val="11"/>
        <color theme="1"/>
        <rFont val="Calibri"/>
        <charset val="134"/>
        <scheme val="minor"/>
      </rPr>
      <t xml:space="preserve">terhadap kinerjanya secara lengkap didukung bukti yang kuat </t>
    </r>
  </si>
  <si>
    <t>Di awal tahun guru memiliki dokumen isian evaluasi diri</t>
  </si>
  <si>
    <t xml:space="preserve">Guru memiliki hasil penilaian kinerja guru tahun sebelumnya/ Hasil Supervisi dan hasil PKG </t>
  </si>
  <si>
    <r>
      <rPr>
        <sz val="11"/>
        <color theme="1"/>
        <rFont val="Calibri"/>
        <charset val="134"/>
        <scheme val="minor"/>
      </rPr>
      <t xml:space="preserve">Guru </t>
    </r>
    <r>
      <rPr>
        <b/>
        <sz val="11"/>
        <color indexed="8"/>
        <rFont val="Calibri"/>
        <charset val="134"/>
      </rPr>
      <t>memanfaatkan hasil evaluasi diri</t>
    </r>
    <r>
      <rPr>
        <sz val="11"/>
        <color theme="1"/>
        <rFont val="Calibri"/>
        <charset val="134"/>
        <scheme val="minor"/>
      </rPr>
      <t xml:space="preserve">  (EDS) untuk memperbaiki perencanaan dan pelaksanaan pembelajaran selanjutnya dan merencanakan Program Pengembangan Keprofesian Berkelanjutan (PKB).</t>
    </r>
  </si>
  <si>
    <t xml:space="preserve">Guru menggunakan  hasil EDS untuk meningkatkan kinerjanya </t>
  </si>
  <si>
    <t>Guru merencanakan untuk mengikuti program pengembangan diri melalui PKB</t>
  </si>
  <si>
    <r>
      <rPr>
        <sz val="11"/>
        <color theme="1"/>
        <rFont val="Calibri"/>
        <charset val="134"/>
        <scheme val="minor"/>
      </rPr>
      <t xml:space="preserve">Guru </t>
    </r>
    <r>
      <rPr>
        <b/>
        <sz val="11"/>
        <color indexed="8"/>
        <rFont val="Calibri"/>
        <charset val="134"/>
      </rPr>
      <t>aktif dalam pengembangan keprofesian</t>
    </r>
    <r>
      <rPr>
        <sz val="11"/>
        <color theme="1"/>
        <rFont val="Calibri"/>
        <charset val="134"/>
        <scheme val="minor"/>
      </rPr>
      <t xml:space="preserve"> dengan melakukan penelitian, mengembangkan karya inovasi, mengikuti kegiatan ilmiah (misalnya seminar, diklat, workshop).</t>
    </r>
  </si>
  <si>
    <t>Guru memiliki bukti keikutsertaanya dalam melaksanakan kegiatan PKB (surat tugas, surat keterangan/ sertifikat, produk hasil kegiatan, laporan, dll)</t>
  </si>
  <si>
    <t>Guru memiliki bukti dampak positif dari kegiatan PKB terhadap peningkatan kompetensi/perbaikan proses pembelajaran/prestasi anak</t>
  </si>
  <si>
    <r>
      <rPr>
        <sz val="11"/>
        <color theme="1"/>
        <rFont val="Calibri"/>
        <charset val="134"/>
        <scheme val="minor"/>
      </rPr>
      <t xml:space="preserve">Guru dapat </t>
    </r>
    <r>
      <rPr>
        <b/>
        <sz val="11"/>
        <color indexed="8"/>
        <rFont val="Calibri"/>
        <charset val="134"/>
      </rPr>
      <t xml:space="preserve">mengaplikasikan pengalaman PKB </t>
    </r>
    <r>
      <rPr>
        <sz val="11"/>
        <color theme="1"/>
        <rFont val="Calibri"/>
        <charset val="134"/>
        <scheme val="minor"/>
      </rPr>
      <t>untuk meningkatkan kompetensi dan kualitas kinerja.</t>
    </r>
  </si>
  <si>
    <t>Guru melakukan pengembangan perangkat pembelajaran berdasarkan pengalaman PKB</t>
  </si>
  <si>
    <t xml:space="preserve">Guru melakukan kegiatan pengimbasan pengalaman PKB kepada teman sejawat </t>
  </si>
  <si>
    <r>
      <rPr>
        <sz val="11"/>
        <color theme="1"/>
        <rFont val="Calibri"/>
        <charset val="134"/>
        <scheme val="minor"/>
      </rPr>
      <t xml:space="preserve">Guru melakukan </t>
    </r>
    <r>
      <rPr>
        <b/>
        <sz val="11"/>
        <color indexed="8"/>
        <rFont val="Calibri"/>
        <charset val="134"/>
      </rPr>
      <t>refleksi terhadap</t>
    </r>
    <r>
      <rPr>
        <sz val="11"/>
        <color theme="1"/>
        <rFont val="Calibri"/>
        <charset val="134"/>
        <scheme val="minor"/>
      </rPr>
      <t xml:space="preserve"> kegiatan pengembangan anak usia dini  dan </t>
    </r>
    <r>
      <rPr>
        <b/>
        <sz val="11"/>
        <color indexed="8"/>
        <rFont val="Calibri"/>
        <charset val="134"/>
      </rPr>
      <t>meningkatkan kualitas pengembangan anak</t>
    </r>
    <r>
      <rPr>
        <sz val="11"/>
        <color theme="1"/>
        <rFont val="Calibri"/>
        <charset val="134"/>
        <scheme val="minor"/>
      </rPr>
      <t xml:space="preserve"> usia dini melalui penelitian tindakan kelas.</t>
    </r>
  </si>
  <si>
    <t>Guru memiliki bukti tentang refleksi pembelajaran yang dilakukannya, misalnya jurnal pembelajaran, catatan penting dalam RPPH</t>
  </si>
  <si>
    <t>Guru memiliki dokumen penelitian tindakan kelas</t>
  </si>
  <si>
    <t>Total skor untuk kompetensi 13</t>
  </si>
  <si>
    <t>Skor maksimum kompetensi 13 = jumlah indikator × 2</t>
  </si>
  <si>
    <t xml:space="preserve">Nilai untuk kompetensi 13
(0% &lt; X ≤ 25% = 1; 25% &lt; X ≤ 50% = 2; 50% &lt; X ≤ 75% = 3; 75% &lt; X ≤ 100% = 4)
</t>
  </si>
  <si>
    <t xml:space="preserve">Penilaian untuk Kompetensi 14:  </t>
  </si>
  <si>
    <t>Berkomunikasi secara efektif, empatik, dan santun dengan sesama pendidik, tenaga kependidikan, orang tua, dan masyarakat</t>
  </si>
  <si>
    <r>
      <rPr>
        <sz val="11"/>
        <color theme="1"/>
        <rFont val="Calibri"/>
        <charset val="134"/>
        <scheme val="minor"/>
      </rPr>
      <t xml:space="preserve">Guru </t>
    </r>
    <r>
      <rPr>
        <b/>
        <sz val="11"/>
        <color indexed="8"/>
        <rFont val="Calibri"/>
        <charset val="134"/>
      </rPr>
      <t>mampu bekerja sama dan menjaga hubungan baik</t>
    </r>
    <r>
      <rPr>
        <sz val="11"/>
        <color theme="1"/>
        <rFont val="Calibri"/>
        <charset val="134"/>
        <scheme val="minor"/>
      </rPr>
      <t xml:space="preserve"> dengan pimpinan, rekan sejawat, orang tua, dan masyarakat untuk pengembangan PAUD.</t>
    </r>
  </si>
  <si>
    <t>Guru terlibat aktif dalam setiap kegiatan sekolah</t>
  </si>
  <si>
    <t xml:space="preserve">Guru melakukan koordinasi dengan teman sejawat terkait tugas </t>
  </si>
  <si>
    <t>Guru melibatkan orang tua dalam kegiatan sekolah</t>
  </si>
  <si>
    <r>
      <rPr>
        <sz val="11"/>
        <color theme="1"/>
        <rFont val="Calibri"/>
        <charset val="134"/>
        <scheme val="minor"/>
      </rPr>
      <t xml:space="preserve">Guru </t>
    </r>
    <r>
      <rPr>
        <b/>
        <sz val="11"/>
        <color indexed="8"/>
        <rFont val="Calibri"/>
        <charset val="134"/>
      </rPr>
      <t>aktif dalam komunitas profesi</t>
    </r>
    <r>
      <rPr>
        <sz val="11"/>
        <color theme="1"/>
        <rFont val="Calibri"/>
        <charset val="134"/>
        <scheme val="minor"/>
      </rPr>
      <t xml:space="preserve">  serta berkontribusi positif untuk pengembangan PAUD.</t>
    </r>
  </si>
  <si>
    <r>
      <rPr>
        <sz val="11"/>
        <color theme="1"/>
        <rFont val="Calibri"/>
        <charset val="134"/>
        <scheme val="minor"/>
      </rPr>
      <t xml:space="preserve">Guru </t>
    </r>
    <r>
      <rPr>
        <b/>
        <sz val="11"/>
        <color indexed="8"/>
        <rFont val="Calibri"/>
        <charset val="134"/>
      </rPr>
      <t>bekerja sama dengan orang tua peserta didik dan pihak terkait</t>
    </r>
    <r>
      <rPr>
        <sz val="11"/>
        <color theme="1"/>
        <rFont val="Calibri"/>
        <charset val="134"/>
        <scheme val="minor"/>
      </rPr>
      <t xml:space="preserve"> dalam program pembelajaran dan dalam mengatasi kesulitan belajar anak usia dini.</t>
    </r>
  </si>
  <si>
    <t>Guru melibatkan  orang tua anak dalam mengembangkan program pembelajaran</t>
  </si>
  <si>
    <t>Guru melibatkan  orang tua anak dalam mengatasi kesulitan belajar anak</t>
  </si>
  <si>
    <t>Guru memiliki dokumen catatan kerjasama dengan orang tua anak dalam pengembangan program pembelajaran dan/atau terkait kesulitan belajar anak</t>
  </si>
  <si>
    <r>
      <rPr>
        <sz val="11"/>
        <color theme="1"/>
        <rFont val="Calibri"/>
        <charset val="134"/>
        <scheme val="minor"/>
      </rPr>
      <t xml:space="preserve">Guru </t>
    </r>
    <r>
      <rPr>
        <b/>
        <sz val="11"/>
        <color indexed="8"/>
        <rFont val="Calibri"/>
        <charset val="134"/>
      </rPr>
      <t xml:space="preserve">memanfaatkan beragam media </t>
    </r>
    <r>
      <rPr>
        <sz val="11"/>
        <color theme="1"/>
        <rFont val="Calibri"/>
        <charset val="134"/>
        <scheme val="minor"/>
      </rPr>
      <t>termasuk TIK untuk menjalin komunikasi yang efektif dan menyebarkan informasi untuk kepentingan PAUD</t>
    </r>
  </si>
  <si>
    <t>Guru berkomunikasi dengan orang tua anak melalui telpon /WhatsApp/ media sosial lainnya</t>
  </si>
  <si>
    <t xml:space="preserve">Guru memiliki daftar nomor telpon/WhatsApp/alamat email yang bisa dihubungi dari  orang tua anak </t>
  </si>
  <si>
    <t>Total skor untuk kompetensi 14</t>
  </si>
  <si>
    <t>Skor maksimum kompetensi 14 = jumlah indikator × 2</t>
  </si>
  <si>
    <t xml:space="preserve">Nilai untuk kompetensi 14
(0% &lt; X ≤ 25% = 1; 25% &lt; X ≤ 50% = 2; 50% &lt; X ≤ 75% = 3; 75% &lt; X ≤ 100% = 4)
</t>
  </si>
  <si>
    <t xml:space="preserve">Penilaian untuk Kompetensi 15:  </t>
  </si>
  <si>
    <t>Beradaptasi dalam keanekaragaman sosial budaya bangsa Indonesia</t>
  </si>
  <si>
    <r>
      <rPr>
        <sz val="11"/>
        <color theme="1"/>
        <rFont val="Calibri"/>
        <charset val="134"/>
        <scheme val="minor"/>
      </rPr>
      <t>Guru dapat</t>
    </r>
    <r>
      <rPr>
        <b/>
        <sz val="11"/>
        <color indexed="8"/>
        <rFont val="Calibri"/>
        <charset val="134"/>
      </rPr>
      <t xml:space="preserve"> menyesuaikan diri </t>
    </r>
    <r>
      <rPr>
        <sz val="11"/>
        <color theme="1"/>
        <rFont val="Calibri"/>
        <charset val="134"/>
        <scheme val="minor"/>
      </rPr>
      <t>dengan lingkungan tempat bekerja, termasuk memahami bahasa daerah setempat dalam rangka meningkatkan efektivitas sebagai pendidik PAUD.</t>
    </r>
  </si>
  <si>
    <t>Guru berkomunikasi dengan menggunakan bahasa daerah setempat</t>
  </si>
  <si>
    <t>Guru menerima adat istiadat daerah setempat</t>
  </si>
  <si>
    <t>Guru bersosialisasi dengan lingkungan daerah setempat</t>
  </si>
  <si>
    <r>
      <rPr>
        <sz val="11"/>
        <color theme="1"/>
        <rFont val="Calibri"/>
        <charset val="134"/>
        <scheme val="minor"/>
      </rPr>
      <t xml:space="preserve">Guru </t>
    </r>
    <r>
      <rPr>
        <b/>
        <sz val="11"/>
        <color indexed="8"/>
        <rFont val="Calibri"/>
        <charset val="134"/>
      </rPr>
      <t>menghargai budaya daerah</t>
    </r>
    <r>
      <rPr>
        <sz val="11"/>
        <color theme="1"/>
        <rFont val="Calibri"/>
        <charset val="134"/>
        <scheme val="minor"/>
      </rPr>
      <t xml:space="preserve"> di lingkungan PAUD dan memanfaatkannya dalam kegiatan pembelajaran.</t>
    </r>
  </si>
  <si>
    <t>Guru menggunakan busana khas daerah setempat pada kegiatan-kegiatan tertentu</t>
  </si>
  <si>
    <t>Guru memanfaatkan seni budaya daerah pada proses pembelajaran</t>
  </si>
  <si>
    <t>Guru melibatkan anak pada kegiatan seni budaya dan kemasyarakatan</t>
  </si>
  <si>
    <t xml:space="preserve">Guru mengahadiri kegiatan upacara adat setempat </t>
  </si>
  <si>
    <r>
      <rPr>
        <sz val="11"/>
        <color theme="1"/>
        <rFont val="Calibri"/>
        <charset val="134"/>
        <scheme val="minor"/>
      </rPr>
      <t xml:space="preserve">Guru </t>
    </r>
    <r>
      <rPr>
        <b/>
        <sz val="11"/>
        <color indexed="8"/>
        <rFont val="Calibri"/>
        <charset val="134"/>
      </rPr>
      <t>memanfaatkan aneka ragam sosial budaya Indonesia</t>
    </r>
    <r>
      <rPr>
        <sz val="11"/>
        <color theme="1"/>
        <rFont val="Calibri"/>
        <charset val="134"/>
        <scheme val="minor"/>
      </rPr>
      <t xml:space="preserve"> untuk pengembangan kegiatan PAUD (misal: permainan tradisional, seni budaya, dan lainnya).</t>
    </r>
  </si>
  <si>
    <t>Guru mengenalkan permainan tradisional daerah kepada anak</t>
  </si>
  <si>
    <t>Guru mengenalkan alat-alat kesenian daerah kepada anak</t>
  </si>
  <si>
    <t>Guru mengajak anak untuk berpartisipasi pada pentas seni dan budaya</t>
  </si>
  <si>
    <t>Total skor untuk kompetensi 15</t>
  </si>
  <si>
    <t>Skor maksimum kompetensi 15 = jumlah indikator × 2</t>
  </si>
  <si>
    <t xml:space="preserve">Nilai untuk kompetensi 15
(0% &lt; X ≤ 25% = 1; 25% &lt; X ≤ 50% = 2; 50% &lt; X ≤ 75% = 3; 75% &lt; X ≤ 100% = 4)
</t>
  </si>
  <si>
    <t>REKAPITULASI PENILAIAN PERKEMBANGAN ANAK USIA DINI</t>
  </si>
  <si>
    <t>( kelompok usia 5 -6 th )</t>
  </si>
  <si>
    <t>Program Pengembangan</t>
  </si>
  <si>
    <t>KEMAMPUAN DASAR</t>
  </si>
  <si>
    <t>DONA</t>
  </si>
  <si>
    <t>Anak 2</t>
  </si>
  <si>
    <t>NILAI AGAMA DAN MORAL</t>
  </si>
  <si>
    <t>1.1.</t>
  </si>
  <si>
    <t>Mempercayai adanya Tuhan melalui ciptaan-Nya</t>
  </si>
  <si>
    <t>BSB</t>
  </si>
  <si>
    <t>MB</t>
  </si>
  <si>
    <t>BB</t>
  </si>
  <si>
    <t>1.2.</t>
  </si>
  <si>
    <t>Menghargai diri sendiri, orang lain, dan lingkungan sekitar sebagai rasa syukur kepada Tuhan</t>
  </si>
  <si>
    <t>2.13.</t>
  </si>
  <si>
    <t>Memiliki perilaku yang mencerminkan sikap jujur</t>
  </si>
  <si>
    <t>BSH</t>
  </si>
  <si>
    <t>3.1.- 4.1.</t>
  </si>
  <si>
    <t>Mengenal kegiatan beribadah sehari-hari dan Melakukan kegiatan beribadah sehari-hari dengan tuntunan orang dewasa</t>
  </si>
  <si>
    <t>3.2. - 4.2.</t>
  </si>
  <si>
    <t>Mengenal perilaku baik dan santun sebagai cerminan akhlak mulia dan Menunjukkan perilaku santun sebagai cerminan akhlak mulia</t>
  </si>
  <si>
    <t>FISIK MOTORIK</t>
  </si>
  <si>
    <t>2.1.</t>
  </si>
  <si>
    <t>Memiliki perilaku yang mencerminkan hidup sehat</t>
  </si>
  <si>
    <t>3.3. - 4.3.</t>
  </si>
  <si>
    <t>Mengenal anggota tubuh, fungsi, dan gerakannya untuk pengembangan motorik kasar dan motorik halus dan Menggunakan anggota tubuh untuk pengembangan motorik kasar dan halus</t>
  </si>
  <si>
    <t>3.4.- 4.4.</t>
  </si>
  <si>
    <t>Mengetahui cara hidup sehat dan Mampu menolong diri sendiri untuk hidup sehat</t>
  </si>
  <si>
    <t>KOGNITIF</t>
  </si>
  <si>
    <t>2.2.</t>
  </si>
  <si>
    <t>Memiliki perilaku yang mencerminkan sikap ingin tahu</t>
  </si>
  <si>
    <t>2.3.</t>
  </si>
  <si>
    <t>Memiliki perilaku yang mencerminkan sikap kreatif</t>
  </si>
  <si>
    <t>3.5. - 4.5.</t>
  </si>
  <si>
    <t>Mengetahui dan mampu cara memecahkan masalah sehari-hari dan berperilaku kreatif dan Menyelesaikan masalah sehari-hari secara kreatif</t>
  </si>
  <si>
    <t>3.6. - 4.6.</t>
  </si>
  <si>
    <t>Mengenal benda-benda disekitarnya (nama, warna, bentuk, ukuran, pola, sifat, suara, tekstur, fungsi, dan ciri-ciri lainnya) dan Menyampaikan tentang apa dan bagaimana benda-benda disekitar yang dikenalnya (nama, warna, bentuk, ukuran, pola, sifat, suara, tekstur,   fungsi, dan ciri-ciri lainnya) melalui berbagai hasil karya</t>
  </si>
  <si>
    <t xml:space="preserve">3.7. - 4.7. </t>
  </si>
  <si>
    <t>Mengenal lingkungan sosial (keluarga, teman, tempat tinggal, tempat ibadah,  budaya, transportasi) dan Menyajikan berbagai karyanya dalam bentuk gambar, bercerita, bernyanyi, gerak tubuh, dll tentang lingkungan sosial (keluarga, teman, tempat tinggal, tempat ibadah, budaya, transportasi)</t>
  </si>
  <si>
    <t>3.8. - 4.8.</t>
  </si>
  <si>
    <t>Mengenal lingkungan alam (hewan, tanaman, cuaca, tanah, air, batu-batuan, dll) dan Menyajikan berbagai karyanya dalam bentuk gambar, bercerita, bernyanyi, gerak tubuh, dll tentang  lingkungan alam (hewan, tanaman, cuaca, tanah, air, batu-batuan, dll)</t>
  </si>
  <si>
    <t>3.9. - 4.9.</t>
  </si>
  <si>
    <t>Mengenal dan menggunakan teknologi sederhana (peralatan rumah tangga, peralatan bermain, peralatan pertukangan, dll) dan Menggunakan teknologi sederhana (peralatan rumah tangga, peralatan bermain, peralatan pertukangan, dll) untuk menyelesaikan tugas dan kegiatannya</t>
  </si>
  <si>
    <t>BAHASA</t>
  </si>
  <si>
    <t>2.14.</t>
  </si>
  <si>
    <t xml:space="preserve">Memiliki perilaku yang mencerminkan sikap santun kepada orang tua, pendidik, dan teman </t>
  </si>
  <si>
    <t>3.10. - 4.10.</t>
  </si>
  <si>
    <t>Memahami bahasa reseptif (menyimak dan membaca) dan Menunjukkan kemampuan berbahasa reseptif (menyimak dan membaca)</t>
  </si>
  <si>
    <t>3.11. - 4.11.</t>
  </si>
  <si>
    <t>Memahami bahasa ekspresif (mengungkapkan bahasa secara verbal dan non verbal) dan Menunjukkan kemampuan berbahasa ekspresif (mengungkapkan bahasa secara verbal dan non verbal)</t>
  </si>
  <si>
    <t>3.12. - 4.12.</t>
  </si>
  <si>
    <t>Mengenal keaksaraan awal melalui  bermain dan Menunjukkan kemampuan keaksaraan awal dalam berbagai bentuk karya</t>
  </si>
  <si>
    <t>SOSIAL EMOSIONAL</t>
  </si>
  <si>
    <t>2.5.</t>
  </si>
  <si>
    <t>Memiliki perilaku yang mencerminkan sikap percaya diri</t>
  </si>
  <si>
    <t>2.6.</t>
  </si>
  <si>
    <t>Memiliki perilaku yang mencerminkan sikap taat terhadap aturan sehari-hari untuk melatih kedisiplinan</t>
  </si>
  <si>
    <t>2.7.</t>
  </si>
  <si>
    <t>Memiliki perilaku yang mencerminkan sikap sabar</t>
  </si>
  <si>
    <t>2.8.</t>
  </si>
  <si>
    <t>Memiliki perilaku yang mencerminkan kemandirian</t>
  </si>
  <si>
    <t>2.9.</t>
  </si>
  <si>
    <t>Memiliki perilaku yang mencerminkan sikap peduli dan mau membantu jika diminta bantuannya</t>
  </si>
  <si>
    <t>2.10.</t>
  </si>
  <si>
    <t>Memiliki perilaku yang mencerminkan sikap kerjasama</t>
  </si>
  <si>
    <t>2.11.</t>
  </si>
  <si>
    <t>Memiliki perilaku yang dapat menyesuaikan diri</t>
  </si>
  <si>
    <t>2.12.</t>
  </si>
  <si>
    <t>Memiliki perilaku yang mencerminkan sikap tanggungjawab</t>
  </si>
  <si>
    <t>3.13. - 4.13</t>
  </si>
  <si>
    <t>Mengenal emosi diri dan orang lain secara wajar dan Menunjukkan reaksi emosi diri secara wajar</t>
  </si>
  <si>
    <t>3.14. - 4.14</t>
  </si>
  <si>
    <t>Mengenali kebutuhan, keinginan, dan minat diri dan Mengungkapkan kebutuhan, keinginan dan minat diri dengan cara yang tepat</t>
  </si>
  <si>
    <t>SENI</t>
  </si>
  <si>
    <t>2.4.</t>
  </si>
  <si>
    <t>Memiliki perilaku yang mencerminkan sikap estetis</t>
  </si>
  <si>
    <t>3.15. - 4.15.</t>
  </si>
  <si>
    <t>Mengenal dan menghasilkan berbagai karya dan aktivitas seni dan Menunjukkan karya dan aktivitas seni dengan menggunakan berbagai media</t>
  </si>
  <si>
    <t>JUMLAH</t>
  </si>
  <si>
    <t>NILAI</t>
  </si>
  <si>
    <t>SEBUTAN</t>
  </si>
  <si>
    <t>Rata-Rata Hasil Belajar</t>
  </si>
  <si>
    <t>FORMAT PENGHITUNGAN ANGKA KREDIT</t>
  </si>
  <si>
    <t>HASIL PENILAIAN KINERJA GURU DAN KEPALA SEKOLAH</t>
  </si>
  <si>
    <t>:</t>
  </si>
  <si>
    <t>Nilai PK GURU untuk:</t>
  </si>
  <si>
    <t>•   Pembelajaran/Pembimbingan</t>
  </si>
  <si>
    <t>Rerata  kuesioner kinerja oleh orang tua</t>
  </si>
  <si>
    <t>Rerata  kuesioner kinerja oleh Guru (Teman Sejawat)</t>
  </si>
  <si>
    <t>Persentase kehadiran sebagai indeks terhadap PKG</t>
  </si>
  <si>
    <t xml:space="preserve">•   Tugas Tambahan Sebagai Kepala Sekolah </t>
  </si>
  <si>
    <t>Rerata  kuesioner kinerja Kepala Sekolah oleh orang tua</t>
  </si>
  <si>
    <t>Rerata  kuesioner kinerja Kepala Sekolah oleh Guru (Teman Sejawat)</t>
  </si>
  <si>
    <t>Konversi nilai PK GURU ke dalam skala 0 – 100 sesuai Permenneg PAN dan RB No. 16 Tahun 2009</t>
  </si>
  <si>
    <t>Berdasarkan hasil konversi ke dalam skala nilai sesuai dengan peraturan tersebut, selanjutnya ditetapkan sebutan dan persentase angka kreditnya, untuk:</t>
  </si>
  <si>
    <t>•   Tugas Tambahan Sebagai Kepala Sekolah</t>
  </si>
  <si>
    <t>Perolehan angka kredit (pembelajaran/pembimbingan) per tahun bagi guru dengan tugas tambahan sebagai Kepala Sekolah dihitung dengan rumus:</t>
  </si>
  <si>
    <t>Perolehan angka kredit tugas tambahan per tahun sebagai Kepala Sekolah</t>
  </si>
  <si>
    <t>Total perolehan angka kredit sebagai guru dan tugasa tambahan sebagai Kepala Sekolah</t>
  </si>
  <si>
    <t>Kepala Sekolah</t>
  </si>
  <si>
    <t>yang Dinilai</t>
  </si>
  <si>
    <t>Periksa, Nilai PKG oleh TIM Penilai</t>
  </si>
  <si>
    <t>Jika semua sudah OK silahkan</t>
  </si>
  <si>
    <t>Periksa, Nilai PKG rerata dari kuisioner kinerja oleh orang tua</t>
  </si>
  <si>
    <t>PRINT menggunakan kertas A4</t>
  </si>
  <si>
    <t>Periksa, Nilai PKG rerata dari kuisioner kinerja oleh guru</t>
  </si>
  <si>
    <t>Jangan lupa periksa data KS</t>
  </si>
  <si>
    <t>FORMAT PENGHITUNGAN PENILAIAN KINERJA KEPALA SEKOLAH DAN ANGKA KREDITNYA</t>
  </si>
  <si>
    <t>A.    IDENTITAS INDIVIDU</t>
  </si>
  <si>
    <t>Nama</t>
  </si>
  <si>
    <t>NI P</t>
  </si>
  <si>
    <t>Tempat/TanggalLahir</t>
  </si>
  <si>
    <t>Pangkat/Jabatan/Golongan</t>
  </si>
  <si>
    <t>TMT sebagai guru</t>
  </si>
  <si>
    <t>Masa Kerja</t>
  </si>
  <si>
    <t>Jenis Kelamin</t>
  </si>
  <si>
    <t>PendidikanTerakhir/Spesialisasi</t>
  </si>
  <si>
    <t>Tugas Tambahan</t>
  </si>
  <si>
    <t>B.   IDENTITAS LEMBAGA</t>
  </si>
  <si>
    <t>Nama Instansi/Sekolah</t>
  </si>
  <si>
    <t>Telp/Fax</t>
  </si>
  <si>
    <t>Kelurahan</t>
  </si>
  <si>
    <t>Kecamatan</t>
  </si>
  <si>
    <t>Kab/Kota</t>
  </si>
  <si>
    <t>Provinsi</t>
  </si>
  <si>
    <t>Uraian</t>
  </si>
  <si>
    <t>Hasil Penilaian</t>
  </si>
  <si>
    <t>Proporsi</t>
  </si>
  <si>
    <t>Nilai</t>
  </si>
  <si>
    <t>Hasil PK Kepala Sekolah Oleh Atasan (Tim PKG)</t>
  </si>
  <si>
    <t>Rerata  kuesioner kinerja Kepala sekolah oleh Guru</t>
  </si>
  <si>
    <t>JUMLAH PKKS</t>
  </si>
  <si>
    <r>
      <rPr>
        <b/>
        <sz val="11"/>
        <color indexed="8"/>
        <rFont val="Arial Narrow"/>
        <charset val="134"/>
      </rPr>
      <t>Jumlah Ketidakhadiran Kepala Sekolah</t>
    </r>
    <r>
      <rPr>
        <sz val="11"/>
        <color indexed="8"/>
        <rFont val="Arial Narrow"/>
        <charset val="134"/>
      </rPr>
      <t xml:space="preserve"> dan </t>
    </r>
    <r>
      <rPr>
        <b/>
        <sz val="11"/>
        <color indexed="8"/>
        <rFont val="Arial Narrow"/>
        <charset val="134"/>
      </rPr>
      <t>persentase kehadiran</t>
    </r>
    <r>
      <rPr>
        <sz val="11"/>
        <color indexed="8"/>
        <rFont val="Arial Narrow"/>
        <charset val="134"/>
      </rPr>
      <t xml:space="preserve"> sebagai indeks terhadap PKG</t>
    </r>
  </si>
  <si>
    <t>Nilai Akhir PKKS Skala 100</t>
  </si>
  <si>
    <r>
      <rPr>
        <sz val="11"/>
        <color theme="1"/>
        <rFont val="Arial Narrow"/>
        <charset val="134"/>
      </rPr>
      <t xml:space="preserve">Berdasarkan hasil konversi ke dalam skala nilai sesuai dengan peraturan tersebut, selanjutnya ditetapkan </t>
    </r>
    <r>
      <rPr>
        <b/>
        <sz val="11"/>
        <color indexed="8"/>
        <rFont val="Arial Narrow"/>
        <charset val="134"/>
      </rPr>
      <t>sebutan</t>
    </r>
    <r>
      <rPr>
        <sz val="11"/>
        <color indexed="8"/>
        <rFont val="Arial Narrow"/>
        <charset val="134"/>
      </rPr>
      <t xml:space="preserve"> dan </t>
    </r>
    <r>
      <rPr>
        <b/>
        <sz val="11"/>
        <color indexed="8"/>
        <rFont val="Arial Narrow"/>
        <charset val="134"/>
      </rPr>
      <t>persentase</t>
    </r>
    <r>
      <rPr>
        <sz val="11"/>
        <color indexed="8"/>
        <rFont val="Arial Narrow"/>
        <charset val="134"/>
      </rPr>
      <t xml:space="preserve"> angka kreditnya</t>
    </r>
  </si>
  <si>
    <t>Perolehan angka kredit (untuk tugas tambahan) yang dihitung berdasarkan rumus berikut ini.</t>
  </si>
  <si>
    <t>Guru yang dinilai</t>
  </si>
  <si>
    <t>Kepala PAUD</t>
  </si>
  <si>
    <t>IIa</t>
  </si>
  <si>
    <t>IIb</t>
  </si>
  <si>
    <t>Amat Baik</t>
  </si>
  <si>
    <t>IIc</t>
  </si>
  <si>
    <t>Baik</t>
  </si>
  <si>
    <t>IId</t>
  </si>
  <si>
    <t>Cukup</t>
  </si>
  <si>
    <t>IIIa</t>
  </si>
  <si>
    <t>Sedang</t>
  </si>
  <si>
    <t>IIIb</t>
  </si>
  <si>
    <t>Kurang</t>
  </si>
  <si>
    <t>IIIc</t>
  </si>
  <si>
    <t>IIId</t>
  </si>
  <si>
    <t>IVa</t>
  </si>
  <si>
    <t>IVb</t>
  </si>
  <si>
    <t>IVc</t>
  </si>
  <si>
    <t>IVd</t>
  </si>
  <si>
    <t>IVe</t>
  </si>
  <si>
    <t>Halaman ini tinggal PRINT saja</t>
  </si>
  <si>
    <t>semua terisi secara otomatis</t>
  </si>
  <si>
    <t>Lampiran 4C</t>
  </si>
  <si>
    <t>PERSETUJUAN PENILAIAN KINERJA KEPALA SEKOLAH</t>
  </si>
  <si>
    <t>A.   IDENTITAS INDIVIDU</t>
  </si>
  <si>
    <t xml:space="preserve">Program Keahlian yang diampu </t>
  </si>
  <si>
    <t>B.  IDENTITAS LEMBAGA</t>
  </si>
  <si>
    <t>PERSETUJUAN</t>
  </si>
  <si>
    <t>(Persetujuan ini harus ditandatangani oleh penilai dan guru yang dinilai)</t>
  </si>
  <si>
    <t>Penilai dan guru yang dinilai menyatakan telah membaca dan mamahami semua aspek yang ditulis/dilaporkan dalam format  ini dan menyatakan setuju.</t>
  </si>
  <si>
    <t xml:space="preserve">Nama Guru    : </t>
  </si>
  <si>
    <t>Nama Penilai:</t>
  </si>
  <si>
    <t>Tanda tangan:</t>
  </si>
  <si>
    <r>
      <rPr>
        <sz val="11"/>
        <color theme="1"/>
        <rFont val="Calibri"/>
        <charset val="134"/>
        <scheme val="minor"/>
      </rPr>
      <t xml:space="preserve">Tanggal     </t>
    </r>
    <r>
      <rPr>
        <sz val="12"/>
        <color indexed="8"/>
        <rFont val="Calibri"/>
        <charset val="134"/>
      </rPr>
      <t xml:space="preserve">  </t>
    </r>
    <r>
      <rPr>
        <sz val="11"/>
        <color theme="1"/>
        <rFont val="Calibri"/>
        <charset val="134"/>
        <scheme val="minor"/>
      </rPr>
      <t xml:space="preserve">    :</t>
    </r>
  </si>
  <si>
    <t>Bacalah KRITERIA dengan seksama, kemudian tuliskan bukti yang teridentifikasi sesuai yang</t>
  </si>
  <si>
    <t xml:space="preserve">anda dapatkan selama penilaian. Setelah selesai semua menulis bukti, lakukan filter baris </t>
  </si>
  <si>
    <t>dengan klik tanda panah sebelah kiri kemudian klik hapus baris kosong)</t>
  </si>
  <si>
    <t>1.   Kompetensi</t>
  </si>
  <si>
    <t xml:space="preserve"> : </t>
  </si>
  <si>
    <t>Kepribadian  (PKKS 1)</t>
  </si>
  <si>
    <t>SUB KOMPETENSI</t>
  </si>
  <si>
    <t>INDIKATOR</t>
  </si>
  <si>
    <t>DESKRIPSI CATATAN</t>
  </si>
  <si>
    <t>SKOR</t>
  </si>
  <si>
    <t>HASIL TEMUAN</t>
  </si>
  <si>
    <t>Menunjukkan akhlak mulia, mengembangkan budaya dan tradisi akhlak mulia, dan menjadi teladan akhlak mulia bagi warga di satuan/program PAUD</t>
  </si>
  <si>
    <t>Memiliki sikap jujur, tanggung jawab, ramah, menghargai orang lain, sabar, sopan santun</t>
  </si>
  <si>
    <t>Membiasakan seluruh warga sekolah memberi salam jika bertemu orang lain, membiasakan berdoa sebelum dan sesudah kegiatan</t>
  </si>
  <si>
    <t>membiasakan bertuturkata yang baik (meminta maaf, berterimakasih dll).</t>
  </si>
  <si>
    <t xml:space="preserve">memiliki rasa empati dengan menunujukkan rasa peduli terhadap warga sekolah dan lingkungan </t>
  </si>
  <si>
    <t>Menunjukkan integritas kepribadian sebagai pemimpin</t>
  </si>
  <si>
    <t>bertindak secara konsisten antara kata dan perbuatan</t>
  </si>
  <si>
    <t>Komitmen untuk memajukan sekolah</t>
  </si>
  <si>
    <t>Bersikap tegas</t>
  </si>
  <si>
    <t>Disiplin dalam menjalankan tugas</t>
  </si>
  <si>
    <t>Menunjukkan keinginan yang kuat dalam pengembangan diri sebagai kepala PAUD</t>
  </si>
  <si>
    <t>memiliki rasa keingintahuan yang tinggi terhadap kebijakan pemerintah terkait pendidikan.</t>
  </si>
  <si>
    <t>mengikuti pelatihan untuk meningkatkan kompetensi sebagai kepala sekolah</t>
  </si>
  <si>
    <t>mengimplementasikan hal baru dalam upaya peningkatan kualitas pendidikan di sekolah</t>
  </si>
  <si>
    <t>Menunjukkan sikap terbuka dalam melaksanakan tugas pokok dan fungsi</t>
  </si>
  <si>
    <t>menginformasikan secara transparan dan proporsional kepada orang lain mengenai perencanaan sekolah</t>
  </si>
  <si>
    <t>menginformasikan secara transparan dan proporsional kepada orang lain mengenai pelaksanaan program sekolah</t>
  </si>
  <si>
    <t>menginformasikan secara transparan dan proporsional kepada orang lain mengenai evaluasi program sekolah</t>
  </si>
  <si>
    <t>menerima kritik dan saran dari warga sekolah</t>
  </si>
  <si>
    <t>Menunjukkan pengendalian diri dalam menghadapi masalah dalam pekerjaan sebagai kepala PAUD</t>
  </si>
  <si>
    <t>bersikap sabar dalam menangani masalah di sekolah</t>
  </si>
  <si>
    <t>bersikap bijaksana dalam menangani masalah di sekolah</t>
  </si>
  <si>
    <t>tidak emosi dalam menghadapi masalah</t>
  </si>
  <si>
    <t>Menunjukkan bakat dan minat jabatan sebagai pemimpin pendidikan</t>
  </si>
  <si>
    <t>Memiliki minat jabatan untuk menjadi kepala sekolah</t>
  </si>
  <si>
    <t>Memiliki jiwa kepemimpinan yang sesuai dengan kebutuhan sekolah</t>
  </si>
  <si>
    <t>memiliki sikap  sungguh-sungguh dalam menjalankan tugas jabatan sebagai kepala sekolah</t>
  </si>
  <si>
    <t xml:space="preserve">memiliki prestasi kerja </t>
  </si>
  <si>
    <t>Jumlah Skor</t>
  </si>
  <si>
    <t>SKOR RATA‐RATA = JUMLAH SKOR : 6 =</t>
  </si>
  <si>
    <t>Deskripsi Kinerja yang Telah Dilakukan:</t>
  </si>
  <si>
    <t>Kepala Sekolah yang Dinilai</t>
  </si>
  <si>
    <t>2.   Kompetensi</t>
  </si>
  <si>
    <t xml:space="preserve">:  </t>
  </si>
  <si>
    <t>Manajerial (PKKS 2)</t>
  </si>
  <si>
    <t>Menyusun perencanaan satuan/program PAUD untuk berbagai tingkatan perencanaan</t>
  </si>
  <si>
    <t>Memiliki Rencana Kerja Jangka Menengah ( 4 tahun)</t>
  </si>
  <si>
    <t>Memiliki Rencana Kerja Tahunan</t>
  </si>
  <si>
    <t>Memiliki Rencana Kegiatan dan Anggaran Sekolah (RKAS).</t>
  </si>
  <si>
    <t>Mengembangkan organisasi satuan/program PAUD sesuai dengan kebutuhan</t>
  </si>
  <si>
    <t>Mengembangkan struktur organisasi formal kelembagaan sekolah yang efektif dan efisien</t>
  </si>
  <si>
    <t>Mengembangkan deskripsi tugas pokok dan fungsi setiap unit kerja</t>
  </si>
  <si>
    <t>Menempatkan personalia yang sesuai dengan kebutuhan</t>
  </si>
  <si>
    <t>Mengembangan standar operasional prosedur pelaksanaan tugas pokok dan fungsi setiap unit kerja</t>
  </si>
  <si>
    <t xml:space="preserve">Memimpin satuan/program PAUD dalam pendayagunaan sumber daya nya secara optimal </t>
  </si>
  <si>
    <t>mengkoordinasikan guru dan staf dalam merelalisasikan keseluruhan rencana untuk mengapai visi, misi,  dan tujuan sekolah</t>
  </si>
  <si>
    <t>memberikan pengarahan penugasan, dan memotivasi guru dan staf agar melaksanakan tugas pokok dan fungsinya</t>
  </si>
  <si>
    <t>membangun kerjasama tim (team work) warga sekolah untuk memajukan sekolah</t>
  </si>
  <si>
    <t>melengkapi guru dan staf dengan keterampilan-keterampilan profesional agar mampu melaksanakan tugas pokok dan fungsinya</t>
  </si>
  <si>
    <t xml:space="preserve">Mengelola perubahan dan pengembangan lembaga  menuju organisasi pembelajaran yang efektif </t>
  </si>
  <si>
    <t>mengelola guru dan staf dalam rangka pendayagunaan sumber daya manusia secara optimal</t>
  </si>
  <si>
    <t>mengelola sarana dan prasarana sekolah dalam rangka pendayagunaan secara optimal</t>
  </si>
  <si>
    <t>mengelola hubungan sekolah – masyarakat dalam rangka pencarian dukungan ide, sumber belajar, dan pembiayaan sekolah</t>
  </si>
  <si>
    <t>mengelola kesiswaan, terutama dalam rangka penerimaan siswa baru, penempatan siswa, dan pengembangan kapasitas siswa</t>
  </si>
  <si>
    <t>pengembangan kurikulum dan kegiatan belajar mengajar sesuai dengan  arah dan tujuan pendidikan nasional</t>
  </si>
  <si>
    <t>mengelola keuangan sekolah sesuai dengan prinsip pengelolaan yang akuntabel, transparan, dan efisien</t>
  </si>
  <si>
    <t>Menciptakan budaya dan iklim satuan/program PAUD yang kondusif dan inovatif bagi pembelajaran anak usia dini</t>
  </si>
  <si>
    <t>Memiliki program budaya relegius</t>
  </si>
  <si>
    <t xml:space="preserve">Memiliki program budaya disiplin </t>
  </si>
  <si>
    <t>Memiliki program budaya bersih</t>
  </si>
  <si>
    <t>Memfasilitasi kegiatan-kegiatan untuk mengembagkan potensi peserta didik</t>
  </si>
  <si>
    <t>Memfasilitasi kegiatan-kegiatan lomba sesuai dengan bakat dan minat peserta didik</t>
  </si>
  <si>
    <t xml:space="preserve">Mengelola guru dan tenaga administrasi satuan/program PAUD dalam rangka pendayagunaan sumber daya manusia secara optimal </t>
  </si>
  <si>
    <t>Menyusun perencanaan pengembangan pendidik dan tenaga kependidikan</t>
  </si>
  <si>
    <t>Mengembangkan potensi pendidik dan tenaga kependidikan</t>
  </si>
  <si>
    <t>Melakukan pembinaan berkala untuk meningkatkan mutu SDM sekolah</t>
  </si>
  <si>
    <t>Mengevaluasi kinerja pendidik dan tenaga kependidikan</t>
  </si>
  <si>
    <t>Mengelola sarana dan prasarana sekolah dalam rangka pendayagunaan secara optimal</t>
  </si>
  <si>
    <t>Memiliki rencana kebutuhan sarana dan prasarana sekolah</t>
  </si>
  <si>
    <t>Pengadaan sarana dan prasarana sekolah</t>
  </si>
  <si>
    <t>Pengembangan sarana dan prasarana sekolah</t>
  </si>
  <si>
    <t>Memiliki data inventaris  sarana dan prasarana sekolah</t>
  </si>
  <si>
    <t>Mengelola hubungan satuan/program PAUD dan masyarakat dalam rangka pencarian dukungan ide, sumber belajar, dan pembiayaan sekolah.</t>
  </si>
  <si>
    <t>Menggali bentuk dukungan masyarakat/stakeholder dalam penyelenggaraan pendidikan</t>
  </si>
  <si>
    <t>Membangun kemitraan dalam pengembangan sekolah/madrasah</t>
  </si>
  <si>
    <t>Menggali sumber daya yang berasal dari masyarakat pemangku kepentingan untuk mendukung penyelenggaraan pendidikan</t>
  </si>
  <si>
    <t>Mengelola pengembangan kurikulum dan kegiatan pembelajaran sesuai dengan arah dan tujuan pendidikan nasional</t>
  </si>
  <si>
    <t>menyusun perencanaan kurikulum PAUD melalui rapat kerja sekolah</t>
  </si>
  <si>
    <t>mengatur pembagian tugas mengajar dan penyusunan jadwal pelajaran</t>
  </si>
  <si>
    <t>melakukan supervisi untuk membantu guru menemukan dan mengatasi kesulitan yang dihadapi</t>
  </si>
  <si>
    <t>melakukan evaluasi dan tindak lanjut pelaksanaan supervisi</t>
  </si>
  <si>
    <t>Mengelola keuangan satuan/program PAUD  sesuai dengan prinsip pengelolaan yang akuntabel, transparan, dan efisien.</t>
  </si>
  <si>
    <t>Menyusun RKAS</t>
  </si>
  <si>
    <t>Melaksanakan pengelolaan keuangan sekolah secara transfaran dan akuntabel</t>
  </si>
  <si>
    <t>Mengevaluasi Rencana Kegiatan dan Anggaran Sekolah</t>
  </si>
  <si>
    <t>Mengelola ketatausahaan satuan/program PAUD dalam mendukung pencapaian tujuan sekolah.</t>
  </si>
  <si>
    <t>memiliki catatatan/arsip terkait dengan administrasi sekolah</t>
  </si>
  <si>
    <t>menghimpun dan memilah dokumen administrasi sekolah</t>
  </si>
  <si>
    <t>mengadakan peralatan terkait administrasi sekolah</t>
  </si>
  <si>
    <t>Mengelola unit layanan khusus satuan/program PAUD dalam mendukung kegiatan pembelajaran dan kegiatan peserta didik di sekolah.</t>
  </si>
  <si>
    <t xml:space="preserve"> membuat analisis kebutuhan layanan bagi warga sekolah dan penysusunan program layanan khusus bagi warga sekolah
</t>
  </si>
  <si>
    <t xml:space="preserve">menyusun program unit layanan khusus sekolah </t>
  </si>
  <si>
    <t>ensinergikan unit layanan khusus sekolah dengan pelaksanaan pendidikan karakter di sekolah</t>
  </si>
  <si>
    <t>memantau program layanan khusus dan penilaian kinerja program layanan khusus bagi warga sekolah</t>
  </si>
  <si>
    <t>Mengelola sistem informasi satuan/program PAUD dalam mendukung penyusunan program dan pengambilan keputusan</t>
  </si>
  <si>
    <t>Menyusun Program Sistem Informasi Sekolah (SIS)</t>
  </si>
  <si>
    <t>Meningkatkan peran warga sekolah dalam memberdayakan Sistem Informasi Sekolah (SIS)</t>
  </si>
  <si>
    <t>Menggunakan Sistem Informasi Sekolah (SIS) dalam membantu pengambilan keputusan</t>
  </si>
  <si>
    <t>Memanfaatkan kemajuan teknologi informasi  dan komunikasi (TIK) bagi peningkatan pembelajaran dan manajemen satuan/program PAUD.</t>
  </si>
  <si>
    <t>Memanfaatkan pemanfaatan teknologi informasi dalam pengolahan data</t>
  </si>
  <si>
    <t>Menerapkan pemanfaatan teknologi informasi dalam penyampaian informasi sekolah</t>
  </si>
  <si>
    <t>Memfasilitasi guru dalam merancang model pembelajaran bebasis TIK</t>
  </si>
  <si>
    <t>Memfasilitasi guru dalam mengevaluasi model pembelajaran bebasis TIK</t>
  </si>
  <si>
    <t>Melakukan monitoring, evaluasi, dan pelaporan pelaksanaan program kegiatan sekolah dengan prosedur yang tepat, serta merencanakan tindak lanjutnya</t>
  </si>
  <si>
    <t>Menganalisis kinerja sekolah melalui evaluasi diri sekolah</t>
  </si>
  <si>
    <t>Melaksanakan tindak lanjut hasil monitoring dan evaluasi sekolah</t>
  </si>
  <si>
    <t>SKOR RATA‐RATA = JUMLAH SKOR : 15 =</t>
  </si>
  <si>
    <t>3.   Kompetensi</t>
  </si>
  <si>
    <t xml:space="preserve">: </t>
  </si>
  <si>
    <t>Kewirausahaan (PKKS 3)</t>
  </si>
  <si>
    <t xml:space="preserve">Melakukan inovasi yang berguna bagi pengembangan satuan/program PAUD </t>
  </si>
  <si>
    <t>menerapkan program-program yang inovatif untuk meningkatkan keefektifan sekolah berupa pembaharuan di bidang kurikulum, keorganisasian, sarana prasarana, peserta didik, tenaga pendidik dan tenaga kependidikan, keuangan, humas, dan ketatausahaan</t>
  </si>
  <si>
    <t>memiliki kreativitas tinggi yang terlihat dari gagasan, produk, pelayanan, usaha, model baru yang dihasilkan dan kepala sekolah mengambil peran dalam merealisasikan gagasan baru di sekolah yang dipimpinnya</t>
  </si>
  <si>
    <t xml:space="preserve">  bnvhbvhjv</t>
  </si>
  <si>
    <t>Bekerja keras untuk mencapai keberhasilan satuan/program PAUD sebagai organisasi pembelajar yang efektif</t>
  </si>
  <si>
    <t>Merancang strategi dalam membangun budaya kerja  keras</t>
  </si>
  <si>
    <t>bnnvbnv</t>
  </si>
  <si>
    <t>Menerapkan strategi untuk membangun budaya kerja keras</t>
  </si>
  <si>
    <t>vnbvv</t>
  </si>
  <si>
    <t>Membangun etos kerja untuk mencapai keberhasilan sekolah</t>
  </si>
  <si>
    <t>vnvn</t>
  </si>
  <si>
    <t>konsisten dalam mengembangkan dan menerapkan program-program pembelajaran sampai berhasil mencapai tujuan</t>
  </si>
  <si>
    <t>vnjvgmn</t>
  </si>
  <si>
    <t>Memiliki motivasi yang kuat untuk sukses dalam melaksanakan tugas pokok dan fungsinya sebagai pemimpin sekolah</t>
  </si>
  <si>
    <t>memiliki kemauan yang tinggi untuk mencapai kesuksesan dalam melaksanakan tugas pokok dan fungsi sebagai pemimpin sekolah</t>
  </si>
  <si>
    <t>ghjgjj</t>
  </si>
  <si>
    <t>melakukan upaya-upaya positif untuk mencapai target yang ditetapkan</t>
  </si>
  <si>
    <t>gvfnvnm</t>
  </si>
  <si>
    <t>Memiliki naluri kewirausahaan dalam mengelola kegiatan produksi/jasa satuan/program PAUD sebagai sumber belajar bagi anak usia dini</t>
  </si>
  <si>
    <t>Membangun kemandirian dalam mengelola sumber daya   sekolah</t>
  </si>
  <si>
    <t>nbvnv</t>
  </si>
  <si>
    <t>Menggunakan peluang untuk memaksimalkan kegiatan    sekolah</t>
  </si>
  <si>
    <t>vbnvn</t>
  </si>
  <si>
    <t>pengembangan unit usaha, pengelolaan unit usaha, dan pemanfaatan unit usaha sebagai sumber belajar</t>
  </si>
  <si>
    <t>bvnb</t>
  </si>
  <si>
    <t>memiliki keberanian mengambil risiko</t>
  </si>
  <si>
    <t>Melakukan monitoring, evaluasi, dan pelaporan pelaksanaan program kegiatan sekolah dengan prosedur yang tepat.</t>
  </si>
  <si>
    <t>memiliki program monitoring pelaksanaan  kegiatan sekolah.</t>
  </si>
  <si>
    <t>b nbmn</t>
  </si>
  <si>
    <t>memiliki program evaluasi pelaksanaan  kegiatan sekolah.</t>
  </si>
  <si>
    <t>b vn</t>
  </si>
  <si>
    <t>membuat pelaporan pelaksanaan program kegiatan sekolah.</t>
  </si>
  <si>
    <t>bnmb</t>
  </si>
  <si>
    <t>sistem monitoring, evaluasi dan pelaporan dengan prosedur yang tepat</t>
  </si>
  <si>
    <t>Terampil memanfaatkan jejaring kemitraan</t>
  </si>
  <si>
    <t>melakukan MOU dengan pihak terkait untuk kemajuan sekolah</t>
  </si>
  <si>
    <t>vn</t>
  </si>
  <si>
    <t>memanfaatkan potensi orangtua/wali dan masyarakat sebagai mitra sekolah</t>
  </si>
  <si>
    <t>b m b</t>
  </si>
  <si>
    <t xml:space="preserve">Memberdayakan potensi warga di sekitar satuan/program PAUD  </t>
  </si>
  <si>
    <t>Melibatkan warga sekitar dalam manajemen keputusan yang berpengaruh terhadap warga sekitar</t>
  </si>
  <si>
    <t xml:space="preserve"> m bn</t>
  </si>
  <si>
    <t>Melibatkan warga sekitar terhadap pekerjaan pengembangan sarana sekolah yang dapat dilakukan warga sekitar</t>
  </si>
  <si>
    <t xml:space="preserve"> bmnbnm,</t>
  </si>
  <si>
    <t>SKOR RATA‐RATA = JUMLAH SKOR : 7 =</t>
  </si>
  <si>
    <t>4.   Kompetensi</t>
  </si>
  <si>
    <t>Supervisi  (PKKS 4)</t>
  </si>
  <si>
    <t>③</t>
  </si>
  <si>
    <t>④</t>
  </si>
  <si>
    <t>Merencanakan program supervisi akademik.</t>
  </si>
  <si>
    <t>Menyusun program supervisi  akademik</t>
  </si>
  <si>
    <t>Merumuskan tahapan teknik supervisi  akademik</t>
  </si>
  <si>
    <t>Menjabarkan tujuan supervisi  akademik pada masing-masing lingkup pelaksanaan dan evaluasi pembelajaran</t>
  </si>
  <si>
    <t>Menggunakan pendekatan supervisi  akademikyang efektif</t>
  </si>
  <si>
    <t>Menyusun prosedur monitoring dan evaluasi supervisi  akademik</t>
  </si>
  <si>
    <t>Merumuskan kriteria pencapaian tujuan supervisi  akademik (output)</t>
  </si>
  <si>
    <t>Melaksanakan supervisi akademik terhadap guru dengan menggunakan pendekatan dan teknik supervisi  yang tepat</t>
  </si>
  <si>
    <t>Melaksanakan supervisi  akademik yang didasarkan pada kebutuhan dan masalah nyata yang dihadapi oleh guru</t>
  </si>
  <si>
    <t>Membangun hubungan dengan guru dan semua pihak yang terlibat dalam  kegiatan supervisi  berdasarkan prinsip-prinsip supervisi  akademik</t>
  </si>
  <si>
    <t>Memecahkan masalah pengembangan pembelajaran  supervisi  akademik</t>
  </si>
  <si>
    <t>Menggunakan teknologi informasi untuk mendukung keefektifan supervisi  akademik</t>
  </si>
  <si>
    <t>Menindaklanjuti hasil supervisi akademik terhadap guru dalam rangka peningkatan profesionalisme guru</t>
  </si>
  <si>
    <t>Merumuskan criteria pencapaian dampak supervise akademi (outcome)</t>
  </si>
  <si>
    <t>Mengembangkan intrumen pengukuran pencapaian hasil langsung    (Output) supervise akademik</t>
  </si>
  <si>
    <t>Melakukan analisis hasil evaluasi untuk kepentingan tindak lanjut</t>
  </si>
  <si>
    <t>Mengembangkan program tindak lanjut berdasarkan hasil evaluasi    supervise akademik</t>
  </si>
  <si>
    <t>Menentukan langkah-langkah supervise klinis</t>
  </si>
  <si>
    <t>SKOR RATA‐RATA = JUMLAH SKOR : 3 =</t>
  </si>
  <si>
    <t>5.   Kompetensi</t>
  </si>
  <si>
    <t>Sosial  (PKKS 5)</t>
  </si>
  <si>
    <t>Bekerja sama dengan pemangku kepentingan (stakeholder) satuan/program PAUD.</t>
  </si>
  <si>
    <t>Melibatkan orang tua secara proporsional dan professional dalam mengem bangkan perencanaan, pelaksanaan dan evaluasi program sekolah</t>
  </si>
  <si>
    <t>Mengidentifikasi kebutuhan sekolah dan partisipasi orang tua dalam program dan kegiatan sekolah</t>
  </si>
  <si>
    <t>Menyusun tugas – tugas yang dapat dilakukan bersama dengan orang tua secara fleksibel</t>
  </si>
  <si>
    <t>Membantu guru mengembangkan program pelibatan orang tua dalam berbagai aktivitas sekolah, dan pembelajaran</t>
  </si>
  <si>
    <t>Mengundang orang tua untuk ikut terlibat dalam berbagai aktivitas sekolah .</t>
  </si>
  <si>
    <t>Menunjukkan partisipasi dalam kegiatan sosial kemasyarakatan.</t>
  </si>
  <si>
    <t>Melaksanakan program – program kemasyarakatan yang dapat menumbuhkan simpati masyarakat terhadap sekolah.</t>
  </si>
  <si>
    <t>Mengadakan kegiatan yang memberi kesempatan masyarakat luas untuk mengetahui program dan kegiatan sekolah.</t>
  </si>
  <si>
    <t>Membuat program kerja sama sekolah dengan masyarakat dalam perayaan hari besar nasioanl dan keagamaan</t>
  </si>
  <si>
    <t>Melibatkan masyarakat dalam berbagai program dan kegiatan di sekolahyang bersifat social kemasyarakatan.</t>
  </si>
  <si>
    <t>Mengundang tokoh untuk menjadi pembicara atau Pembina suatu program sekolah.</t>
  </si>
  <si>
    <t>Memprakarsai kegiatan yang mencerminkan kepekaan sosial.</t>
  </si>
  <si>
    <t>Membuat program Orang Tua Asuh</t>
  </si>
  <si>
    <t>Mengadakan Home Visit bagi siswa – siswa yang bermasalah.</t>
  </si>
  <si>
    <t>Mengadakan Program kunjungan ke panti – panti.</t>
  </si>
  <si>
    <t>Mengadakan program bakti social dengan masyarakat dilingkungan sekitar sekolah</t>
  </si>
  <si>
    <t>Program bea siswa bagi siswa kurang mampu .</t>
  </si>
  <si>
    <t xml:space="preserve">Peduli  terhadap kebutuhan warga satuan/program PAUD.
</t>
  </si>
  <si>
    <t>Memberikan akses kepada masyarakat untuk berpartisipasi dalam pengembangan sekolah</t>
  </si>
  <si>
    <t>Memberdayakan masyarakat dalam upaya membangun kesepahaman sampai pengembangan sekolah</t>
  </si>
  <si>
    <t>Meningkatkan kontribusi warga terhadap peningkatan kesejahteraan masyarakat di sekitar sekolah</t>
  </si>
  <si>
    <t>Melestarikan dan memberdayakan lingkungan satuan/program PAUD.</t>
  </si>
  <si>
    <t>Melestarikan keanekaragaman hayati dan ekosistemnya</t>
  </si>
  <si>
    <t>hgfv</t>
  </si>
  <si>
    <t>Melestarikan nilai-nilai sosial budaya dan kearifan tradisional masyarakat sekitar melalui pendidikan di sekolah</t>
  </si>
  <si>
    <t>ghf</t>
  </si>
  <si>
    <t>Berkomunikasi secara santun dan efektif.</t>
  </si>
  <si>
    <t>antusias dalam berbicara denga warga sekolah</t>
  </si>
  <si>
    <t>hgvfh</t>
  </si>
  <si>
    <t>berbicara santun kepada semua warga sekolah</t>
  </si>
  <si>
    <t>fcghfg</t>
  </si>
  <si>
    <t>menggunakan bahasa yang mudah dipahami</t>
  </si>
  <si>
    <t>gvhn</t>
  </si>
  <si>
    <t>Menunjukkan empati kepada sesama warga satuan/ program PAUD.</t>
  </si>
  <si>
    <t>peduli terhadap warga sekolah yang mendapat kesusahan/kesulitan</t>
  </si>
  <si>
    <t>peka terhadap kebutuhan warga sekolah</t>
  </si>
  <si>
    <t>REKAPITULASI HASIL PENILAIAN KINERJA KEPALA SEKOLAH</t>
  </si>
  <si>
    <t>No</t>
  </si>
  <si>
    <t>Kompetensi Penilaian</t>
  </si>
  <si>
    <t>Kode</t>
  </si>
  <si>
    <t>Skor rata‐rata</t>
  </si>
  <si>
    <t>Kepribadian</t>
  </si>
  <si>
    <t>PKKS 1</t>
  </si>
  <si>
    <t>Manajerial</t>
  </si>
  <si>
    <t>PKKS 2</t>
  </si>
  <si>
    <t>Kewirausahaan</t>
  </si>
  <si>
    <t>PKKS 3</t>
  </si>
  <si>
    <t>Supervisi</t>
  </si>
  <si>
    <t>PKKS 4</t>
  </si>
  <si>
    <t>Sosial</t>
  </si>
  <si>
    <t>PKKS 5</t>
  </si>
  <si>
    <t>Total</t>
  </si>
  <si>
    <t xml:space="preserve">NKKS = (Total Skor Rata-Rata/24) x 100 = </t>
  </si>
  <si>
    <t>Klasifikasi Nilai Akhir =</t>
  </si>
  <si>
    <t>yang dinilai</t>
  </si>
  <si>
    <t>Isilah data ketidakhadiran guru</t>
  </si>
  <si>
    <t>Untuk terlambat dan pulang cepat diisi  jumlah menitnya</t>
  </si>
  <si>
    <t>terlambat, pulang cepat, dan alpa</t>
  </si>
  <si>
    <t>sedangkan pada Tanpa Keterangan ditulis jumlah harinya</t>
  </si>
  <si>
    <t>pada setiap bulan</t>
  </si>
  <si>
    <t>sel yang lain terisi secara otomatis</t>
  </si>
  <si>
    <t>REKAPITULASI KETIDAKHADIRAN GURU/KEPALA SEKOLAH</t>
  </si>
  <si>
    <t xml:space="preserve">Nama Guru                         </t>
  </si>
  <si>
    <t xml:space="preserve">NIP                                       </t>
  </si>
  <si>
    <r>
      <rPr>
        <sz val="11"/>
        <color theme="1"/>
        <rFont val="Calibri"/>
        <charset val="134"/>
        <scheme val="minor"/>
      </rPr>
      <t>Tugas Tambahan</t>
    </r>
    <r>
      <rPr>
        <sz val="10"/>
        <color indexed="8"/>
        <rFont val="Calibri"/>
        <charset val="134"/>
      </rPr>
      <t xml:space="preserve">                     </t>
    </r>
  </si>
  <si>
    <t>Bulan</t>
  </si>
  <si>
    <t>Tidak Hadir</t>
  </si>
  <si>
    <t>Skor Persentase</t>
  </si>
  <si>
    <t>Terlambat</t>
  </si>
  <si>
    <t>Pulang Lbh Cepat</t>
  </si>
  <si>
    <t>Jumlah</t>
  </si>
  <si>
    <t>Konversi</t>
  </si>
  <si>
    <t>Tanpa Keterangan</t>
  </si>
  <si>
    <t>Jumlah  Td Hdr</t>
  </si>
  <si>
    <t>Hadir</t>
  </si>
  <si>
    <t>(menit)</t>
  </si>
  <si>
    <t>menit</t>
  </si>
  <si>
    <t>(hari )</t>
  </si>
  <si>
    <t>(hari)</t>
  </si>
  <si>
    <t>(1)</t>
  </si>
  <si>
    <t>(2)</t>
  </si>
  <si>
    <t>(6)</t>
  </si>
  <si>
    <t>(7)</t>
  </si>
  <si>
    <t>(8)</t>
  </si>
  <si>
    <t>(9)</t>
  </si>
  <si>
    <t>(10)</t>
  </si>
  <si>
    <t>(11)</t>
  </si>
  <si>
    <t>(12)</t>
  </si>
  <si>
    <t>(13)</t>
  </si>
  <si>
    <t>Januari</t>
  </si>
  <si>
    <t>Februari</t>
  </si>
  <si>
    <t>Maret</t>
  </si>
  <si>
    <t>April</t>
  </si>
  <si>
    <t>Mei</t>
  </si>
  <si>
    <t>Juni</t>
  </si>
  <si>
    <t>Juli</t>
  </si>
  <si>
    <t>Agustus</t>
  </si>
  <si>
    <t>September</t>
  </si>
  <si>
    <t>Oktober</t>
  </si>
  <si>
    <t>November</t>
  </si>
  <si>
    <t>Desember</t>
  </si>
  <si>
    <t>PROSENTASE KEHADIRAN</t>
  </si>
  <si>
    <t>Sleman</t>
  </si>
  <si>
    <t>Kepala TK....</t>
  </si>
  <si>
    <t>REKAPITULASI KUESIONER KINERJA KEPALA SEKOLAH ORANGTUA</t>
  </si>
  <si>
    <t>NIP</t>
  </si>
  <si>
    <t>Komponen</t>
  </si>
  <si>
    <t>Pernyataan</t>
  </si>
  <si>
    <t>Penilai 1</t>
  </si>
  <si>
    <t>Penilai 2</t>
  </si>
  <si>
    <t>Penilai 3</t>
  </si>
  <si>
    <t>Penilai 4</t>
  </si>
  <si>
    <t>Penilai 5</t>
  </si>
  <si>
    <t>Penilai 6</t>
  </si>
  <si>
    <t>Penilai 7</t>
  </si>
  <si>
    <t>Penilai 8</t>
  </si>
  <si>
    <t>Penilai 9</t>
  </si>
  <si>
    <t>Penilai 10</t>
  </si>
  <si>
    <t>Komunikasi dengan orang tua</t>
  </si>
  <si>
    <t>Kepala sekolah memberitahukan program sekolah kepada orang tua/wali.</t>
  </si>
  <si>
    <t>v</t>
  </si>
  <si>
    <t>Kepala sekolah mengadakan pertemuan dengan   orang tua/wali</t>
  </si>
  <si>
    <t>Kepala sekolah melibatkan orang tua/wali dalam kegiatan tertentu.</t>
  </si>
  <si>
    <t>Kepala sekolah memberitahukan kejadian penting yang harus  diketahui orang tua/wali.</t>
  </si>
  <si>
    <t>Kepala sekolah  terbuka menerima kritik dan saran dari orang tua/wali.</t>
  </si>
  <si>
    <t>Pengelolaan Sekolah</t>
  </si>
  <si>
    <t>Kepala sekolah menyediakan fasilitas pembelajaran yang memadai.</t>
  </si>
  <si>
    <t xml:space="preserve">Kepala sekolah menyelenggarakan kegiatan yang dapat meningkatkan prestasi siswa. </t>
  </si>
  <si>
    <t>Kepala sekolah menyelenggarakan program-program unggulan.</t>
  </si>
  <si>
    <t>Kepala sekolah menyelenggarakan program ekstrakurikuler sesuai minat dan bakat putra/putri  orang tua/wali.</t>
  </si>
  <si>
    <t>Kepala sekolah mengadakan pembinaan untuk putra/putri orang tua/wali yang berprestasi.</t>
  </si>
  <si>
    <t>Keterpercayaan</t>
  </si>
  <si>
    <t>Kepala sekolah menghindari pungutan yang tidak sesuai aturan.</t>
  </si>
  <si>
    <t>Kepala sekolah mengelola / melaporkan pemanfaatan keuangan sekolah.</t>
  </si>
  <si>
    <t>Kepala sekolah menciptakan lingkungan sekolah yang aman dan nyaman.</t>
  </si>
  <si>
    <t>Kepala sekolah menerapkan kedisiplinan.</t>
  </si>
  <si>
    <t>Kepala sekolah menciptakan program-program peningkatan perilaku yang baik.</t>
  </si>
  <si>
    <t>Kepala sekolah menciptakan program-program pengembangan budaya dan ciri khas daerah.</t>
  </si>
  <si>
    <t>Kepala sekolah menciptakan sekolah yang memiliki prestasi lebih unggul dari sekolah lain.</t>
  </si>
  <si>
    <t xml:space="preserve">Hasil </t>
  </si>
  <si>
    <t>Skor Maksimum = Jumlah indikator x 2</t>
  </si>
  <si>
    <t>Akhir</t>
  </si>
  <si>
    <t>Nilai Kinerja= (Jumlah skor/skor maksimum) x 100</t>
  </si>
  <si>
    <t>Sebutan</t>
  </si>
  <si>
    <t>REKAPITULASI KUESIONER KINERJA KEPALA SEKOLAH OLEH GURU</t>
  </si>
  <si>
    <t>Perilaku Kepala Sekolah</t>
  </si>
  <si>
    <t>Kepala sekolah saya disiplin</t>
  </si>
  <si>
    <t>Kepala sekolah saya berpakaian rapi dan/atau sopan</t>
  </si>
  <si>
    <t>Kepala sekolah saya menjadi Pembina dan/atau mengikuti upacara bendera</t>
  </si>
  <si>
    <t>Kepala Sekolah memperlakukan saya dan teman-teman dengan baik</t>
  </si>
  <si>
    <t>Kepala sekolah bersedia menerima kritik dan saran dari saya atau teman-teman</t>
  </si>
  <si>
    <t>Kepala sekolah saya berwibawa</t>
  </si>
  <si>
    <t>Kepala sekolah menjadi teladan bagi saya dan teman-teman</t>
  </si>
  <si>
    <t>Kepala sekolah tidak merokok di sekolah.</t>
  </si>
  <si>
    <t>Hubungan Kepala Sekolah dengan Guru</t>
  </si>
  <si>
    <t>Kepala sekolah bersikap ramah kepada saya atau teman-teman.</t>
  </si>
  <si>
    <t>Kepala sekolah berbahasa santun kepada saya atau teman-teman</t>
  </si>
  <si>
    <t>Kepala sekolah menghargai kemampuan saya atau teman-teman</t>
  </si>
  <si>
    <t>Kepala sekolah memberi motivasi kepada saya atau teman-teman</t>
  </si>
  <si>
    <t>Kepala sekolah akrab dengan saya atau teman-teman</t>
  </si>
  <si>
    <t>Kepala sekolah mudah dihubungi oleh saya atau teman-teman pada saat diperlukan.</t>
  </si>
  <si>
    <t>Pelaksanaan Supervisi Pembelajaran</t>
  </si>
  <si>
    <t>Kepala sekolah  melakukan dan/atau menugaskan guru untuk mensupervisi pembelajaran guru lainnya</t>
  </si>
  <si>
    <t>Kepala sekolah menindaklanjuti hasil supervisi pembelajaran dengan memberikan pembinaan melalui kegiatan Pengembangan Keprofesian Berkelanjutan (PKB).</t>
  </si>
  <si>
    <t>Kepala sekolah menindaklanjuti hasil supervisi pembelajaran melalalui pemberian penghargaan misalnya dijadikan guru pendamping.</t>
  </si>
  <si>
    <t xml:space="preserve">Kepala sekolah menindaklanjuti hasil supervisi pembelajaran  melalui pemberian sanksi misalnya pengurangan beban kerja </t>
  </si>
  <si>
    <t xml:space="preserve">Pengelolaan Guru </t>
  </si>
  <si>
    <t>Kepala sekolah mendistribusikan tugas  sesuai dengan bidangnya.</t>
  </si>
  <si>
    <t>Kepala sekolah melaksanakan Penilaian Kinerja Guru (PKG).</t>
  </si>
  <si>
    <t>Kepala sekolah memberikan  penghargaan berdasarkan prestasi kerja.</t>
  </si>
  <si>
    <t>Kepala sekolah  memfasilitasi  untuk melakukan Pengembangan Keprofesian Berkelanjutan (PKB).</t>
  </si>
  <si>
    <t>Kepala sekolah memberi tugas tambahan .</t>
  </si>
  <si>
    <t>Pengembangan Budaya dan Lingkungan Sekolah</t>
  </si>
  <si>
    <t>Kepala Sekolah  menciptakan suasana pembelajaran yang kondusif.</t>
  </si>
  <si>
    <t>Kepala sekolah  menerapkan kode etik warga sekolah.</t>
  </si>
  <si>
    <t xml:space="preserve">Kepala sekolah  membangun budaya disiplin. </t>
  </si>
  <si>
    <t xml:space="preserve">Kepala sekolah  menanamkan budaya mutu untuk meningkatkan prestasi sekolah. </t>
  </si>
  <si>
    <t>KUESIONER KINERJA GURU PAUD/TK</t>
  </si>
  <si>
    <t>OLEH TEMAN SEJAWAT</t>
  </si>
  <si>
    <t>A</t>
  </si>
  <si>
    <t>IDENTITAS</t>
  </si>
  <si>
    <t>1.</t>
  </si>
  <si>
    <t>Nama Sekolah</t>
  </si>
  <si>
    <t>2.</t>
  </si>
  <si>
    <t>Nama Guru yang dinilai</t>
  </si>
  <si>
    <t>3.</t>
  </si>
  <si>
    <t>Kelas/Kelompok</t>
  </si>
  <si>
    <t>4.</t>
  </si>
  <si>
    <t>Hari dan tanggal</t>
  </si>
  <si>
    <t>B</t>
  </si>
  <si>
    <t>TUJUAN</t>
  </si>
  <si>
    <t>Kuesioner ini bertujuan untuk menghimpun data atau informasi kinerja guru dari guru teman sejawat tentang penguasaan materi, kemahiran dalam pelaksanaan pembelajaran, perilaku sehari-hari, dan komunikasi guru dengan guru teman sejawat.</t>
  </si>
  <si>
    <t>C</t>
  </si>
  <si>
    <t>PETUNJUK</t>
  </si>
  <si>
    <t>Mengisi identitas di atas dengan lengkap dan benar.</t>
  </si>
  <si>
    <t xml:space="preserve"> Membaca dengan teliti pernyataan yang tertulis pada kolom (3).</t>
  </si>
  <si>
    <t>Memberikan jawaban dengan jujur atas pernyataan pada kolom (3) dengan memberi tanda centang (√) pada:</t>
  </si>
  <si>
    <t>Kolom (4), apabila tidak pernah (TP), skor 0</t>
  </si>
  <si>
    <t>Kolom (5), apabila kadang-kadang (KD), skor 1</t>
  </si>
  <si>
    <t>Kolom (6), apabila sering (SR), skor 2</t>
  </si>
  <si>
    <t>NO</t>
  </si>
  <si>
    <t>KOMPONEN</t>
  </si>
  <si>
    <t>PERNYATAAN</t>
  </si>
  <si>
    <t>PENILAIAN</t>
  </si>
  <si>
    <t>TP</t>
  </si>
  <si>
    <t>KD</t>
  </si>
  <si>
    <t>SR</t>
  </si>
  <si>
    <t>Perilaku Guru Sehari-hari</t>
  </si>
  <si>
    <t>Guru mentaati peraturan yang berlaku di sekolah.</t>
  </si>
  <si>
    <t>Guru bekerja sesuai jadwal yang ditetapkan.</t>
  </si>
  <si>
    <t>Guru berpakaian rapi dan/atau sopan.</t>
  </si>
  <si>
    <t>Guru rajin mengikuti upacara bendera.</t>
  </si>
  <si>
    <t>Guru berperilaku baik terhadap saya dan guru lain.</t>
  </si>
  <si>
    <t>Guru bersedia menerima kritik dan saran dari saya atau guru lain</t>
  </si>
  <si>
    <t>Guru dapat menjadi teladan bagi saya dan teman-teman</t>
  </si>
  <si>
    <t>Guru pandai mengendalikan diri.</t>
  </si>
  <si>
    <t>Guru ikut aktif menjaga lingkungan sekolah bebas dari asap rokok</t>
  </si>
  <si>
    <t>Guru berpartisipasi aktif dalam kegiatan ekstrakurikuler</t>
  </si>
  <si>
    <t>Guru berpartisispasi aktif dalam kegiatan peningkatan prestasi sekolah</t>
  </si>
  <si>
    <t>Hubungan Guru dengan Teman sejawat</t>
  </si>
  <si>
    <t>Guru bersikap ramah kepada saya atau orang lain.</t>
  </si>
  <si>
    <t>Guru berbahasa santun kepada saya atau orang lain.</t>
  </si>
  <si>
    <t>Guru memberi motivasi kepada saya atau teman-teman guru lain.</t>
  </si>
  <si>
    <t>Guru pandai berkomunikasi secara lisan atau tertulis</t>
  </si>
  <si>
    <t>Guru memotivasi diri dan rekan sejawat secara aktif</t>
  </si>
  <si>
    <t>dan kreatif dalam melaksanakan proses pendidikan.</t>
  </si>
  <si>
    <t>Guru menciptakan suasana kekeluargaan di dalam dan luar sekolah</t>
  </si>
  <si>
    <t>Guru mudah bekerjasama dengan saya atau guru lainnya</t>
  </si>
  <si>
    <t>Guru bersedia diajak berdikusi tentang segala hal terkait kepentingan peserta didik dan sekolah</t>
  </si>
  <si>
    <t>Guru bersedia membantu menyelesaikan masalah saya dan guru lainnya</t>
  </si>
  <si>
    <t>Guru menghargai kemampuan saya dan guru lainnya.</t>
  </si>
  <si>
    <t>Perilaku Profesional Guru</t>
  </si>
  <si>
    <t>Guru memiliki kretivitas dalam pembelajaran.</t>
  </si>
  <si>
    <t>Guru memiliki pengetahuan dan keterampilan Teknologi Informasi (TI) yang memadai</t>
  </si>
  <si>
    <t>Guru memiliki perangkat pembelajaran yang lengkap</t>
  </si>
  <si>
    <t>Guru ada di sekolah meskipun tidak mengajar di kelas</t>
  </si>
  <si>
    <t>Guru memulai  pembelajaran tepat waktu.</t>
  </si>
  <si>
    <t>Guru mengakhiri pembelajaran tepat waktu.</t>
  </si>
  <si>
    <t>Guru memberikan tugas kepada peserta didik apabila berhalangan hadir untuk mengajar</t>
  </si>
  <si>
    <t>Guru memberi informasi kepada saya atau guru lain jika berhalangan hadir untuk mengajar</t>
  </si>
  <si>
    <t>Guru memperlakukan peserta didik dengan penuh kasih sayang</t>
  </si>
  <si>
    <t>Nilai Kinerja=(jumlah skor/skor maksimum) x 100</t>
  </si>
  <si>
    <t>Sleman, ……………………….</t>
  </si>
  <si>
    <t>……………………………………..</t>
  </si>
  <si>
    <t>RESPONDEN ORANG TUA PESERTA DIDIK</t>
  </si>
  <si>
    <t xml:space="preserve"> IDENTITAS</t>
  </si>
  <si>
    <t>Kelas</t>
  </si>
  <si>
    <t>Hari dan Tanggal</t>
  </si>
  <si>
    <r>
      <rPr>
        <b/>
        <sz val="7"/>
        <color theme="1"/>
        <rFont val="Times New Roman"/>
        <charset val="134"/>
      </rPr>
      <t xml:space="preserve"> </t>
    </r>
    <r>
      <rPr>
        <b/>
        <sz val="11"/>
        <color theme="1"/>
        <rFont val="Times New Roman"/>
        <charset val="134"/>
      </rPr>
      <t>TUJUAN</t>
    </r>
  </si>
  <si>
    <t>Kuesioner ini bertujuan untuk menghimpun data atau informasi kinerja guru dari orang tua peserta didik tentang penguasaan materi, kemahiran dalam pelaksanaan pembelajaran, perilaku sehari-hari, dan komunikasi guru dengan orang tua peserta didik.</t>
  </si>
  <si>
    <r>
      <rPr>
        <b/>
        <sz val="7"/>
        <color theme="1"/>
        <rFont val="Times New Roman"/>
        <charset val="134"/>
      </rPr>
      <t> </t>
    </r>
    <r>
      <rPr>
        <b/>
        <sz val="11"/>
        <color theme="1"/>
        <rFont val="Times New Roman"/>
        <charset val="134"/>
      </rPr>
      <t>PETUNJUK</t>
    </r>
  </si>
  <si>
    <t>Membaca dengan teliti pernyataan yang tertulis pada kolom (3).</t>
  </si>
  <si>
    <r>
      <rPr>
        <sz val="7"/>
        <color theme="1"/>
        <rFont val="Times New Roman"/>
        <charset val="134"/>
      </rPr>
      <t xml:space="preserve"> </t>
    </r>
    <r>
      <rPr>
        <sz val="11"/>
        <color theme="1"/>
        <rFont val="Times New Roman"/>
        <charset val="134"/>
      </rPr>
      <t>Kolom (6), apabila sering (SR), skor 2</t>
    </r>
  </si>
  <si>
    <t>Komunikasi</t>
  </si>
  <si>
    <t>Guru menginformasikan program belajar peserta didik</t>
  </si>
  <si>
    <t>Guru menginformasikan hasil belajar peserta didik.</t>
  </si>
  <si>
    <t>Guru menginformasikan kesulitan belajar peserta didik</t>
  </si>
  <si>
    <t>Guru menginformasikan kemajuan belajar peserta didik</t>
  </si>
  <si>
    <t>Guru mudah dihubungi orang tua.</t>
  </si>
  <si>
    <t>Ada perhatian terhadap peserta didiknya.</t>
  </si>
  <si>
    <t>Kepercayaan dalam memberikan pendidikan kepada peserta didik</t>
  </si>
  <si>
    <t>Guru berperan sebagai orang tua di sekolah.</t>
  </si>
  <si>
    <t>Tidak ada keluhan peserta didik terhadap layanan guru</t>
  </si>
  <si>
    <t>Memberikan umpan balik terhadap tugas yang diberikan peserta didik</t>
  </si>
  <si>
    <t>Adanya pujian peserta didik kepada gurunya.</t>
  </si>
  <si>
    <t>………………………………………</t>
  </si>
  <si>
    <t>Nama Guru</t>
  </si>
  <si>
    <t>REKAPITULASI KUISIONER PENILAIAN KINERJA GURU OLEH ORANG TUA PESERTA DIDIK</t>
  </si>
  <si>
    <t>Jumlah Responden</t>
  </si>
  <si>
    <t>Kepercayaan dalam memeberikan pendidikan kepada peserta didik</t>
  </si>
  <si>
    <t>REKAPITULASI KUISIONER PENILAIAN KINERJA GURU OLEH TEMAN SEJAWAT (GURU)</t>
  </si>
  <si>
    <t xml:space="preserve">Perilaku Guru sehari-hari </t>
  </si>
  <si>
    <t xml:space="preserve">Guru bersedia menerima kritik dan saran dari saya atau guru lain </t>
  </si>
  <si>
    <t>Guru pandai mengendalikan  diri.</t>
  </si>
  <si>
    <t>Guru ikut aktif menjaga kebersihan lingkungan sekolah termasuk bebas dari asap rokok.</t>
  </si>
  <si>
    <t>Guru berpartisipasi aktif dalam kegiatan program keorangtuaan</t>
  </si>
  <si>
    <t>Guru berpartisipasi aktif dalam kegiatan peningkatan prestasi sekolah</t>
  </si>
  <si>
    <t>Hubungan Guru dengan Teman Sejawat</t>
  </si>
  <si>
    <t>Guru memberi motivasi kepada saya atau guru lain</t>
  </si>
  <si>
    <t>Guru memotivasi diri dan rekan sejawat secara aktif dan kreatif dalam melaksanakan proses pendidikan</t>
  </si>
  <si>
    <t>Guru menciptakan suasana kekeluargaan di dalam dan di luar sekolah</t>
  </si>
  <si>
    <t>Guru mudah bekerjasama dengan saya dan guru lainnya</t>
  </si>
  <si>
    <t>Guru bersedia diajak berdiskusi tentang segala hal terkait kepentingan peserta didik dan sekolah</t>
  </si>
  <si>
    <t xml:space="preserve">Perilaku Profesional Guru </t>
  </si>
  <si>
    <t>Guru  memiliki pengetahuan dan keterampilan Teknologi Informasi (TI) yang memadai</t>
  </si>
  <si>
    <t>Guru ada di sekolah meskipun  tidak mengajar di kelas</t>
  </si>
  <si>
    <t>Guru  tetap menunjukkan tanggungjawabnya jika tidak hadir dengan membuat persiapan kegiatan pembelajaran sesuai dengan RPPH</t>
  </si>
  <si>
    <t>Guru memberi informasi kepada sekolah jika berhalangan hadir untuk mengajar</t>
  </si>
  <si>
    <t>REKAP HASIL PENILAIAN KINERJA GURU PAUD</t>
  </si>
  <si>
    <t>Periode Penilaian:</t>
  </si>
  <si>
    <t>Formatif</t>
  </si>
  <si>
    <t>Tahun</t>
  </si>
  <si>
    <t>Sumatif</t>
  </si>
  <si>
    <t>ü</t>
  </si>
  <si>
    <t>Kemajuan</t>
  </si>
  <si>
    <t>KOMPETENSI</t>
  </si>
  <si>
    <t>A.  Pedagogik</t>
  </si>
  <si>
    <t>Guru memanfaatkan media dan sumber belajar yang sesuai dengan pendekatan bermain untuk meningkatkan motivasi belajar anak usia dini.</t>
  </si>
  <si>
    <t>B.  Kepribadian</t>
  </si>
  <si>
    <t>C.  Profesional</t>
  </si>
  <si>
    <t>D.  Sosial</t>
  </si>
  <si>
    <t>Nilai maksimum = Jumlah kompetensi x 4</t>
  </si>
  <si>
    <t>Nilai Skala 100</t>
  </si>
  <si>
    <t>Kepala TK.....</t>
  </si>
  <si>
    <t>Persetujuan ini harus ditandatangani oleh</t>
  </si>
  <si>
    <t>Tunjukkan hasil penilaian kepada guru yang dinilai</t>
  </si>
  <si>
    <t>penilai dan guru yang dinilai.</t>
  </si>
  <si>
    <t>dengan menunjukkan bukti-bukti/ catatan yang</t>
  </si>
  <si>
    <t xml:space="preserve">Periksa data dan hasil penilaian </t>
  </si>
  <si>
    <t>telah dibuat oleh penilai.</t>
  </si>
  <si>
    <t>Lampiran 4B</t>
  </si>
  <si>
    <t>PERSETUJUAN PENILAIAN KINERJA GURU PAUD</t>
  </si>
  <si>
    <t>Periksa, Nilai PKG oleh  Penilai</t>
  </si>
  <si>
    <t>Jangan lupa periksa data guru</t>
  </si>
  <si>
    <t>Hasil PK Guru Oleh Atasan (Tim PKG)</t>
  </si>
  <si>
    <t>JUMLAH PKG</t>
  </si>
  <si>
    <r>
      <rPr>
        <b/>
        <sz val="11"/>
        <color indexed="8"/>
        <rFont val="Arial Narrow"/>
        <charset val="134"/>
      </rPr>
      <t>Jumlah Ketidakhadiran</t>
    </r>
    <r>
      <rPr>
        <sz val="11"/>
        <color indexed="8"/>
        <rFont val="Arial Narrow"/>
        <charset val="134"/>
      </rPr>
      <t xml:space="preserve"> Guru dan </t>
    </r>
    <r>
      <rPr>
        <b/>
        <sz val="11"/>
        <color indexed="8"/>
        <rFont val="Arial Narrow"/>
        <charset val="134"/>
      </rPr>
      <t>persentase kehadiran</t>
    </r>
    <r>
      <rPr>
        <sz val="11"/>
        <color indexed="8"/>
        <rFont val="Arial Narrow"/>
        <charset val="134"/>
      </rPr>
      <t xml:space="preserve"> sebagai indeks terhadap PKG</t>
    </r>
  </si>
  <si>
    <t>Nilai Akhir PKG Skala 100</t>
  </si>
  <si>
    <t>Perolehan angka kredit (untuk pembelajaran) yang dihitung berdasarkan rumus berikut ini.</t>
  </si>
  <si>
    <t>Kepala TK.........</t>
  </si>
  <si>
    <t>Pengatur Muda/ II a</t>
  </si>
  <si>
    <t>Pengatur Muda Tk I/ II b</t>
  </si>
  <si>
    <t>Pengatur/  II c</t>
  </si>
  <si>
    <t>Pengatur Tk I/  II d</t>
  </si>
  <si>
    <t>Penata Muda/ III a</t>
  </si>
  <si>
    <t>Penata Muda Tk I/  III b</t>
  </si>
  <si>
    <t>Penata/ III c</t>
  </si>
  <si>
    <t>Penata Tk I/  III d</t>
  </si>
  <si>
    <t>Pembina/ IV a</t>
  </si>
  <si>
    <t>Pembina Tk I/  IV b</t>
  </si>
  <si>
    <t>Pembina Utama Muda/  IV c</t>
  </si>
  <si>
    <t>Pembina Utama Madya/  IV d</t>
  </si>
  <si>
    <t>Pembina Utama/ IV e</t>
  </si>
  <si>
    <t>Isilah nilai UKG guru pada tahun ini (data ada di dinas pendidikan)</t>
  </si>
  <si>
    <t xml:space="preserve">Gunakan Kertas </t>
  </si>
  <si>
    <t>Isilah nilai hasil belajar peserta didik, caranya konversi deskripsi raport</t>
  </si>
  <si>
    <t>ke dalam skala 100 setiap peserta didik, kemudian cari rata-ratanya</t>
  </si>
  <si>
    <t>INDEKS KINERJA GURU PAUD</t>
  </si>
  <si>
    <t>KOMPONEN PENILAIAN</t>
  </si>
  <si>
    <t>PKG</t>
  </si>
  <si>
    <t>UKG</t>
  </si>
  <si>
    <t>HBS</t>
  </si>
  <si>
    <t>Hasil belajar peserta didik</t>
  </si>
  <si>
    <t>Nilai PKG Guru</t>
  </si>
  <si>
    <t>KRITERIA</t>
  </si>
  <si>
    <t>Nilai PKG Guru dan Tugas Tambahan</t>
  </si>
  <si>
    <t>D</t>
  </si>
  <si>
    <t>E</t>
  </si>
  <si>
    <t>F</t>
  </si>
  <si>
    <t>G</t>
  </si>
  <si>
    <t>H</t>
  </si>
  <si>
    <t>I</t>
  </si>
  <si>
    <t>J</t>
  </si>
  <si>
    <t>Indeks</t>
  </si>
  <si>
    <t>Sebelum melakukan penilaian kinerja</t>
  </si>
  <si>
    <t>HARI INI</t>
  </si>
  <si>
    <t>guru, isilah terlebih dahulu data</t>
  </si>
  <si>
    <t>Penilaian Kinerja Guru di Format ini</t>
  </si>
  <si>
    <t>DATA PENILAIAN KINERJA GURU</t>
  </si>
  <si>
    <t>A.   IDENTITAS GURU YANG DINILAI</t>
  </si>
  <si>
    <t>Jumlah Jam Mengajar</t>
  </si>
  <si>
    <t>Tahun Penilaian</t>
  </si>
  <si>
    <t>Periode Penilaian</t>
  </si>
  <si>
    <t>02 Januari s.d 31 Desember 2023</t>
  </si>
  <si>
    <t>Tanggal Penilaian Guru</t>
  </si>
  <si>
    <t>B.  IDENTITAS PENILAI</t>
  </si>
  <si>
    <t>C.  IDENTITAS KEPALA SEKOLAH</t>
  </si>
  <si>
    <t>D.  IDENTITAS LEMBAGA</t>
  </si>
  <si>
    <t>Desa/Kelurahan</t>
  </si>
  <si>
    <t>Tulis catatan sebelum pelaksanaan PKG berupa catatan terkait dokumen pembelajaran</t>
  </si>
  <si>
    <t>Tulis Catatan selama pembelajaran mulai pembukaan s.d penutup.</t>
  </si>
  <si>
    <t>Tulis  catatan setelah proses pembelajaran (melengkapi bukti)</t>
  </si>
  <si>
    <t>Tulis catatan selama pemantauan satu tahun</t>
  </si>
  <si>
    <t>CATATAN SEBELUM PEMBELAJARAN</t>
  </si>
  <si>
    <t xml:space="preserve">Nama Guru       </t>
  </si>
  <si>
    <r>
      <rPr>
        <sz val="11"/>
        <color theme="1"/>
        <rFont val="Calibri"/>
        <charset val="134"/>
        <scheme val="minor"/>
      </rPr>
      <t>Nama Penilai</t>
    </r>
    <r>
      <rPr>
        <sz val="10"/>
        <color indexed="8"/>
        <rFont val="Calibri"/>
        <charset val="134"/>
      </rPr>
      <t xml:space="preserve">  </t>
    </r>
    <r>
      <rPr>
        <sz val="11"/>
        <color theme="1"/>
        <rFont val="Calibri"/>
        <charset val="134"/>
        <scheme val="minor"/>
      </rPr>
      <t xml:space="preserve"> </t>
    </r>
  </si>
  <si>
    <t xml:space="preserve">Tanggal </t>
  </si>
  <si>
    <t>Dokumen/bahan yang diperiksa</t>
  </si>
  <si>
    <t>CATATAN  (A)</t>
  </si>
  <si>
    <t>CATATAN SELAMA PROSES PEMBELAJARAN</t>
  </si>
  <si>
    <t>CATATAN  (B)</t>
  </si>
  <si>
    <t>CATATAN SETELAH PROSES PEMBELAJARAN</t>
  </si>
  <si>
    <t>CATATAN  (C)</t>
  </si>
  <si>
    <t>CATATAN PEMANTAUAN</t>
  </si>
  <si>
    <t>TANGGAL</t>
  </si>
  <si>
    <t>Dokumen/Bahan yang diamati</t>
  </si>
  <si>
    <t>CATATAN (D)</t>
  </si>
  <si>
    <t>INSTRUMEN</t>
  </si>
  <si>
    <t xml:space="preserve">PENILAIAN KINERJA GURU </t>
  </si>
  <si>
    <t>TAMAN KANAK-KANAK</t>
  </si>
  <si>
    <t>SUMATIF</t>
  </si>
  <si>
    <t>NIP.</t>
  </si>
  <si>
    <t>DINAS PENDIDIKAN KABUPATEN SLEMAN</t>
  </si>
  <si>
    <t>JL PARASAMYA BERAN TRIDADI SLEMAN</t>
  </si>
  <si>
    <t>TAHUN 2023</t>
  </si>
  <si>
    <t>RESPONDEN SUPLEMEN PK GURU DAN KEPALA SEKOLAH</t>
  </si>
  <si>
    <r>
      <rPr>
        <b/>
        <sz val="16"/>
        <color rgb="FF000000"/>
        <rFont val="Times New Roman"/>
        <charset val="134"/>
      </rPr>
      <t xml:space="preserve">No </t>
    </r>
    <r>
      <rPr>
        <sz val="16"/>
        <color indexed="8"/>
        <rFont val="Times New Roman"/>
        <charset val="134"/>
      </rPr>
      <t xml:space="preserve"> </t>
    </r>
  </si>
  <si>
    <r>
      <rPr>
        <b/>
        <sz val="16"/>
        <color rgb="FF000000"/>
        <rFont val="Times New Roman"/>
        <charset val="134"/>
      </rPr>
      <t xml:space="preserve">Instrumen Suplemen PKG </t>
    </r>
    <r>
      <rPr>
        <sz val="16"/>
        <color indexed="8"/>
        <rFont val="Times New Roman"/>
        <charset val="134"/>
      </rPr>
      <t xml:space="preserve"> </t>
    </r>
  </si>
  <si>
    <r>
      <rPr>
        <b/>
        <sz val="16"/>
        <color rgb="FF000000"/>
        <rFont val="Times New Roman"/>
        <charset val="134"/>
      </rPr>
      <t xml:space="preserve">Jenjang / </t>
    </r>
    <r>
      <rPr>
        <sz val="16"/>
        <color indexed="8"/>
        <rFont val="Times New Roman"/>
        <charset val="134"/>
      </rPr>
      <t xml:space="preserve"> </t>
    </r>
  </si>
  <si>
    <t>Responden</t>
  </si>
  <si>
    <t xml:space="preserve">Peserta didik  </t>
  </si>
  <si>
    <t xml:space="preserve">Orang tua  </t>
  </si>
  <si>
    <t xml:space="preserve">DUDI  </t>
  </si>
  <si>
    <t xml:space="preserve">Guru Teman Sejawat </t>
  </si>
  <si>
    <t xml:space="preserve">Guru Kelas </t>
  </si>
  <si>
    <t xml:space="preserve">SD (Kls I – III) </t>
  </si>
  <si>
    <t xml:space="preserve">- </t>
  </si>
  <si>
    <t>10*</t>
  </si>
  <si>
    <t xml:space="preserve">SD (Kls IV-VI) </t>
  </si>
  <si>
    <t xml:space="preserve">Guru Mata Pelajaran  </t>
  </si>
  <si>
    <t xml:space="preserve">SD, SMP, SMA, SMK  </t>
  </si>
  <si>
    <t xml:space="preserve">Guru SMK  (C2) &amp;(C3)  </t>
  </si>
  <si>
    <t xml:space="preserve">SMK  </t>
  </si>
  <si>
    <t xml:space="preserve">BK/Konselor </t>
  </si>
  <si>
    <t xml:space="preserve">SMP, SMA, SMK  </t>
  </si>
  <si>
    <t xml:space="preserve">Guru TIK  </t>
  </si>
  <si>
    <t xml:space="preserve">Guru PAUD  </t>
  </si>
  <si>
    <t xml:space="preserve">TK  </t>
  </si>
  <si>
    <t xml:space="preserve">Guru  PK  </t>
  </si>
  <si>
    <t>TKLB, SDLB,SMPLB,SMLB</t>
  </si>
  <si>
    <r>
      <rPr>
        <sz val="14"/>
        <color rgb="FF000000"/>
        <rFont val="Times New Roman"/>
        <charset val="134"/>
      </rPr>
      <t xml:space="preserve">3 </t>
    </r>
    <r>
      <rPr>
        <sz val="14"/>
        <color indexed="8"/>
        <rFont val="Times New Roman"/>
        <charset val="134"/>
      </rPr>
      <t xml:space="preserve">(khusus tuna daksa, rungu, netra mulai kelas tinggi) </t>
    </r>
  </si>
  <si>
    <t>3*</t>
  </si>
  <si>
    <t xml:space="preserve">Kepala Sekolah  </t>
  </si>
  <si>
    <t xml:space="preserve">TK </t>
  </si>
  <si>
    <t xml:space="preserve">3 org/kelas </t>
  </si>
  <si>
    <t xml:space="preserve">Sekurang-kurangnya 27% dr jml guru </t>
  </si>
  <si>
    <t xml:space="preserve">SD (IV-VI) </t>
  </si>
  <si>
    <t>SMP dan SMA</t>
  </si>
  <si>
    <t xml:space="preserve">5 org/kelas </t>
  </si>
  <si>
    <t>Membuka Aplikasi</t>
  </si>
  <si>
    <r>
      <rPr>
        <sz val="12"/>
        <color theme="1"/>
        <rFont val="Times New Roman"/>
        <charset val="134"/>
      </rPr>
      <t xml:space="preserve">Microsofft telah mengembangkan aplikasi </t>
    </r>
    <r>
      <rPr>
        <i/>
        <sz val="12"/>
        <color indexed="8"/>
        <rFont val="Times New Roman"/>
        <charset val="134"/>
      </rPr>
      <t xml:space="preserve">microsoft office excel </t>
    </r>
    <r>
      <rPr>
        <sz val="12"/>
        <color indexed="8"/>
        <rFont val="Times New Roman"/>
        <charset val="134"/>
      </rPr>
      <t xml:space="preserve">dari berbagai generasi dari Microsoft office 97-2003 hingga generasi terbarunya saat ini. Sehingga dimungkinkan banyak pengguna yang berbeda-beda. Pada umumnya </t>
    </r>
    <r>
      <rPr>
        <i/>
        <sz val="12"/>
        <color indexed="8"/>
        <rFont val="Times New Roman"/>
        <charset val="134"/>
      </rPr>
      <t xml:space="preserve">microsoft office </t>
    </r>
    <r>
      <rPr>
        <sz val="12"/>
        <color indexed="8"/>
        <rFont val="Times New Roman"/>
        <charset val="134"/>
      </rPr>
      <t xml:space="preserve">yang lebih tua tidak dapat  dapat membuka </t>
    </r>
    <r>
      <rPr>
        <i/>
        <sz val="12"/>
        <color indexed="8"/>
        <rFont val="Times New Roman"/>
        <charset val="134"/>
      </rPr>
      <t xml:space="preserve">microsoft office </t>
    </r>
    <r>
      <rPr>
        <sz val="12"/>
        <color indexed="8"/>
        <rFont val="Times New Roman"/>
        <charset val="134"/>
      </rPr>
      <t xml:space="preserve">generasi yang lebih muda. Oleh Karena itu, aplikasi penilaian kinerja pengawas sekolah disimpan dengan menggunakan </t>
    </r>
    <r>
      <rPr>
        <i/>
        <sz val="12"/>
        <color indexed="8"/>
        <rFont val="Times New Roman"/>
        <charset val="134"/>
      </rPr>
      <t xml:space="preserve">microsoft office </t>
    </r>
    <r>
      <rPr>
        <sz val="12"/>
        <color indexed="8"/>
        <rFont val="Times New Roman"/>
        <charset val="134"/>
      </rPr>
      <t xml:space="preserve"> yang tertua yakni </t>
    </r>
    <r>
      <rPr>
        <i/>
        <sz val="12"/>
        <color indexed="8"/>
        <rFont val="Times New Roman"/>
        <charset val="134"/>
      </rPr>
      <t xml:space="preserve">microsoft office </t>
    </r>
    <r>
      <rPr>
        <sz val="12"/>
        <color indexed="8"/>
        <rFont val="Times New Roman"/>
        <charset val="134"/>
      </rPr>
      <t xml:space="preserve">97-2003 agar dapat dibuka oleh semua pengguna. Jika pada saat membuka aplikasi penilian kinerja pengawas sekolah tidak dapat diisi, maka dibagian atas akan muncul peringatan seperti pada gambar 1 di bawah ini. Untuk menjalankan aplikasi ini silahkan klik </t>
    </r>
    <r>
      <rPr>
        <sz val="12"/>
        <color indexed="63"/>
        <rFont val="Times New Roman"/>
        <charset val="134"/>
      </rPr>
      <t>tombol </t>
    </r>
    <r>
      <rPr>
        <b/>
        <sz val="12"/>
        <color indexed="63"/>
        <rFont val="Times New Roman"/>
        <charset val="134"/>
      </rPr>
      <t>“Enable Editing”</t>
    </r>
    <r>
      <rPr>
        <sz val="12"/>
        <color indexed="63"/>
        <rFont val="Times New Roman"/>
        <charset val="134"/>
      </rPr>
      <t>.</t>
    </r>
  </si>
  <si>
    <t>Gambar 1:  Protected View</t>
  </si>
  <si>
    <t>MENU UTAMA</t>
  </si>
  <si>
    <t>Menu utama aplikasi penilaian kinerja guru adalah halaman yang memuat semua tombol untuk membuka semua halaman yang ada di aplikasi. Untuk membuka halaman yang ada di aplikasi silahkan klik pada kotak yang sesuai.</t>
  </si>
  <si>
    <t>Halaman dalam Aplikasi</t>
  </si>
  <si>
    <t>Petunjuk Penggunaan</t>
  </si>
  <si>
    <t>Halaman ini berisi petunjuk penggunaan aplikasi PKG Guru TK</t>
  </si>
  <si>
    <t>Sampul</t>
  </si>
  <si>
    <t>Halaman ini memuat sampul laporan  PKG TK</t>
  </si>
  <si>
    <t>Identitas</t>
  </si>
  <si>
    <t>Sebelum melakukan PKG, penilai wajib mengisi identitas Guru yang dinilai, identitas penilai dan  identitas lembaga. Ketentuan pengisian identitas ada pada setiap sel di atas</t>
  </si>
  <si>
    <t>Rekap Ketidakhadiran</t>
  </si>
  <si>
    <t>Data kehadiran yang perlu diinput dalam aplikasi adalah:</t>
  </si>
  <si>
    <t>a.  Waktu datang terlambat dalam satu bulan (dihitung dalam menit)</t>
  </si>
  <si>
    <t>b.  Waktu pulang lebih cepat dalam satu bulan (dihitung dalam menit)</t>
  </si>
  <si>
    <t>c.  Jumlah tidak hadir tanpa keterangan (dihitung setiap bulan)</t>
  </si>
  <si>
    <t>d.  Satu hari dihitung 7,5 jam /450 menit (sesuai pp 53 tahun 2010)</t>
  </si>
  <si>
    <t>e.  Jumlah maksimum tidak hadir tanpa keterangan 46 hari (sangsi diberhentikan ASN)</t>
  </si>
  <si>
    <t>f.   Persentase tidak hadir dihitung dengan cara = (Jumlah tidak hadir/46) x 100%</t>
  </si>
  <si>
    <t xml:space="preserve">g.   Persentase kehadiran = 100% - persentase ketidak hadiran </t>
  </si>
  <si>
    <t>Lembar Persetujuan</t>
  </si>
  <si>
    <t>Halaman ini secara otomatis terisi dan tinggal di print jika identitas sudah diisi lengkap. Lembar persetujuan ini ditanda tangani oleh Penilai dan guru yang dinilai</t>
  </si>
  <si>
    <t>Isi Intrumen</t>
  </si>
  <si>
    <t>Halaman ini memuat instrumen Indikator Kinerja guru, Data Kinerja guru yang diharapkan, kualitas kinerja guru dan nilai. Untuk mengisi nilai penilai mengisi pada catatan kode  sesuai hasil catatan pengamatan dan pemantauan bukti kinerja yang ada.</t>
  </si>
  <si>
    <t>Lembar pengamatan dan pemantauan</t>
  </si>
  <si>
    <t>Halaman ini lembar pengamatan dan pemantauan. Dicetak dan diisi manual dengan ditulis tangan.</t>
  </si>
  <si>
    <t>Kuesioner Penilaian oleh Guru teman sejawat</t>
  </si>
  <si>
    <t>Kuesioner ini digunakan oleh guru untuk menilai kinerja guru yang dinilai.  Jumlah guru yang ditugaskan untuk menilai sesuai ketentuan responden.Lembar ini tidak diisi pada aplikasi tapi diprint dan diisi secara manual.</t>
  </si>
  <si>
    <t>Kuesioner Penilaian  Oleh Orang Tua</t>
  </si>
  <si>
    <t>Kuesioner ini diisprint lalu diisi secara manual. Kuesioner ini digunakan oleh orangtua peserta didik untuk menilai guru yang akan dinilai.  Jumlah orangtua  peserta didik yang ditugaskan untuk menilai sesuai ketentuan responden.</t>
  </si>
  <si>
    <t>Isi Rekap hasil kuesioner oleh guru teman sejawat</t>
  </si>
  <si>
    <t>Halaman ini diisi dengan hasil kuesioner semua responden guru dengan memasukkan  skor penilaian setiap pernyataan  dan menghitung otomatis rerata penilaian dari semua guru</t>
  </si>
  <si>
    <t>Rekap hasil kuesioner Orang tua murid</t>
  </si>
  <si>
    <t>Halaman diisi dengan hasil kuesioner semua responden orangtua peserta didik dengan memasukkan  skor penilaian setiap pernyataan  dan menghitung otomatis rerata penilaian dari semua orangtua peserta didik</t>
  </si>
  <si>
    <t>Rekap Hasil PKG</t>
  </si>
  <si>
    <t>Rekap Hasil PKG ini berisi rekap hasil dari pengisian rubrik penilaian secra otomatis.</t>
  </si>
  <si>
    <t>Format Hitung Angka Kredit Guru</t>
  </si>
  <si>
    <t>Berisi nilai PKG, Kuesioner, Kehadiran dan Nilai Angka Kredit secara otomatis sudah terisi dengan aplikasi</t>
  </si>
  <si>
    <t>KONVERSI NILAI KINERJA GURU PAUD</t>
  </si>
  <si>
    <t>Nilai PKG</t>
  </si>
  <si>
    <t>Permenegpan &amp; RB No 16 /2009</t>
  </si>
  <si>
    <t>Pembelajaran</t>
  </si>
  <si>
    <t>55-60</t>
  </si>
  <si>
    <t>-</t>
  </si>
  <si>
    <t>46-54</t>
  </si>
  <si>
    <t>37-45</t>
  </si>
  <si>
    <t>31-36</t>
  </si>
  <si>
    <t>≤ 30</t>
  </si>
  <si>
    <t>≤ 50</t>
  </si>
  <si>
    <t>Guru mengembangkan indikator sesuai dengan program pengembangan bahasa/ CP Literasi Matematika, Sains, Teknologi, Rekayasa dan Seni</t>
  </si>
  <si>
    <t>……………..,……………….2023</t>
  </si>
  <si>
    <t>Guru memiliki catatan perkembangan  anak yang meliputi: Nilai Agama dan moral, fisik motorik, kognitif, sosial-emosional, bahasa dan seni, yang menerapkan IKM mandiri berubah dan mandiri berbagi memiliki catatan dari 3 Capaian Pembelajaran dan 6 Dimensi P5.</t>
  </si>
  <si>
    <r>
      <t>Guru memberi rancangan  bahan dan alat main yang sesuai dengan enam (6) lingkup perkembangan anak,</t>
    </r>
    <r>
      <rPr>
        <sz val="11"/>
        <color rgb="FFFF0000"/>
        <rFont val="Calibri"/>
        <family val="2"/>
        <scheme val="minor"/>
      </rPr>
      <t xml:space="preserve"> </t>
    </r>
    <r>
      <rPr>
        <sz val="11"/>
        <rFont val="Calibri"/>
        <charset val="134"/>
        <scheme val="minor"/>
      </rPr>
      <t>yang menerapkan IKM mandiri berubah dan mandiri berbagi , memiliki catatan dari 3 Capaian Pembelajaran dan 6 Dimensi P5.</t>
    </r>
  </si>
  <si>
    <t>Pangkat/Golongan</t>
  </si>
  <si>
    <t>PendidikanTerakhir</t>
  </si>
  <si>
    <t>Daerah Istimewa Yogyakarta</t>
  </si>
  <si>
    <t>………….,…………………………………………2023</t>
  </si>
  <si>
    <t>……………,………………………….2023</t>
  </si>
  <si>
    <r>
      <t xml:space="preserve">Guru dapat memberikan </t>
    </r>
    <r>
      <rPr>
        <b/>
        <sz val="11"/>
        <color rgb="FFFF0000"/>
        <rFont val="Calibri"/>
        <family val="2"/>
      </rPr>
      <t>kesempatan belajar pada semua anak usia</t>
    </r>
    <r>
      <rPr>
        <sz val="11"/>
        <color rgb="FFFF0000"/>
        <rFont val="Calibri"/>
        <family val="2"/>
      </rPr>
      <t xml:space="preserve"> dini yang berkebutuhan khusus.</t>
    </r>
  </si>
  <si>
    <t>Guru memiliki dokumen keanggotaan dalam organisasi profesi atau Komunitas Belajar (Misalnya: Gugus PAUD, PKG, IGTKI, PGRI  dll )</t>
  </si>
  <si>
    <t>Guru memiliki dokumen keikusertaan dalam kegiatan yang diselenggarakan oleh organisasi profesi atau Komunitas Belajar (Misalnya: Gugus PAUD, PKG, IGTKI, PGRI,  dll )</t>
  </si>
  <si>
    <t>D1</t>
  </si>
  <si>
    <t>Tempat/Tanggal Lahir</t>
  </si>
  <si>
    <t>Pengatur Muda, II /a</t>
  </si>
  <si>
    <t>Pengatur Muda Tk I,  II /b</t>
  </si>
  <si>
    <t>Pengatur, II /c</t>
  </si>
  <si>
    <t>Pengatur Tk I, II/d</t>
  </si>
  <si>
    <t>Penata Muda, III/a</t>
  </si>
  <si>
    <t>Penata Muda Tk I, III/b</t>
  </si>
  <si>
    <t>Penata,  III /c</t>
  </si>
  <si>
    <t>Penata Tk I, III /d</t>
  </si>
  <si>
    <t>Pembina, IV /a</t>
  </si>
  <si>
    <t>Pembina Tk I, IV /b</t>
  </si>
  <si>
    <t>Pembina Utama Muda, IV /c</t>
  </si>
  <si>
    <t>Pembina Utama Madya, IV /d</t>
  </si>
  <si>
    <t>Pembina Utama, IV/e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</si>
</sst>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164" formatCode="_(* #,##0_);_(* \(#,##0\);_(* &quot;-&quot;_);_(@_)"/>
    <numFmt numFmtId="165" formatCode="[$-421]dd\ mmmm\ yyyy;@"/>
    <numFmt numFmtId="166" formatCode="_-* #,##0.00_-;\-* #,##0.00_-;_-* &quot;-&quot;_-;_-@_-"/>
    <numFmt numFmtId="167" formatCode="0.0%"/>
  </numFmts>
  <fonts count="150">
    <font>
      <sz val="11"/>
      <color theme="1"/>
      <name val="Calibri"/>
      <charset val="134"/>
      <scheme val="minor"/>
    </font>
    <font>
      <b/>
      <sz val="20"/>
      <color rgb="FFFF0000"/>
      <name val="Calibri"/>
      <charset val="134"/>
      <scheme val="minor"/>
    </font>
    <font>
      <b/>
      <sz val="11"/>
      <color theme="1"/>
      <name val="Calibri"/>
      <charset val="134"/>
      <scheme val="minor"/>
    </font>
    <font>
      <b/>
      <sz val="12"/>
      <color theme="1"/>
      <name val="Calibri"/>
      <charset val="134"/>
      <scheme val="minor"/>
    </font>
    <font>
      <sz val="20"/>
      <color theme="1"/>
      <name val="Calibri"/>
      <charset val="134"/>
      <scheme val="minor"/>
    </font>
    <font>
      <b/>
      <sz val="20"/>
      <color theme="1"/>
      <name val="Arial Narrow"/>
      <charset val="134"/>
    </font>
    <font>
      <b/>
      <sz val="20"/>
      <color indexed="8"/>
      <name val="Arial Narrow"/>
      <charset val="134"/>
    </font>
    <font>
      <b/>
      <sz val="20"/>
      <color theme="1"/>
      <name val="Calibri"/>
      <charset val="134"/>
      <scheme val="minor"/>
    </font>
    <font>
      <b/>
      <sz val="20"/>
      <color theme="1"/>
      <name val="Calibri"/>
      <charset val="134"/>
    </font>
    <font>
      <b/>
      <sz val="48"/>
      <color theme="0"/>
      <name val="Arial Black"/>
      <charset val="134"/>
    </font>
    <font>
      <sz val="28"/>
      <color rgb="FFFFFF00"/>
      <name val="Arial Black"/>
      <charset val="134"/>
    </font>
    <font>
      <sz val="18"/>
      <color rgb="FFFFFF00"/>
      <name val="Arial Black"/>
      <charset val="134"/>
    </font>
    <font>
      <sz val="11"/>
      <color theme="0"/>
      <name val="Calibri"/>
      <charset val="134"/>
      <scheme val="minor"/>
    </font>
    <font>
      <sz val="12"/>
      <color theme="1"/>
      <name val="Times New Roman"/>
      <charset val="134"/>
    </font>
    <font>
      <sz val="14"/>
      <color theme="1"/>
      <name val="Calibri"/>
      <charset val="134"/>
      <scheme val="minor"/>
    </font>
    <font>
      <b/>
      <sz val="14"/>
      <color theme="1"/>
      <name val="Calibri"/>
      <charset val="134"/>
      <scheme val="minor"/>
    </font>
    <font>
      <sz val="12"/>
      <color theme="1"/>
      <name val="Calibri"/>
      <charset val="134"/>
      <scheme val="minor"/>
    </font>
    <font>
      <b/>
      <sz val="18"/>
      <color theme="1"/>
      <name val="Arial Black"/>
      <charset val="134"/>
    </font>
    <font>
      <b/>
      <sz val="16"/>
      <color rgb="FF000000"/>
      <name val="Times New Roman"/>
      <charset val="134"/>
    </font>
    <font>
      <sz val="18"/>
      <color rgb="FF000000"/>
      <name val="Calibri"/>
      <charset val="134"/>
    </font>
    <font>
      <sz val="16"/>
      <color rgb="FF000000"/>
      <name val="Times New Roman"/>
      <charset val="134"/>
    </font>
    <font>
      <b/>
      <sz val="16"/>
      <color rgb="FF7030A0"/>
      <name val="Times New Roman"/>
      <charset val="134"/>
    </font>
    <font>
      <sz val="14"/>
      <color rgb="FF000000"/>
      <name val="Times New Roman"/>
      <charset val="134"/>
    </font>
    <font>
      <b/>
      <sz val="18"/>
      <color rgb="FF000000"/>
      <name val="Arial"/>
      <charset val="134"/>
    </font>
    <font>
      <b/>
      <sz val="12"/>
      <color rgb="FF000000"/>
      <name val="Arial"/>
      <charset val="134"/>
    </font>
    <font>
      <b/>
      <sz val="16"/>
      <color rgb="FF000000"/>
      <name val="Arial"/>
      <charset val="134"/>
    </font>
    <font>
      <b/>
      <sz val="14"/>
      <color rgb="FF000000"/>
      <name val="Arial"/>
      <charset val="134"/>
    </font>
    <font>
      <sz val="11"/>
      <color rgb="FF000000"/>
      <name val="Arial"/>
      <charset val="134"/>
    </font>
    <font>
      <b/>
      <sz val="11"/>
      <color rgb="FF000000"/>
      <name val="Arial"/>
      <charset val="134"/>
    </font>
    <font>
      <sz val="18"/>
      <color rgb="FF000000"/>
      <name val="Arial"/>
      <charset val="134"/>
    </font>
    <font>
      <sz val="9"/>
      <color theme="1"/>
      <name val="Calibri"/>
      <charset val="134"/>
      <scheme val="minor"/>
    </font>
    <font>
      <sz val="11"/>
      <color rgb="FFFFFF00"/>
      <name val="Calibri"/>
      <charset val="134"/>
      <scheme val="minor"/>
    </font>
    <font>
      <sz val="9"/>
      <color theme="0"/>
      <name val="Calibri"/>
      <charset val="134"/>
      <scheme val="minor"/>
    </font>
    <font>
      <b/>
      <sz val="9"/>
      <color theme="1"/>
      <name val="Calibri"/>
      <charset val="134"/>
      <scheme val="minor"/>
    </font>
    <font>
      <sz val="11"/>
      <color rgb="FFFF0000"/>
      <name val="Calibri"/>
      <charset val="134"/>
      <scheme val="minor"/>
    </font>
    <font>
      <sz val="11"/>
      <name val="Calibri"/>
      <charset val="134"/>
      <scheme val="minor"/>
    </font>
    <font>
      <b/>
      <sz val="11"/>
      <color rgb="FFFFFF00"/>
      <name val="Calibri"/>
      <charset val="134"/>
      <scheme val="minor"/>
    </font>
    <font>
      <b/>
      <sz val="14"/>
      <color rgb="FFFFFF00"/>
      <name val="Calibri"/>
      <charset val="134"/>
      <scheme val="minor"/>
    </font>
    <font>
      <b/>
      <sz val="18"/>
      <color theme="0"/>
      <name val="Calibri"/>
      <charset val="134"/>
      <scheme val="minor"/>
    </font>
    <font>
      <b/>
      <sz val="18"/>
      <color theme="1"/>
      <name val="Calibri"/>
      <charset val="134"/>
      <scheme val="minor"/>
    </font>
    <font>
      <b/>
      <sz val="11"/>
      <name val="Calibri"/>
      <charset val="134"/>
      <scheme val="minor"/>
    </font>
    <font>
      <b/>
      <sz val="18"/>
      <name val="Calibri"/>
      <charset val="134"/>
      <scheme val="minor"/>
    </font>
    <font>
      <b/>
      <sz val="24"/>
      <color theme="1"/>
      <name val="Calibri"/>
      <charset val="134"/>
      <scheme val="minor"/>
    </font>
    <font>
      <b/>
      <i/>
      <sz val="18"/>
      <color theme="1"/>
      <name val="Calibri"/>
      <charset val="134"/>
      <scheme val="minor"/>
    </font>
    <font>
      <b/>
      <sz val="12"/>
      <color theme="1"/>
      <name val="Arial Narrow"/>
      <charset val="134"/>
    </font>
    <font>
      <sz val="11"/>
      <color theme="1"/>
      <name val="Arial Narrow"/>
      <charset val="134"/>
    </font>
    <font>
      <b/>
      <sz val="11"/>
      <color theme="1"/>
      <name val="Arial Narrow"/>
      <charset val="134"/>
    </font>
    <font>
      <b/>
      <sz val="12"/>
      <color theme="1"/>
      <name val="Arial Black"/>
      <charset val="134"/>
    </font>
    <font>
      <sz val="11"/>
      <name val="Arial Narrow"/>
      <charset val="134"/>
    </font>
    <font>
      <sz val="28"/>
      <name val="Arial Narrow"/>
      <charset val="134"/>
    </font>
    <font>
      <i/>
      <sz val="11"/>
      <color theme="1"/>
      <name val="Calibri"/>
      <charset val="134"/>
      <scheme val="minor"/>
    </font>
    <font>
      <sz val="11"/>
      <color theme="1"/>
      <name val="Wingdings"/>
      <charset val="2"/>
    </font>
    <font>
      <b/>
      <sz val="12"/>
      <color theme="0"/>
      <name val="Calibri"/>
      <charset val="134"/>
      <scheme val="minor"/>
    </font>
    <font>
      <b/>
      <sz val="12"/>
      <color rgb="FFFF0000"/>
      <name val="Calibri"/>
      <charset val="134"/>
      <scheme val="minor"/>
    </font>
    <font>
      <b/>
      <sz val="22"/>
      <color theme="1"/>
      <name val="Calibri"/>
      <charset val="134"/>
      <scheme val="minor"/>
    </font>
    <font>
      <b/>
      <sz val="24"/>
      <color theme="1"/>
      <name val="Arial Narrow"/>
      <charset val="134"/>
    </font>
    <font>
      <sz val="11"/>
      <color theme="1"/>
      <name val="Times New Roman"/>
      <charset val="134"/>
    </font>
    <font>
      <b/>
      <sz val="11"/>
      <color theme="1"/>
      <name val="Times New Roman"/>
      <charset val="134"/>
    </font>
    <font>
      <sz val="10"/>
      <color theme="1"/>
      <name val="Times New Roman"/>
      <charset val="134"/>
    </font>
    <font>
      <b/>
      <sz val="7"/>
      <color theme="1"/>
      <name val="Times New Roman"/>
      <charset val="134"/>
    </font>
    <font>
      <sz val="7"/>
      <color theme="1"/>
      <name val="Times New Roman"/>
      <charset val="134"/>
    </font>
    <font>
      <sz val="10.5"/>
      <color theme="1"/>
      <name val="Times New Roman"/>
      <charset val="134"/>
    </font>
    <font>
      <sz val="5.5"/>
      <color theme="1"/>
      <name val="Times New Roman"/>
      <charset val="134"/>
    </font>
    <font>
      <sz val="5"/>
      <color theme="1"/>
      <name val="Times New Roman"/>
      <charset val="134"/>
    </font>
    <font>
      <sz val="4"/>
      <color theme="1"/>
      <name val="Times New Roman"/>
      <charset val="134"/>
    </font>
    <font>
      <b/>
      <sz val="12"/>
      <color theme="1"/>
      <name val="Arial"/>
      <charset val="134"/>
    </font>
    <font>
      <sz val="24"/>
      <color theme="1"/>
      <name val="Calibri"/>
      <charset val="134"/>
      <scheme val="minor"/>
    </font>
    <font>
      <b/>
      <sz val="14"/>
      <color rgb="FFFFFF00"/>
      <name val="Arial Narrow"/>
      <charset val="134"/>
    </font>
    <font>
      <b/>
      <sz val="12"/>
      <color theme="0"/>
      <name val="Arial Narrow"/>
      <charset val="134"/>
    </font>
    <font>
      <b/>
      <sz val="16"/>
      <color theme="1"/>
      <name val="Calibri"/>
      <charset val="134"/>
      <scheme val="minor"/>
    </font>
    <font>
      <sz val="10"/>
      <color theme="1"/>
      <name val="Arial Narrow"/>
      <charset val="134"/>
    </font>
    <font>
      <b/>
      <sz val="11"/>
      <color rgb="FFFF0000"/>
      <name val="Calibri"/>
      <charset val="134"/>
      <scheme val="minor"/>
    </font>
    <font>
      <i/>
      <sz val="8"/>
      <color indexed="8"/>
      <name val="Calibri"/>
      <charset val="134"/>
    </font>
    <font>
      <sz val="2"/>
      <color theme="0"/>
      <name val="Calibri"/>
      <charset val="134"/>
      <scheme val="minor"/>
    </font>
    <font>
      <b/>
      <sz val="12"/>
      <name val="Arial"/>
      <charset val="134"/>
    </font>
    <font>
      <sz val="10"/>
      <name val="Arial"/>
      <charset val="134"/>
    </font>
    <font>
      <sz val="12"/>
      <name val="Arial"/>
      <charset val="134"/>
    </font>
    <font>
      <i/>
      <sz val="12"/>
      <name val="Arial"/>
      <charset val="134"/>
    </font>
    <font>
      <sz val="11"/>
      <name val="Arial"/>
      <charset val="134"/>
    </font>
    <font>
      <b/>
      <sz val="11"/>
      <name val="Arial Narrow"/>
      <charset val="134"/>
    </font>
    <font>
      <b/>
      <sz val="10"/>
      <color theme="0"/>
      <name val="Arial"/>
      <charset val="134"/>
    </font>
    <font>
      <sz val="10"/>
      <name val="Calibri"/>
      <charset val="134"/>
      <scheme val="minor"/>
    </font>
    <font>
      <sz val="10"/>
      <color rgb="FFFF0000"/>
      <name val="Arial"/>
      <charset val="134"/>
    </font>
    <font>
      <sz val="10"/>
      <color theme="0"/>
      <name val="Arial"/>
      <charset val="134"/>
    </font>
    <font>
      <sz val="10"/>
      <color theme="6" tint="0.59999389629810485"/>
      <name val="Arial"/>
      <charset val="134"/>
    </font>
    <font>
      <b/>
      <sz val="12"/>
      <color indexed="9"/>
      <name val="Arial Narrow"/>
      <charset val="134"/>
    </font>
    <font>
      <b/>
      <sz val="10"/>
      <color indexed="9"/>
      <name val="Calibri"/>
      <charset val="134"/>
      <scheme val="minor"/>
    </font>
    <font>
      <b/>
      <sz val="14"/>
      <name val="Arial"/>
      <charset val="134"/>
    </font>
    <font>
      <b/>
      <sz val="12"/>
      <name val="Calibri"/>
      <charset val="134"/>
    </font>
    <font>
      <b/>
      <sz val="10"/>
      <name val="Calibri"/>
      <charset val="134"/>
      <scheme val="minor"/>
    </font>
    <font>
      <b/>
      <sz val="10"/>
      <name val="Calibri"/>
      <charset val="134"/>
    </font>
    <font>
      <sz val="2"/>
      <color theme="6" tint="0.59999389629810485"/>
      <name val="Arial"/>
      <charset val="134"/>
    </font>
    <font>
      <sz val="10"/>
      <name val="Calibri"/>
      <charset val="134"/>
    </font>
    <font>
      <sz val="8"/>
      <name val="Lucida Calligraphy"/>
      <charset val="134"/>
    </font>
    <font>
      <sz val="12"/>
      <name val="Calibri"/>
      <charset val="134"/>
    </font>
    <font>
      <sz val="8"/>
      <name val="Lucida Handwriting"/>
      <charset val="134"/>
    </font>
    <font>
      <sz val="12"/>
      <name val="Arial Narrow"/>
      <charset val="134"/>
    </font>
    <font>
      <sz val="12"/>
      <name val="Lucida Handwriting"/>
      <charset val="134"/>
    </font>
    <font>
      <b/>
      <sz val="12"/>
      <name val="Arial Narrow"/>
      <charset val="134"/>
    </font>
    <font>
      <sz val="10"/>
      <color theme="1"/>
      <name val="Calibri"/>
      <charset val="134"/>
      <scheme val="minor"/>
    </font>
    <font>
      <sz val="10"/>
      <color indexed="8"/>
      <name val="Calibri"/>
      <charset val="134"/>
    </font>
    <font>
      <sz val="10"/>
      <color theme="1"/>
      <name val="Calibri"/>
      <charset val="134"/>
    </font>
    <font>
      <sz val="8"/>
      <name val="Calibri"/>
      <charset val="134"/>
      <scheme val="minor"/>
    </font>
    <font>
      <sz val="11"/>
      <color indexed="8"/>
      <name val="Calibri"/>
      <charset val="134"/>
    </font>
    <font>
      <b/>
      <sz val="10"/>
      <color theme="6" tint="0.59999389629810485"/>
      <name val="Arial"/>
      <charset val="134"/>
    </font>
    <font>
      <b/>
      <sz val="10"/>
      <name val="Arial"/>
      <charset val="134"/>
    </font>
    <font>
      <b/>
      <sz val="10"/>
      <color rgb="FFFF0000"/>
      <name val="Arial"/>
      <charset val="134"/>
    </font>
    <font>
      <i/>
      <sz val="14"/>
      <name val="Arial"/>
      <charset val="134"/>
    </font>
    <font>
      <i/>
      <sz val="9"/>
      <name val="Arial"/>
      <charset val="134"/>
    </font>
    <font>
      <sz val="11"/>
      <color theme="1"/>
      <name val="Tahoma"/>
      <charset val="134"/>
    </font>
    <font>
      <sz val="11"/>
      <color rgb="FF000000"/>
      <name val="Tahoma"/>
      <charset val="134"/>
    </font>
    <font>
      <b/>
      <sz val="11"/>
      <color rgb="FF000000"/>
      <name val="Tahoma"/>
      <charset val="134"/>
    </font>
    <font>
      <sz val="18"/>
      <name val="Arial"/>
      <charset val="134"/>
    </font>
    <font>
      <i/>
      <sz val="12"/>
      <color rgb="FFFF0000"/>
      <name val="Arial"/>
      <charset val="134"/>
    </font>
    <font>
      <sz val="18"/>
      <name val="Cambria Math"/>
      <charset val="134"/>
    </font>
    <font>
      <i/>
      <sz val="11"/>
      <color rgb="FFFF0000"/>
      <name val="Tahoma"/>
      <charset val="134"/>
    </font>
    <font>
      <b/>
      <sz val="11"/>
      <color theme="1"/>
      <name val="Tahoma"/>
      <charset val="134"/>
    </font>
    <font>
      <b/>
      <sz val="10"/>
      <color theme="0"/>
      <name val="Calibri"/>
      <charset val="134"/>
      <scheme val="minor"/>
    </font>
    <font>
      <sz val="11"/>
      <color rgb="FF000000"/>
      <name val="Calibri"/>
      <charset val="134"/>
      <scheme val="minor"/>
    </font>
    <font>
      <b/>
      <sz val="10"/>
      <color theme="1"/>
      <name val="Calibri"/>
      <charset val="134"/>
      <scheme val="minor"/>
    </font>
    <font>
      <sz val="8"/>
      <color theme="1"/>
      <name val="Arial Narrow"/>
      <charset val="134"/>
    </font>
    <font>
      <sz val="11"/>
      <color theme="1"/>
      <name val="Calibri"/>
      <charset val="134"/>
    </font>
    <font>
      <sz val="10"/>
      <color rgb="FF000000"/>
      <name val="Calibri"/>
      <charset val="134"/>
      <scheme val="minor"/>
    </font>
    <font>
      <sz val="12"/>
      <name val="Calibri"/>
      <charset val="134"/>
      <scheme val="minor"/>
    </font>
    <font>
      <sz val="11"/>
      <color indexed="8"/>
      <name val="Calibri"/>
      <charset val="134"/>
      <scheme val="minor"/>
    </font>
    <font>
      <i/>
      <sz val="12"/>
      <color indexed="8"/>
      <name val="Times New Roman"/>
      <charset val="134"/>
    </font>
    <font>
      <sz val="12"/>
      <color indexed="8"/>
      <name val="Times New Roman"/>
      <charset val="134"/>
    </font>
    <font>
      <sz val="12"/>
      <color indexed="63"/>
      <name val="Times New Roman"/>
      <charset val="134"/>
    </font>
    <font>
      <b/>
      <sz val="12"/>
      <color indexed="63"/>
      <name val="Times New Roman"/>
      <charset val="134"/>
    </font>
    <font>
      <sz val="16"/>
      <color indexed="8"/>
      <name val="Times New Roman"/>
      <charset val="134"/>
    </font>
    <font>
      <sz val="14"/>
      <color indexed="8"/>
      <name val="Times New Roman"/>
      <charset val="134"/>
    </font>
    <font>
      <b/>
      <sz val="11"/>
      <color indexed="8"/>
      <name val="Arial Narrow"/>
      <charset val="134"/>
    </font>
    <font>
      <sz val="11"/>
      <color indexed="8"/>
      <name val="Arial Narrow"/>
      <charset val="134"/>
    </font>
    <font>
      <sz val="12"/>
      <color indexed="8"/>
      <name val="Calibri"/>
      <charset val="134"/>
    </font>
    <font>
      <b/>
      <sz val="11"/>
      <name val="Calibri"/>
      <charset val="134"/>
    </font>
    <font>
      <sz val="11"/>
      <name val="Calibri"/>
      <charset val="134"/>
    </font>
    <font>
      <b/>
      <sz val="11"/>
      <color indexed="8"/>
      <name val="Calibri"/>
      <charset val="134"/>
    </font>
    <font>
      <strike/>
      <sz val="11"/>
      <name val="Calibri"/>
      <charset val="134"/>
    </font>
    <font>
      <i/>
      <sz val="11"/>
      <name val="Calibri"/>
      <charset val="134"/>
      <scheme val="minor"/>
    </font>
    <font>
      <sz val="11"/>
      <color indexed="10"/>
      <name val="Calibri"/>
      <charset val="134"/>
    </font>
    <font>
      <b/>
      <sz val="11"/>
      <color rgb="FF000000"/>
      <name val="Calibri"/>
      <charset val="134"/>
    </font>
    <font>
      <b/>
      <sz val="9"/>
      <name val="Tahoma"/>
      <charset val="134"/>
    </font>
    <font>
      <sz val="9"/>
      <name val="Tahoma"/>
      <charset val="134"/>
    </font>
    <font>
      <sz val="11"/>
      <color theme="1"/>
      <name val="Calibri"/>
      <charset val="134"/>
      <scheme val="minor"/>
    </font>
    <font>
      <sz val="28"/>
      <color rgb="FFFFFF00"/>
      <name val="Arial Black"/>
      <family val="2"/>
    </font>
    <font>
      <sz val="11"/>
      <color rgb="FFFF0000"/>
      <name val="Calibri"/>
      <family val="2"/>
      <scheme val="minor"/>
    </font>
    <font>
      <sz val="11"/>
      <name val="Calibri"/>
      <family val="2"/>
      <scheme val="minor"/>
    </font>
    <font>
      <sz val="11"/>
      <color theme="1"/>
      <name val="Calibri"/>
      <family val="2"/>
      <scheme val="minor"/>
    </font>
    <font>
      <b/>
      <sz val="11"/>
      <color rgb="FFFF0000"/>
      <name val="Calibri"/>
      <family val="2"/>
    </font>
    <font>
      <sz val="11"/>
      <color rgb="FFFF0000"/>
      <name val="Calibri"/>
      <family val="2"/>
    </font>
  </fonts>
  <fills count="35">
    <fill>
      <patternFill patternType="none"/>
    </fill>
    <fill>
      <patternFill patternType="gray125"/>
    </fill>
    <fill>
      <patternFill patternType="solid">
        <fgColor rgb="FFCC6600"/>
        <bgColor indexed="64"/>
      </patternFill>
    </fill>
    <fill>
      <patternFill patternType="solid">
        <fgColor indexed="53"/>
        <bgColor indexed="64"/>
      </patternFill>
    </fill>
    <fill>
      <patternFill patternType="solid">
        <fgColor theme="7" tint="0.59999389629810485"/>
        <bgColor indexed="64"/>
      </patternFill>
    </fill>
    <fill>
      <patternFill patternType="solid">
        <fgColor indexed="22"/>
        <bgColor indexed="64"/>
      </patternFill>
    </fill>
    <fill>
      <patternFill patternType="solid">
        <fgColor rgb="FFFFFF00"/>
        <bgColor indexed="64"/>
      </patternFill>
    </fill>
    <fill>
      <patternFill patternType="solid">
        <fgColor indexed="13"/>
        <bgColor indexed="64"/>
      </patternFill>
    </fill>
    <fill>
      <patternFill patternType="solid">
        <fgColor theme="8" tint="0.79995117038483843"/>
        <bgColor indexed="64"/>
      </patternFill>
    </fill>
    <fill>
      <patternFill patternType="solid">
        <fgColor indexed="27"/>
        <bgColor indexed="64"/>
      </patternFill>
    </fill>
    <fill>
      <patternFill patternType="solid">
        <fgColor rgb="FFFF0000"/>
        <bgColor indexed="64"/>
      </patternFill>
    </fill>
    <fill>
      <patternFill patternType="solid">
        <fgColor rgb="FF00B050"/>
        <bgColor indexed="64"/>
      </patternFill>
    </fill>
    <fill>
      <patternFill patternType="solid">
        <fgColor rgb="FFC00000"/>
        <bgColor indexed="64"/>
      </patternFill>
    </fill>
    <fill>
      <patternFill patternType="solid">
        <fgColor theme="9" tint="-0.249977111117893"/>
        <bgColor indexed="64"/>
      </patternFill>
    </fill>
    <fill>
      <patternFill patternType="solid">
        <fgColor theme="0"/>
        <bgColor indexed="64"/>
      </patternFill>
    </fill>
    <fill>
      <patternFill patternType="solid">
        <fgColor theme="8" tint="0.39994506668294322"/>
        <bgColor indexed="64"/>
      </patternFill>
    </fill>
    <fill>
      <patternFill patternType="solid">
        <fgColor rgb="FFE9EDF4"/>
        <bgColor indexed="64"/>
      </patternFill>
    </fill>
    <fill>
      <patternFill patternType="solid">
        <fgColor rgb="FFD0D8E8"/>
        <bgColor indexed="64"/>
      </patternFill>
    </fill>
    <fill>
      <patternFill patternType="solid">
        <fgColor rgb="FFFFC000"/>
        <bgColor indexed="64"/>
      </patternFill>
    </fill>
    <fill>
      <patternFill patternType="solid">
        <fgColor theme="4" tint="0.39994506668294322"/>
        <bgColor indexed="64"/>
      </patternFill>
    </fill>
    <fill>
      <patternFill patternType="solid">
        <fgColor theme="6" tint="0.79995117038483843"/>
        <bgColor indexed="64"/>
      </patternFill>
    </fill>
    <fill>
      <patternFill patternType="solid">
        <fgColor theme="0" tint="-0.14996795556505021"/>
        <bgColor indexed="64"/>
      </patternFill>
    </fill>
    <fill>
      <patternFill patternType="solid">
        <fgColor rgb="FF002060"/>
        <bgColor indexed="64"/>
      </patternFill>
    </fill>
    <fill>
      <patternFill patternType="solid">
        <fgColor theme="0" tint="-0.249977111117893"/>
        <bgColor indexed="64"/>
      </patternFill>
    </fill>
    <fill>
      <patternFill patternType="solid">
        <fgColor rgb="FF0070C0"/>
        <bgColor indexed="64"/>
      </patternFill>
    </fill>
    <fill>
      <patternFill patternType="solid">
        <fgColor theme="9" tint="0.39994506668294322"/>
        <bgColor indexed="64"/>
      </patternFill>
    </fill>
    <fill>
      <patternFill patternType="solid">
        <fgColor indexed="9"/>
        <bgColor indexed="64"/>
      </patternFill>
    </fill>
    <fill>
      <patternFill patternType="solid">
        <fgColor theme="6" tint="0.59999389629810485"/>
        <bgColor indexed="64"/>
      </patternFill>
    </fill>
    <fill>
      <patternFill patternType="solid">
        <fgColor theme="9" tint="0.79995117038483843"/>
        <bgColor indexed="64"/>
      </patternFill>
    </fill>
    <fill>
      <patternFill patternType="solid">
        <fgColor theme="3" tint="0.79995117038483843"/>
        <bgColor indexed="64"/>
      </patternFill>
    </fill>
    <fill>
      <patternFill patternType="solid">
        <fgColor rgb="FF92D050"/>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6" tint="0.39994506668294322"/>
        <bgColor indexed="64"/>
      </patternFill>
    </fill>
    <fill>
      <patternFill patternType="solid">
        <fgColor theme="2"/>
        <bgColor indexed="64"/>
      </patternFill>
    </fill>
  </fills>
  <borders count="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diagonal/>
    </border>
    <border>
      <left/>
      <right style="thin">
        <color auto="1"/>
      </right>
      <top style="hair">
        <color auto="1"/>
      </top>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style="thin">
        <color auto="1"/>
      </left>
      <right/>
      <top style="hair">
        <color auto="1"/>
      </top>
      <bottom style="thin">
        <color auto="1"/>
      </bottom>
      <diagonal/>
    </border>
    <border>
      <left style="thin">
        <color auto="1"/>
      </left>
      <right/>
      <top/>
      <bottom style="hair">
        <color auto="1"/>
      </bottom>
      <diagonal/>
    </border>
    <border>
      <left/>
      <right style="thin">
        <color auto="1"/>
      </right>
      <top/>
      <bottom style="hair">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right/>
      <top style="thin">
        <color auto="1"/>
      </top>
      <bottom style="hair">
        <color auto="1"/>
      </bottom>
      <diagonal/>
    </border>
    <border>
      <left style="thin">
        <color auto="1"/>
      </left>
      <right style="thin">
        <color auto="1"/>
      </right>
      <top/>
      <bottom style="hair">
        <color auto="1"/>
      </bottom>
      <diagonal/>
    </border>
    <border>
      <left/>
      <right/>
      <top style="hair">
        <color auto="1"/>
      </top>
      <bottom style="thin">
        <color auto="1"/>
      </bottom>
      <diagonal/>
    </border>
    <border>
      <left style="hair">
        <color auto="1"/>
      </left>
      <right style="thin">
        <color auto="1"/>
      </right>
      <top style="thin">
        <color auto="1"/>
      </top>
      <bottom/>
      <diagonal/>
    </border>
    <border>
      <left style="thin">
        <color auto="1"/>
      </left>
      <right style="thin">
        <color auto="1"/>
      </right>
      <top style="hair">
        <color auto="1"/>
      </top>
      <bottom/>
      <diagonal/>
    </border>
  </borders>
  <cellStyleXfs count="9">
    <xf numFmtId="0" fontId="0" fillId="0" borderId="0"/>
    <xf numFmtId="9" fontId="143" fillId="0" borderId="0" applyFont="0" applyFill="0" applyBorder="0" applyAlignment="0" applyProtection="0"/>
    <xf numFmtId="41" fontId="143" fillId="0" borderId="0" applyFont="0" applyFill="0" applyBorder="0" applyAlignment="0" applyProtection="0"/>
    <xf numFmtId="0" fontId="143" fillId="0" borderId="0"/>
    <xf numFmtId="0" fontId="75" fillId="0" borderId="0"/>
    <xf numFmtId="0" fontId="75" fillId="0" borderId="0"/>
    <xf numFmtId="164" fontId="124" fillId="0" borderId="0" applyFont="0" applyFill="0" applyBorder="0" applyAlignment="0" applyProtection="0"/>
    <xf numFmtId="0" fontId="143" fillId="0" borderId="0"/>
    <xf numFmtId="0" fontId="75" fillId="0" borderId="0"/>
  </cellStyleXfs>
  <cellXfs count="1182">
    <xf numFmtId="0" fontId="0" fillId="0" borderId="0" xfId="0"/>
    <xf numFmtId="0" fontId="0" fillId="0" borderId="0" xfId="0" applyAlignment="1">
      <alignment vertical="center"/>
    </xf>
    <xf numFmtId="0" fontId="0" fillId="0" borderId="0" xfId="0" applyFill="1"/>
    <xf numFmtId="0" fontId="0" fillId="0" borderId="0" xfId="0" applyAlignment="1">
      <alignment horizontal="center"/>
    </xf>
    <xf numFmtId="0" fontId="2" fillId="0" borderId="0" xfId="0" applyFont="1" applyAlignment="1">
      <alignment horizontal="center"/>
    </xf>
    <xf numFmtId="0" fontId="4" fillId="2" borderId="1" xfId="0" applyFont="1" applyFill="1" applyBorder="1" applyAlignment="1">
      <alignment horizontal="center" vertical="center"/>
    </xf>
    <xf numFmtId="0" fontId="4" fillId="0" borderId="0" xfId="0" applyFont="1" applyAlignment="1">
      <alignment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 xfId="0" applyFont="1" applyFill="1" applyBorder="1" applyAlignment="1">
      <alignment horizontal="center" vertical="center"/>
    </xf>
    <xf numFmtId="0" fontId="7" fillId="4" borderId="1"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7" fillId="6" borderId="1"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1" xfId="0" applyFont="1" applyFill="1" applyBorder="1" applyAlignment="1">
      <alignment horizontal="center" vertical="center"/>
    </xf>
    <xf numFmtId="0" fontId="7" fillId="8" borderId="1" xfId="0" applyFont="1" applyFill="1" applyBorder="1" applyAlignment="1">
      <alignment horizontal="center" vertical="center"/>
    </xf>
    <xf numFmtId="0" fontId="5" fillId="8" borderId="2" xfId="0" applyFont="1" applyFill="1" applyBorder="1" applyAlignment="1">
      <alignment horizontal="center" vertical="center"/>
    </xf>
    <xf numFmtId="0" fontId="5" fillId="8" borderId="4" xfId="0" applyFont="1" applyFill="1" applyBorder="1" applyAlignment="1">
      <alignment horizontal="center" vertical="center"/>
    </xf>
    <xf numFmtId="0" fontId="5" fillId="8" borderId="1" xfId="0" applyFont="1" applyFill="1" applyBorder="1" applyAlignment="1">
      <alignment horizontal="center" vertical="center"/>
    </xf>
    <xf numFmtId="0" fontId="8" fillId="10"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0" borderId="0" xfId="0" applyFont="1" applyFill="1" applyBorder="1" applyAlignment="1">
      <alignment horizontal="center" vertical="center"/>
    </xf>
    <xf numFmtId="9" fontId="5" fillId="2" borderId="1" xfId="0" applyNumberFormat="1" applyFont="1" applyFill="1" applyBorder="1" applyAlignment="1">
      <alignment horizontal="center" vertical="center"/>
    </xf>
    <xf numFmtId="9" fontId="5" fillId="4" borderId="1" xfId="0" applyNumberFormat="1" applyFont="1" applyFill="1" applyBorder="1" applyAlignment="1">
      <alignment horizontal="center" vertical="center"/>
    </xf>
    <xf numFmtId="9" fontId="5" fillId="6" borderId="1" xfId="0" applyNumberFormat="1" applyFont="1" applyFill="1" applyBorder="1" applyAlignment="1">
      <alignment horizontal="center" vertical="center"/>
    </xf>
    <xf numFmtId="9" fontId="5" fillId="8" borderId="1" xfId="0" applyNumberFormat="1" applyFont="1" applyFill="1" applyBorder="1" applyAlignment="1">
      <alignment horizontal="center" vertical="center"/>
    </xf>
    <xf numFmtId="9" fontId="5" fillId="10" borderId="1" xfId="0" applyNumberFormat="1" applyFont="1" applyFill="1" applyBorder="1" applyAlignment="1">
      <alignment horizontal="center" vertical="center"/>
    </xf>
    <xf numFmtId="0" fontId="0" fillId="0" borderId="0" xfId="0" applyAlignment="1">
      <alignment horizontal="center" vertical="center"/>
    </xf>
    <xf numFmtId="0" fontId="0" fillId="6" borderId="0" xfId="0" applyFill="1"/>
    <xf numFmtId="0" fontId="11" fillId="12" borderId="0" xfId="0" applyFont="1" applyFill="1" applyAlignment="1">
      <alignment vertical="center"/>
    </xf>
    <xf numFmtId="0" fontId="0" fillId="13" borderId="0" xfId="0" applyFill="1"/>
    <xf numFmtId="0" fontId="0" fillId="12" borderId="0" xfId="0" applyFill="1"/>
    <xf numFmtId="0" fontId="0" fillId="10" borderId="0" xfId="0" applyFill="1"/>
    <xf numFmtId="0" fontId="0" fillId="10" borderId="0" xfId="0" applyFill="1" applyAlignment="1">
      <alignment horizontal="center"/>
    </xf>
    <xf numFmtId="0" fontId="12" fillId="14" borderId="0" xfId="0" applyFont="1" applyFill="1"/>
    <xf numFmtId="0" fontId="12" fillId="14" borderId="0" xfId="0" applyFont="1" applyFill="1" applyAlignment="1">
      <alignment horizontal="center"/>
    </xf>
    <xf numFmtId="0" fontId="2" fillId="6" borderId="5" xfId="0" applyFont="1" applyFill="1" applyBorder="1" applyAlignment="1">
      <alignment horizontal="left"/>
    </xf>
    <xf numFmtId="0" fontId="2" fillId="6" borderId="6" xfId="0" applyFont="1" applyFill="1" applyBorder="1"/>
    <xf numFmtId="0" fontId="0" fillId="6" borderId="6" xfId="0" applyFill="1" applyBorder="1"/>
    <xf numFmtId="0" fontId="0" fillId="6" borderId="7" xfId="0" applyFill="1" applyBorder="1" applyAlignment="1">
      <alignment horizontal="left"/>
    </xf>
    <xf numFmtId="0" fontId="0" fillId="6" borderId="0" xfId="0" applyFill="1" applyBorder="1"/>
    <xf numFmtId="0" fontId="15" fillId="14" borderId="10" xfId="0" applyFont="1" applyFill="1" applyBorder="1"/>
    <xf numFmtId="0" fontId="14" fillId="14" borderId="10" xfId="0" applyFont="1" applyFill="1" applyBorder="1"/>
    <xf numFmtId="0" fontId="14" fillId="14" borderId="11" xfId="0" applyFont="1" applyFill="1" applyBorder="1"/>
    <xf numFmtId="0" fontId="14" fillId="14" borderId="0" xfId="0" applyFont="1" applyFill="1" applyBorder="1" applyAlignment="1">
      <alignment horizontal="center"/>
    </xf>
    <xf numFmtId="0" fontId="14" fillId="14" borderId="0" xfId="0" applyFont="1" applyFill="1" applyBorder="1"/>
    <xf numFmtId="0" fontId="14" fillId="14" borderId="12" xfId="0" applyFont="1" applyFill="1" applyBorder="1"/>
    <xf numFmtId="0" fontId="14" fillId="14" borderId="13" xfId="0" applyFont="1" applyFill="1" applyBorder="1" applyAlignment="1">
      <alignment horizontal="center"/>
    </xf>
    <xf numFmtId="0" fontId="14" fillId="14" borderId="14" xfId="0" applyFont="1" applyFill="1" applyBorder="1"/>
    <xf numFmtId="0" fontId="14" fillId="14" borderId="15" xfId="0" applyFont="1" applyFill="1" applyBorder="1"/>
    <xf numFmtId="0" fontId="16" fillId="0" borderId="0" xfId="0" applyFont="1"/>
    <xf numFmtId="0" fontId="0" fillId="14" borderId="0" xfId="0" applyFill="1"/>
    <xf numFmtId="0" fontId="17" fillId="0" borderId="0" xfId="0" applyFont="1" applyAlignment="1">
      <alignment horizontal="center" vertical="center"/>
    </xf>
    <xf numFmtId="0" fontId="20" fillId="15" borderId="1" xfId="0" applyFont="1" applyFill="1" applyBorder="1" applyAlignment="1">
      <alignment horizontal="center" vertical="center" wrapText="1" readingOrder="1"/>
    </xf>
    <xf numFmtId="0" fontId="20" fillId="16" borderId="1" xfId="0" applyFont="1" applyFill="1" applyBorder="1" applyAlignment="1">
      <alignment horizontal="center" vertical="center" wrapText="1"/>
    </xf>
    <xf numFmtId="0" fontId="20" fillId="16" borderId="1" xfId="0" applyFont="1" applyFill="1" applyBorder="1" applyAlignment="1">
      <alignment horizontal="left" vertical="center" wrapText="1"/>
    </xf>
    <xf numFmtId="0" fontId="21" fillId="16" borderId="1" xfId="0" applyFont="1" applyFill="1" applyBorder="1" applyAlignment="1">
      <alignment horizontal="center" vertical="center" wrapText="1"/>
    </xf>
    <xf numFmtId="0" fontId="19" fillId="16" borderId="1" xfId="0" applyFont="1" applyFill="1" applyBorder="1" applyAlignment="1">
      <alignment horizontal="center" vertical="center" wrapText="1"/>
    </xf>
    <xf numFmtId="0" fontId="19" fillId="16" borderId="1" xfId="0" applyFont="1" applyFill="1" applyBorder="1" applyAlignment="1">
      <alignment vertical="center" wrapText="1"/>
    </xf>
    <xf numFmtId="0" fontId="20" fillId="17" borderId="1" xfId="0" applyFont="1" applyFill="1" applyBorder="1" applyAlignment="1">
      <alignment horizontal="center" vertical="center" wrapText="1"/>
    </xf>
    <xf numFmtId="0" fontId="20" fillId="17" borderId="1" xfId="0" applyFont="1" applyFill="1" applyBorder="1" applyAlignment="1">
      <alignment horizontal="left" vertical="center" wrapText="1"/>
    </xf>
    <xf numFmtId="0" fontId="21" fillId="17"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20" fillId="10" borderId="1" xfId="0" applyFont="1" applyFill="1" applyBorder="1" applyAlignment="1">
      <alignment horizontal="left" vertical="center" wrapText="1"/>
    </xf>
    <xf numFmtId="0" fontId="20" fillId="10" borderId="1" xfId="0" applyFont="1" applyFill="1" applyBorder="1" applyAlignment="1">
      <alignment vertical="center" wrapText="1"/>
    </xf>
    <xf numFmtId="0" fontId="21" fillId="10" borderId="1"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20" fillId="16" borderId="1" xfId="0" applyFont="1" applyFill="1" applyBorder="1" applyAlignment="1">
      <alignment vertical="center" wrapText="1"/>
    </xf>
    <xf numFmtId="0" fontId="18" fillId="8" borderId="1" xfId="0" applyFont="1" applyFill="1" applyBorder="1" applyAlignment="1">
      <alignment horizontal="center" vertical="center" wrapText="1"/>
    </xf>
    <xf numFmtId="0" fontId="18" fillId="8" borderId="1" xfId="0" applyFont="1" applyFill="1" applyBorder="1" applyAlignment="1">
      <alignment vertical="center" wrapText="1"/>
    </xf>
    <xf numFmtId="0" fontId="18" fillId="8" borderId="19" xfId="0" applyFont="1" applyFill="1" applyBorder="1" applyAlignment="1">
      <alignment horizontal="center" vertical="center" wrapText="1"/>
    </xf>
    <xf numFmtId="0" fontId="0" fillId="18" borderId="0" xfId="0" applyFill="1"/>
    <xf numFmtId="0" fontId="0" fillId="18" borderId="0" xfId="0" applyFill="1" applyBorder="1"/>
    <xf numFmtId="0" fontId="0" fillId="0" borderId="0" xfId="0" applyBorder="1"/>
    <xf numFmtId="0" fontId="0" fillId="18" borderId="0" xfId="0" applyFill="1" applyBorder="1" applyAlignment="1">
      <alignment vertical="center"/>
    </xf>
    <xf numFmtId="0" fontId="0" fillId="0" borderId="21" xfId="0" applyBorder="1" applyAlignment="1">
      <alignment vertical="center"/>
    </xf>
    <xf numFmtId="0" fontId="0" fillId="0" borderId="21" xfId="0" applyBorder="1"/>
    <xf numFmtId="0" fontId="0" fillId="0" borderId="5" xfId="0" applyBorder="1" applyAlignment="1">
      <alignment vertical="center"/>
    </xf>
    <xf numFmtId="0" fontId="0" fillId="0" borderId="6" xfId="0" applyBorder="1"/>
    <xf numFmtId="0" fontId="0" fillId="0" borderId="7" xfId="0" applyBorder="1"/>
    <xf numFmtId="0" fontId="24" fillId="0" borderId="7" xfId="0" applyFont="1" applyBorder="1" applyAlignment="1">
      <alignment vertical="center"/>
    </xf>
    <xf numFmtId="0" fontId="25" fillId="0" borderId="0" xfId="0" applyFont="1" applyBorder="1" applyAlignment="1">
      <alignment horizontal="center" vertical="center"/>
    </xf>
    <xf numFmtId="0" fontId="0" fillId="0" borderId="7" xfId="0" applyBorder="1" applyAlignment="1"/>
    <xf numFmtId="0" fontId="0" fillId="0" borderId="0" xfId="0" applyBorder="1" applyAlignment="1"/>
    <xf numFmtId="0" fontId="0" fillId="0" borderId="0" xfId="0" applyBorder="1" applyAlignment="1">
      <alignment vertical="center"/>
    </xf>
    <xf numFmtId="0" fontId="26" fillId="0" borderId="0" xfId="0" applyFont="1" applyBorder="1" applyAlignment="1">
      <alignment vertical="center"/>
    </xf>
    <xf numFmtId="0" fontId="27" fillId="0" borderId="7" xfId="0" applyFont="1" applyBorder="1" applyAlignment="1">
      <alignment vertical="center"/>
    </xf>
    <xf numFmtId="0" fontId="27" fillId="0" borderId="0" xfId="0" applyFont="1" applyBorder="1" applyAlignment="1">
      <alignment vertical="center"/>
    </xf>
    <xf numFmtId="0" fontId="28" fillId="0" borderId="0" xfId="0" applyFont="1" applyBorder="1" applyAlignment="1">
      <alignment vertical="center"/>
    </xf>
    <xf numFmtId="0" fontId="24" fillId="0" borderId="0" xfId="0" applyFont="1" applyBorder="1" applyAlignment="1">
      <alignment vertical="center"/>
    </xf>
    <xf numFmtId="0" fontId="27" fillId="0" borderId="0" xfId="0" applyFont="1" applyBorder="1" applyAlignment="1">
      <alignment horizontal="center" vertical="center"/>
    </xf>
    <xf numFmtId="0" fontId="27" fillId="0" borderId="0" xfId="0" applyFont="1" applyAlignment="1">
      <alignment vertical="center"/>
    </xf>
    <xf numFmtId="0" fontId="0" fillId="0" borderId="23" xfId="0" applyBorder="1"/>
    <xf numFmtId="0" fontId="0" fillId="0" borderId="8" xfId="0" applyBorder="1"/>
    <xf numFmtId="0" fontId="29" fillId="0" borderId="8" xfId="0" applyFont="1" applyBorder="1" applyAlignment="1">
      <alignment vertical="center"/>
    </xf>
    <xf numFmtId="0" fontId="29" fillId="0" borderId="0" xfId="0" applyFont="1" applyAlignment="1">
      <alignment vertical="center"/>
    </xf>
    <xf numFmtId="0" fontId="24" fillId="0" borderId="8" xfId="0" applyFont="1" applyBorder="1" applyAlignment="1">
      <alignment vertical="center"/>
    </xf>
    <xf numFmtId="0" fontId="24" fillId="0" borderId="0" xfId="0" applyFont="1" applyAlignment="1">
      <alignment vertical="center"/>
    </xf>
    <xf numFmtId="0" fontId="0" fillId="0" borderId="8" xfId="0" applyBorder="1" applyAlignment="1"/>
    <xf numFmtId="0" fontId="0" fillId="0" borderId="0" xfId="0" applyAlignment="1"/>
    <xf numFmtId="0" fontId="0" fillId="0" borderId="8" xfId="0" applyBorder="1" applyAlignment="1">
      <alignment vertical="center"/>
    </xf>
    <xf numFmtId="0" fontId="27" fillId="0" borderId="8" xfId="0" applyFont="1" applyBorder="1" applyAlignment="1">
      <alignment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center" wrapText="1"/>
      <protection locked="0"/>
    </xf>
    <xf numFmtId="0" fontId="30" fillId="0" borderId="0" xfId="0" applyFont="1" applyAlignment="1" applyProtection="1">
      <alignment wrapText="1"/>
      <protection locked="0"/>
    </xf>
    <xf numFmtId="0" fontId="0" fillId="10" borderId="0" xfId="0" applyFill="1" applyProtection="1">
      <protection locked="0"/>
    </xf>
    <xf numFmtId="0" fontId="32" fillId="19" borderId="0" xfId="0" applyFont="1" applyFill="1" applyAlignment="1" applyProtection="1">
      <protection locked="0"/>
    </xf>
    <xf numFmtId="0" fontId="12" fillId="19" borderId="0" xfId="0" applyFont="1" applyFill="1" applyProtection="1">
      <protection locked="0"/>
    </xf>
    <xf numFmtId="0" fontId="32" fillId="19" borderId="0" xfId="0" applyFont="1" applyFill="1" applyAlignment="1" applyProtection="1">
      <alignment wrapText="1"/>
      <protection locked="0"/>
    </xf>
    <xf numFmtId="0" fontId="0" fillId="20" borderId="0" xfId="0" applyFill="1" applyProtection="1">
      <protection locked="0"/>
    </xf>
    <xf numFmtId="0" fontId="0" fillId="20" borderId="0" xfId="0" applyFill="1" applyAlignment="1" applyProtection="1">
      <alignment horizontal="center"/>
      <protection locked="0"/>
    </xf>
    <xf numFmtId="0" fontId="0" fillId="20" borderId="0" xfId="0" applyFill="1" applyAlignment="1" applyProtection="1">
      <alignment horizontal="center" wrapText="1"/>
      <protection locked="0"/>
    </xf>
    <xf numFmtId="0" fontId="30" fillId="20" borderId="0" xfId="0" applyFont="1" applyFill="1" applyAlignment="1" applyProtection="1">
      <alignment wrapText="1"/>
      <protection locked="0"/>
    </xf>
    <xf numFmtId="0" fontId="2" fillId="14" borderId="0" xfId="0" applyFont="1" applyFill="1" applyAlignment="1" applyProtection="1">
      <alignment horizontal="center"/>
      <protection locked="0"/>
    </xf>
    <xf numFmtId="0" fontId="0" fillId="14" borderId="0" xfId="0" applyFill="1" applyAlignment="1" applyProtection="1">
      <alignment horizontal="left"/>
      <protection hidden="1"/>
    </xf>
    <xf numFmtId="0" fontId="0" fillId="14" borderId="0" xfId="0" applyFill="1" applyAlignment="1" applyProtection="1">
      <alignment horizontal="left" vertical="center"/>
      <protection hidden="1"/>
    </xf>
    <xf numFmtId="0" fontId="0" fillId="14" borderId="0" xfId="0" applyFill="1" applyAlignment="1" applyProtection="1">
      <alignment horizontal="center"/>
      <protection locked="0"/>
    </xf>
    <xf numFmtId="0" fontId="0" fillId="14" borderId="0" xfId="0" applyFill="1" applyAlignment="1" applyProtection="1">
      <alignment horizontal="center" wrapText="1"/>
      <protection locked="0"/>
    </xf>
    <xf numFmtId="0" fontId="30" fillId="14" borderId="0" xfId="0" applyFont="1" applyFill="1" applyAlignment="1" applyProtection="1">
      <alignment wrapText="1"/>
      <protection locked="0"/>
    </xf>
    <xf numFmtId="0" fontId="2" fillId="21" borderId="1" xfId="0" applyFont="1" applyFill="1" applyBorder="1" applyAlignment="1" applyProtection="1">
      <alignment horizontal="center" vertical="center"/>
      <protection locked="0"/>
    </xf>
    <xf numFmtId="0" fontId="0" fillId="14" borderId="1" xfId="0" applyFill="1" applyBorder="1" applyAlignment="1" applyProtection="1">
      <alignment horizontal="center"/>
      <protection locked="0"/>
    </xf>
    <xf numFmtId="0" fontId="0" fillId="14" borderId="0" xfId="0" applyFill="1" applyBorder="1" applyAlignment="1" applyProtection="1">
      <alignment horizontal="center"/>
      <protection locked="0"/>
    </xf>
    <xf numFmtId="0" fontId="0" fillId="14" borderId="0" xfId="0" applyFill="1" applyBorder="1" applyAlignment="1" applyProtection="1">
      <alignment horizontal="center" wrapText="1"/>
      <protection locked="0"/>
    </xf>
    <xf numFmtId="0" fontId="30" fillId="14" borderId="0" xfId="0" applyFont="1" applyFill="1" applyBorder="1" applyAlignment="1" applyProtection="1">
      <alignment wrapText="1"/>
      <protection locked="0"/>
    </xf>
    <xf numFmtId="0" fontId="0" fillId="14" borderId="0" xfId="0" applyFont="1" applyFill="1" applyBorder="1" applyAlignment="1" applyProtection="1">
      <alignment horizontal="center"/>
      <protection locked="0"/>
    </xf>
    <xf numFmtId="0" fontId="0" fillId="14" borderId="0" xfId="0" applyFont="1" applyFill="1" applyBorder="1" applyAlignment="1" applyProtection="1">
      <alignment horizontal="center" wrapText="1"/>
      <protection locked="0"/>
    </xf>
    <xf numFmtId="0" fontId="0" fillId="14" borderId="0" xfId="0" applyFont="1" applyFill="1" applyBorder="1" applyAlignment="1" applyProtection="1">
      <alignment horizontal="left" wrapText="1" indent="15"/>
      <protection locked="0"/>
    </xf>
    <xf numFmtId="0" fontId="0" fillId="14" borderId="0" xfId="0" applyFont="1" applyFill="1" applyAlignment="1" applyProtection="1">
      <alignment horizontal="center"/>
      <protection locked="0"/>
    </xf>
    <xf numFmtId="0" fontId="0" fillId="14" borderId="0" xfId="0" applyFont="1" applyFill="1" applyAlignment="1" applyProtection="1">
      <alignment horizontal="center" wrapText="1"/>
      <protection locked="0"/>
    </xf>
    <xf numFmtId="0" fontId="0" fillId="14" borderId="0" xfId="0" applyFont="1" applyFill="1" applyAlignment="1" applyProtection="1">
      <alignment horizontal="left" wrapText="1" indent="15"/>
      <protection locked="0"/>
    </xf>
    <xf numFmtId="0" fontId="2" fillId="14" borderId="0" xfId="0" applyFont="1" applyFill="1" applyAlignment="1" applyProtection="1">
      <alignment horizontal="left" wrapText="1" indent="15"/>
      <protection locked="0"/>
    </xf>
    <xf numFmtId="0" fontId="2" fillId="14" borderId="1" xfId="0" applyFont="1" applyFill="1" applyBorder="1" applyAlignment="1" applyProtection="1">
      <alignment horizontal="center" vertical="center"/>
      <protection locked="0"/>
    </xf>
    <xf numFmtId="0" fontId="33" fillId="21" borderId="1" xfId="0"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0" fontId="33" fillId="14" borderId="1" xfId="0" applyFont="1" applyFill="1" applyBorder="1" applyAlignment="1" applyProtection="1">
      <alignment vertical="center" wrapText="1"/>
      <protection locked="0"/>
    </xf>
    <xf numFmtId="0" fontId="33" fillId="14" borderId="0" xfId="0" applyFont="1" applyFill="1" applyBorder="1" applyAlignment="1" applyProtection="1">
      <alignment vertical="center" wrapText="1"/>
      <protection locked="0"/>
    </xf>
    <xf numFmtId="49" fontId="0" fillId="0" borderId="0" xfId="0" applyNumberFormat="1"/>
    <xf numFmtId="0" fontId="0" fillId="0" borderId="0" xfId="0" applyProtection="1">
      <protection hidden="1"/>
    </xf>
    <xf numFmtId="0" fontId="0" fillId="0" borderId="0" xfId="0" applyAlignment="1" applyProtection="1">
      <alignment horizontal="center" vertical="top"/>
      <protection hidden="1"/>
    </xf>
    <xf numFmtId="0" fontId="0" fillId="0" borderId="0" xfId="0" applyAlignment="1" applyProtection="1">
      <protection hidden="1"/>
    </xf>
    <xf numFmtId="0" fontId="3" fillId="0" borderId="0" xfId="0" applyFont="1" applyAlignment="1" applyProtection="1">
      <alignment horizontal="center" vertical="center"/>
      <protection hidden="1"/>
    </xf>
    <xf numFmtId="0" fontId="34" fillId="0" borderId="0" xfId="0" applyFont="1" applyProtection="1">
      <protection hidden="1"/>
    </xf>
    <xf numFmtId="0" fontId="35" fillId="0" borderId="0" xfId="0" applyFont="1" applyProtection="1">
      <protection hidden="1"/>
    </xf>
    <xf numFmtId="0" fontId="0" fillId="20" borderId="0" xfId="0" applyFill="1" applyProtection="1">
      <protection hidden="1"/>
    </xf>
    <xf numFmtId="0" fontId="0" fillId="20" borderId="0" xfId="0" applyFill="1" applyAlignment="1" applyProtection="1">
      <alignment horizontal="center" vertical="top"/>
      <protection hidden="1"/>
    </xf>
    <xf numFmtId="0" fontId="0" fillId="20" borderId="0" xfId="0" applyFill="1" applyAlignment="1" applyProtection="1">
      <protection hidden="1"/>
    </xf>
    <xf numFmtId="0" fontId="2" fillId="14" borderId="0" xfId="0" applyFont="1" applyFill="1" applyAlignment="1" applyProtection="1">
      <protection hidden="1"/>
    </xf>
    <xf numFmtId="0" fontId="2" fillId="14" borderId="0" xfId="0" applyFont="1" applyFill="1" applyAlignment="1" applyProtection="1">
      <alignment horizontal="left"/>
      <protection hidden="1"/>
    </xf>
    <xf numFmtId="0" fontId="0" fillId="14" borderId="0" xfId="0" applyFill="1" applyAlignment="1" applyProtection="1">
      <protection hidden="1"/>
    </xf>
    <xf numFmtId="0" fontId="2" fillId="21" borderId="0" xfId="0" applyFont="1" applyFill="1" applyAlignment="1" applyProtection="1">
      <alignment horizontal="left" vertical="top"/>
      <protection hidden="1"/>
    </xf>
    <xf numFmtId="0" fontId="0" fillId="21" borderId="0" xfId="0" applyFill="1" applyAlignment="1" applyProtection="1">
      <protection hidden="1"/>
    </xf>
    <xf numFmtId="0" fontId="35" fillId="14" borderId="0" xfId="0" applyFont="1" applyFill="1" applyAlignment="1" applyProtection="1">
      <protection hidden="1"/>
    </xf>
    <xf numFmtId="49" fontId="35" fillId="14" borderId="0" xfId="0" applyNumberFormat="1" applyFont="1" applyFill="1" applyAlignment="1" applyProtection="1">
      <protection locked="0"/>
    </xf>
    <xf numFmtId="0" fontId="2" fillId="21" borderId="0" xfId="0" applyFont="1" applyFill="1" applyAlignment="1" applyProtection="1">
      <alignment vertical="top"/>
      <protection hidden="1"/>
    </xf>
    <xf numFmtId="0" fontId="0" fillId="21" borderId="0" xfId="0" applyFill="1" applyAlignment="1" applyProtection="1">
      <alignment horizontal="left" vertical="top" indent="2"/>
      <protection hidden="1"/>
    </xf>
    <xf numFmtId="0" fontId="34" fillId="21" borderId="0" xfId="0" applyNumberFormat="1" applyFont="1" applyFill="1" applyAlignment="1" applyProtection="1">
      <alignment horizontal="left" indent="1"/>
      <protection hidden="1"/>
    </xf>
    <xf numFmtId="0" fontId="12" fillId="22" borderId="0" xfId="0" applyFont="1" applyFill="1" applyProtection="1">
      <protection hidden="1"/>
    </xf>
    <xf numFmtId="0" fontId="3" fillId="20" borderId="0" xfId="0" applyFont="1" applyFill="1" applyAlignment="1" applyProtection="1">
      <alignment horizontal="center" vertical="center"/>
      <protection hidden="1"/>
    </xf>
    <xf numFmtId="0" fontId="3" fillId="14" borderId="0" xfId="0" applyFont="1" applyFill="1" applyAlignment="1" applyProtection="1">
      <alignment horizontal="center" vertical="center"/>
      <protection hidden="1"/>
    </xf>
    <xf numFmtId="0" fontId="3" fillId="21" borderId="0" xfId="0" applyFont="1" applyFill="1" applyAlignment="1" applyProtection="1">
      <alignment horizontal="center" vertical="center"/>
      <protection hidden="1"/>
    </xf>
    <xf numFmtId="14" fontId="34" fillId="0" borderId="0" xfId="0" applyNumberFormat="1" applyFont="1" applyAlignment="1" applyProtection="1">
      <alignment horizontal="left"/>
      <protection hidden="1"/>
    </xf>
    <xf numFmtId="0" fontId="34" fillId="0" borderId="0" xfId="0" applyNumberFormat="1" applyFont="1" applyAlignment="1" applyProtection="1">
      <alignment horizontal="center"/>
      <protection hidden="1"/>
    </xf>
    <xf numFmtId="0" fontId="34" fillId="0" borderId="0" xfId="0" applyFont="1" applyAlignment="1" applyProtection="1">
      <alignment horizontal="center"/>
      <protection hidden="1"/>
    </xf>
    <xf numFmtId="0" fontId="12" fillId="0" borderId="0" xfId="0" applyFont="1" applyAlignment="1">
      <alignment vertical="center"/>
    </xf>
    <xf numFmtId="0" fontId="34" fillId="0" borderId="0" xfId="0" applyFont="1"/>
    <xf numFmtId="0" fontId="0" fillId="0" borderId="0" xfId="0" applyFont="1"/>
    <xf numFmtId="0" fontId="12" fillId="0" borderId="0" xfId="0" applyFont="1"/>
    <xf numFmtId="0" fontId="12" fillId="0" borderId="0" xfId="0" applyFont="1" applyAlignment="1">
      <alignment horizontal="center" vertical="center"/>
    </xf>
    <xf numFmtId="0" fontId="39" fillId="21" borderId="1" xfId="0" applyFont="1" applyFill="1" applyBorder="1" applyAlignment="1">
      <alignment horizontal="center" vertical="center"/>
    </xf>
    <xf numFmtId="0" fontId="39" fillId="0" borderId="1" xfId="0" applyFont="1" applyBorder="1" applyAlignment="1">
      <alignment horizontal="center" vertical="center"/>
    </xf>
    <xf numFmtId="2" fontId="39" fillId="0" borderId="1" xfId="0" applyNumberFormat="1" applyFont="1" applyBorder="1" applyAlignment="1" applyProtection="1">
      <alignment horizontal="center" vertical="center"/>
      <protection locked="0"/>
    </xf>
    <xf numFmtId="0" fontId="34" fillId="0" borderId="0" xfId="0" applyFont="1" applyAlignment="1">
      <alignment vertical="center"/>
    </xf>
    <xf numFmtId="0" fontId="41" fillId="0" borderId="1" xfId="0" applyFont="1" applyBorder="1" applyAlignment="1">
      <alignment horizontal="center" vertical="center"/>
    </xf>
    <xf numFmtId="2" fontId="39" fillId="0" borderId="1" xfId="0" applyNumberFormat="1" applyFont="1" applyBorder="1" applyAlignment="1" applyProtection="1">
      <alignment horizontal="center" vertical="center"/>
      <protection hidden="1"/>
    </xf>
    <xf numFmtId="2" fontId="42" fillId="23" borderId="1" xfId="0" applyNumberFormat="1" applyFont="1" applyFill="1" applyBorder="1" applyAlignment="1">
      <alignment horizontal="center" vertical="center"/>
    </xf>
    <xf numFmtId="0" fontId="43" fillId="23" borderId="1" xfId="0" applyFont="1" applyFill="1" applyBorder="1" applyAlignment="1">
      <alignment horizontal="center" vertical="center"/>
    </xf>
    <xf numFmtId="0" fontId="0" fillId="0" borderId="0" xfId="0" applyAlignment="1">
      <alignment horizontal="left"/>
    </xf>
    <xf numFmtId="0" fontId="44" fillId="0" borderId="0" xfId="0" applyFont="1" applyAlignment="1">
      <alignment shrinkToFit="1"/>
    </xf>
    <xf numFmtId="0" fontId="34" fillId="0" borderId="0" xfId="0" applyFont="1" applyFill="1"/>
    <xf numFmtId="0" fontId="0" fillId="0" borderId="0" xfId="0" applyFont="1" applyAlignment="1">
      <alignment vertical="center"/>
    </xf>
    <xf numFmtId="9" fontId="0" fillId="0" borderId="0" xfId="0" applyNumberFormat="1" applyFont="1" applyAlignment="1">
      <alignment vertical="center"/>
    </xf>
    <xf numFmtId="0" fontId="0" fillId="0" borderId="0" xfId="0" applyFont="1" applyFill="1"/>
    <xf numFmtId="1" fontId="0" fillId="0" borderId="0" xfId="0" applyNumberFormat="1" applyFont="1"/>
    <xf numFmtId="9" fontId="0" fillId="0" borderId="0" xfId="0" applyNumberFormat="1" applyFont="1"/>
    <xf numFmtId="2" fontId="0" fillId="0" borderId="0" xfId="0" applyNumberFormat="1" applyFont="1"/>
    <xf numFmtId="0" fontId="12" fillId="0" borderId="0" xfId="0" applyFont="1" applyFill="1"/>
    <xf numFmtId="0" fontId="0" fillId="0" borderId="0" xfId="0" applyFont="1" applyAlignment="1">
      <alignment horizontal="center" vertical="center"/>
    </xf>
    <xf numFmtId="2" fontId="3" fillId="0" borderId="0" xfId="0" applyNumberFormat="1" applyFont="1" applyBorder="1" applyAlignment="1" applyProtection="1">
      <alignment horizontal="center" vertical="center"/>
      <protection hidden="1"/>
    </xf>
    <xf numFmtId="0" fontId="0" fillId="0" borderId="0" xfId="0" applyFont="1" applyFill="1" applyAlignment="1">
      <alignment horizontal="center" vertical="center"/>
    </xf>
    <xf numFmtId="0" fontId="12" fillId="0" borderId="0" xfId="0" applyFont="1" applyFill="1" applyAlignment="1">
      <alignment horizontal="center" vertical="center"/>
    </xf>
    <xf numFmtId="0" fontId="0" fillId="0" borderId="1" xfId="0" applyFont="1" applyBorder="1" applyAlignment="1">
      <alignment horizontal="center" vertical="center"/>
    </xf>
    <xf numFmtId="0" fontId="0" fillId="6" borderId="2" xfId="0" applyFont="1" applyFill="1" applyBorder="1" applyAlignment="1">
      <alignment horizontal="center" vertical="center"/>
    </xf>
    <xf numFmtId="9" fontId="0" fillId="0" borderId="1" xfId="0" applyNumberFormat="1" applyFont="1" applyBorder="1" applyAlignment="1">
      <alignment horizontal="center" vertical="center"/>
    </xf>
    <xf numFmtId="0" fontId="0" fillId="0" borderId="2" xfId="0" applyFont="1" applyBorder="1" applyAlignment="1">
      <alignment horizontal="center" vertical="center"/>
    </xf>
    <xf numFmtId="0" fontId="35" fillId="0" borderId="0" xfId="0" applyFont="1" applyAlignment="1" applyProtection="1">
      <alignment vertical="center"/>
      <protection hidden="1"/>
    </xf>
    <xf numFmtId="0" fontId="0" fillId="24" borderId="0" xfId="0" applyFill="1" applyProtection="1">
      <protection hidden="1"/>
    </xf>
    <xf numFmtId="0" fontId="0" fillId="14" borderId="0" xfId="0" applyFill="1" applyProtection="1">
      <protection hidden="1"/>
    </xf>
    <xf numFmtId="0" fontId="0" fillId="20" borderId="0" xfId="0" applyFill="1" applyAlignment="1" applyProtection="1">
      <alignment vertical="center"/>
      <protection hidden="1"/>
    </xf>
    <xf numFmtId="0" fontId="46" fillId="14" borderId="1" xfId="0" applyFont="1" applyFill="1" applyBorder="1" applyAlignment="1" applyProtection="1">
      <alignment horizontal="center" vertical="center" wrapText="1"/>
      <protection hidden="1"/>
    </xf>
    <xf numFmtId="0" fontId="46" fillId="14" borderId="1" xfId="0" applyFont="1" applyFill="1" applyBorder="1" applyAlignment="1" applyProtection="1">
      <alignment horizontal="center" vertical="center"/>
      <protection hidden="1"/>
    </xf>
    <xf numFmtId="2" fontId="0" fillId="14" borderId="1" xfId="0" applyNumberFormat="1" applyFill="1" applyBorder="1" applyAlignment="1" applyProtection="1">
      <alignment horizontal="center" vertical="center"/>
      <protection hidden="1"/>
    </xf>
    <xf numFmtId="9" fontId="0" fillId="14" borderId="1" xfId="0" applyNumberFormat="1" applyFill="1" applyBorder="1" applyAlignment="1" applyProtection="1">
      <alignment horizontal="center" vertical="center"/>
      <protection hidden="1"/>
    </xf>
    <xf numFmtId="10" fontId="16" fillId="14" borderId="4" xfId="1" applyNumberFormat="1" applyFont="1" applyFill="1" applyBorder="1" applyAlignment="1" applyProtection="1">
      <alignment horizontal="left" vertical="center"/>
      <protection hidden="1"/>
    </xf>
    <xf numFmtId="9" fontId="0" fillId="14" borderId="4" xfId="1" applyFont="1" applyFill="1" applyBorder="1" applyAlignment="1" applyProtection="1">
      <alignment horizontal="left" vertical="center"/>
      <protection hidden="1"/>
    </xf>
    <xf numFmtId="0" fontId="45" fillId="14" borderId="0" xfId="0" applyFont="1" applyFill="1" applyAlignment="1" applyProtection="1">
      <alignment horizontal="center"/>
      <protection hidden="1"/>
    </xf>
    <xf numFmtId="49" fontId="48" fillId="14" borderId="0" xfId="0" applyNumberFormat="1" applyFont="1" applyFill="1" applyAlignment="1" applyProtection="1">
      <alignment shrinkToFit="1"/>
      <protection hidden="1"/>
    </xf>
    <xf numFmtId="49" fontId="49" fillId="14" borderId="0" xfId="0" applyNumberFormat="1" applyFont="1" applyFill="1" applyAlignment="1" applyProtection="1">
      <alignment shrinkToFit="1"/>
      <protection hidden="1"/>
    </xf>
    <xf numFmtId="0" fontId="48" fillId="14" borderId="0" xfId="0" applyFont="1" applyFill="1" applyAlignment="1" applyProtection="1">
      <alignment shrinkToFit="1"/>
      <protection hidden="1"/>
    </xf>
    <xf numFmtId="0" fontId="35" fillId="20" borderId="0" xfId="0" applyFont="1" applyFill="1" applyProtection="1">
      <protection hidden="1"/>
    </xf>
    <xf numFmtId="0" fontId="34" fillId="0" borderId="0" xfId="0" applyFont="1" applyFill="1" applyBorder="1" applyAlignment="1" applyProtection="1">
      <alignment horizontal="center" vertical="center"/>
      <protection hidden="1"/>
    </xf>
    <xf numFmtId="0" fontId="34" fillId="0" borderId="0" xfId="0" applyFont="1" applyAlignment="1" applyProtection="1">
      <alignment vertical="center"/>
      <protection hidden="1"/>
    </xf>
    <xf numFmtId="0" fontId="34" fillId="0" borderId="0" xfId="0" applyFont="1" applyBorder="1" applyAlignment="1" applyProtection="1">
      <alignment vertical="center"/>
      <protection hidden="1"/>
    </xf>
    <xf numFmtId="2" fontId="34" fillId="0" borderId="0" xfId="0" applyNumberFormat="1" applyFont="1" applyBorder="1" applyAlignment="1" applyProtection="1">
      <alignment vertical="center"/>
      <protection hidden="1"/>
    </xf>
    <xf numFmtId="0" fontId="34" fillId="0" borderId="0" xfId="0" applyFont="1" applyBorder="1" applyProtection="1">
      <protection hidden="1"/>
    </xf>
    <xf numFmtId="0" fontId="34" fillId="0" borderId="0" xfId="0" applyFont="1" applyAlignment="1" applyProtection="1">
      <alignment horizontal="center" vertical="center"/>
      <protection hidden="1"/>
    </xf>
    <xf numFmtId="0" fontId="35" fillId="0" borderId="0" xfId="0" applyFont="1" applyAlignment="1" applyProtection="1">
      <alignment horizontal="center"/>
      <protection hidden="1"/>
    </xf>
    <xf numFmtId="9" fontId="35" fillId="0" borderId="0" xfId="0" applyNumberFormat="1" applyFont="1" applyProtection="1">
      <protection hidden="1"/>
    </xf>
    <xf numFmtId="0" fontId="35" fillId="0" borderId="0" xfId="0" applyFont="1" applyAlignment="1" applyProtection="1">
      <alignment horizontal="center" vertical="center"/>
      <protection hidden="1"/>
    </xf>
    <xf numFmtId="9" fontId="35" fillId="0" borderId="0" xfId="1" applyFont="1" applyProtection="1">
      <protection hidden="1"/>
    </xf>
    <xf numFmtId="0" fontId="2" fillId="14" borderId="0" xfId="0" applyFont="1" applyFill="1" applyAlignment="1" applyProtection="1">
      <alignment horizontal="left" vertical="top"/>
      <protection hidden="1"/>
    </xf>
    <xf numFmtId="0" fontId="2" fillId="14" borderId="0" xfId="0" applyFont="1" applyFill="1" applyAlignment="1" applyProtection="1">
      <alignment vertical="top"/>
      <protection hidden="1"/>
    </xf>
    <xf numFmtId="0" fontId="0" fillId="14" borderId="0" xfId="0" applyFill="1" applyAlignment="1" applyProtection="1">
      <alignment horizontal="center" vertical="top"/>
      <protection hidden="1"/>
    </xf>
    <xf numFmtId="0" fontId="0" fillId="14" borderId="5" xfId="0" applyFill="1" applyBorder="1" applyAlignment="1" applyProtection="1">
      <alignment vertical="top"/>
      <protection hidden="1"/>
    </xf>
    <xf numFmtId="0" fontId="0" fillId="14" borderId="6" xfId="0" applyFill="1" applyBorder="1" applyAlignment="1" applyProtection="1">
      <alignment vertical="top"/>
      <protection hidden="1"/>
    </xf>
    <xf numFmtId="0" fontId="0" fillId="14" borderId="6" xfId="0" applyFill="1" applyBorder="1" applyAlignment="1" applyProtection="1">
      <protection hidden="1"/>
    </xf>
    <xf numFmtId="0" fontId="0" fillId="14" borderId="7" xfId="0" applyFill="1" applyBorder="1" applyAlignment="1" applyProtection="1">
      <alignment vertical="top"/>
      <protection hidden="1"/>
    </xf>
    <xf numFmtId="0" fontId="0" fillId="14" borderId="0" xfId="0" applyFill="1" applyBorder="1" applyAlignment="1" applyProtection="1">
      <alignment vertical="top"/>
      <protection hidden="1"/>
    </xf>
    <xf numFmtId="0" fontId="0" fillId="14" borderId="0" xfId="0" applyFill="1" applyBorder="1" applyAlignment="1" applyProtection="1">
      <protection hidden="1"/>
    </xf>
    <xf numFmtId="0" fontId="0" fillId="14" borderId="0" xfId="0" applyFill="1" applyBorder="1" applyAlignment="1" applyProtection="1">
      <alignment horizontal="center" vertical="top"/>
      <protection hidden="1"/>
    </xf>
    <xf numFmtId="0" fontId="2" fillId="14" borderId="7" xfId="0" applyFont="1" applyFill="1" applyBorder="1" applyAlignment="1" applyProtection="1">
      <alignment horizontal="left" vertical="center"/>
      <protection hidden="1"/>
    </xf>
    <xf numFmtId="0" fontId="2" fillId="14" borderId="0" xfId="0" applyFont="1" applyFill="1" applyBorder="1" applyAlignment="1" applyProtection="1">
      <alignment horizontal="center" vertical="center"/>
      <protection hidden="1"/>
    </xf>
    <xf numFmtId="0" fontId="0" fillId="14" borderId="7" xfId="0" applyFill="1" applyBorder="1" applyAlignment="1" applyProtection="1">
      <alignment horizontal="center" vertical="top"/>
      <protection hidden="1"/>
    </xf>
    <xf numFmtId="0" fontId="45" fillId="14" borderId="0" xfId="0" applyFont="1" applyFill="1" applyBorder="1" applyAlignment="1" applyProtection="1">
      <alignment vertical="center" wrapText="1"/>
      <protection hidden="1"/>
    </xf>
    <xf numFmtId="0" fontId="0" fillId="14" borderId="0" xfId="0" applyFill="1" applyBorder="1" applyAlignment="1" applyProtection="1">
      <alignment vertical="center" shrinkToFit="1"/>
      <protection hidden="1"/>
    </xf>
    <xf numFmtId="0" fontId="0" fillId="14" borderId="7" xfId="0" applyFont="1" applyFill="1" applyBorder="1" applyAlignment="1" applyProtection="1">
      <alignment horizontal="left" vertical="top"/>
      <protection hidden="1"/>
    </xf>
    <xf numFmtId="0" fontId="0" fillId="14" borderId="0" xfId="0" applyFont="1" applyFill="1" applyBorder="1" applyAlignment="1" applyProtection="1">
      <alignment vertical="center" wrapText="1"/>
      <protection hidden="1"/>
    </xf>
    <xf numFmtId="0" fontId="0" fillId="14" borderId="0" xfId="0" applyFont="1" applyFill="1" applyBorder="1" applyAlignment="1" applyProtection="1">
      <alignment vertical="center"/>
      <protection hidden="1"/>
    </xf>
    <xf numFmtId="0" fontId="0" fillId="14" borderId="7" xfId="0" applyFont="1" applyFill="1" applyBorder="1" applyAlignment="1" applyProtection="1">
      <alignment horizontal="center" vertical="top"/>
      <protection hidden="1"/>
    </xf>
    <xf numFmtId="0" fontId="35" fillId="14" borderId="0" xfId="0" applyNumberFormat="1" applyFont="1" applyFill="1" applyBorder="1" applyAlignment="1" applyProtection="1">
      <alignment vertical="center" wrapText="1"/>
      <protection locked="0" hidden="1"/>
    </xf>
    <xf numFmtId="0" fontId="2" fillId="14" borderId="22" xfId="0" applyFont="1" applyFill="1" applyBorder="1" applyAlignment="1" applyProtection="1">
      <alignment horizontal="left" vertical="center"/>
      <protection hidden="1"/>
    </xf>
    <xf numFmtId="0" fontId="46" fillId="14" borderId="21" xfId="0" applyFont="1" applyFill="1" applyBorder="1" applyAlignment="1" applyProtection="1">
      <alignment horizontal="left" vertical="center"/>
      <protection hidden="1"/>
    </xf>
    <xf numFmtId="0" fontId="16" fillId="14" borderId="23" xfId="0" applyFont="1" applyFill="1" applyBorder="1" applyAlignment="1" applyProtection="1">
      <alignment horizontal="center" vertical="center"/>
      <protection hidden="1"/>
    </xf>
    <xf numFmtId="0" fontId="3" fillId="14" borderId="8" xfId="0" applyFont="1" applyFill="1" applyBorder="1" applyAlignment="1" applyProtection="1">
      <alignment vertical="center"/>
      <protection hidden="1"/>
    </xf>
    <xf numFmtId="0" fontId="3" fillId="14" borderId="8" xfId="0" applyFont="1" applyFill="1" applyBorder="1" applyAlignment="1" applyProtection="1">
      <alignment horizontal="center" vertical="center"/>
      <protection hidden="1"/>
    </xf>
    <xf numFmtId="0" fontId="3" fillId="14" borderId="24" xfId="0" applyFont="1" applyFill="1" applyBorder="1" applyAlignment="1" applyProtection="1">
      <alignment horizontal="center" vertical="center"/>
      <protection hidden="1"/>
    </xf>
    <xf numFmtId="0" fontId="3" fillId="14" borderId="0" xfId="0" applyFont="1" applyFill="1" applyBorder="1" applyAlignment="1" applyProtection="1">
      <alignment horizontal="center" vertical="center"/>
      <protection hidden="1"/>
    </xf>
    <xf numFmtId="0" fontId="0" fillId="10" borderId="0" xfId="0" applyFill="1" applyProtection="1">
      <protection hidden="1"/>
    </xf>
    <xf numFmtId="0" fontId="31" fillId="11" borderId="0" xfId="0" applyFont="1" applyFill="1" applyAlignment="1" applyProtection="1">
      <alignment horizontal="center" vertical="top"/>
      <protection hidden="1"/>
    </xf>
    <xf numFmtId="0" fontId="12" fillId="22" borderId="0" xfId="0" applyFont="1" applyFill="1" applyAlignment="1" applyProtection="1">
      <protection hidden="1"/>
    </xf>
    <xf numFmtId="0" fontId="0" fillId="14" borderId="1" xfId="0" applyFill="1" applyBorder="1" applyAlignment="1" applyProtection="1">
      <protection hidden="1"/>
    </xf>
    <xf numFmtId="0" fontId="0" fillId="14" borderId="1" xfId="0" applyFill="1" applyBorder="1" applyAlignment="1" applyProtection="1">
      <protection locked="0"/>
    </xf>
    <xf numFmtId="0" fontId="51" fillId="14" borderId="1" xfId="0" applyFont="1" applyFill="1" applyBorder="1" applyAlignment="1" applyProtection="1">
      <alignment horizontal="center"/>
      <protection locked="0"/>
    </xf>
    <xf numFmtId="0" fontId="0" fillId="14" borderId="3" xfId="0" applyFill="1" applyBorder="1" applyAlignment="1" applyProtection="1">
      <alignment horizontal="center" vertical="top"/>
      <protection hidden="1"/>
    </xf>
    <xf numFmtId="0" fontId="0" fillId="14" borderId="3" xfId="0" applyFill="1" applyBorder="1" applyAlignment="1" applyProtection="1">
      <protection hidden="1"/>
    </xf>
    <xf numFmtId="0" fontId="2" fillId="14" borderId="1" xfId="0" applyFont="1" applyFill="1" applyBorder="1" applyAlignment="1" applyProtection="1">
      <alignment horizontal="center" vertical="center"/>
      <protection hidden="1"/>
    </xf>
    <xf numFmtId="0" fontId="2" fillId="14" borderId="3" xfId="0" applyFont="1" applyFill="1" applyBorder="1" applyAlignment="1" applyProtection="1">
      <alignment horizontal="center" vertical="center"/>
      <protection hidden="1"/>
    </xf>
    <xf numFmtId="0" fontId="2" fillId="14" borderId="2" xfId="0" applyFont="1" applyFill="1" applyBorder="1" applyAlignment="1" applyProtection="1">
      <alignment horizontal="left" vertical="center"/>
      <protection hidden="1"/>
    </xf>
    <xf numFmtId="0" fontId="0" fillId="14" borderId="1" xfId="0" applyFill="1" applyBorder="1" applyAlignment="1" applyProtection="1">
      <alignment horizontal="center" vertical="top"/>
      <protection hidden="1"/>
    </xf>
    <xf numFmtId="0" fontId="46" fillId="14" borderId="3" xfId="0" applyFont="1" applyFill="1" applyBorder="1" applyAlignment="1" applyProtection="1">
      <alignment horizontal="left" vertical="center"/>
      <protection hidden="1"/>
    </xf>
    <xf numFmtId="0" fontId="45" fillId="14" borderId="0" xfId="0" applyFont="1" applyFill="1" applyAlignment="1" applyProtection="1">
      <alignment horizontal="center" vertical="top"/>
      <protection hidden="1"/>
    </xf>
    <xf numFmtId="0" fontId="45" fillId="14" borderId="0" xfId="0" applyFont="1" applyFill="1" applyAlignment="1" applyProtection="1">
      <protection hidden="1"/>
    </xf>
    <xf numFmtId="0" fontId="48" fillId="14" borderId="0" xfId="0" applyFont="1" applyFill="1" applyAlignment="1" applyProtection="1">
      <protection hidden="1"/>
    </xf>
    <xf numFmtId="49" fontId="48" fillId="14" borderId="0" xfId="0" applyNumberFormat="1" applyFont="1" applyFill="1" applyAlignment="1" applyProtection="1">
      <protection hidden="1"/>
    </xf>
    <xf numFmtId="0" fontId="45" fillId="14" borderId="0" xfId="0" applyFont="1" applyFill="1" applyAlignment="1" applyProtection="1">
      <alignment horizontal="left" vertical="top"/>
      <protection hidden="1"/>
    </xf>
    <xf numFmtId="0" fontId="45" fillId="14" borderId="0" xfId="0" applyFont="1" applyFill="1" applyAlignment="1" applyProtection="1">
      <alignment horizontal="left"/>
      <protection hidden="1"/>
    </xf>
    <xf numFmtId="0" fontId="45" fillId="14" borderId="0" xfId="0" applyFont="1" applyFill="1" applyAlignment="1" applyProtection="1">
      <alignment horizontal="left" indent="2"/>
      <protection hidden="1"/>
    </xf>
    <xf numFmtId="0" fontId="52" fillId="22" borderId="0" xfId="0" applyFont="1" applyFill="1" applyAlignment="1" applyProtection="1">
      <alignment horizontal="center" vertical="center"/>
      <protection hidden="1"/>
    </xf>
    <xf numFmtId="0" fontId="16" fillId="14" borderId="17" xfId="0" applyFont="1" applyFill="1" applyBorder="1" applyAlignment="1" applyProtection="1">
      <alignment horizontal="center" vertical="center"/>
      <protection hidden="1"/>
    </xf>
    <xf numFmtId="0" fontId="3" fillId="14" borderId="4" xfId="0" applyFont="1" applyFill="1" applyBorder="1" applyAlignment="1" applyProtection="1">
      <alignment horizontal="center" vertical="center"/>
      <protection hidden="1"/>
    </xf>
    <xf numFmtId="0" fontId="3" fillId="14" borderId="1" xfId="0" applyFont="1" applyFill="1" applyBorder="1" applyAlignment="1" applyProtection="1">
      <alignment horizontal="center" vertical="center"/>
      <protection hidden="1"/>
    </xf>
    <xf numFmtId="166" fontId="53" fillId="14" borderId="1" xfId="2" applyNumberFormat="1" applyFont="1" applyFill="1" applyBorder="1" applyAlignment="1" applyProtection="1">
      <alignment horizontal="center" vertical="center"/>
      <protection hidden="1"/>
    </xf>
    <xf numFmtId="0" fontId="3" fillId="14" borderId="1" xfId="0" applyFont="1" applyFill="1" applyBorder="1" applyAlignment="1" applyProtection="1">
      <alignment horizontal="center" vertical="center" wrapText="1"/>
      <protection hidden="1"/>
    </xf>
    <xf numFmtId="0" fontId="44" fillId="14" borderId="0" xfId="0" applyFont="1" applyFill="1" applyAlignment="1" applyProtection="1">
      <alignment horizontal="left" vertical="center" indent="2"/>
      <protection hidden="1"/>
    </xf>
    <xf numFmtId="0" fontId="44" fillId="14" borderId="0" xfId="0" applyFont="1" applyFill="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0" fillId="25" borderId="0" xfId="0" applyFill="1" applyProtection="1">
      <protection hidden="1"/>
    </xf>
    <xf numFmtId="0" fontId="16" fillId="20" borderId="0" xfId="0" applyFont="1" applyFill="1" applyAlignment="1" applyProtection="1">
      <alignment vertical="center"/>
      <protection hidden="1"/>
    </xf>
    <xf numFmtId="0" fontId="3" fillId="20" borderId="0" xfId="0" applyFont="1" applyFill="1" applyAlignment="1" applyProtection="1">
      <alignment vertical="center"/>
      <protection hidden="1"/>
    </xf>
    <xf numFmtId="0" fontId="16" fillId="20" borderId="0" xfId="0" applyFont="1" applyFill="1" applyAlignment="1">
      <alignment vertical="center"/>
    </xf>
    <xf numFmtId="0" fontId="16" fillId="20" borderId="31" xfId="0" applyFont="1" applyFill="1" applyBorder="1" applyAlignment="1">
      <alignment vertical="center"/>
    </xf>
    <xf numFmtId="0" fontId="16" fillId="10" borderId="0" xfId="0" applyFont="1" applyFill="1" applyAlignment="1" applyProtection="1">
      <alignment horizontal="left" vertical="center"/>
      <protection hidden="1"/>
    </xf>
    <xf numFmtId="0" fontId="0" fillId="21" borderId="1" xfId="0" applyFill="1" applyBorder="1" applyAlignment="1" applyProtection="1">
      <alignment horizontal="center" vertical="center"/>
      <protection hidden="1"/>
    </xf>
    <xf numFmtId="0" fontId="0" fillId="0" borderId="2" xfId="0" applyBorder="1" applyAlignment="1" applyProtection="1">
      <alignment horizontal="center" vertical="top"/>
      <protection hidden="1"/>
    </xf>
    <xf numFmtId="0" fontId="0" fillId="0" borderId="4" xfId="0" applyBorder="1" applyAlignment="1" applyProtection="1">
      <alignment horizontal="left" vertical="top" wrapText="1"/>
      <protection locked="0"/>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hidden="1"/>
    </xf>
    <xf numFmtId="0" fontId="0" fillId="0" borderId="4" xfId="0" applyBorder="1" applyAlignment="1" applyProtection="1">
      <alignment horizontal="left" vertical="center" wrapText="1"/>
      <protection locked="0"/>
    </xf>
    <xf numFmtId="0" fontId="0" fillId="0" borderId="1" xfId="0" applyBorder="1" applyAlignment="1" applyProtection="1">
      <alignment horizontal="center"/>
      <protection hidden="1"/>
    </xf>
    <xf numFmtId="0" fontId="0" fillId="20" borderId="0" xfId="0" applyFill="1" applyAlignment="1" applyProtection="1">
      <alignment horizontal="center" vertical="center"/>
      <protection hidden="1"/>
    </xf>
    <xf numFmtId="0" fontId="0" fillId="20" borderId="0" xfId="0" applyFill="1" applyBorder="1" applyAlignment="1" applyProtection="1">
      <alignment horizontal="center"/>
      <protection hidden="1"/>
    </xf>
    <xf numFmtId="0" fontId="0" fillId="20" borderId="1" xfId="0" applyFill="1" applyBorder="1" applyAlignment="1" applyProtection="1">
      <alignment horizontal="center" vertical="center"/>
      <protection locked="0"/>
    </xf>
    <xf numFmtId="0" fontId="54" fillId="20" borderId="0" xfId="0" applyFont="1" applyFill="1" applyAlignment="1" applyProtection="1">
      <alignment vertical="center" wrapText="1"/>
      <protection hidden="1"/>
    </xf>
    <xf numFmtId="0" fontId="54" fillId="20" borderId="31" xfId="0" applyFont="1" applyFill="1" applyBorder="1" applyAlignment="1" applyProtection="1">
      <alignment vertical="center" wrapText="1"/>
      <protection hidden="1"/>
    </xf>
    <xf numFmtId="0" fontId="0" fillId="6" borderId="1" xfId="0" applyFill="1" applyBorder="1" applyAlignment="1" applyProtection="1">
      <alignment horizontal="center"/>
      <protection hidden="1"/>
    </xf>
    <xf numFmtId="2" fontId="0" fillId="6" borderId="1" xfId="0" applyNumberFormat="1" applyFill="1" applyBorder="1" applyAlignment="1" applyProtection="1">
      <alignment horizontal="center"/>
      <protection hidden="1"/>
    </xf>
    <xf numFmtId="0" fontId="0" fillId="6" borderId="1"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0" fillId="18" borderId="0" xfId="0" applyFill="1" applyProtection="1">
      <protection hidden="1"/>
    </xf>
    <xf numFmtId="0" fontId="16" fillId="0" borderId="0" xfId="0" applyFont="1" applyAlignment="1">
      <alignment vertical="center"/>
    </xf>
    <xf numFmtId="0" fontId="3" fillId="0" borderId="0" xfId="0" applyFont="1" applyAlignment="1" applyProtection="1">
      <alignment horizontal="left" vertical="center"/>
      <protection hidden="1"/>
    </xf>
    <xf numFmtId="0" fontId="16" fillId="0" borderId="0" xfId="0" applyFont="1" applyAlignment="1" applyProtection="1">
      <alignment horizontal="left" vertical="center"/>
      <protection hidden="1"/>
    </xf>
    <xf numFmtId="0" fontId="16" fillId="0" borderId="31" xfId="0" applyFont="1" applyBorder="1" applyAlignment="1">
      <alignment vertical="center"/>
    </xf>
    <xf numFmtId="0" fontId="0" fillId="21" borderId="2" xfId="0" applyFill="1" applyBorder="1" applyAlignment="1" applyProtection="1">
      <alignment vertical="center"/>
      <protection hidden="1"/>
    </xf>
    <xf numFmtId="0" fontId="0" fillId="21" borderId="3" xfId="0" applyFill="1" applyBorder="1" applyAlignment="1" applyProtection="1">
      <alignment vertical="center"/>
      <protection hidden="1"/>
    </xf>
    <xf numFmtId="0" fontId="0" fillId="21" borderId="4" xfId="0" applyFill="1" applyBorder="1" applyAlignment="1" applyProtection="1">
      <alignment vertical="center"/>
      <protection hidden="1"/>
    </xf>
    <xf numFmtId="0" fontId="56" fillId="0" borderId="1" xfId="0" applyFont="1" applyBorder="1" applyAlignment="1">
      <alignment vertical="center" wrapText="1"/>
    </xf>
    <xf numFmtId="0" fontId="0" fillId="0" borderId="1" xfId="0" applyBorder="1" applyAlignment="1" applyProtection="1">
      <alignment horizontal="center" vertical="top"/>
      <protection hidden="1"/>
    </xf>
    <xf numFmtId="0" fontId="0" fillId="0" borderId="2" xfId="0" applyBorder="1" applyAlignment="1" applyProtection="1">
      <alignment horizontal="center" vertical="top" wrapText="1"/>
      <protection hidden="1"/>
    </xf>
    <xf numFmtId="0" fontId="0" fillId="0" borderId="2" xfId="0" applyBorder="1" applyAlignment="1" applyProtection="1">
      <alignment horizontal="center" vertical="center" wrapText="1"/>
      <protection hidden="1"/>
    </xf>
    <xf numFmtId="0" fontId="0" fillId="0" borderId="0" xfId="0" applyBorder="1" applyAlignment="1" applyProtection="1">
      <alignment horizontal="center"/>
      <protection hidden="1"/>
    </xf>
    <xf numFmtId="0" fontId="0" fillId="0" borderId="0" xfId="0" applyFill="1" applyAlignment="1" applyProtection="1">
      <alignment horizontal="center" vertical="center"/>
      <protection hidden="1"/>
    </xf>
    <xf numFmtId="0" fontId="0" fillId="0" borderId="0" xfId="0" applyFill="1" applyProtection="1">
      <protection hidden="1"/>
    </xf>
    <xf numFmtId="0" fontId="2" fillId="8" borderId="0" xfId="0" applyFont="1" applyFill="1" applyAlignment="1">
      <alignment horizontal="center"/>
    </xf>
    <xf numFmtId="0" fontId="0" fillId="8" borderId="0" xfId="0" applyFill="1" applyAlignment="1">
      <alignment horizontal="center"/>
    </xf>
    <xf numFmtId="0" fontId="0" fillId="8" borderId="0" xfId="0" applyFill="1"/>
    <xf numFmtId="0" fontId="57" fillId="0" borderId="0" xfId="0" applyFont="1" applyAlignment="1">
      <alignment horizontal="center" vertical="center"/>
    </xf>
    <xf numFmtId="0" fontId="56" fillId="0" borderId="0" xfId="0" applyFont="1" applyAlignment="1">
      <alignment horizontal="center" vertical="center" wrapText="1"/>
    </xf>
    <xf numFmtId="0" fontId="56" fillId="0" borderId="0" xfId="0" applyFont="1" applyAlignment="1">
      <alignment vertical="center" wrapText="1"/>
    </xf>
    <xf numFmtId="0" fontId="0" fillId="0" borderId="0" xfId="0" applyAlignment="1">
      <alignment horizontal="center" vertical="top"/>
    </xf>
    <xf numFmtId="0" fontId="0" fillId="0" borderId="0" xfId="0" applyAlignment="1">
      <alignment vertical="top"/>
    </xf>
    <xf numFmtId="0" fontId="58" fillId="0" borderId="0" xfId="0" applyFont="1" applyAlignment="1">
      <alignment horizontal="center" vertical="center"/>
    </xf>
    <xf numFmtId="0" fontId="56" fillId="14"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58" fillId="0" borderId="1" xfId="0" applyFont="1" applyBorder="1" applyAlignment="1">
      <alignment vertical="center" wrapText="1"/>
    </xf>
    <xf numFmtId="0" fontId="13" fillId="0" borderId="1" xfId="0" applyFont="1" applyBorder="1" applyAlignment="1">
      <alignment vertical="center" wrapText="1"/>
    </xf>
    <xf numFmtId="0" fontId="61" fillId="0" borderId="1" xfId="0" applyFont="1" applyBorder="1" applyAlignment="1">
      <alignment vertical="center" wrapText="1"/>
    </xf>
    <xf numFmtId="0" fontId="62" fillId="0" borderId="1" xfId="0" applyFont="1" applyBorder="1" applyAlignment="1">
      <alignment vertical="center" wrapText="1"/>
    </xf>
    <xf numFmtId="0" fontId="13" fillId="0" borderId="1" xfId="0" applyFont="1" applyBorder="1" applyAlignment="1">
      <alignment horizontal="center" vertical="center" wrapText="1"/>
    </xf>
    <xf numFmtId="0" fontId="63" fillId="0" borderId="1" xfId="0" applyFont="1" applyBorder="1" applyAlignment="1">
      <alignment vertical="center" wrapText="1"/>
    </xf>
    <xf numFmtId="0" fontId="64" fillId="0" borderId="1" xfId="0" applyFont="1" applyBorder="1" applyAlignment="1">
      <alignment vertical="center" wrapText="1"/>
    </xf>
    <xf numFmtId="0" fontId="13" fillId="0" borderId="0" xfId="0" applyFont="1" applyAlignment="1">
      <alignment vertical="center" wrapText="1"/>
    </xf>
    <xf numFmtId="0" fontId="61" fillId="0" borderId="0" xfId="0" applyFont="1" applyAlignment="1">
      <alignment horizontal="center" vertical="center" wrapText="1"/>
    </xf>
    <xf numFmtId="0" fontId="58" fillId="0" borderId="0" xfId="0" applyFont="1" applyAlignment="1">
      <alignment vertical="center" wrapText="1"/>
    </xf>
    <xf numFmtId="0" fontId="0" fillId="0" borderId="0" xfId="0" applyAlignment="1">
      <alignment vertical="center" wrapText="1"/>
    </xf>
    <xf numFmtId="0" fontId="61" fillId="0" borderId="0" xfId="0" applyFont="1" applyAlignment="1">
      <alignment vertical="center" wrapText="1"/>
    </xf>
    <xf numFmtId="0" fontId="62" fillId="0" borderId="0" xfId="0" applyFont="1" applyAlignment="1">
      <alignment vertical="center" wrapText="1"/>
    </xf>
    <xf numFmtId="0" fontId="63" fillId="0" borderId="0" xfId="0" applyFont="1" applyAlignment="1">
      <alignment vertical="center" wrapText="1"/>
    </xf>
    <xf numFmtId="0" fontId="64" fillId="0" borderId="0" xfId="0" applyFont="1" applyAlignment="1">
      <alignment vertical="center" wrapText="1"/>
    </xf>
    <xf numFmtId="0" fontId="0" fillId="6" borderId="0" xfId="0" applyFill="1" applyAlignment="1">
      <alignment horizontal="center"/>
    </xf>
    <xf numFmtId="0" fontId="0" fillId="14" borderId="0" xfId="0" applyFill="1" applyAlignment="1">
      <alignment horizontal="center"/>
    </xf>
    <xf numFmtId="0" fontId="57" fillId="0" borderId="0" xfId="0" applyFont="1" applyBorder="1" applyAlignment="1">
      <alignment horizontal="center"/>
    </xf>
    <xf numFmtId="0" fontId="0" fillId="0" borderId="0" xfId="0" applyAlignment="1">
      <alignment wrapText="1"/>
    </xf>
    <xf numFmtId="0" fontId="0" fillId="0" borderId="0" xfId="0" applyAlignment="1">
      <alignment horizontal="left" wrapText="1"/>
    </xf>
    <xf numFmtId="0" fontId="0" fillId="0" borderId="0" xfId="0" applyAlignment="1">
      <alignment horizontal="center" wrapText="1"/>
    </xf>
    <xf numFmtId="0" fontId="0" fillId="0" borderId="0" xfId="0" applyFill="1" applyBorder="1" applyAlignment="1"/>
    <xf numFmtId="0" fontId="0" fillId="0" borderId="1" xfId="0" applyBorder="1" applyAlignment="1">
      <alignment horizontal="center" vertical="top"/>
    </xf>
    <xf numFmtId="0" fontId="0" fillId="0" borderId="1" xfId="0" applyBorder="1" applyAlignment="1">
      <alignment vertical="center" wrapText="1"/>
    </xf>
    <xf numFmtId="0" fontId="0" fillId="0" borderId="1" xfId="0" applyBorder="1"/>
    <xf numFmtId="0" fontId="57" fillId="0" borderId="0" xfId="0" applyFont="1" applyBorder="1" applyAlignment="1"/>
    <xf numFmtId="0" fontId="56" fillId="0" borderId="0" xfId="0" applyFont="1"/>
    <xf numFmtId="0" fontId="65" fillId="20" borderId="0" xfId="0" applyFont="1" applyFill="1" applyAlignment="1">
      <alignment horizontal="left" vertical="center"/>
    </xf>
    <xf numFmtId="0" fontId="16" fillId="20" borderId="0" xfId="0" applyFont="1" applyFill="1" applyAlignment="1">
      <alignment horizontal="left" vertical="center"/>
    </xf>
    <xf numFmtId="0" fontId="3" fillId="20" borderId="0" xfId="0" applyFont="1" applyFill="1" applyAlignment="1">
      <alignment horizontal="left" vertical="center"/>
    </xf>
    <xf numFmtId="0" fontId="0" fillId="0" borderId="1" xfId="0" applyBorder="1" applyAlignment="1" applyProtection="1">
      <alignment horizontal="left" vertical="top" wrapText="1"/>
      <protection locked="0"/>
    </xf>
    <xf numFmtId="0" fontId="0" fillId="0" borderId="0" xfId="0" applyAlignment="1" applyProtection="1">
      <alignment horizontal="center"/>
      <protection hidden="1"/>
    </xf>
    <xf numFmtId="0" fontId="39" fillId="20" borderId="0" xfId="0" applyFont="1" applyFill="1" applyAlignment="1" applyProtection="1">
      <alignment horizontal="center" vertical="center"/>
      <protection hidden="1"/>
    </xf>
    <xf numFmtId="0" fontId="0" fillId="14" borderId="0" xfId="0" applyFill="1" applyAlignment="1" applyProtection="1">
      <alignment horizontal="center"/>
      <protection hidden="1"/>
    </xf>
    <xf numFmtId="0" fontId="0" fillId="14" borderId="1" xfId="0" applyFill="1" applyBorder="1" applyAlignment="1" applyProtection="1">
      <alignment horizontal="center" vertical="center"/>
      <protection hidden="1"/>
    </xf>
    <xf numFmtId="0" fontId="70" fillId="14" borderId="1" xfId="0" applyFont="1" applyFill="1" applyBorder="1" applyAlignment="1" applyProtection="1">
      <alignment horizontal="center" vertical="center"/>
      <protection hidden="1"/>
    </xf>
    <xf numFmtId="0" fontId="71" fillId="20" borderId="0" xfId="0" applyFont="1" applyFill="1" applyAlignment="1" applyProtection="1">
      <alignment horizontal="center"/>
      <protection hidden="1"/>
    </xf>
    <xf numFmtId="0" fontId="73" fillId="20" borderId="0" xfId="0" applyFont="1" applyFill="1" applyAlignment="1" applyProtection="1">
      <alignment vertical="center"/>
      <protection hidden="1"/>
    </xf>
    <xf numFmtId="0" fontId="0" fillId="14" borderId="33" xfId="0" applyFill="1" applyBorder="1" applyAlignment="1" applyProtection="1">
      <alignment horizontal="center" vertical="center"/>
      <protection hidden="1"/>
    </xf>
    <xf numFmtId="0" fontId="0" fillId="14" borderId="33" xfId="0" applyFill="1" applyBorder="1" applyAlignment="1" applyProtection="1">
      <alignment horizontal="left" vertical="top"/>
      <protection hidden="1"/>
    </xf>
    <xf numFmtId="0" fontId="35" fillId="14" borderId="33" xfId="0" applyFont="1" applyFill="1" applyBorder="1" applyAlignment="1" applyProtection="1">
      <alignment horizontal="center" vertical="center"/>
      <protection locked="0"/>
    </xf>
    <xf numFmtId="0" fontId="35" fillId="14" borderId="33" xfId="0" applyFont="1" applyFill="1" applyBorder="1" applyAlignment="1" applyProtection="1">
      <alignment horizontal="center" vertical="center"/>
      <protection hidden="1"/>
    </xf>
    <xf numFmtId="2" fontId="35" fillId="14" borderId="33" xfId="0" applyNumberFormat="1" applyFont="1" applyFill="1" applyBorder="1" applyAlignment="1" applyProtection="1">
      <alignment horizontal="center" vertical="center"/>
      <protection hidden="1"/>
    </xf>
    <xf numFmtId="49" fontId="0" fillId="14" borderId="0" xfId="0" applyNumberFormat="1" applyFill="1" applyAlignment="1" applyProtection="1">
      <alignment horizontal="left"/>
      <protection hidden="1"/>
    </xf>
    <xf numFmtId="0" fontId="0" fillId="20" borderId="0" xfId="0" applyFill="1" applyAlignment="1" applyProtection="1">
      <alignment horizontal="center"/>
      <protection hidden="1"/>
    </xf>
    <xf numFmtId="0" fontId="0" fillId="14" borderId="1" xfId="0" applyFill="1" applyBorder="1" applyAlignment="1" applyProtection="1">
      <alignment horizontal="center" vertical="center" wrapText="1"/>
      <protection hidden="1"/>
    </xf>
    <xf numFmtId="10" fontId="35" fillId="14" borderId="33" xfId="1" applyNumberFormat="1" applyFont="1" applyFill="1" applyBorder="1" applyAlignment="1" applyProtection="1">
      <alignment horizontal="center" vertical="center"/>
      <protection hidden="1"/>
    </xf>
    <xf numFmtId="10" fontId="35" fillId="14" borderId="33" xfId="0" applyNumberFormat="1" applyFont="1" applyFill="1" applyBorder="1" applyAlignment="1" applyProtection="1">
      <alignment horizontal="center" vertical="center"/>
      <protection hidden="1"/>
    </xf>
    <xf numFmtId="2" fontId="2" fillId="14" borderId="33" xfId="0" applyNumberFormat="1" applyFont="1" applyFill="1" applyBorder="1" applyAlignment="1" applyProtection="1">
      <alignment horizontal="center" vertical="center"/>
      <protection hidden="1"/>
    </xf>
    <xf numFmtId="10" fontId="2" fillId="14" borderId="33" xfId="1" applyNumberFormat="1" applyFont="1" applyFill="1" applyBorder="1" applyAlignment="1" applyProtection="1">
      <alignment horizontal="center" vertical="center"/>
      <protection hidden="1"/>
    </xf>
    <xf numFmtId="10" fontId="2" fillId="14" borderId="1" xfId="0" applyNumberFormat="1" applyFont="1" applyFill="1" applyBorder="1" applyAlignment="1" applyProtection="1">
      <alignment horizontal="center" vertical="center"/>
      <protection hidden="1"/>
    </xf>
    <xf numFmtId="10" fontId="2" fillId="14" borderId="0" xfId="0" applyNumberFormat="1" applyFont="1" applyFill="1" applyBorder="1" applyAlignment="1" applyProtection="1">
      <alignment horizontal="center" vertical="center"/>
      <protection hidden="1"/>
    </xf>
    <xf numFmtId="0" fontId="0" fillId="20" borderId="0" xfId="0" applyFill="1"/>
    <xf numFmtId="0" fontId="31" fillId="20" borderId="0" xfId="0" applyFont="1" applyFill="1" applyAlignment="1">
      <alignment horizontal="center"/>
    </xf>
    <xf numFmtId="0" fontId="12" fillId="20" borderId="0" xfId="0" applyFont="1" applyFill="1" applyAlignment="1">
      <alignment horizontal="center"/>
    </xf>
    <xf numFmtId="0" fontId="31" fillId="14" borderId="0" xfId="0" applyFont="1" applyFill="1" applyAlignment="1">
      <alignment horizontal="center"/>
    </xf>
    <xf numFmtId="0" fontId="40" fillId="14" borderId="0" xfId="0" applyFont="1" applyFill="1" applyAlignment="1">
      <alignment horizontal="left"/>
    </xf>
    <xf numFmtId="0" fontId="35" fillId="14" borderId="0" xfId="0" applyFont="1" applyFill="1" applyAlignment="1">
      <alignment horizontal="left" indent="2"/>
    </xf>
    <xf numFmtId="0" fontId="35" fillId="14" borderId="0" xfId="0" applyFont="1" applyFill="1" applyAlignment="1">
      <alignment horizontal="center"/>
    </xf>
    <xf numFmtId="0" fontId="75" fillId="14" borderId="0" xfId="5" applyFill="1" applyAlignment="1" applyProtection="1">
      <alignment horizontal="center" wrapText="1"/>
      <protection hidden="1"/>
    </xf>
    <xf numFmtId="0" fontId="75" fillId="14" borderId="0" xfId="5" applyFill="1" applyAlignment="1" applyProtection="1">
      <alignment wrapText="1"/>
      <protection hidden="1"/>
    </xf>
    <xf numFmtId="0" fontId="74" fillId="14" borderId="1" xfId="5" applyFont="1" applyFill="1" applyBorder="1" applyAlignment="1" applyProtection="1">
      <alignment horizontal="center" vertical="center" wrapText="1"/>
      <protection hidden="1"/>
    </xf>
    <xf numFmtId="0" fontId="76" fillId="14" borderId="1" xfId="5" applyFont="1" applyFill="1" applyBorder="1" applyAlignment="1" applyProtection="1">
      <alignment horizontal="center" vertical="center" wrapText="1"/>
      <protection hidden="1"/>
    </xf>
    <xf numFmtId="2" fontId="76" fillId="14" borderId="1" xfId="5" applyNumberFormat="1" applyFont="1" applyFill="1" applyBorder="1" applyAlignment="1" applyProtection="1">
      <alignment horizontal="center" vertical="center" wrapText="1"/>
      <protection hidden="1"/>
    </xf>
    <xf numFmtId="0" fontId="78" fillId="14" borderId="0" xfId="5" applyFont="1" applyFill="1" applyAlignment="1" applyProtection="1">
      <alignment horizontal="center" wrapText="1"/>
      <protection hidden="1"/>
    </xf>
    <xf numFmtId="0" fontId="78" fillId="14" borderId="0" xfId="5" applyFont="1" applyFill="1" applyAlignment="1" applyProtection="1">
      <alignment wrapText="1"/>
      <protection hidden="1"/>
    </xf>
    <xf numFmtId="49" fontId="48" fillId="14" borderId="0" xfId="5" applyNumberFormat="1" applyFont="1" applyFill="1" applyAlignment="1" applyProtection="1">
      <alignment horizontal="right"/>
      <protection hidden="1"/>
    </xf>
    <xf numFmtId="49" fontId="78" fillId="14" borderId="0" xfId="5" applyNumberFormat="1" applyFont="1" applyFill="1" applyAlignment="1" applyProtection="1">
      <alignment wrapText="1"/>
      <protection hidden="1"/>
    </xf>
    <xf numFmtId="0" fontId="48" fillId="14" borderId="0" xfId="5" applyFont="1" applyFill="1" applyAlignment="1" applyProtection="1">
      <alignment horizontal="left"/>
      <protection hidden="1"/>
    </xf>
    <xf numFmtId="0" fontId="48" fillId="14" borderId="0" xfId="5" applyFont="1" applyFill="1" applyAlignment="1" applyProtection="1">
      <alignment horizontal="left" wrapText="1"/>
      <protection hidden="1"/>
    </xf>
    <xf numFmtId="0" fontId="78" fillId="14" borderId="0" xfId="5" applyFont="1" applyFill="1" applyAlignment="1" applyProtection="1">
      <alignment horizontal="left" wrapText="1"/>
      <protection hidden="1"/>
    </xf>
    <xf numFmtId="0" fontId="78" fillId="14" borderId="0" xfId="5" applyNumberFormat="1" applyFont="1" applyFill="1" applyAlignment="1" applyProtection="1">
      <alignment wrapText="1"/>
      <protection hidden="1"/>
    </xf>
    <xf numFmtId="0" fontId="80" fillId="0" borderId="0" xfId="4" applyFont="1" applyFill="1" applyProtection="1">
      <protection hidden="1"/>
    </xf>
    <xf numFmtId="0" fontId="75" fillId="0" borderId="0" xfId="4" applyFill="1" applyProtection="1">
      <protection hidden="1"/>
    </xf>
    <xf numFmtId="0" fontId="75" fillId="0" borderId="0" xfId="4" applyFill="1" applyAlignment="1" applyProtection="1">
      <alignment vertical="top"/>
      <protection hidden="1"/>
    </xf>
    <xf numFmtId="0" fontId="81" fillId="0" borderId="0" xfId="4" applyFont="1" applyFill="1" applyAlignment="1" applyProtection="1">
      <alignment vertical="top"/>
      <protection hidden="1"/>
    </xf>
    <xf numFmtId="0" fontId="75" fillId="0" borderId="0" xfId="4" applyFill="1" applyAlignment="1" applyProtection="1">
      <alignment vertical="center"/>
      <protection hidden="1"/>
    </xf>
    <xf numFmtId="0" fontId="76" fillId="0" borderId="0" xfId="4" applyFont="1" applyFill="1" applyAlignment="1" applyProtection="1">
      <alignment horizontal="center" vertical="center"/>
      <protection hidden="1"/>
    </xf>
    <xf numFmtId="0" fontId="82" fillId="0" borderId="0" xfId="4" applyFont="1" applyFill="1" applyBorder="1" applyProtection="1">
      <protection hidden="1"/>
    </xf>
    <xf numFmtId="0" fontId="82" fillId="0" borderId="0" xfId="4" applyFont="1" applyFill="1" applyProtection="1">
      <protection hidden="1"/>
    </xf>
    <xf numFmtId="0" fontId="82" fillId="0" borderId="0" xfId="4" applyFont="1" applyFill="1" applyAlignment="1" applyProtection="1">
      <alignment horizontal="center"/>
      <protection hidden="1"/>
    </xf>
    <xf numFmtId="0" fontId="75" fillId="0" borderId="0" xfId="4" applyFont="1" applyFill="1" applyAlignment="1" applyProtection="1">
      <alignment horizontal="center"/>
      <protection hidden="1"/>
    </xf>
    <xf numFmtId="0" fontId="75" fillId="0" borderId="0" xfId="4" applyFont="1" applyFill="1" applyAlignment="1" applyProtection="1">
      <alignment horizontal="center" vertical="center"/>
      <protection hidden="1"/>
    </xf>
    <xf numFmtId="0" fontId="83" fillId="0" borderId="0" xfId="4" applyFont="1" applyFill="1" applyProtection="1">
      <protection hidden="1"/>
    </xf>
    <xf numFmtId="0" fontId="75" fillId="0" borderId="0" xfId="5" applyFill="1" applyBorder="1" applyProtection="1">
      <protection hidden="1"/>
    </xf>
    <xf numFmtId="0" fontId="84" fillId="27" borderId="0" xfId="4" applyFont="1" applyFill="1" applyBorder="1" applyAlignment="1" applyProtection="1">
      <alignment horizontal="center" vertical="center"/>
      <protection hidden="1"/>
    </xf>
    <xf numFmtId="0" fontId="85" fillId="27" borderId="0" xfId="4" applyFont="1" applyFill="1" applyBorder="1" applyAlignment="1" applyProtection="1">
      <alignment vertical="center" wrapText="1"/>
      <protection hidden="1"/>
    </xf>
    <xf numFmtId="0" fontId="85" fillId="27" borderId="0" xfId="4" applyFont="1" applyFill="1" applyBorder="1" applyAlignment="1" applyProtection="1">
      <alignment vertical="top" wrapText="1"/>
      <protection hidden="1"/>
    </xf>
    <xf numFmtId="0" fontId="86" fillId="27" borderId="0" xfId="4" applyFont="1" applyFill="1" applyBorder="1" applyAlignment="1" applyProtection="1">
      <alignment vertical="top" wrapText="1"/>
      <protection hidden="1"/>
    </xf>
    <xf numFmtId="0" fontId="84" fillId="27" borderId="0" xfId="4" applyFont="1" applyFill="1" applyBorder="1" applyProtection="1">
      <protection hidden="1"/>
    </xf>
    <xf numFmtId="0" fontId="75" fillId="0" borderId="0" xfId="4" applyFill="1" applyBorder="1" applyProtection="1">
      <protection hidden="1"/>
    </xf>
    <xf numFmtId="0" fontId="75" fillId="0" borderId="0" xfId="4" applyFill="1" applyBorder="1" applyAlignment="1" applyProtection="1">
      <alignment vertical="top"/>
      <protection hidden="1"/>
    </xf>
    <xf numFmtId="0" fontId="81" fillId="0" borderId="0" xfId="4" applyFont="1" applyFill="1" applyBorder="1" applyAlignment="1" applyProtection="1">
      <alignment vertical="top"/>
      <protection hidden="1"/>
    </xf>
    <xf numFmtId="0" fontId="75" fillId="0" borderId="0" xfId="4" applyFill="1" applyBorder="1" applyAlignment="1" applyProtection="1">
      <alignment vertical="center"/>
      <protection hidden="1"/>
    </xf>
    <xf numFmtId="0" fontId="76" fillId="0" borderId="0" xfId="4" applyFont="1" applyFill="1" applyBorder="1" applyAlignment="1" applyProtection="1">
      <alignment horizontal="center" vertical="center"/>
      <protection hidden="1"/>
    </xf>
    <xf numFmtId="0" fontId="88" fillId="0" borderId="0" xfId="4" applyFont="1" applyFill="1" applyBorder="1" applyProtection="1">
      <protection hidden="1"/>
    </xf>
    <xf numFmtId="0" fontId="89" fillId="0" borderId="0" xfId="4" applyFont="1" applyFill="1" applyBorder="1" applyAlignment="1" applyProtection="1">
      <alignment vertical="top"/>
      <protection hidden="1"/>
    </xf>
    <xf numFmtId="0" fontId="88" fillId="0" borderId="0" xfId="4" applyFont="1" applyFill="1" applyBorder="1" applyAlignment="1" applyProtection="1">
      <alignment vertical="center"/>
      <protection hidden="1"/>
    </xf>
    <xf numFmtId="0" fontId="90" fillId="21" borderId="26" xfId="4" applyFont="1" applyFill="1" applyBorder="1" applyAlignment="1" applyProtection="1">
      <alignment horizontal="center" vertical="center" wrapText="1"/>
      <protection hidden="1"/>
    </xf>
    <xf numFmtId="0" fontId="90" fillId="21" borderId="31" xfId="4" applyFont="1" applyFill="1" applyBorder="1" applyAlignment="1" applyProtection="1">
      <alignment horizontal="center" vertical="center" wrapText="1"/>
      <protection hidden="1"/>
    </xf>
    <xf numFmtId="0" fontId="76" fillId="21" borderId="34" xfId="4" applyFont="1" applyFill="1" applyBorder="1" applyAlignment="1" applyProtection="1">
      <alignment horizontal="center" vertical="center"/>
      <protection hidden="1"/>
    </xf>
    <xf numFmtId="0" fontId="76" fillId="21" borderId="35" xfId="4" applyFont="1" applyFill="1" applyBorder="1" applyAlignment="1" applyProtection="1">
      <alignment horizontal="center" vertical="center"/>
      <protection hidden="1"/>
    </xf>
    <xf numFmtId="0" fontId="91" fillId="27" borderId="0" xfId="4" applyFont="1" applyFill="1" applyBorder="1" applyProtection="1">
      <protection hidden="1"/>
    </xf>
    <xf numFmtId="0" fontId="92" fillId="0" borderId="36" xfId="4" applyFont="1" applyFill="1" applyBorder="1" applyAlignment="1" applyProtection="1">
      <alignment horizontal="center" vertical="top" wrapText="1"/>
      <protection hidden="1"/>
    </xf>
    <xf numFmtId="0" fontId="81" fillId="0" borderId="37" xfId="4" applyFont="1" applyFill="1" applyBorder="1" applyAlignment="1" applyProtection="1">
      <alignment vertical="top" wrapText="1"/>
      <protection hidden="1"/>
    </xf>
    <xf numFmtId="0" fontId="93" fillId="0" borderId="38" xfId="4" applyFont="1" applyFill="1" applyBorder="1" applyAlignment="1" applyProtection="1">
      <alignment vertical="center" wrapText="1"/>
      <protection locked="0"/>
    </xf>
    <xf numFmtId="0" fontId="92" fillId="0" borderId="39" xfId="4" applyFont="1" applyFill="1" applyBorder="1" applyAlignment="1" applyProtection="1">
      <alignment horizontal="center" vertical="top" wrapText="1"/>
      <protection hidden="1"/>
    </xf>
    <xf numFmtId="0" fontId="81" fillId="0" borderId="40" xfId="4" applyFont="1" applyFill="1" applyBorder="1" applyAlignment="1" applyProtection="1">
      <alignment vertical="top" wrapText="1"/>
      <protection hidden="1"/>
    </xf>
    <xf numFmtId="0" fontId="93" fillId="0" borderId="41" xfId="4" applyFont="1" applyFill="1" applyBorder="1" applyAlignment="1" applyProtection="1">
      <alignment vertical="center" wrapText="1"/>
      <protection locked="0"/>
    </xf>
    <xf numFmtId="0" fontId="81" fillId="0" borderId="42" xfId="4" applyFont="1" applyFill="1" applyBorder="1" applyAlignment="1" applyProtection="1">
      <alignment vertical="top" wrapText="1"/>
      <protection hidden="1"/>
    </xf>
    <xf numFmtId="0" fontId="93" fillId="0" borderId="43" xfId="4" applyFont="1" applyFill="1" applyBorder="1" applyAlignment="1" applyProtection="1">
      <alignment vertical="center" wrapText="1"/>
      <protection locked="0"/>
    </xf>
    <xf numFmtId="0" fontId="93" fillId="0" borderId="27" xfId="4" applyFont="1" applyFill="1" applyBorder="1" applyAlignment="1" applyProtection="1">
      <alignment vertical="center" wrapText="1"/>
      <protection locked="0"/>
    </xf>
    <xf numFmtId="0" fontId="93" fillId="0" borderId="29" xfId="4" applyFont="1" applyFill="1" applyBorder="1" applyAlignment="1" applyProtection="1">
      <alignment vertical="center" wrapText="1"/>
      <protection locked="0"/>
    </xf>
    <xf numFmtId="0" fontId="92" fillId="0" borderId="39" xfId="4" applyFont="1" applyFill="1" applyBorder="1" applyAlignment="1" applyProtection="1">
      <alignment horizontal="center" vertical="center" wrapText="1"/>
      <protection hidden="1"/>
    </xf>
    <xf numFmtId="0" fontId="81" fillId="0" borderId="40" xfId="4" applyFont="1" applyFill="1" applyBorder="1" applyAlignment="1" applyProtection="1">
      <alignment vertical="center" wrapText="1"/>
      <protection hidden="1"/>
    </xf>
    <xf numFmtId="0" fontId="92" fillId="0" borderId="44" xfId="4" applyFont="1" applyFill="1" applyBorder="1" applyAlignment="1" applyProtection="1">
      <alignment horizontal="center" vertical="center" wrapText="1"/>
      <protection hidden="1"/>
    </xf>
    <xf numFmtId="0" fontId="81" fillId="0" borderId="45" xfId="4" applyFont="1" applyFill="1" applyBorder="1" applyAlignment="1" applyProtection="1">
      <alignment vertical="center" wrapText="1"/>
      <protection hidden="1"/>
    </xf>
    <xf numFmtId="0" fontId="93" fillId="0" borderId="32" xfId="4" applyFont="1" applyFill="1" applyBorder="1" applyAlignment="1" applyProtection="1">
      <alignment vertical="center" wrapText="1"/>
      <protection locked="0"/>
    </xf>
    <xf numFmtId="0" fontId="93" fillId="0" borderId="38" xfId="4" applyFont="1" applyFill="1" applyBorder="1" applyAlignment="1" applyProtection="1">
      <alignment vertical="top" wrapText="1"/>
      <protection locked="0"/>
    </xf>
    <xf numFmtId="0" fontId="93" fillId="0" borderId="41" xfId="4" applyFont="1" applyFill="1" applyBorder="1" applyAlignment="1" applyProtection="1">
      <alignment vertical="top" wrapText="1"/>
      <protection locked="0"/>
    </xf>
    <xf numFmtId="0" fontId="92" fillId="0" borderId="44" xfId="4" applyFont="1" applyFill="1" applyBorder="1" applyAlignment="1" applyProtection="1">
      <alignment horizontal="center" vertical="top" wrapText="1"/>
      <protection hidden="1"/>
    </xf>
    <xf numFmtId="0" fontId="81" fillId="0" borderId="29" xfId="4" applyFont="1" applyFill="1" applyBorder="1" applyAlignment="1" applyProtection="1">
      <alignment vertical="top" wrapText="1"/>
      <protection hidden="1"/>
    </xf>
    <xf numFmtId="0" fontId="93" fillId="0" borderId="43" xfId="4" applyFont="1" applyFill="1" applyBorder="1" applyAlignment="1" applyProtection="1">
      <alignment vertical="top" wrapText="1"/>
      <protection locked="0"/>
    </xf>
    <xf numFmtId="0" fontId="96" fillId="0" borderId="0" xfId="4" applyFont="1" applyFill="1" applyBorder="1" applyAlignment="1" applyProtection="1">
      <protection hidden="1"/>
    </xf>
    <xf numFmtId="0" fontId="96" fillId="0" borderId="0" xfId="4" applyFont="1" applyFill="1" applyBorder="1" applyAlignment="1" applyProtection="1">
      <alignment vertical="top"/>
      <protection hidden="1"/>
    </xf>
    <xf numFmtId="0" fontId="81" fillId="0" borderId="0" xfId="4" applyFont="1" applyFill="1" applyBorder="1" applyAlignment="1" applyProtection="1">
      <alignment horizontal="left" vertical="top" indent="15"/>
      <protection hidden="1"/>
    </xf>
    <xf numFmtId="0" fontId="96" fillId="0" borderId="0" xfId="4" applyFont="1" applyFill="1" applyBorder="1" applyAlignment="1" applyProtection="1">
      <alignment horizontal="left" vertical="center" indent="15"/>
      <protection hidden="1"/>
    </xf>
    <xf numFmtId="0" fontId="97" fillId="0" borderId="0" xfId="4" applyFont="1" applyFill="1" applyBorder="1" applyAlignment="1" applyProtection="1">
      <alignment vertical="center"/>
      <protection hidden="1"/>
    </xf>
    <xf numFmtId="0" fontId="81" fillId="0" borderId="0" xfId="4" applyFont="1" applyFill="1" applyBorder="1" applyAlignment="1" applyProtection="1">
      <alignment horizontal="left" vertical="top"/>
      <protection hidden="1"/>
    </xf>
    <xf numFmtId="0" fontId="98" fillId="0" borderId="0" xfId="4" applyFont="1" applyFill="1" applyBorder="1" applyAlignment="1" applyProtection="1">
      <alignment horizontal="left" vertical="top" shrinkToFit="1"/>
      <protection hidden="1"/>
    </xf>
    <xf numFmtId="0" fontId="96" fillId="0" borderId="0" xfId="4" applyFont="1" applyFill="1" applyBorder="1" applyAlignment="1" applyProtection="1">
      <alignment horizontal="left" vertical="top" shrinkToFit="1"/>
      <protection hidden="1"/>
    </xf>
    <xf numFmtId="0" fontId="95" fillId="27" borderId="0" xfId="4" applyFont="1" applyFill="1" applyBorder="1" applyAlignment="1" applyProtection="1">
      <protection hidden="1"/>
    </xf>
    <xf numFmtId="0" fontId="95" fillId="27" borderId="0" xfId="4" applyFont="1" applyFill="1" applyBorder="1" applyAlignment="1" applyProtection="1">
      <alignment vertical="top"/>
      <protection hidden="1"/>
    </xf>
    <xf numFmtId="0" fontId="81" fillId="27" borderId="0" xfId="4" applyFont="1" applyFill="1" applyBorder="1" applyAlignment="1" applyProtection="1">
      <alignment vertical="top"/>
      <protection hidden="1"/>
    </xf>
    <xf numFmtId="0" fontId="95" fillId="27" borderId="0" xfId="4" applyFont="1" applyFill="1" applyBorder="1" applyAlignment="1" applyProtection="1">
      <alignment vertical="center"/>
      <protection hidden="1"/>
    </xf>
    <xf numFmtId="0" fontId="97" fillId="27" borderId="0" xfId="4" applyFont="1" applyFill="1" applyBorder="1" applyAlignment="1" applyProtection="1">
      <alignment vertical="center"/>
      <protection hidden="1"/>
    </xf>
    <xf numFmtId="0" fontId="88" fillId="0" borderId="0" xfId="0" applyFont="1" applyFill="1" applyBorder="1" applyProtection="1">
      <protection hidden="1"/>
    </xf>
    <xf numFmtId="0" fontId="0" fillId="0" borderId="0" xfId="0" applyFill="1" applyBorder="1" applyProtection="1">
      <protection hidden="1"/>
    </xf>
    <xf numFmtId="0" fontId="0" fillId="0" borderId="0" xfId="0" applyFill="1" applyBorder="1" applyAlignment="1" applyProtection="1">
      <alignment vertical="top"/>
      <protection hidden="1"/>
    </xf>
    <xf numFmtId="0" fontId="89" fillId="0" borderId="0" xfId="0" applyFont="1" applyFill="1" applyBorder="1" applyAlignment="1" applyProtection="1">
      <alignment vertical="top"/>
      <protection hidden="1"/>
    </xf>
    <xf numFmtId="0" fontId="88" fillId="0" borderId="0" xfId="0" applyFont="1" applyFill="1" applyBorder="1" applyAlignment="1" applyProtection="1">
      <alignment vertical="center"/>
      <protection hidden="1"/>
    </xf>
    <xf numFmtId="0" fontId="16" fillId="0" borderId="0" xfId="0" applyFont="1" applyFill="1" applyBorder="1" applyAlignment="1" applyProtection="1">
      <alignment horizontal="center" vertical="center"/>
      <protection hidden="1"/>
    </xf>
    <xf numFmtId="0" fontId="99" fillId="0" borderId="0" xfId="0" applyFont="1" applyFill="1" applyBorder="1" applyAlignment="1" applyProtection="1">
      <alignment vertical="top"/>
      <protection hidden="1"/>
    </xf>
    <xf numFmtId="0" fontId="90" fillId="21" borderId="17" xfId="4" applyFont="1" applyFill="1" applyBorder="1" applyAlignment="1" applyProtection="1">
      <alignment horizontal="center" vertical="center" wrapText="1"/>
      <protection hidden="1"/>
    </xf>
    <xf numFmtId="0" fontId="90" fillId="21" borderId="33" xfId="4" applyFont="1" applyFill="1" applyBorder="1" applyAlignment="1" applyProtection="1">
      <alignment horizontal="center" vertical="center" wrapText="1"/>
      <protection hidden="1"/>
    </xf>
    <xf numFmtId="0" fontId="92" fillId="0" borderId="49" xfId="4" applyFont="1" applyFill="1" applyBorder="1" applyAlignment="1" applyProtection="1">
      <alignment horizontal="center" vertical="top" wrapText="1"/>
      <protection hidden="1"/>
    </xf>
    <xf numFmtId="0" fontId="92" fillId="0" borderId="50" xfId="4" applyFont="1" applyFill="1" applyBorder="1" applyAlignment="1" applyProtection="1">
      <alignment horizontal="center" vertical="top" wrapText="1"/>
      <protection hidden="1"/>
    </xf>
    <xf numFmtId="0" fontId="81" fillId="0" borderId="51" xfId="4" applyFont="1" applyFill="1" applyBorder="1" applyAlignment="1" applyProtection="1">
      <alignment vertical="top" wrapText="1"/>
      <protection hidden="1"/>
    </xf>
    <xf numFmtId="0" fontId="81" fillId="0" borderId="42" xfId="0" applyFont="1" applyFill="1" applyBorder="1" applyAlignment="1" applyProtection="1">
      <alignment vertical="top" wrapText="1"/>
      <protection hidden="1"/>
    </xf>
    <xf numFmtId="0" fontId="75" fillId="22" borderId="0" xfId="4" applyFill="1" applyBorder="1" applyProtection="1">
      <protection hidden="1"/>
    </xf>
    <xf numFmtId="0" fontId="82" fillId="0" borderId="0" xfId="4" applyFont="1" applyFill="1" applyBorder="1" applyAlignment="1" applyProtection="1">
      <alignment horizontal="center"/>
      <protection hidden="1"/>
    </xf>
    <xf numFmtId="0" fontId="75" fillId="0" borderId="0" xfId="4" applyFont="1" applyFill="1" applyBorder="1" applyAlignment="1" applyProtection="1">
      <alignment horizontal="center"/>
      <protection hidden="1"/>
    </xf>
    <xf numFmtId="0" fontId="75" fillId="27" borderId="0" xfId="4" applyFill="1" applyProtection="1">
      <protection hidden="1"/>
    </xf>
    <xf numFmtId="0" fontId="75" fillId="27" borderId="0" xfId="4" applyFill="1" applyBorder="1" applyProtection="1">
      <protection hidden="1"/>
    </xf>
    <xf numFmtId="0" fontId="76" fillId="21" borderId="52" xfId="4" applyFont="1" applyFill="1" applyBorder="1" applyAlignment="1" applyProtection="1">
      <alignment horizontal="center" vertical="center"/>
      <protection hidden="1"/>
    </xf>
    <xf numFmtId="0" fontId="75" fillId="27" borderId="0" xfId="4" applyFill="1" applyAlignment="1" applyProtection="1">
      <alignment horizontal="center" vertical="center" wrapText="1"/>
      <protection hidden="1"/>
    </xf>
    <xf numFmtId="0" fontId="82" fillId="0" borderId="0" xfId="4" applyFont="1" applyBorder="1" applyAlignment="1" applyProtection="1">
      <alignment vertical="center"/>
      <protection hidden="1"/>
    </xf>
    <xf numFmtId="0" fontId="82" fillId="0" borderId="0" xfId="4" applyFont="1" applyAlignment="1" applyProtection="1">
      <alignment vertical="center"/>
      <protection hidden="1"/>
    </xf>
    <xf numFmtId="0" fontId="82" fillId="0" borderId="0" xfId="4" applyFont="1" applyAlignment="1" applyProtection="1">
      <alignment horizontal="center" vertical="center"/>
      <protection hidden="1"/>
    </xf>
    <xf numFmtId="0" fontId="75" fillId="0" borderId="0" xfId="4" applyFont="1" applyAlignment="1" applyProtection="1">
      <alignment horizontal="center" vertical="center"/>
      <protection hidden="1"/>
    </xf>
    <xf numFmtId="0" fontId="75" fillId="0" borderId="0" xfId="4" applyFont="1" applyFill="1" applyBorder="1" applyAlignment="1" applyProtection="1">
      <alignment horizontal="center" vertical="center"/>
      <protection hidden="1"/>
    </xf>
    <xf numFmtId="0" fontId="83" fillId="0" borderId="0" xfId="4" applyFont="1" applyFill="1" applyBorder="1" applyProtection="1">
      <protection hidden="1"/>
    </xf>
    <xf numFmtId="0" fontId="83" fillId="0" borderId="0" xfId="4" applyFont="1" applyAlignment="1" applyProtection="1">
      <alignment vertical="center"/>
      <protection hidden="1"/>
    </xf>
    <xf numFmtId="0" fontId="102" fillId="0" borderId="38" xfId="4" applyFont="1" applyFill="1" applyBorder="1" applyAlignment="1" applyProtection="1">
      <alignment vertical="top" wrapText="1"/>
      <protection locked="0"/>
    </xf>
    <xf numFmtId="0" fontId="102" fillId="0" borderId="41" xfId="4" applyFont="1" applyFill="1" applyBorder="1" applyAlignment="1" applyProtection="1">
      <alignment vertical="top" wrapText="1"/>
      <protection locked="0"/>
    </xf>
    <xf numFmtId="0" fontId="102" fillId="0" borderId="43" xfId="4" applyFont="1" applyFill="1" applyBorder="1" applyAlignment="1" applyProtection="1">
      <alignment vertical="top" wrapText="1"/>
      <protection locked="0"/>
    </xf>
    <xf numFmtId="0" fontId="92" fillId="0" borderId="36" xfId="4" applyFont="1" applyFill="1" applyBorder="1" applyAlignment="1" applyProtection="1">
      <alignment horizontal="center" vertical="center" wrapText="1"/>
      <protection hidden="1"/>
    </xf>
    <xf numFmtId="0" fontId="81" fillId="0" borderId="37" xfId="4" applyFont="1" applyFill="1" applyBorder="1" applyAlignment="1" applyProtection="1">
      <alignment vertical="center" wrapText="1"/>
      <protection hidden="1"/>
    </xf>
    <xf numFmtId="0" fontId="81" fillId="0" borderId="45" xfId="4" applyFont="1" applyFill="1" applyBorder="1" applyAlignment="1" applyProtection="1">
      <alignment vertical="top" wrapText="1"/>
      <protection hidden="1"/>
    </xf>
    <xf numFmtId="0" fontId="75" fillId="0" borderId="48" xfId="4" applyFill="1" applyBorder="1" applyProtection="1">
      <protection hidden="1"/>
    </xf>
    <xf numFmtId="0" fontId="75" fillId="0" borderId="48" xfId="4" applyFill="1" applyBorder="1" applyAlignment="1" applyProtection="1">
      <alignment horizontal="left"/>
      <protection hidden="1"/>
    </xf>
    <xf numFmtId="0" fontId="75" fillId="0" borderId="0" xfId="4" applyFill="1" applyBorder="1" applyAlignment="1" applyProtection="1">
      <alignment horizontal="left" vertical="top"/>
      <protection hidden="1"/>
    </xf>
    <xf numFmtId="0" fontId="75" fillId="0" borderId="0" xfId="4" applyFill="1" applyBorder="1" applyAlignment="1" applyProtection="1">
      <alignment horizontal="left"/>
      <protection hidden="1"/>
    </xf>
    <xf numFmtId="0" fontId="75" fillId="27" borderId="0" xfId="4" applyFill="1" applyBorder="1" applyAlignment="1" applyProtection="1">
      <protection hidden="1"/>
    </xf>
    <xf numFmtId="0" fontId="75" fillId="27" borderId="0" xfId="4" applyFill="1" applyBorder="1" applyAlignment="1" applyProtection="1">
      <alignment vertical="top"/>
      <protection hidden="1"/>
    </xf>
    <xf numFmtId="0" fontId="81" fillId="27" borderId="0" xfId="4" applyFont="1" applyFill="1" applyAlignment="1" applyProtection="1">
      <alignment vertical="top"/>
      <protection hidden="1"/>
    </xf>
    <xf numFmtId="0" fontId="75" fillId="27" borderId="0" xfId="4" applyFill="1" applyAlignment="1" applyProtection="1">
      <alignment vertical="center"/>
      <protection hidden="1"/>
    </xf>
    <xf numFmtId="0" fontId="76" fillId="27" borderId="0" xfId="4" applyFont="1" applyFill="1" applyAlignment="1" applyProtection="1">
      <alignment horizontal="center" vertical="center"/>
      <protection hidden="1"/>
    </xf>
    <xf numFmtId="0" fontId="75" fillId="27" borderId="0" xfId="4" applyFill="1" applyBorder="1" applyAlignment="1" applyProtection="1">
      <alignment horizontal="left"/>
      <protection hidden="1"/>
    </xf>
    <xf numFmtId="0" fontId="75" fillId="27" borderId="0" xfId="4" applyFill="1" applyBorder="1" applyAlignment="1" applyProtection="1">
      <alignment horizontal="left" vertical="top"/>
      <protection hidden="1"/>
    </xf>
    <xf numFmtId="0" fontId="81" fillId="27" borderId="0" xfId="4" applyFont="1" applyFill="1" applyBorder="1" applyAlignment="1" applyProtection="1">
      <alignment horizontal="left" vertical="top"/>
      <protection hidden="1"/>
    </xf>
    <xf numFmtId="0" fontId="75" fillId="27" borderId="0" xfId="4" applyFill="1" applyBorder="1" applyAlignment="1" applyProtection="1">
      <alignment horizontal="left" vertical="center"/>
      <protection hidden="1"/>
    </xf>
    <xf numFmtId="0" fontId="76" fillId="27" borderId="0" xfId="4" applyFont="1" applyFill="1" applyBorder="1" applyAlignment="1" applyProtection="1">
      <alignment horizontal="left" vertical="center"/>
      <protection hidden="1"/>
    </xf>
    <xf numFmtId="0" fontId="0" fillId="0" borderId="31" xfId="0" applyFill="1" applyBorder="1" applyProtection="1">
      <protection hidden="1"/>
    </xf>
    <xf numFmtId="0" fontId="0" fillId="0" borderId="31" xfId="0" applyFill="1" applyBorder="1" applyAlignment="1" applyProtection="1">
      <alignment vertical="top"/>
      <protection hidden="1"/>
    </xf>
    <xf numFmtId="0" fontId="99" fillId="0" borderId="31" xfId="0" applyFont="1" applyFill="1" applyBorder="1" applyAlignment="1" applyProtection="1">
      <alignment vertical="top"/>
      <protection hidden="1"/>
    </xf>
    <xf numFmtId="0" fontId="0" fillId="0" borderId="31" xfId="0" applyFill="1" applyBorder="1" applyAlignment="1" applyProtection="1">
      <alignment vertical="center"/>
      <protection hidden="1"/>
    </xf>
    <xf numFmtId="0" fontId="16" fillId="0" borderId="31" xfId="0" applyFont="1" applyFill="1" applyBorder="1" applyAlignment="1" applyProtection="1">
      <alignment horizontal="center" vertical="center"/>
      <protection hidden="1"/>
    </xf>
    <xf numFmtId="0" fontId="82" fillId="0" borderId="0" xfId="4" applyFont="1" applyBorder="1" applyAlignment="1" applyProtection="1">
      <alignment horizontal="center" vertical="center"/>
      <protection hidden="1"/>
    </xf>
    <xf numFmtId="0" fontId="92" fillId="0" borderId="0" xfId="4" applyFont="1" applyFill="1" applyAlignment="1" applyProtection="1">
      <alignment horizontal="center"/>
      <protection hidden="1"/>
    </xf>
    <xf numFmtId="0" fontId="104" fillId="27" borderId="0" xfId="4" applyFont="1" applyFill="1" applyBorder="1" applyProtection="1">
      <protection hidden="1"/>
    </xf>
    <xf numFmtId="0" fontId="96" fillId="27" borderId="0" xfId="4" applyFont="1" applyFill="1" applyBorder="1" applyAlignment="1" applyProtection="1">
      <protection hidden="1"/>
    </xf>
    <xf numFmtId="0" fontId="96" fillId="27" borderId="0" xfId="4" applyFont="1" applyFill="1" applyBorder="1" applyAlignment="1" applyProtection="1">
      <alignment vertical="top"/>
      <protection hidden="1"/>
    </xf>
    <xf numFmtId="0" fontId="96" fillId="27" borderId="0" xfId="4" applyFont="1" applyFill="1" applyBorder="1" applyAlignment="1" applyProtection="1">
      <alignment horizontal="left" vertical="center"/>
      <protection hidden="1"/>
    </xf>
    <xf numFmtId="0" fontId="76" fillId="27" borderId="0" xfId="4" applyFont="1" applyFill="1" applyBorder="1" applyAlignment="1" applyProtection="1">
      <alignment vertical="center"/>
      <protection hidden="1"/>
    </xf>
    <xf numFmtId="0" fontId="76" fillId="21" borderId="53" xfId="4" applyFont="1" applyFill="1" applyBorder="1" applyAlignment="1" applyProtection="1">
      <alignment horizontal="center" vertical="center"/>
      <protection hidden="1"/>
    </xf>
    <xf numFmtId="0" fontId="76" fillId="21" borderId="54" xfId="4" applyFont="1" applyFill="1" applyBorder="1" applyAlignment="1" applyProtection="1">
      <alignment horizontal="center" vertical="center"/>
      <protection hidden="1"/>
    </xf>
    <xf numFmtId="0" fontId="81" fillId="0" borderId="55" xfId="4" applyFont="1" applyFill="1" applyBorder="1" applyAlignment="1" applyProtection="1">
      <alignment vertical="top" wrapText="1"/>
      <protection hidden="1"/>
    </xf>
    <xf numFmtId="0" fontId="81" fillId="0" borderId="46" xfId="4" applyFont="1" applyFill="1" applyBorder="1" applyAlignment="1" applyProtection="1">
      <alignment vertical="top" wrapText="1"/>
      <protection hidden="1"/>
    </xf>
    <xf numFmtId="0" fontId="93" fillId="0" borderId="56" xfId="4" applyFont="1" applyFill="1" applyBorder="1" applyAlignment="1" applyProtection="1">
      <alignment vertical="top" wrapText="1"/>
      <protection locked="0"/>
    </xf>
    <xf numFmtId="0" fontId="81" fillId="0" borderId="47" xfId="4" applyFont="1" applyFill="1" applyBorder="1" applyAlignment="1" applyProtection="1">
      <alignment vertical="top" wrapText="1"/>
      <protection hidden="1"/>
    </xf>
    <xf numFmtId="0" fontId="81" fillId="0" borderId="57" xfId="4" applyFont="1" applyFill="1" applyBorder="1" applyAlignment="1" applyProtection="1">
      <alignment vertical="top" wrapText="1"/>
      <protection hidden="1"/>
    </xf>
    <xf numFmtId="0" fontId="81" fillId="0" borderId="0" xfId="4" applyFont="1" applyFill="1" applyBorder="1" applyAlignment="1" applyProtection="1">
      <alignment vertical="top" wrapText="1"/>
      <protection hidden="1"/>
    </xf>
    <xf numFmtId="0" fontId="81" fillId="0" borderId="0" xfId="4" applyFont="1" applyFill="1" applyAlignment="1" applyProtection="1">
      <alignment vertical="top" wrapText="1"/>
      <protection hidden="1"/>
    </xf>
    <xf numFmtId="0" fontId="81" fillId="0" borderId="55" xfId="4" applyFont="1" applyFill="1" applyBorder="1" applyAlignment="1" applyProtection="1">
      <alignment vertical="center" wrapText="1"/>
      <protection hidden="1"/>
    </xf>
    <xf numFmtId="0" fontId="96" fillId="27" borderId="0" xfId="4" applyFont="1" applyFill="1" applyBorder="1" applyAlignment="1" applyProtection="1">
      <alignment horizontal="left"/>
      <protection hidden="1"/>
    </xf>
    <xf numFmtId="0" fontId="96" fillId="27" borderId="0" xfId="4" applyFont="1" applyFill="1" applyBorder="1" applyAlignment="1" applyProtection="1">
      <alignment horizontal="left" vertical="top"/>
      <protection hidden="1"/>
    </xf>
    <xf numFmtId="0" fontId="96" fillId="27" borderId="0" xfId="4" applyFont="1" applyFill="1" applyBorder="1" applyAlignment="1" applyProtection="1">
      <alignment vertical="center"/>
      <protection hidden="1"/>
    </xf>
    <xf numFmtId="0" fontId="96" fillId="0" borderId="0" xfId="4" applyFont="1" applyFill="1" applyBorder="1" applyAlignment="1" applyProtection="1">
      <alignment horizontal="left"/>
      <protection hidden="1"/>
    </xf>
    <xf numFmtId="0" fontId="96" fillId="0" borderId="0" xfId="4" applyFont="1" applyFill="1" applyBorder="1" applyAlignment="1" applyProtection="1">
      <alignment horizontal="left" vertical="top"/>
      <protection hidden="1"/>
    </xf>
    <xf numFmtId="0" fontId="96" fillId="0" borderId="0" xfId="4" applyFont="1" applyFill="1" applyBorder="1" applyAlignment="1" applyProtection="1">
      <alignment horizontal="left" vertical="center"/>
      <protection hidden="1"/>
    </xf>
    <xf numFmtId="0" fontId="96" fillId="0" borderId="0" xfId="4" applyFont="1" applyFill="1" applyBorder="1" applyAlignment="1" applyProtection="1">
      <alignment vertical="center"/>
      <protection hidden="1"/>
    </xf>
    <xf numFmtId="0" fontId="105" fillId="27" borderId="0" xfId="4" applyFont="1" applyFill="1" applyBorder="1" applyProtection="1">
      <protection hidden="1"/>
    </xf>
    <xf numFmtId="0" fontId="106" fillId="0" borderId="0" xfId="4" applyFont="1" applyFill="1" applyBorder="1" applyProtection="1">
      <protection hidden="1"/>
    </xf>
    <xf numFmtId="0" fontId="106" fillId="0" borderId="0" xfId="4" applyFont="1" applyFill="1" applyProtection="1">
      <protection hidden="1"/>
    </xf>
    <xf numFmtId="0" fontId="106" fillId="0" borderId="0" xfId="4" applyFont="1" applyFill="1" applyAlignment="1" applyProtection="1">
      <alignment horizontal="center"/>
      <protection hidden="1"/>
    </xf>
    <xf numFmtId="0" fontId="105" fillId="0" borderId="0" xfId="4" applyFont="1" applyFill="1" applyAlignment="1" applyProtection="1">
      <alignment horizontal="center"/>
      <protection hidden="1"/>
    </xf>
    <xf numFmtId="0" fontId="76" fillId="21" borderId="58" xfId="4" applyFont="1" applyFill="1" applyBorder="1" applyAlignment="1" applyProtection="1">
      <alignment horizontal="center" vertical="center"/>
      <protection hidden="1"/>
    </xf>
    <xf numFmtId="0" fontId="105" fillId="0" borderId="0" xfId="4" applyFont="1" applyFill="1" applyAlignment="1" applyProtection="1">
      <alignment horizontal="center" vertical="center"/>
      <protection hidden="1"/>
    </xf>
    <xf numFmtId="0" fontId="31" fillId="11" borderId="0" xfId="0" applyFont="1" applyFill="1" applyAlignment="1" applyProtection="1">
      <protection hidden="1"/>
    </xf>
    <xf numFmtId="49" fontId="0" fillId="14" borderId="0" xfId="0" applyNumberFormat="1" applyFill="1" applyBorder="1" applyAlignment="1" applyProtection="1">
      <alignment vertical="center" wrapText="1"/>
      <protection locked="0" hidden="1"/>
    </xf>
    <xf numFmtId="0" fontId="35" fillId="22" borderId="0" xfId="0" applyFont="1" applyFill="1" applyProtection="1">
      <protection hidden="1"/>
    </xf>
    <xf numFmtId="0" fontId="35" fillId="20" borderId="0" xfId="0" applyFont="1" applyFill="1" applyAlignment="1" applyProtection="1">
      <alignment vertical="center"/>
      <protection hidden="1"/>
    </xf>
    <xf numFmtId="0" fontId="35" fillId="0" borderId="0" xfId="0" applyFont="1" applyFill="1" applyBorder="1" applyAlignment="1" applyProtection="1">
      <alignment horizontal="center" vertical="center"/>
      <protection hidden="1"/>
    </xf>
    <xf numFmtId="0" fontId="35" fillId="0" borderId="0" xfId="0" applyFont="1" applyBorder="1" applyAlignment="1" applyProtection="1">
      <alignment vertical="center"/>
      <protection hidden="1"/>
    </xf>
    <xf numFmtId="2" fontId="35" fillId="0" borderId="0" xfId="0" applyNumberFormat="1" applyFont="1" applyBorder="1" applyAlignment="1" applyProtection="1">
      <alignment vertical="center"/>
      <protection hidden="1"/>
    </xf>
    <xf numFmtId="0" fontId="35" fillId="0" borderId="0" xfId="0" applyFont="1" applyBorder="1" applyProtection="1">
      <protection hidden="1"/>
    </xf>
    <xf numFmtId="0" fontId="35" fillId="0" borderId="0" xfId="0" applyFont="1"/>
    <xf numFmtId="0" fontId="0" fillId="22" borderId="0" xfId="0" applyFill="1" applyProtection="1">
      <protection hidden="1"/>
    </xf>
    <xf numFmtId="0" fontId="0" fillId="22" borderId="0" xfId="0" applyFill="1" applyAlignment="1" applyProtection="1">
      <alignment horizontal="center"/>
      <protection hidden="1"/>
    </xf>
    <xf numFmtId="0" fontId="2" fillId="14" borderId="0" xfId="0" applyFont="1" applyFill="1" applyProtection="1">
      <protection hidden="1"/>
    </xf>
    <xf numFmtId="0" fontId="0" fillId="14" borderId="0" xfId="0" applyFont="1" applyFill="1" applyAlignment="1" applyProtection="1">
      <alignment horizontal="left" indent="2"/>
      <protection hidden="1"/>
    </xf>
    <xf numFmtId="0" fontId="0" fillId="14" borderId="17" xfId="0" applyFill="1" applyBorder="1" applyAlignment="1" applyProtection="1">
      <protection hidden="1"/>
    </xf>
    <xf numFmtId="0" fontId="0" fillId="14" borderId="39" xfId="0" applyFill="1" applyBorder="1" applyAlignment="1" applyProtection="1">
      <alignment horizontal="left"/>
      <protection hidden="1"/>
    </xf>
    <xf numFmtId="2" fontId="0" fillId="14" borderId="41" xfId="0" applyNumberFormat="1" applyFill="1" applyBorder="1" applyAlignment="1" applyProtection="1">
      <alignment horizontal="center" vertical="center"/>
      <protection hidden="1"/>
    </xf>
    <xf numFmtId="0" fontId="0" fillId="14" borderId="39" xfId="0" applyFill="1" applyBorder="1" applyAlignment="1" applyProtection="1">
      <protection hidden="1"/>
    </xf>
    <xf numFmtId="0" fontId="0" fillId="14" borderId="44" xfId="0" applyFill="1" applyBorder="1" applyAlignment="1" applyProtection="1">
      <alignment horizontal="left"/>
      <protection hidden="1"/>
    </xf>
    <xf numFmtId="10" fontId="0" fillId="14" borderId="59" xfId="1" applyNumberFormat="1" applyFont="1" applyFill="1" applyBorder="1" applyAlignment="1" applyProtection="1">
      <alignment horizontal="center" vertical="center"/>
      <protection hidden="1"/>
    </xf>
    <xf numFmtId="2" fontId="0" fillId="14" borderId="38" xfId="0" applyNumberFormat="1" applyFill="1" applyBorder="1" applyAlignment="1" applyProtection="1">
      <alignment horizontal="center" vertical="center"/>
      <protection hidden="1"/>
    </xf>
    <xf numFmtId="0" fontId="0" fillId="14" borderId="49" xfId="0" applyFill="1" applyBorder="1" applyAlignment="1" applyProtection="1">
      <alignment horizontal="left"/>
      <protection hidden="1"/>
    </xf>
    <xf numFmtId="10" fontId="0" fillId="14" borderId="43" xfId="1" applyNumberFormat="1" applyFont="1" applyFill="1" applyBorder="1" applyAlignment="1" applyProtection="1">
      <alignment horizontal="center" vertical="center"/>
      <protection hidden="1"/>
    </xf>
    <xf numFmtId="9" fontId="0" fillId="14" borderId="17" xfId="1" applyFont="1" applyFill="1" applyBorder="1" applyAlignment="1" applyProtection="1">
      <alignment horizontal="center" vertical="center"/>
      <protection hidden="1"/>
    </xf>
    <xf numFmtId="2" fontId="0" fillId="14" borderId="43" xfId="0" applyNumberFormat="1" applyFill="1" applyBorder="1" applyAlignment="1" applyProtection="1">
      <alignment horizontal="center" vertical="center"/>
      <protection hidden="1"/>
    </xf>
    <xf numFmtId="0" fontId="107" fillId="20" borderId="0" xfId="0" applyFont="1" applyFill="1" applyBorder="1" applyAlignment="1" applyProtection="1">
      <alignment vertical="center" wrapText="1"/>
      <protection hidden="1"/>
    </xf>
    <xf numFmtId="0" fontId="0" fillId="14" borderId="17" xfId="0" applyFill="1" applyBorder="1" applyAlignment="1" applyProtection="1">
      <alignment horizontal="center"/>
      <protection hidden="1"/>
    </xf>
    <xf numFmtId="0" fontId="0" fillId="14" borderId="40" xfId="0" applyFill="1" applyBorder="1" applyAlignment="1" applyProtection="1">
      <alignment vertical="center"/>
      <protection hidden="1"/>
    </xf>
    <xf numFmtId="9" fontId="0" fillId="14" borderId="41" xfId="0" applyNumberFormat="1" applyFill="1" applyBorder="1" applyAlignment="1" applyProtection="1">
      <alignment horizontal="center" vertical="center"/>
      <protection hidden="1"/>
    </xf>
    <xf numFmtId="0" fontId="0" fillId="14" borderId="42" xfId="0" applyFill="1" applyBorder="1" applyAlignment="1" applyProtection="1">
      <alignment vertical="center"/>
      <protection hidden="1"/>
    </xf>
    <xf numFmtId="9" fontId="0" fillId="14" borderId="43" xfId="0" applyNumberFormat="1" applyFill="1" applyBorder="1" applyAlignment="1" applyProtection="1">
      <alignment horizontal="center" vertical="center"/>
      <protection hidden="1"/>
    </xf>
    <xf numFmtId="0" fontId="45" fillId="14" borderId="0" xfId="0" applyFont="1" applyFill="1" applyProtection="1">
      <protection hidden="1"/>
    </xf>
    <xf numFmtId="0" fontId="46" fillId="14" borderId="0" xfId="0" applyFont="1" applyFill="1" applyProtection="1">
      <protection hidden="1"/>
    </xf>
    <xf numFmtId="0" fontId="108" fillId="0" borderId="2" xfId="0" applyFont="1" applyFill="1" applyBorder="1" applyAlignment="1" applyProtection="1">
      <alignment vertical="center" wrapText="1"/>
      <protection hidden="1"/>
    </xf>
    <xf numFmtId="9" fontId="108" fillId="0" borderId="2" xfId="1" applyFont="1" applyFill="1" applyBorder="1" applyAlignment="1" applyProtection="1">
      <alignment vertical="center" wrapText="1"/>
      <protection hidden="1"/>
    </xf>
    <xf numFmtId="0" fontId="143" fillId="0" borderId="0" xfId="7" applyAlignment="1" applyProtection="1">
      <alignment horizontal="center" vertical="center"/>
      <protection hidden="1"/>
    </xf>
    <xf numFmtId="0" fontId="143" fillId="0" borderId="0" xfId="7" applyProtection="1">
      <protection hidden="1"/>
    </xf>
    <xf numFmtId="0" fontId="109" fillId="0" borderId="0" xfId="7" applyFont="1" applyAlignment="1" applyProtection="1">
      <alignment horizontal="center"/>
      <protection hidden="1"/>
    </xf>
    <xf numFmtId="0" fontId="109" fillId="0" borderId="0" xfId="7" applyFont="1" applyProtection="1">
      <protection hidden="1"/>
    </xf>
    <xf numFmtId="0" fontId="143" fillId="0" borderId="0" xfId="7" applyAlignment="1" applyProtection="1">
      <alignment horizontal="left" vertical="center"/>
      <protection hidden="1"/>
    </xf>
    <xf numFmtId="0" fontId="143" fillId="0" borderId="0" xfId="7" applyAlignment="1" applyProtection="1">
      <alignment horizontal="center"/>
      <protection hidden="1"/>
    </xf>
    <xf numFmtId="0" fontId="110" fillId="0" borderId="0" xfId="7" applyFont="1" applyAlignment="1" applyProtection="1">
      <alignment horizontal="center" vertical="center"/>
      <protection hidden="1"/>
    </xf>
    <xf numFmtId="0" fontId="110" fillId="0" borderId="0" xfId="7" applyFont="1" applyAlignment="1" applyProtection="1">
      <alignment vertical="center"/>
      <protection hidden="1"/>
    </xf>
    <xf numFmtId="0" fontId="110" fillId="6" borderId="1" xfId="7" applyFont="1" applyFill="1" applyBorder="1" applyAlignment="1" applyProtection="1">
      <alignment horizontal="center" vertical="center" wrapText="1"/>
      <protection hidden="1"/>
    </xf>
    <xf numFmtId="0" fontId="109" fillId="6" borderId="1" xfId="7" applyFont="1" applyFill="1" applyBorder="1" applyAlignment="1" applyProtection="1">
      <alignment horizontal="center" vertical="center"/>
      <protection locked="0"/>
    </xf>
    <xf numFmtId="0" fontId="110" fillId="0" borderId="1" xfId="7" applyFont="1" applyFill="1" applyBorder="1" applyAlignment="1">
      <alignment horizontal="center" vertical="center" wrapText="1"/>
    </xf>
    <xf numFmtId="0" fontId="109" fillId="0" borderId="1" xfId="7" applyFont="1" applyFill="1" applyBorder="1" applyAlignment="1" applyProtection="1">
      <alignment horizontal="left" vertical="center" wrapText="1"/>
      <protection hidden="1"/>
    </xf>
    <xf numFmtId="0" fontId="110" fillId="0" borderId="33" xfId="7" applyFont="1" applyFill="1" applyBorder="1" applyAlignment="1" applyProtection="1">
      <alignment horizontal="center" vertical="center"/>
      <protection hidden="1"/>
    </xf>
    <xf numFmtId="0" fontId="110" fillId="0" borderId="1" xfId="7" applyFont="1" applyFill="1" applyBorder="1" applyAlignment="1" applyProtection="1">
      <alignment horizontal="left" vertical="center" wrapText="1"/>
      <protection hidden="1"/>
    </xf>
    <xf numFmtId="0" fontId="110" fillId="0" borderId="1" xfId="7" applyFont="1" applyFill="1" applyBorder="1" applyAlignment="1" applyProtection="1">
      <alignment horizontal="center" vertical="center"/>
      <protection hidden="1"/>
    </xf>
    <xf numFmtId="0" fontId="109" fillId="0" borderId="1" xfId="7" applyFont="1" applyFill="1" applyBorder="1" applyAlignment="1" applyProtection="1">
      <alignment horizontal="center" vertical="center"/>
      <protection hidden="1"/>
    </xf>
    <xf numFmtId="0" fontId="0" fillId="0" borderId="4" xfId="7" applyFont="1" applyBorder="1" applyAlignment="1" applyProtection="1">
      <alignment horizontal="center" vertical="center"/>
      <protection hidden="1"/>
    </xf>
    <xf numFmtId="0" fontId="110" fillId="0" borderId="0" xfId="7" applyFont="1" applyBorder="1" applyAlignment="1" applyProtection="1">
      <alignment horizontal="center" vertical="top"/>
      <protection hidden="1"/>
    </xf>
    <xf numFmtId="0" fontId="110" fillId="0" borderId="0" xfId="7" applyFont="1" applyBorder="1" applyAlignment="1" applyProtection="1">
      <alignment horizontal="justify" vertical="top"/>
      <protection hidden="1"/>
    </xf>
    <xf numFmtId="0" fontId="143" fillId="0" borderId="0" xfId="7" applyBorder="1" applyAlignment="1" applyProtection="1">
      <alignment horizontal="left" vertical="center"/>
      <protection hidden="1"/>
    </xf>
    <xf numFmtId="0" fontId="109" fillId="0" borderId="0" xfId="7" applyFont="1" applyFill="1" applyBorder="1" applyAlignment="1" applyProtection="1">
      <alignment horizontal="center" vertical="top"/>
      <protection hidden="1"/>
    </xf>
    <xf numFmtId="0" fontId="109" fillId="0" borderId="0" xfId="7" applyFont="1" applyFill="1" applyBorder="1" applyAlignment="1" applyProtection="1">
      <alignment vertical="top"/>
      <protection hidden="1"/>
    </xf>
    <xf numFmtId="0" fontId="143" fillId="0" borderId="0" xfId="7" applyFill="1" applyBorder="1" applyAlignment="1" applyProtection="1">
      <alignment horizontal="left" vertical="center"/>
      <protection hidden="1"/>
    </xf>
    <xf numFmtId="0" fontId="112" fillId="0" borderId="0" xfId="7" applyFont="1" applyFill="1" applyBorder="1" applyAlignment="1" applyProtection="1">
      <alignment horizontal="center" vertical="top" wrapText="1"/>
      <protection hidden="1"/>
    </xf>
    <xf numFmtId="0" fontId="112" fillId="0" borderId="0" xfId="7" applyFont="1" applyFill="1" applyBorder="1" applyAlignment="1" applyProtection="1">
      <alignment vertical="top" wrapText="1"/>
      <protection hidden="1"/>
    </xf>
    <xf numFmtId="0" fontId="112" fillId="0" borderId="0" xfId="7" applyFont="1" applyFill="1" applyBorder="1" applyAlignment="1" applyProtection="1">
      <alignment horizontal="left" vertical="center"/>
      <protection hidden="1"/>
    </xf>
    <xf numFmtId="0" fontId="19" fillId="0" borderId="0" xfId="7" applyFont="1" applyFill="1" applyBorder="1" applyAlignment="1" applyProtection="1">
      <alignment horizontal="center" vertical="top" wrapText="1"/>
      <protection hidden="1"/>
    </xf>
    <xf numFmtId="0" fontId="19" fillId="0" borderId="0" xfId="7" applyFont="1" applyFill="1" applyBorder="1" applyAlignment="1" applyProtection="1">
      <alignment horizontal="left" vertical="top" wrapText="1"/>
      <protection hidden="1"/>
    </xf>
    <xf numFmtId="0" fontId="19" fillId="0" borderId="0" xfId="7" applyFont="1" applyFill="1" applyBorder="1" applyAlignment="1" applyProtection="1">
      <alignment horizontal="left" vertical="center"/>
      <protection hidden="1"/>
    </xf>
    <xf numFmtId="0" fontId="19" fillId="0" borderId="0" xfId="7" applyFont="1" applyFill="1" applyBorder="1" applyAlignment="1" applyProtection="1">
      <alignment horizontal="center" vertical="center" wrapText="1"/>
      <protection hidden="1"/>
    </xf>
    <xf numFmtId="0" fontId="19" fillId="0" borderId="0" xfId="7" applyFont="1" applyFill="1" applyBorder="1" applyAlignment="1" applyProtection="1">
      <alignment horizontal="left" vertical="center" wrapText="1" readingOrder="1"/>
      <protection hidden="1"/>
    </xf>
    <xf numFmtId="0" fontId="113" fillId="0" borderId="0" xfId="7" applyFont="1" applyFill="1" applyBorder="1" applyAlignment="1" applyProtection="1">
      <alignment horizontal="left" vertical="center"/>
      <protection hidden="1"/>
    </xf>
    <xf numFmtId="0" fontId="114" fillId="0" borderId="0" xfId="7" applyFont="1" applyFill="1" applyBorder="1" applyAlignment="1" applyProtection="1">
      <alignment horizontal="left" vertical="center"/>
      <protection hidden="1"/>
    </xf>
    <xf numFmtId="0" fontId="109" fillId="0" borderId="0" xfId="7" applyFont="1" applyFill="1" applyAlignment="1" applyProtection="1">
      <alignment horizontal="center"/>
      <protection hidden="1"/>
    </xf>
    <xf numFmtId="0" fontId="109" fillId="0" borderId="0" xfId="7" applyFont="1" applyFill="1" applyProtection="1">
      <protection hidden="1"/>
    </xf>
    <xf numFmtId="0" fontId="115" fillId="0" borderId="0" xfId="7" applyFont="1" applyFill="1" applyAlignment="1" applyProtection="1">
      <alignment horizontal="left" vertical="center"/>
      <protection hidden="1"/>
    </xf>
    <xf numFmtId="0" fontId="143" fillId="0" borderId="0" xfId="7" applyFill="1" applyAlignment="1" applyProtection="1">
      <alignment horizontal="left" vertical="center"/>
      <protection hidden="1"/>
    </xf>
    <xf numFmtId="0" fontId="143" fillId="6" borderId="1" xfId="7" applyFill="1" applyBorder="1" applyAlignment="1" applyProtection="1">
      <alignment horizontal="center" vertical="center"/>
      <protection hidden="1"/>
    </xf>
    <xf numFmtId="0" fontId="143" fillId="0" borderId="0" xfId="7" applyAlignment="1" applyProtection="1">
      <protection hidden="1"/>
    </xf>
    <xf numFmtId="0" fontId="143" fillId="0" borderId="0" xfId="7" applyFill="1" applyProtection="1">
      <protection hidden="1"/>
    </xf>
    <xf numFmtId="0" fontId="143" fillId="28" borderId="0" xfId="7" applyFill="1" applyAlignment="1" applyProtection="1">
      <alignment horizontal="center" vertical="center"/>
      <protection hidden="1"/>
    </xf>
    <xf numFmtId="0" fontId="111" fillId="29" borderId="1" xfId="7" applyFont="1" applyFill="1" applyBorder="1" applyAlignment="1" applyProtection="1">
      <alignment horizontal="center" vertical="center"/>
      <protection hidden="1"/>
    </xf>
    <xf numFmtId="0" fontId="116" fillId="29" borderId="1" xfId="7" applyFont="1" applyFill="1" applyBorder="1" applyAlignment="1" applyProtection="1">
      <alignment horizontal="center" vertical="center"/>
      <protection hidden="1"/>
    </xf>
    <xf numFmtId="0" fontId="0" fillId="0" borderId="0" xfId="0" applyFont="1" applyAlignment="1">
      <alignment horizontal="center"/>
    </xf>
    <xf numFmtId="0" fontId="35" fillId="0" borderId="0" xfId="0" applyFont="1" applyAlignment="1">
      <alignment horizontal="center"/>
    </xf>
    <xf numFmtId="0" fontId="0" fillId="0" borderId="0" xfId="0" applyFont="1" applyProtection="1">
      <protection hidden="1"/>
    </xf>
    <xf numFmtId="0" fontId="0" fillId="0" borderId="0" xfId="0" applyFont="1" applyBorder="1" applyProtection="1">
      <protection hidden="1"/>
    </xf>
    <xf numFmtId="0" fontId="0" fillId="0" borderId="0" xfId="0" applyFont="1" applyBorder="1" applyAlignment="1" applyProtection="1">
      <alignment horizontal="left"/>
      <protection hidden="1"/>
    </xf>
    <xf numFmtId="0" fontId="0" fillId="0" borderId="0" xfId="0" applyFont="1" applyBorder="1" applyAlignment="1" applyProtection="1">
      <alignment horizontal="center"/>
      <protection hidden="1"/>
    </xf>
    <xf numFmtId="0" fontId="0" fillId="0" borderId="0" xfId="0" applyFont="1" applyAlignment="1">
      <alignment vertical="top" wrapText="1"/>
    </xf>
    <xf numFmtId="0" fontId="0" fillId="0" borderId="0" xfId="0" applyFont="1" applyAlignment="1" applyProtection="1">
      <alignment horizontal="center" vertical="center"/>
      <protection hidden="1"/>
    </xf>
    <xf numFmtId="0" fontId="0" fillId="30" borderId="0" xfId="0" applyFont="1" applyFill="1" applyProtection="1">
      <protection hidden="1"/>
    </xf>
    <xf numFmtId="0" fontId="36" fillId="11" borderId="0" xfId="0" applyFont="1" applyFill="1" applyBorder="1" applyAlignment="1" applyProtection="1">
      <alignment horizontal="center"/>
      <protection hidden="1"/>
    </xf>
    <xf numFmtId="0" fontId="0" fillId="20" borderId="0" xfId="0" applyFont="1" applyFill="1" applyProtection="1">
      <protection hidden="1"/>
    </xf>
    <xf numFmtId="0" fontId="36" fillId="20" borderId="0" xfId="0" applyFont="1" applyFill="1" applyBorder="1" applyAlignment="1" applyProtection="1">
      <alignment horizontal="center"/>
      <protection hidden="1"/>
    </xf>
    <xf numFmtId="0" fontId="117" fillId="20" borderId="0" xfId="0" applyFont="1" applyFill="1" applyBorder="1" applyAlignment="1" applyProtection="1">
      <alignment horizontal="left" vertical="top" wrapText="1"/>
      <protection hidden="1"/>
    </xf>
    <xf numFmtId="0" fontId="117" fillId="20" borderId="0" xfId="0" applyFont="1" applyFill="1" applyBorder="1" applyAlignment="1" applyProtection="1">
      <alignment horizontal="center" vertical="center"/>
      <protection hidden="1"/>
    </xf>
    <xf numFmtId="0" fontId="117" fillId="20" borderId="0" xfId="0" applyFont="1" applyFill="1" applyBorder="1" applyAlignment="1" applyProtection="1">
      <alignment horizontal="left" vertical="center"/>
      <protection hidden="1"/>
    </xf>
    <xf numFmtId="0" fontId="0" fillId="20" borderId="0" xfId="0" applyFont="1" applyFill="1" applyBorder="1" applyProtection="1">
      <protection hidden="1"/>
    </xf>
    <xf numFmtId="0" fontId="0" fillId="20" borderId="0" xfId="0" applyFont="1" applyFill="1" applyBorder="1" applyAlignment="1" applyProtection="1">
      <alignment horizontal="left"/>
      <protection hidden="1"/>
    </xf>
    <xf numFmtId="0" fontId="0" fillId="20" borderId="0" xfId="0" applyFont="1" applyFill="1" applyBorder="1" applyAlignment="1" applyProtection="1">
      <alignment horizontal="center"/>
      <protection hidden="1"/>
    </xf>
    <xf numFmtId="0" fontId="0" fillId="20" borderId="0" xfId="0" applyFont="1" applyFill="1" applyAlignment="1">
      <alignment vertical="top" wrapText="1"/>
    </xf>
    <xf numFmtId="0" fontId="0" fillId="20" borderId="0" xfId="0" applyFont="1" applyFill="1" applyAlignment="1">
      <alignment horizontal="center" vertical="center"/>
    </xf>
    <xf numFmtId="0" fontId="0" fillId="20" borderId="0" xfId="0" applyFont="1" applyFill="1" applyAlignment="1" applyProtection="1">
      <alignment horizontal="center" vertical="center"/>
      <protection hidden="1"/>
    </xf>
    <xf numFmtId="0" fontId="2" fillId="0" borderId="1" xfId="0" applyFont="1" applyBorder="1" applyAlignment="1">
      <alignment horizontal="center" vertical="center" wrapText="1"/>
    </xf>
    <xf numFmtId="0" fontId="120" fillId="0" borderId="1" xfId="0" applyFont="1" applyFill="1" applyBorder="1" applyAlignment="1" applyProtection="1">
      <alignment horizontal="center" vertical="center" textRotation="90" wrapText="1"/>
      <protection hidden="1"/>
    </xf>
    <xf numFmtId="0" fontId="0" fillId="20" borderId="0" xfId="0" applyFont="1" applyFill="1" applyAlignment="1" applyProtection="1">
      <alignment horizontal="left"/>
      <protection hidden="1"/>
    </xf>
    <xf numFmtId="0" fontId="35" fillId="14" borderId="36" xfId="0" applyFont="1" applyFill="1" applyBorder="1" applyAlignment="1" applyProtection="1">
      <alignment horizontal="center" vertical="top" wrapText="1"/>
      <protection hidden="1"/>
    </xf>
    <xf numFmtId="0" fontId="35" fillId="0" borderId="37" xfId="0" applyFont="1" applyBorder="1" applyAlignment="1">
      <alignment vertical="top" wrapText="1"/>
    </xf>
    <xf numFmtId="0" fontId="0" fillId="0" borderId="38" xfId="0" applyBorder="1" applyAlignment="1" applyProtection="1">
      <alignment horizontal="center" vertical="center" wrapText="1"/>
      <protection locked="0"/>
    </xf>
    <xf numFmtId="0" fontId="35" fillId="14" borderId="49" xfId="0" applyFont="1" applyFill="1" applyBorder="1" applyAlignment="1" applyProtection="1">
      <alignment horizontal="center" vertical="top" wrapText="1"/>
      <protection hidden="1"/>
    </xf>
    <xf numFmtId="0" fontId="0" fillId="0" borderId="42" xfId="0" applyFont="1" applyBorder="1" applyAlignment="1">
      <alignment vertical="top" wrapText="1"/>
    </xf>
    <xf numFmtId="0" fontId="0" fillId="0" borderId="43" xfId="0" applyFont="1" applyBorder="1" applyAlignment="1" applyProtection="1">
      <alignment horizontal="center" vertical="center" wrapText="1"/>
      <protection locked="0"/>
    </xf>
    <xf numFmtId="0" fontId="0" fillId="0" borderId="38" xfId="0" applyFont="1" applyBorder="1" applyAlignment="1" applyProtection="1">
      <alignment horizontal="center" vertical="center" wrapText="1"/>
      <protection locked="0"/>
    </xf>
    <xf numFmtId="0" fontId="35" fillId="0" borderId="42" xfId="0" applyFont="1" applyBorder="1" applyAlignment="1">
      <alignment vertical="top" wrapText="1"/>
    </xf>
    <xf numFmtId="0" fontId="35" fillId="14" borderId="39" xfId="0" applyFont="1" applyFill="1" applyBorder="1" applyAlignment="1" applyProtection="1">
      <alignment horizontal="center" vertical="top" wrapText="1"/>
      <protection hidden="1"/>
    </xf>
    <xf numFmtId="0" fontId="0" fillId="0" borderId="41" xfId="0" applyFont="1" applyBorder="1" applyAlignment="1" applyProtection="1">
      <alignment horizontal="center" vertical="center" wrapText="1"/>
      <protection locked="0"/>
    </xf>
    <xf numFmtId="0" fontId="35" fillId="0" borderId="40" xfId="0" applyFont="1" applyBorder="1" applyAlignment="1">
      <alignment vertical="top" wrapText="1"/>
    </xf>
    <xf numFmtId="0" fontId="0" fillId="14" borderId="36" xfId="0" applyFont="1" applyFill="1" applyBorder="1" applyAlignment="1" applyProtection="1">
      <alignment horizontal="center" vertical="top" wrapText="1"/>
      <protection hidden="1"/>
    </xf>
    <xf numFmtId="0" fontId="0" fillId="14" borderId="28" xfId="0" applyFont="1" applyFill="1" applyBorder="1" applyAlignment="1" applyProtection="1">
      <alignment horizontal="center" vertical="top" wrapText="1"/>
      <protection hidden="1"/>
    </xf>
    <xf numFmtId="0" fontId="35" fillId="0" borderId="29" xfId="0" applyFont="1" applyBorder="1" applyAlignment="1">
      <alignment vertical="top" wrapText="1"/>
    </xf>
    <xf numFmtId="0" fontId="0" fillId="0" borderId="18" xfId="0" applyFont="1" applyBorder="1" applyAlignment="1" applyProtection="1">
      <alignment horizontal="center" vertical="center" wrapText="1"/>
      <protection locked="0"/>
    </xf>
    <xf numFmtId="0" fontId="0" fillId="14" borderId="49" xfId="0" applyFont="1" applyFill="1" applyBorder="1" applyAlignment="1" applyProtection="1">
      <alignment horizontal="center" vertical="top" wrapText="1"/>
      <protection hidden="1"/>
    </xf>
    <xf numFmtId="0" fontId="0" fillId="0" borderId="38" xfId="0" applyFont="1" applyFill="1" applyBorder="1" applyAlignment="1" applyProtection="1">
      <alignment horizontal="center" vertical="center" wrapText="1"/>
      <protection locked="0"/>
    </xf>
    <xf numFmtId="0" fontId="0" fillId="0" borderId="41" xfId="0" applyFont="1" applyFill="1" applyBorder="1" applyAlignment="1" applyProtection="1">
      <alignment horizontal="center" vertical="center" wrapText="1"/>
      <protection locked="0"/>
    </xf>
    <xf numFmtId="0" fontId="0" fillId="0" borderId="43" xfId="0" applyFont="1" applyFill="1" applyBorder="1" applyAlignment="1" applyProtection="1">
      <alignment horizontal="center" vertical="center" wrapText="1"/>
      <protection locked="0"/>
    </xf>
    <xf numFmtId="0" fontId="35" fillId="0" borderId="51" xfId="0" applyFont="1" applyBorder="1" applyAlignment="1">
      <alignment vertical="top" wrapText="1"/>
    </xf>
    <xf numFmtId="0" fontId="0" fillId="0" borderId="56" xfId="0" applyFont="1" applyBorder="1" applyAlignment="1" applyProtection="1">
      <alignment horizontal="center" vertical="center" wrapText="1"/>
      <protection locked="0"/>
    </xf>
    <xf numFmtId="0" fontId="0" fillId="14" borderId="39" xfId="0" applyFont="1" applyFill="1" applyBorder="1" applyAlignment="1" applyProtection="1">
      <alignment horizontal="center" vertical="top" wrapText="1"/>
      <protection hidden="1"/>
    </xf>
    <xf numFmtId="0" fontId="0" fillId="14" borderId="44" xfId="0" applyFont="1" applyFill="1" applyBorder="1" applyAlignment="1" applyProtection="1">
      <alignment horizontal="center" vertical="top" wrapText="1"/>
      <protection hidden="1"/>
    </xf>
    <xf numFmtId="0" fontId="0" fillId="0" borderId="45" xfId="0" applyFont="1" applyBorder="1" applyAlignment="1">
      <alignment vertical="top" wrapText="1"/>
    </xf>
    <xf numFmtId="0" fontId="0" fillId="0" borderId="59" xfId="0" applyFont="1" applyBorder="1" applyAlignment="1" applyProtection="1">
      <alignment horizontal="center" vertical="center" wrapText="1"/>
      <protection locked="0"/>
    </xf>
    <xf numFmtId="0" fontId="0" fillId="14" borderId="0" xfId="0" applyFont="1" applyFill="1" applyBorder="1" applyAlignment="1" applyProtection="1">
      <alignment horizontal="center" vertical="center" wrapText="1"/>
      <protection hidden="1"/>
    </xf>
    <xf numFmtId="0" fontId="0" fillId="0" borderId="0" xfId="0" applyFont="1" applyAlignment="1">
      <alignment horizontal="right" vertical="top" wrapText="1"/>
    </xf>
    <xf numFmtId="0" fontId="0" fillId="14" borderId="0" xfId="0" applyFont="1" applyFill="1" applyBorder="1" applyAlignment="1" applyProtection="1">
      <alignment horizontal="center" vertical="center"/>
      <protection hidden="1"/>
    </xf>
    <xf numFmtId="0" fontId="0" fillId="14" borderId="0" xfId="0" applyFont="1" applyFill="1" applyBorder="1" applyAlignment="1" applyProtection="1">
      <alignment horizontal="left" vertical="center" wrapText="1"/>
      <protection hidden="1"/>
    </xf>
    <xf numFmtId="0" fontId="2" fillId="14" borderId="0" xfId="0" applyFont="1" applyFill="1" applyBorder="1" applyAlignment="1" applyProtection="1">
      <alignment horizontal="left" vertical="center" wrapText="1"/>
      <protection hidden="1"/>
    </xf>
    <xf numFmtId="0" fontId="2" fillId="14" borderId="0" xfId="0" applyFont="1" applyFill="1" applyBorder="1" applyAlignment="1" applyProtection="1">
      <alignment horizontal="center" vertical="center" wrapText="1"/>
      <protection hidden="1"/>
    </xf>
    <xf numFmtId="0" fontId="120" fillId="14" borderId="1" xfId="0" applyFont="1" applyFill="1" applyBorder="1" applyAlignment="1" applyProtection="1">
      <alignment horizontal="center" vertical="center" textRotation="90" wrapText="1"/>
      <protection hidden="1"/>
    </xf>
    <xf numFmtId="0" fontId="0" fillId="0" borderId="37" xfId="0" applyFont="1" applyBorder="1" applyAlignment="1">
      <alignment vertical="top" wrapText="1"/>
    </xf>
    <xf numFmtId="0" fontId="35" fillId="0" borderId="38" xfId="0" applyFont="1" applyBorder="1" applyAlignment="1" applyProtection="1">
      <alignment horizontal="center" vertical="center" wrapText="1"/>
      <protection locked="0"/>
    </xf>
    <xf numFmtId="0" fontId="34" fillId="22" borderId="0" xfId="0" applyFont="1" applyFill="1" applyAlignment="1" applyProtection="1">
      <alignment horizontal="center" vertical="center"/>
      <protection hidden="1"/>
    </xf>
    <xf numFmtId="0" fontId="34" fillId="20" borderId="0" xfId="0" applyFont="1" applyFill="1" applyAlignment="1" applyProtection="1">
      <alignment horizontal="center" vertical="center"/>
      <protection hidden="1"/>
    </xf>
    <xf numFmtId="0" fontId="0" fillId="20" borderId="0" xfId="0" applyFont="1" applyFill="1"/>
    <xf numFmtId="0" fontId="121" fillId="0" borderId="0" xfId="0" applyFont="1" applyAlignment="1">
      <alignment horizontal="center" vertical="center"/>
    </xf>
    <xf numFmtId="0" fontId="121" fillId="0" borderId="0" xfId="0" applyFont="1" applyAlignment="1">
      <alignment horizontal="center"/>
    </xf>
    <xf numFmtId="0" fontId="0" fillId="20" borderId="0" xfId="0" applyFont="1" applyFill="1" applyProtection="1">
      <protection locked="0"/>
    </xf>
    <xf numFmtId="0" fontId="0" fillId="6" borderId="0" xfId="0" applyFont="1" applyFill="1" applyAlignment="1">
      <alignment horizontal="center" vertical="center"/>
    </xf>
    <xf numFmtId="0" fontId="0" fillId="31" borderId="0" xfId="0" applyFont="1" applyFill="1" applyAlignment="1">
      <alignment horizontal="center" vertical="center"/>
    </xf>
    <xf numFmtId="0" fontId="0" fillId="32" borderId="0" xfId="0" applyFont="1" applyFill="1" applyAlignment="1">
      <alignment horizontal="center" vertical="center"/>
    </xf>
    <xf numFmtId="0" fontId="99" fillId="0" borderId="0" xfId="0" applyFont="1" applyFill="1" applyBorder="1" applyAlignment="1" applyProtection="1">
      <alignment vertical="center" wrapText="1"/>
      <protection hidden="1"/>
    </xf>
    <xf numFmtId="0" fontId="35" fillId="20" borderId="0" xfId="0" applyFont="1" applyFill="1"/>
    <xf numFmtId="0" fontId="35" fillId="0" borderId="0" xfId="0" applyFont="1" applyAlignment="1">
      <alignment horizontal="center" vertical="center"/>
    </xf>
    <xf numFmtId="0" fontId="35" fillId="31" borderId="0" xfId="0" applyFont="1" applyFill="1" applyAlignment="1">
      <alignment horizontal="center" vertical="center"/>
    </xf>
    <xf numFmtId="0" fontId="0" fillId="20" borderId="0" xfId="0" applyFont="1" applyFill="1" applyAlignment="1">
      <alignment horizontal="center"/>
    </xf>
    <xf numFmtId="0" fontId="0" fillId="0" borderId="40" xfId="0" applyFont="1" applyBorder="1" applyAlignment="1">
      <alignment vertical="top" wrapText="1"/>
    </xf>
    <xf numFmtId="0" fontId="0" fillId="0" borderId="42" xfId="0" applyFont="1" applyBorder="1" applyAlignment="1">
      <alignment horizontal="left" vertical="top" wrapText="1"/>
    </xf>
    <xf numFmtId="0" fontId="0" fillId="0" borderId="45" xfId="0" applyFont="1" applyBorder="1" applyAlignment="1">
      <alignment horizontal="left" vertical="top" wrapText="1"/>
    </xf>
    <xf numFmtId="0" fontId="0" fillId="10" borderId="0" xfId="0" applyFont="1" applyFill="1" applyAlignment="1">
      <alignment horizontal="center" vertical="center"/>
    </xf>
    <xf numFmtId="0" fontId="35" fillId="14" borderId="50" xfId="0" applyFont="1" applyFill="1" applyBorder="1" applyAlignment="1" applyProtection="1">
      <alignment horizontal="center" vertical="top" wrapText="1"/>
      <protection hidden="1"/>
    </xf>
    <xf numFmtId="0" fontId="0" fillId="0" borderId="51" xfId="0" applyFont="1" applyBorder="1" applyAlignment="1">
      <alignment vertical="top" wrapText="1"/>
    </xf>
    <xf numFmtId="0" fontId="0" fillId="14" borderId="50" xfId="0" applyFont="1" applyFill="1" applyBorder="1" applyAlignment="1" applyProtection="1">
      <alignment horizontal="center" vertical="top" wrapText="1"/>
      <protection hidden="1"/>
    </xf>
    <xf numFmtId="0" fontId="0" fillId="14" borderId="36" xfId="0" applyFont="1" applyFill="1" applyBorder="1" applyAlignment="1" applyProtection="1">
      <alignment horizontal="center" vertical="center" wrapText="1"/>
      <protection hidden="1"/>
    </xf>
    <xf numFmtId="0" fontId="0" fillId="14" borderId="39" xfId="0" applyFont="1" applyFill="1" applyBorder="1" applyAlignment="1" applyProtection="1">
      <alignment horizontal="center" vertical="center" wrapText="1"/>
      <protection hidden="1"/>
    </xf>
    <xf numFmtId="0" fontId="0" fillId="0" borderId="37" xfId="0" applyFont="1" applyBorder="1" applyAlignment="1">
      <alignment horizontal="left" vertical="top" wrapText="1"/>
    </xf>
    <xf numFmtId="0" fontId="0" fillId="0" borderId="40" xfId="0" applyFont="1" applyBorder="1" applyAlignment="1">
      <alignment horizontal="left" vertical="top" wrapText="1"/>
    </xf>
    <xf numFmtId="0" fontId="35" fillId="0" borderId="41" xfId="0" applyFont="1" applyBorder="1" applyAlignment="1" applyProtection="1">
      <alignment horizontal="center" vertical="center" wrapText="1"/>
      <protection locked="0"/>
    </xf>
    <xf numFmtId="0" fontId="0" fillId="0" borderId="49" xfId="0" applyFont="1" applyBorder="1" applyAlignment="1">
      <alignment horizontal="center" vertical="top"/>
    </xf>
    <xf numFmtId="0" fontId="0" fillId="20" borderId="0" xfId="0" applyFont="1" applyFill="1" applyBorder="1" applyAlignment="1" applyProtection="1">
      <alignment horizontal="center" vertical="center" wrapText="1"/>
      <protection hidden="1"/>
    </xf>
    <xf numFmtId="0" fontId="0" fillId="20" borderId="0" xfId="0" applyFont="1" applyFill="1" applyBorder="1" applyAlignment="1" applyProtection="1">
      <alignment horizontal="left" vertical="center" wrapText="1"/>
      <protection hidden="1"/>
    </xf>
    <xf numFmtId="0" fontId="0" fillId="20" borderId="0" xfId="0" applyFont="1" applyFill="1" applyBorder="1" applyAlignment="1" applyProtection="1">
      <alignment horizontal="center" vertical="center"/>
      <protection hidden="1"/>
    </xf>
    <xf numFmtId="0" fontId="0" fillId="33" borderId="0" xfId="0" applyFont="1" applyFill="1" applyAlignment="1">
      <alignment horizontal="center" vertical="center"/>
    </xf>
    <xf numFmtId="0" fontId="35" fillId="0" borderId="38" xfId="0" applyFont="1" applyFill="1" applyBorder="1" applyAlignment="1" applyProtection="1">
      <alignment horizontal="center" vertical="center" wrapText="1"/>
      <protection locked="0"/>
    </xf>
    <xf numFmtId="0" fontId="35" fillId="0" borderId="41" xfId="0" applyFont="1" applyFill="1" applyBorder="1" applyAlignment="1" applyProtection="1">
      <alignment horizontal="center" vertical="center" wrapText="1"/>
      <protection locked="0"/>
    </xf>
    <xf numFmtId="0" fontId="35" fillId="0" borderId="43" xfId="0" applyFont="1" applyFill="1" applyBorder="1" applyAlignment="1" applyProtection="1">
      <alignment horizontal="center" vertical="center" wrapText="1"/>
      <protection locked="0"/>
    </xf>
    <xf numFmtId="0" fontId="0" fillId="14" borderId="37" xfId="0" applyFont="1" applyFill="1" applyBorder="1" applyAlignment="1">
      <alignment vertical="top" wrapText="1"/>
    </xf>
    <xf numFmtId="0" fontId="99" fillId="14" borderId="0" xfId="0" applyFont="1" applyFill="1" applyBorder="1" applyAlignment="1" applyProtection="1">
      <alignment horizontal="center" vertical="center" wrapText="1"/>
      <protection hidden="1"/>
    </xf>
    <xf numFmtId="0" fontId="3" fillId="14" borderId="0" xfId="0" applyFont="1" applyFill="1" applyBorder="1" applyAlignment="1" applyProtection="1">
      <alignment horizontal="center" vertical="center" wrapText="1"/>
      <protection hidden="1"/>
    </xf>
    <xf numFmtId="0" fontId="99" fillId="20" borderId="0" xfId="0" applyFont="1" applyFill="1" applyBorder="1" applyAlignment="1" applyProtection="1">
      <alignment horizontal="center" vertical="center" wrapText="1"/>
      <protection hidden="1"/>
    </xf>
    <xf numFmtId="0" fontId="3" fillId="20" borderId="0" xfId="0" applyFont="1" applyFill="1" applyBorder="1" applyAlignment="1" applyProtection="1">
      <alignment horizontal="center" vertical="center" wrapText="1"/>
      <protection hidden="1"/>
    </xf>
    <xf numFmtId="0" fontId="0" fillId="20" borderId="0" xfId="0" applyFont="1" applyFill="1" applyAlignment="1" applyProtection="1">
      <alignment vertical="center"/>
      <protection hidden="1"/>
    </xf>
    <xf numFmtId="0" fontId="0" fillId="14" borderId="0" xfId="0" applyFont="1" applyFill="1" applyBorder="1" applyProtection="1">
      <protection hidden="1"/>
    </xf>
    <xf numFmtId="0" fontId="0" fillId="14" borderId="0" xfId="0" applyFont="1" applyFill="1" applyBorder="1" applyAlignment="1" applyProtection="1">
      <alignment horizontal="left"/>
      <protection hidden="1"/>
    </xf>
    <xf numFmtId="0" fontId="0" fillId="14" borderId="0" xfId="0" applyFont="1" applyFill="1" applyBorder="1" applyAlignment="1" applyProtection="1">
      <alignment horizontal="center"/>
      <protection hidden="1"/>
    </xf>
    <xf numFmtId="0" fontId="0" fillId="14" borderId="0" xfId="0" applyFont="1" applyFill="1" applyAlignment="1" applyProtection="1">
      <alignment horizontal="center" vertical="center"/>
      <protection hidden="1"/>
    </xf>
    <xf numFmtId="0" fontId="0" fillId="20" borderId="0" xfId="0" applyFont="1" applyFill="1" applyAlignment="1">
      <alignment vertical="center"/>
    </xf>
    <xf numFmtId="0" fontId="72" fillId="26" borderId="19" xfId="0" quotePrefix="1" applyFont="1" applyFill="1" applyBorder="1" applyAlignment="1" applyProtection="1">
      <alignment horizontal="center" vertical="center"/>
      <protection hidden="1"/>
    </xf>
    <xf numFmtId="0" fontId="6" fillId="3" borderId="3" xfId="0" quotePrefix="1" applyFont="1" applyFill="1" applyBorder="1" applyAlignment="1">
      <alignment horizontal="center" vertical="center"/>
    </xf>
    <xf numFmtId="0" fontId="6" fillId="5" borderId="3" xfId="0" quotePrefix="1" applyFont="1" applyFill="1" applyBorder="1" applyAlignment="1">
      <alignment horizontal="center" vertical="center"/>
    </xf>
    <xf numFmtId="0" fontId="6" fillId="7" borderId="3" xfId="0" quotePrefix="1" applyFont="1" applyFill="1" applyBorder="1" applyAlignment="1">
      <alignment horizontal="center" vertical="center"/>
    </xf>
    <xf numFmtId="0" fontId="6" fillId="9" borderId="3" xfId="0" quotePrefix="1" applyFont="1" applyFill="1" applyBorder="1" applyAlignment="1">
      <alignment horizontal="center" vertical="center"/>
    </xf>
    <xf numFmtId="0" fontId="147" fillId="0" borderId="37" xfId="0" quotePrefix="1" applyFont="1" applyBorder="1" applyAlignment="1">
      <alignment horizontal="left" vertical="top" wrapText="1"/>
    </xf>
    <xf numFmtId="0" fontId="146" fillId="0" borderId="42" xfId="0" quotePrefix="1" applyFont="1" applyBorder="1" applyAlignment="1">
      <alignment horizontal="left" vertical="top" wrapText="1"/>
    </xf>
    <xf numFmtId="0" fontId="147" fillId="0" borderId="40" xfId="0" quotePrefix="1" applyFont="1" applyBorder="1" applyAlignment="1">
      <alignment horizontal="left" vertical="top" wrapText="1"/>
    </xf>
    <xf numFmtId="0" fontId="147" fillId="0" borderId="42" xfId="0" quotePrefix="1" applyFont="1" applyBorder="1" applyAlignment="1">
      <alignment horizontal="left" vertical="top" wrapText="1"/>
    </xf>
    <xf numFmtId="0" fontId="0" fillId="0" borderId="1" xfId="0" applyBorder="1" applyAlignment="1" applyProtection="1">
      <alignment horizontal="center" vertical="center"/>
      <protection locked="0"/>
    </xf>
    <xf numFmtId="0" fontId="34" fillId="0" borderId="0" xfId="0" quotePrefix="1" applyFont="1" applyAlignment="1" applyProtection="1">
      <alignment horizontal="left"/>
      <protection hidden="1"/>
    </xf>
    <xf numFmtId="0" fontId="119" fillId="14" borderId="1" xfId="0" applyFont="1" applyFill="1" applyBorder="1" applyAlignment="1" applyProtection="1">
      <alignment horizontal="center" vertical="center" wrapText="1"/>
      <protection hidden="1"/>
    </xf>
    <xf numFmtId="0" fontId="0" fillId="14" borderId="25" xfId="0" applyFont="1" applyFill="1" applyBorder="1" applyAlignment="1" applyProtection="1">
      <alignment horizontal="center" vertical="top"/>
      <protection hidden="1"/>
    </xf>
    <xf numFmtId="0" fontId="0" fillId="14" borderId="28" xfId="0" applyFont="1" applyFill="1" applyBorder="1" applyAlignment="1" applyProtection="1">
      <alignment horizontal="center" vertical="top"/>
      <protection hidden="1"/>
    </xf>
    <xf numFmtId="0" fontId="0" fillId="14" borderId="27" xfId="0" applyFont="1" applyFill="1" applyBorder="1" applyAlignment="1" applyProtection="1">
      <alignment horizontal="left" vertical="top" wrapText="1"/>
      <protection hidden="1"/>
    </xf>
    <xf numFmtId="0" fontId="0" fillId="14" borderId="29" xfId="0" applyFont="1" applyFill="1" applyBorder="1" applyAlignment="1" applyProtection="1">
      <alignment horizontal="left" vertical="top" wrapText="1"/>
      <protection hidden="1"/>
    </xf>
    <xf numFmtId="0" fontId="16" fillId="0" borderId="17" xfId="0" applyFont="1" applyFill="1" applyBorder="1" applyAlignment="1" applyProtection="1">
      <alignment horizontal="center" vertical="center" wrapText="1"/>
      <protection hidden="1"/>
    </xf>
    <xf numFmtId="0" fontId="16" fillId="0" borderId="18" xfId="0" applyFont="1" applyFill="1" applyBorder="1" applyAlignment="1" applyProtection="1">
      <alignment horizontal="center" vertical="center" wrapText="1"/>
      <protection hidden="1"/>
    </xf>
    <xf numFmtId="0" fontId="16" fillId="0" borderId="33" xfId="0" applyFont="1" applyFill="1" applyBorder="1" applyAlignment="1" applyProtection="1">
      <alignment horizontal="center" vertical="center" wrapText="1"/>
      <protection hidden="1"/>
    </xf>
    <xf numFmtId="0" fontId="123" fillId="0" borderId="17" xfId="0" applyFont="1" applyFill="1" applyBorder="1" applyAlignment="1" applyProtection="1">
      <alignment horizontal="center" vertical="center" wrapText="1"/>
      <protection hidden="1"/>
    </xf>
    <xf numFmtId="0" fontId="123" fillId="0" borderId="18" xfId="0" applyFont="1" applyFill="1" applyBorder="1" applyAlignment="1" applyProtection="1">
      <alignment horizontal="center" vertical="center" wrapText="1"/>
      <protection hidden="1"/>
    </xf>
    <xf numFmtId="0" fontId="123" fillId="0" borderId="33" xfId="0" applyFont="1" applyFill="1" applyBorder="1" applyAlignment="1" applyProtection="1">
      <alignment horizontal="center" vertical="center" wrapText="1"/>
      <protection hidden="1"/>
    </xf>
    <xf numFmtId="49" fontId="0" fillId="14" borderId="0" xfId="0" applyNumberFormat="1" applyFont="1" applyFill="1" applyBorder="1" applyAlignment="1" applyProtection="1">
      <alignment horizontal="center" vertical="center"/>
      <protection hidden="1"/>
    </xf>
    <xf numFmtId="0" fontId="0" fillId="14" borderId="0" xfId="0" applyFont="1" applyFill="1" applyBorder="1" applyAlignment="1" applyProtection="1">
      <alignment horizontal="center" vertical="center"/>
      <protection hidden="1"/>
    </xf>
    <xf numFmtId="0" fontId="0" fillId="0" borderId="31" xfId="0" applyFont="1" applyBorder="1" applyAlignment="1">
      <alignment horizontal="left" wrapText="1"/>
    </xf>
    <xf numFmtId="0" fontId="2" fillId="0" borderId="1" xfId="0" applyFont="1" applyBorder="1" applyAlignment="1" applyProtection="1">
      <alignment horizontal="center"/>
      <protection hidden="1"/>
    </xf>
    <xf numFmtId="0" fontId="2" fillId="14" borderId="1" xfId="0" applyFont="1" applyFill="1" applyBorder="1" applyAlignment="1" applyProtection="1">
      <alignment horizontal="center" vertical="center" wrapText="1"/>
      <protection hidden="1"/>
    </xf>
    <xf numFmtId="0" fontId="2" fillId="0" borderId="1" xfId="0" applyFont="1" applyBorder="1" applyAlignment="1">
      <alignment horizontal="center" vertical="center" wrapText="1"/>
    </xf>
    <xf numFmtId="0" fontId="0" fillId="0" borderId="1" xfId="0" applyFont="1" applyBorder="1" applyAlignment="1">
      <alignment horizontal="center"/>
    </xf>
    <xf numFmtId="0" fontId="0" fillId="0" borderId="1" xfId="0" applyFont="1" applyFill="1" applyBorder="1" applyAlignment="1" applyProtection="1">
      <alignment horizontal="center" vertical="center" wrapText="1"/>
      <protection hidden="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4" xfId="0" applyFont="1" applyBorder="1" applyAlignment="1">
      <alignment horizontal="center" vertical="center" wrapText="1"/>
    </xf>
    <xf numFmtId="0" fontId="3" fillId="14" borderId="1" xfId="0" applyFont="1" applyFill="1" applyBorder="1" applyAlignment="1" applyProtection="1">
      <alignment horizontal="center" vertical="center" wrapText="1"/>
      <protection hidden="1"/>
    </xf>
    <xf numFmtId="0" fontId="0" fillId="14" borderId="30" xfId="0" applyFont="1" applyFill="1" applyBorder="1" applyAlignment="1" applyProtection="1">
      <alignment horizontal="center" vertical="top"/>
      <protection hidden="1"/>
    </xf>
    <xf numFmtId="0" fontId="2" fillId="14" borderId="0" xfId="0" applyFont="1" applyFill="1" applyBorder="1" applyAlignment="1" applyProtection="1">
      <alignment horizontal="left" vertical="top" wrapText="1"/>
      <protection hidden="1"/>
    </xf>
    <xf numFmtId="0" fontId="118" fillId="14" borderId="31" xfId="0" applyFont="1" applyFill="1" applyBorder="1" applyAlignment="1" applyProtection="1">
      <alignment horizontal="left" vertical="top" wrapText="1"/>
      <protection hidden="1"/>
    </xf>
    <xf numFmtId="0" fontId="0" fillId="14" borderId="1" xfId="0" applyFont="1" applyFill="1" applyBorder="1" applyAlignment="1" applyProtection="1">
      <alignment horizontal="center" vertical="center" wrapText="1"/>
      <protection hidden="1"/>
    </xf>
    <xf numFmtId="167" fontId="0" fillId="14" borderId="1" xfId="1" applyNumberFormat="1" applyFont="1" applyFill="1" applyBorder="1" applyAlignment="1" applyProtection="1">
      <alignment horizontal="center" vertical="center" wrapText="1"/>
      <protection hidden="1"/>
    </xf>
    <xf numFmtId="0" fontId="15" fillId="14" borderId="1" xfId="0" applyFont="1" applyFill="1" applyBorder="1" applyAlignment="1" applyProtection="1">
      <alignment horizontal="center" vertical="center" wrapText="1"/>
      <protection hidden="1"/>
    </xf>
    <xf numFmtId="167" fontId="0" fillId="0" borderId="1" xfId="1" applyNumberFormat="1" applyFont="1" applyFill="1" applyBorder="1" applyAlignment="1" applyProtection="1">
      <alignment horizontal="center" vertical="center" wrapText="1"/>
      <protection hidden="1"/>
    </xf>
    <xf numFmtId="0" fontId="118" fillId="14" borderId="31" xfId="0" applyFont="1" applyFill="1" applyBorder="1" applyAlignment="1" applyProtection="1">
      <alignment horizontal="left" vertical="center" wrapText="1"/>
      <protection hidden="1"/>
    </xf>
    <xf numFmtId="0" fontId="0" fillId="14" borderId="27" xfId="0" applyFill="1" applyBorder="1" applyAlignment="1" applyProtection="1">
      <alignment horizontal="left" vertical="top" wrapText="1"/>
      <protection hidden="1"/>
    </xf>
    <xf numFmtId="0" fontId="35" fillId="14" borderId="27" xfId="0" applyFont="1" applyFill="1" applyBorder="1" applyAlignment="1" applyProtection="1">
      <alignment horizontal="left" vertical="top" wrapText="1"/>
      <protection hidden="1"/>
    </xf>
    <xf numFmtId="0" fontId="35" fillId="14" borderId="29" xfId="0" applyFont="1" applyFill="1" applyBorder="1" applyAlignment="1" applyProtection="1">
      <alignment horizontal="left" vertical="top" wrapText="1"/>
      <protection hidden="1"/>
    </xf>
    <xf numFmtId="0" fontId="35" fillId="14" borderId="32" xfId="0" applyFont="1" applyFill="1" applyBorder="1" applyAlignment="1" applyProtection="1">
      <alignment horizontal="left" vertical="top" wrapText="1"/>
      <protection hidden="1"/>
    </xf>
    <xf numFmtId="0" fontId="0" fillId="14" borderId="32" xfId="0" applyFont="1" applyFill="1" applyBorder="1" applyAlignment="1" applyProtection="1">
      <alignment horizontal="left" vertical="top" wrapText="1"/>
      <protection hidden="1"/>
    </xf>
    <xf numFmtId="0" fontId="34" fillId="14" borderId="29" xfId="0" applyFont="1" applyFill="1" applyBorder="1" applyAlignment="1" applyProtection="1">
      <alignment horizontal="left" vertical="top" wrapText="1"/>
      <protection hidden="1"/>
    </xf>
    <xf numFmtId="0" fontId="16" fillId="14" borderId="1" xfId="0" applyFont="1" applyFill="1" applyBorder="1" applyAlignment="1" applyProtection="1">
      <alignment horizontal="center" vertical="center" wrapText="1"/>
      <protection hidden="1"/>
    </xf>
    <xf numFmtId="0" fontId="35" fillId="0" borderId="27" xfId="0" applyFont="1" applyBorder="1" applyAlignment="1" applyProtection="1">
      <alignment horizontal="left" vertical="top" wrapText="1"/>
      <protection hidden="1"/>
    </xf>
    <xf numFmtId="0" fontId="35" fillId="0" borderId="29" xfId="0" applyFont="1" applyBorder="1" applyAlignment="1" applyProtection="1">
      <alignment horizontal="left" vertical="top" wrapText="1"/>
      <protection hidden="1"/>
    </xf>
    <xf numFmtId="0" fontId="119" fillId="14" borderId="0" xfId="0" applyFont="1" applyFill="1" applyBorder="1" applyAlignment="1" applyProtection="1">
      <alignment horizontal="left" vertical="top" wrapText="1"/>
      <protection hidden="1"/>
    </xf>
    <xf numFmtId="0" fontId="122" fillId="14" borderId="31" xfId="0" applyFont="1" applyFill="1" applyBorder="1" applyAlignment="1" applyProtection="1">
      <alignment horizontal="left" vertical="top" wrapText="1"/>
      <protection hidden="1"/>
    </xf>
    <xf numFmtId="0" fontId="145" fillId="14" borderId="27" xfId="0" applyFont="1" applyFill="1" applyBorder="1" applyAlignment="1" applyProtection="1">
      <alignment horizontal="left" vertical="top" wrapText="1"/>
      <protection hidden="1"/>
    </xf>
    <xf numFmtId="0" fontId="145" fillId="14" borderId="29" xfId="0" applyFont="1" applyFill="1" applyBorder="1" applyAlignment="1" applyProtection="1">
      <alignment horizontal="left" vertical="top" wrapText="1"/>
      <protection hidden="1"/>
    </xf>
    <xf numFmtId="0" fontId="145" fillId="14" borderId="32" xfId="0" applyFont="1" applyFill="1" applyBorder="1" applyAlignment="1" applyProtection="1">
      <alignment horizontal="left" vertical="top" wrapText="1"/>
      <protection hidden="1"/>
    </xf>
    <xf numFmtId="0" fontId="36" fillId="11" borderId="0" xfId="0" applyFont="1" applyFill="1" applyBorder="1" applyAlignment="1" applyProtection="1">
      <alignment horizontal="center"/>
      <protection hidden="1"/>
    </xf>
    <xf numFmtId="0" fontId="117" fillId="22" borderId="0" xfId="0" applyFont="1" applyFill="1" applyBorder="1" applyAlignment="1" applyProtection="1">
      <alignment horizontal="left" vertical="center"/>
      <protection hidden="1"/>
    </xf>
    <xf numFmtId="0" fontId="19" fillId="0" borderId="0" xfId="7" applyFont="1" applyFill="1" applyBorder="1" applyAlignment="1" applyProtection="1">
      <alignment horizontal="center" vertical="top" wrapText="1"/>
      <protection hidden="1"/>
    </xf>
    <xf numFmtId="0" fontId="19" fillId="0" borderId="0" xfId="7" applyFont="1" applyFill="1" applyBorder="1" applyAlignment="1" applyProtection="1">
      <alignment horizontal="center" vertical="center" wrapText="1"/>
      <protection hidden="1"/>
    </xf>
    <xf numFmtId="0" fontId="111" fillId="0" borderId="2" xfId="7" applyFont="1" applyBorder="1" applyAlignment="1" applyProtection="1">
      <alignment horizontal="center" vertical="top" wrapText="1"/>
      <protection hidden="1"/>
    </xf>
    <xf numFmtId="0" fontId="111" fillId="0" borderId="3" xfId="7" applyFont="1" applyBorder="1" applyAlignment="1" applyProtection="1">
      <alignment horizontal="center" vertical="top" wrapText="1"/>
      <protection hidden="1"/>
    </xf>
    <xf numFmtId="0" fontId="111" fillId="0" borderId="4" xfId="7" applyFont="1" applyBorder="1" applyAlignment="1" applyProtection="1">
      <alignment horizontal="center" vertical="top" wrapText="1"/>
      <protection hidden="1"/>
    </xf>
    <xf numFmtId="0" fontId="2" fillId="0" borderId="1" xfId="7" applyFont="1" applyBorder="1" applyAlignment="1" applyProtection="1">
      <alignment horizontal="center" vertical="center"/>
      <protection hidden="1"/>
    </xf>
    <xf numFmtId="0" fontId="110" fillId="0" borderId="2" xfId="7" applyFont="1" applyBorder="1" applyAlignment="1" applyProtection="1">
      <alignment horizontal="center" vertical="top" wrapText="1"/>
      <protection hidden="1"/>
    </xf>
    <xf numFmtId="0" fontId="111" fillId="0" borderId="1" xfId="7" applyFont="1" applyBorder="1" applyAlignment="1" applyProtection="1">
      <alignment horizontal="center" vertical="top" wrapText="1"/>
      <protection hidden="1"/>
    </xf>
    <xf numFmtId="0" fontId="15" fillId="0" borderId="0" xfId="7" applyFont="1" applyAlignment="1" applyProtection="1">
      <alignment horizontal="center" wrapText="1"/>
      <protection hidden="1"/>
    </xf>
    <xf numFmtId="0" fontId="143" fillId="0" borderId="0" xfId="7" applyAlignment="1" applyProtection="1">
      <alignment horizontal="center" wrapText="1"/>
      <protection hidden="1"/>
    </xf>
    <xf numFmtId="0" fontId="110" fillId="6" borderId="2" xfId="7" applyFont="1" applyFill="1" applyBorder="1" applyAlignment="1" applyProtection="1">
      <alignment horizontal="center" vertical="center"/>
      <protection hidden="1"/>
    </xf>
    <xf numFmtId="0" fontId="110" fillId="6" borderId="4" xfId="7" applyFont="1" applyFill="1" applyBorder="1" applyAlignment="1" applyProtection="1">
      <alignment horizontal="center" vertical="center"/>
      <protection hidden="1"/>
    </xf>
    <xf numFmtId="0" fontId="45" fillId="14" borderId="0" xfId="0" applyFont="1" applyFill="1" applyAlignment="1" applyProtection="1">
      <alignment horizontal="left" shrinkToFit="1"/>
      <protection hidden="1"/>
    </xf>
    <xf numFmtId="0" fontId="0" fillId="14" borderId="25" xfId="0" applyFill="1" applyBorder="1" applyAlignment="1" applyProtection="1">
      <alignment horizontal="left" vertical="top" wrapText="1"/>
      <protection hidden="1"/>
    </xf>
    <xf numFmtId="0" fontId="0" fillId="14" borderId="26" xfId="0" applyFill="1" applyBorder="1" applyAlignment="1" applyProtection="1">
      <alignment horizontal="left" vertical="top" wrapText="1"/>
      <protection hidden="1"/>
    </xf>
    <xf numFmtId="0" fontId="0" fillId="14" borderId="50" xfId="0" applyFill="1" applyBorder="1" applyAlignment="1" applyProtection="1">
      <alignment horizontal="center" vertical="center"/>
      <protection hidden="1"/>
    </xf>
    <xf numFmtId="0" fontId="0" fillId="14" borderId="46" xfId="0" applyFill="1" applyBorder="1" applyAlignment="1" applyProtection="1">
      <alignment horizontal="center" vertical="center"/>
      <protection hidden="1"/>
    </xf>
    <xf numFmtId="0" fontId="0" fillId="14" borderId="51" xfId="0" applyFill="1" applyBorder="1" applyAlignment="1" applyProtection="1">
      <alignment horizontal="center" vertical="center"/>
      <protection hidden="1"/>
    </xf>
    <xf numFmtId="0" fontId="0" fillId="14" borderId="44" xfId="0" applyFill="1" applyBorder="1" applyAlignment="1" applyProtection="1">
      <alignment horizontal="left"/>
      <protection hidden="1"/>
    </xf>
    <xf numFmtId="0" fontId="0" fillId="14" borderId="48" xfId="0" applyFill="1" applyBorder="1" applyAlignment="1" applyProtection="1">
      <alignment horizontal="left"/>
      <protection hidden="1"/>
    </xf>
    <xf numFmtId="0" fontId="0" fillId="14" borderId="45" xfId="0" applyFill="1" applyBorder="1" applyAlignment="1" applyProtection="1">
      <alignment horizontal="left"/>
      <protection hidden="1"/>
    </xf>
    <xf numFmtId="0" fontId="0" fillId="14" borderId="30" xfId="0" applyFill="1" applyBorder="1" applyAlignment="1" applyProtection="1">
      <alignment horizontal="center" vertical="center"/>
      <protection hidden="1"/>
    </xf>
    <xf numFmtId="0" fontId="0" fillId="14" borderId="31" xfId="0" applyFill="1" applyBorder="1" applyAlignment="1" applyProtection="1">
      <alignment horizontal="center" vertical="center"/>
      <protection hidden="1"/>
    </xf>
    <xf numFmtId="0" fontId="0" fillId="14" borderId="32" xfId="0" applyFill="1" applyBorder="1" applyAlignment="1" applyProtection="1">
      <alignment horizontal="center" vertical="center"/>
      <protection hidden="1"/>
    </xf>
    <xf numFmtId="0" fontId="0" fillId="14" borderId="2" xfId="0" applyFill="1" applyBorder="1" applyAlignment="1" applyProtection="1">
      <alignment horizontal="left" wrapText="1"/>
      <protection hidden="1"/>
    </xf>
    <xf numFmtId="0" fontId="0" fillId="14" borderId="3" xfId="0" applyFill="1" applyBorder="1" applyAlignment="1" applyProtection="1">
      <alignment horizontal="left" wrapText="1"/>
      <protection hidden="1"/>
    </xf>
    <xf numFmtId="0" fontId="0" fillId="14" borderId="4" xfId="0" applyFill="1" applyBorder="1" applyAlignment="1" applyProtection="1">
      <alignment horizontal="left" wrapText="1"/>
      <protection hidden="1"/>
    </xf>
    <xf numFmtId="2" fontId="0" fillId="14" borderId="38" xfId="0" applyNumberFormat="1" applyFill="1" applyBorder="1" applyAlignment="1" applyProtection="1">
      <alignment horizontal="center" vertical="center"/>
      <protection hidden="1"/>
    </xf>
    <xf numFmtId="2" fontId="0" fillId="14" borderId="41" xfId="0" applyNumberFormat="1" applyFill="1" applyBorder="1" applyAlignment="1" applyProtection="1">
      <alignment horizontal="center" vertical="center"/>
      <protection hidden="1"/>
    </xf>
    <xf numFmtId="2" fontId="0" fillId="14" borderId="43" xfId="0" applyNumberFormat="1" applyFill="1" applyBorder="1" applyAlignment="1" applyProtection="1">
      <alignment horizontal="center" vertical="center"/>
      <protection hidden="1"/>
    </xf>
    <xf numFmtId="0" fontId="45" fillId="14" borderId="0" xfId="0" applyFont="1" applyFill="1" applyAlignment="1" applyProtection="1">
      <alignment horizontal="left"/>
      <protection hidden="1"/>
    </xf>
    <xf numFmtId="0" fontId="46" fillId="14" borderId="0" xfId="0" applyFont="1" applyFill="1" applyAlignment="1" applyProtection="1">
      <alignment shrinkToFit="1"/>
      <protection hidden="1"/>
    </xf>
    <xf numFmtId="0" fontId="46" fillId="14" borderId="0" xfId="0" applyFont="1" applyFill="1" applyAlignment="1" applyProtection="1">
      <alignment horizontal="left" shrinkToFit="1"/>
      <protection hidden="1"/>
    </xf>
    <xf numFmtId="0" fontId="0" fillId="14" borderId="41" xfId="0" applyFill="1" applyBorder="1" applyAlignment="1" applyProtection="1">
      <alignment horizontal="left" vertical="center"/>
      <protection hidden="1"/>
    </xf>
    <xf numFmtId="0" fontId="0" fillId="14" borderId="43" xfId="0" applyFill="1" applyBorder="1" applyAlignment="1" applyProtection="1">
      <alignment horizontal="left" vertical="center"/>
      <protection hidden="1"/>
    </xf>
    <xf numFmtId="0" fontId="0" fillId="14" borderId="17" xfId="0" applyFill="1" applyBorder="1" applyAlignment="1" applyProtection="1">
      <alignment horizontal="left" wrapText="1"/>
      <protection hidden="1"/>
    </xf>
    <xf numFmtId="0" fontId="0" fillId="14" borderId="39" xfId="0" applyFill="1" applyBorder="1" applyAlignment="1" applyProtection="1">
      <alignment horizontal="left" vertical="center"/>
      <protection hidden="1"/>
    </xf>
    <xf numFmtId="0" fontId="0" fillId="14" borderId="47" xfId="0" applyFill="1" applyBorder="1" applyAlignment="1" applyProtection="1">
      <alignment horizontal="left" vertical="center"/>
      <protection hidden="1"/>
    </xf>
    <xf numFmtId="0" fontId="0" fillId="14" borderId="49" xfId="0" applyFill="1" applyBorder="1" applyAlignment="1" applyProtection="1">
      <alignment horizontal="left" vertical="center"/>
      <protection hidden="1"/>
    </xf>
    <xf numFmtId="0" fontId="0" fillId="14" borderId="57" xfId="0" applyFill="1" applyBorder="1" applyAlignment="1" applyProtection="1">
      <alignment horizontal="left" vertical="center"/>
      <protection hidden="1"/>
    </xf>
    <xf numFmtId="0" fontId="0" fillId="14" borderId="36" xfId="0" applyFill="1" applyBorder="1" applyAlignment="1" applyProtection="1">
      <alignment horizontal="left"/>
      <protection hidden="1"/>
    </xf>
    <xf numFmtId="0" fontId="0" fillId="14" borderId="55" xfId="0" applyFill="1" applyBorder="1" applyAlignment="1" applyProtection="1">
      <alignment horizontal="left"/>
      <protection hidden="1"/>
    </xf>
    <xf numFmtId="0" fontId="50" fillId="14" borderId="47" xfId="0" applyFont="1" applyFill="1" applyBorder="1" applyAlignment="1" applyProtection="1">
      <alignment horizontal="left" vertical="top" wrapText="1"/>
      <protection hidden="1"/>
    </xf>
    <xf numFmtId="0" fontId="50" fillId="14" borderId="57" xfId="0" applyFont="1" applyFill="1" applyBorder="1" applyAlignment="1" applyProtection="1">
      <alignment horizontal="left" vertical="top" wrapText="1"/>
      <protection hidden="1"/>
    </xf>
    <xf numFmtId="0" fontId="0" fillId="14" borderId="25" xfId="0" applyFill="1" applyBorder="1" applyAlignment="1" applyProtection="1">
      <alignment horizontal="left"/>
      <protection hidden="1"/>
    </xf>
    <xf numFmtId="0" fontId="0" fillId="14" borderId="26" xfId="0" applyFill="1" applyBorder="1" applyAlignment="1" applyProtection="1">
      <alignment horizontal="left"/>
      <protection hidden="1"/>
    </xf>
    <xf numFmtId="0" fontId="0" fillId="14" borderId="41" xfId="0" applyFill="1" applyBorder="1" applyAlignment="1" applyProtection="1">
      <alignment horizontal="left"/>
      <protection hidden="1"/>
    </xf>
    <xf numFmtId="0" fontId="0" fillId="14" borderId="39" xfId="0" applyFill="1" applyBorder="1" applyAlignment="1" applyProtection="1">
      <alignment horizontal="left"/>
      <protection hidden="1"/>
    </xf>
    <xf numFmtId="0" fontId="50" fillId="14" borderId="47" xfId="0" applyFont="1" applyFill="1" applyBorder="1" applyAlignment="1" applyProtection="1">
      <alignment horizontal="left"/>
      <protection hidden="1"/>
    </xf>
    <xf numFmtId="0" fontId="50" fillId="14" borderId="48" xfId="0" applyFont="1" applyFill="1" applyBorder="1" applyAlignment="1" applyProtection="1">
      <alignment horizontal="left" vertical="top" wrapText="1"/>
      <protection hidden="1"/>
    </xf>
    <xf numFmtId="0" fontId="50" fillId="14" borderId="45" xfId="0" applyFont="1" applyFill="1" applyBorder="1" applyAlignment="1" applyProtection="1">
      <alignment horizontal="left" vertical="top" wrapText="1"/>
      <protection hidden="1"/>
    </xf>
    <xf numFmtId="0" fontId="0" fillId="14" borderId="0" xfId="0" applyFont="1" applyFill="1" applyAlignment="1" applyProtection="1">
      <alignment horizontal="left"/>
      <protection hidden="1"/>
    </xf>
    <xf numFmtId="0" fontId="2" fillId="14" borderId="0" xfId="0" applyFont="1" applyFill="1" applyAlignment="1" applyProtection="1">
      <alignment horizontal="left"/>
      <protection hidden="1"/>
    </xf>
    <xf numFmtId="0" fontId="36" fillId="11" borderId="0" xfId="0" applyFont="1" applyFill="1" applyAlignment="1" applyProtection="1">
      <alignment horizontal="center"/>
      <protection hidden="1"/>
    </xf>
    <xf numFmtId="0" fontId="0" fillId="11" borderId="0" xfId="0" applyFill="1" applyAlignment="1" applyProtection="1">
      <alignment horizontal="center"/>
      <protection hidden="1"/>
    </xf>
    <xf numFmtId="0" fontId="3" fillId="14" borderId="0" xfId="0" applyFont="1" applyFill="1" applyAlignment="1" applyProtection="1">
      <alignment horizontal="center"/>
      <protection hidden="1"/>
    </xf>
    <xf numFmtId="0" fontId="46" fillId="14" borderId="0" xfId="0" applyFont="1" applyFill="1" applyAlignment="1" applyProtection="1">
      <alignment horizontal="center" shrinkToFit="1"/>
      <protection hidden="1"/>
    </xf>
    <xf numFmtId="0" fontId="45" fillId="14" borderId="0" xfId="0" applyFont="1" applyFill="1" applyAlignment="1" applyProtection="1">
      <alignment horizontal="center"/>
      <protection hidden="1"/>
    </xf>
    <xf numFmtId="0" fontId="45" fillId="14" borderId="2" xfId="0" applyFont="1" applyFill="1" applyBorder="1" applyAlignment="1" applyProtection="1">
      <alignment horizontal="left" vertical="top" wrapText="1" indent="1"/>
      <protection hidden="1"/>
    </xf>
    <xf numFmtId="0" fontId="45" fillId="14" borderId="3" xfId="0" applyFont="1" applyFill="1" applyBorder="1" applyAlignment="1" applyProtection="1">
      <alignment horizontal="left" vertical="top" wrapText="1" indent="1"/>
      <protection hidden="1"/>
    </xf>
    <xf numFmtId="0" fontId="45" fillId="14" borderId="4" xfId="0" applyFont="1" applyFill="1" applyBorder="1" applyAlignment="1" applyProtection="1">
      <alignment horizontal="left" vertical="top" wrapText="1" indent="1"/>
      <protection hidden="1"/>
    </xf>
    <xf numFmtId="2" fontId="39" fillId="14" borderId="2" xfId="0" applyNumberFormat="1" applyFont="1" applyFill="1" applyBorder="1" applyAlignment="1" applyProtection="1">
      <alignment horizontal="center" vertical="center"/>
      <protection hidden="1"/>
    </xf>
    <xf numFmtId="2" fontId="39" fillId="14" borderId="3" xfId="0" applyNumberFormat="1" applyFont="1" applyFill="1" applyBorder="1" applyAlignment="1" applyProtection="1">
      <alignment horizontal="center" vertical="center"/>
      <protection hidden="1"/>
    </xf>
    <xf numFmtId="2" fontId="39" fillId="14" borderId="4" xfId="0" applyNumberFormat="1" applyFont="1" applyFill="1" applyBorder="1" applyAlignment="1" applyProtection="1">
      <alignment horizontal="center" vertical="center"/>
      <protection hidden="1"/>
    </xf>
    <xf numFmtId="0" fontId="45" fillId="14" borderId="0" xfId="0" applyFont="1" applyFill="1" applyAlignment="1" applyProtection="1">
      <alignment horizontal="center" shrinkToFit="1"/>
      <protection hidden="1"/>
    </xf>
    <xf numFmtId="0" fontId="45" fillId="14" borderId="2" xfId="0" applyFont="1" applyFill="1" applyBorder="1" applyAlignment="1" applyProtection="1">
      <alignment horizontal="left" vertical="center" wrapText="1" indent="1"/>
      <protection hidden="1"/>
    </xf>
    <xf numFmtId="0" fontId="45" fillId="14" borderId="3" xfId="0" applyFont="1" applyFill="1" applyBorder="1" applyAlignment="1" applyProtection="1">
      <alignment horizontal="left" vertical="center" wrapText="1" indent="1"/>
      <protection hidden="1"/>
    </xf>
    <xf numFmtId="0" fontId="45" fillId="14" borderId="4" xfId="0" applyFont="1" applyFill="1" applyBorder="1" applyAlignment="1" applyProtection="1">
      <alignment horizontal="left" vertical="center" wrapText="1" indent="1"/>
      <protection hidden="1"/>
    </xf>
    <xf numFmtId="2" fontId="16" fillId="14" borderId="2" xfId="0" applyNumberFormat="1" applyFont="1" applyFill="1" applyBorder="1" applyAlignment="1" applyProtection="1">
      <alignment horizontal="right" vertical="center"/>
      <protection hidden="1"/>
    </xf>
    <xf numFmtId="2" fontId="16" fillId="14" borderId="3" xfId="0" applyNumberFormat="1" applyFont="1" applyFill="1" applyBorder="1" applyAlignment="1" applyProtection="1">
      <alignment horizontal="right" vertical="center"/>
      <protection hidden="1"/>
    </xf>
    <xf numFmtId="0" fontId="44" fillId="14" borderId="2" xfId="0" applyFont="1" applyFill="1" applyBorder="1" applyAlignment="1" applyProtection="1">
      <alignment horizontal="center" vertical="center" wrapText="1"/>
      <protection hidden="1"/>
    </xf>
    <xf numFmtId="0" fontId="44" fillId="14" borderId="3" xfId="0" applyFont="1" applyFill="1" applyBorder="1" applyAlignment="1" applyProtection="1">
      <alignment horizontal="center" vertical="center" wrapText="1"/>
      <protection hidden="1"/>
    </xf>
    <xf numFmtId="0" fontId="44" fillId="14" borderId="4" xfId="0" applyFont="1" applyFill="1" applyBorder="1" applyAlignment="1" applyProtection="1">
      <alignment horizontal="center" vertical="center" wrapText="1"/>
      <protection hidden="1"/>
    </xf>
    <xf numFmtId="2" fontId="47" fillId="14" borderId="2" xfId="0" applyNumberFormat="1" applyFont="1" applyFill="1" applyBorder="1" applyAlignment="1" applyProtection="1">
      <alignment horizontal="center" vertical="center"/>
      <protection hidden="1"/>
    </xf>
    <xf numFmtId="2" fontId="47" fillId="14" borderId="3" xfId="0" applyNumberFormat="1" applyFont="1" applyFill="1" applyBorder="1" applyAlignment="1" applyProtection="1">
      <alignment horizontal="center" vertical="center"/>
      <protection hidden="1"/>
    </xf>
    <xf numFmtId="2" fontId="47" fillId="14" borderId="4" xfId="0" applyNumberFormat="1" applyFont="1" applyFill="1" applyBorder="1" applyAlignment="1" applyProtection="1">
      <alignment horizontal="center" vertical="center"/>
      <protection hidden="1"/>
    </xf>
    <xf numFmtId="0" fontId="16" fillId="14" borderId="2" xfId="0" applyFont="1" applyFill="1" applyBorder="1" applyAlignment="1" applyProtection="1">
      <alignment horizontal="right" vertical="center" wrapText="1"/>
      <protection hidden="1"/>
    </xf>
    <xf numFmtId="0" fontId="16" fillId="14" borderId="3" xfId="0" applyFont="1" applyFill="1" applyBorder="1" applyAlignment="1" applyProtection="1">
      <alignment horizontal="right" vertical="center" wrapText="1"/>
      <protection hidden="1"/>
    </xf>
    <xf numFmtId="0" fontId="46" fillId="14" borderId="2" xfId="0" applyFont="1" applyFill="1" applyBorder="1" applyAlignment="1" applyProtection="1">
      <alignment horizontal="center" vertical="center" wrapText="1"/>
      <protection hidden="1"/>
    </xf>
    <xf numFmtId="0" fontId="46" fillId="14" borderId="3" xfId="0" applyFont="1" applyFill="1" applyBorder="1" applyAlignment="1" applyProtection="1">
      <alignment horizontal="center" vertical="center" wrapText="1"/>
      <protection hidden="1"/>
    </xf>
    <xf numFmtId="0" fontId="46" fillId="14" borderId="4" xfId="0" applyFont="1" applyFill="1" applyBorder="1" applyAlignment="1" applyProtection="1">
      <alignment horizontal="center" vertical="center" wrapText="1"/>
      <protection hidden="1"/>
    </xf>
    <xf numFmtId="0" fontId="45" fillId="14" borderId="0" xfId="0" applyFont="1" applyFill="1" applyAlignment="1" applyProtection="1">
      <alignment horizontal="left" indent="3"/>
      <protection hidden="1"/>
    </xf>
    <xf numFmtId="0" fontId="0" fillId="14" borderId="0" xfId="0" applyFill="1" applyAlignment="1" applyProtection="1">
      <alignment horizontal="left" indent="1"/>
      <protection hidden="1"/>
    </xf>
    <xf numFmtId="0" fontId="46" fillId="14" borderId="2" xfId="0" applyFont="1" applyFill="1" applyBorder="1" applyAlignment="1" applyProtection="1">
      <alignment horizontal="center" vertical="center"/>
      <protection hidden="1"/>
    </xf>
    <xf numFmtId="0" fontId="46" fillId="14" borderId="3" xfId="0" applyFont="1" applyFill="1" applyBorder="1" applyAlignment="1" applyProtection="1">
      <alignment horizontal="center" vertical="center"/>
      <protection hidden="1"/>
    </xf>
    <xf numFmtId="0" fontId="46" fillId="14" borderId="4" xfId="0" applyFont="1" applyFill="1" applyBorder="1" applyAlignment="1" applyProtection="1">
      <alignment horizontal="center" vertical="center"/>
      <protection hidden="1"/>
    </xf>
    <xf numFmtId="0" fontId="46" fillId="14" borderId="0" xfId="0" applyFont="1" applyFill="1" applyAlignment="1" applyProtection="1">
      <alignment horizontal="left"/>
      <protection hidden="1"/>
    </xf>
    <xf numFmtId="0" fontId="2" fillId="14" borderId="0" xfId="0" applyFont="1" applyFill="1" applyAlignment="1" applyProtection="1">
      <alignment horizontal="left" indent="1"/>
      <protection hidden="1"/>
    </xf>
    <xf numFmtId="14" fontId="0" fillId="14" borderId="0" xfId="0" applyNumberFormat="1" applyFill="1" applyAlignment="1" applyProtection="1">
      <alignment horizontal="left" indent="1"/>
      <protection hidden="1"/>
    </xf>
    <xf numFmtId="0" fontId="2" fillId="14" borderId="0" xfId="0" applyFont="1" applyFill="1" applyAlignment="1" applyProtection="1">
      <alignment horizontal="center"/>
      <protection hidden="1"/>
    </xf>
    <xf numFmtId="0" fontId="31" fillId="11" borderId="0" xfId="0" applyFont="1" applyFill="1" applyAlignment="1" applyProtection="1">
      <alignment horizontal="center" vertical="center"/>
      <protection hidden="1"/>
    </xf>
    <xf numFmtId="0" fontId="12" fillId="22" borderId="0" xfId="0" applyFont="1" applyFill="1" applyAlignment="1" applyProtection="1">
      <alignment horizontal="center"/>
      <protection hidden="1"/>
    </xf>
    <xf numFmtId="0" fontId="0" fillId="14" borderId="7" xfId="0" applyFill="1" applyBorder="1" applyAlignment="1" applyProtection="1">
      <alignment horizontal="left" vertical="top" wrapText="1" indent="1"/>
      <protection hidden="1"/>
    </xf>
    <xf numFmtId="0" fontId="0" fillId="14" borderId="0" xfId="0" applyFill="1" applyBorder="1" applyAlignment="1" applyProtection="1">
      <alignment horizontal="left" vertical="top" wrapText="1" indent="1"/>
      <protection hidden="1"/>
    </xf>
    <xf numFmtId="0" fontId="0" fillId="14" borderId="8" xfId="0" applyFill="1" applyBorder="1" applyAlignment="1" applyProtection="1">
      <alignment horizontal="left" vertical="top" wrapText="1" indent="1"/>
      <protection hidden="1"/>
    </xf>
    <xf numFmtId="0" fontId="0" fillId="14" borderId="7" xfId="0" applyFill="1" applyBorder="1" applyAlignment="1" applyProtection="1">
      <alignment horizontal="center" vertical="top" shrinkToFit="1"/>
      <protection hidden="1"/>
    </xf>
    <xf numFmtId="0" fontId="0" fillId="14" borderId="0" xfId="0" applyFill="1" applyBorder="1" applyAlignment="1" applyProtection="1">
      <alignment horizontal="center" vertical="top" shrinkToFit="1"/>
      <protection hidden="1"/>
    </xf>
    <xf numFmtId="0" fontId="45" fillId="14" borderId="0" xfId="0" applyFont="1" applyFill="1" applyBorder="1" applyAlignment="1" applyProtection="1">
      <alignment horizontal="left" vertical="top" shrinkToFit="1"/>
      <protection hidden="1"/>
    </xf>
    <xf numFmtId="0" fontId="45" fillId="14" borderId="0" xfId="0" applyFont="1" applyFill="1" applyBorder="1" applyAlignment="1" applyProtection="1">
      <alignment horizontal="left" vertical="center" shrinkToFit="1"/>
      <protection hidden="1"/>
    </xf>
    <xf numFmtId="0" fontId="45" fillId="14" borderId="8" xfId="0" applyFont="1" applyFill="1" applyBorder="1" applyAlignment="1" applyProtection="1">
      <alignment horizontal="left" vertical="center" shrinkToFit="1"/>
      <protection hidden="1"/>
    </xf>
    <xf numFmtId="0" fontId="0" fillId="14" borderId="7" xfId="0" applyFill="1" applyBorder="1" applyAlignment="1" applyProtection="1">
      <alignment horizontal="left" vertical="top"/>
      <protection hidden="1"/>
    </xf>
    <xf numFmtId="0" fontId="0" fillId="14" borderId="0" xfId="0" applyFont="1" applyFill="1" applyBorder="1" applyAlignment="1" applyProtection="1">
      <alignment horizontal="left" vertical="top"/>
      <protection hidden="1"/>
    </xf>
    <xf numFmtId="0" fontId="0" fillId="14" borderId="0" xfId="0" applyFill="1" applyAlignment="1" applyProtection="1">
      <alignment horizontal="left" vertical="top" indent="2"/>
      <protection hidden="1"/>
    </xf>
    <xf numFmtId="0" fontId="0" fillId="14" borderId="0" xfId="0" applyFill="1" applyAlignment="1" applyProtection="1">
      <alignment horizontal="center" vertical="top"/>
      <protection hidden="1"/>
    </xf>
    <xf numFmtId="0" fontId="3" fillId="14" borderId="7" xfId="0" applyFont="1" applyFill="1" applyBorder="1" applyAlignment="1" applyProtection="1">
      <alignment horizontal="center" vertical="top"/>
      <protection hidden="1"/>
    </xf>
    <xf numFmtId="0" fontId="3" fillId="14" borderId="0" xfId="0" applyFont="1" applyFill="1" applyBorder="1" applyAlignment="1" applyProtection="1">
      <alignment horizontal="center" vertical="top"/>
      <protection hidden="1"/>
    </xf>
    <xf numFmtId="0" fontId="3" fillId="14" borderId="8" xfId="0" applyFont="1" applyFill="1" applyBorder="1" applyAlignment="1" applyProtection="1">
      <alignment horizontal="center" vertical="top"/>
      <protection hidden="1"/>
    </xf>
    <xf numFmtId="0" fontId="50" fillId="14" borderId="7" xfId="0" applyFont="1" applyFill="1" applyBorder="1" applyAlignment="1" applyProtection="1">
      <alignment horizontal="center" vertical="center"/>
      <protection hidden="1"/>
    </xf>
    <xf numFmtId="0" fontId="50" fillId="14" borderId="0" xfId="0" applyFont="1" applyFill="1" applyBorder="1" applyAlignment="1" applyProtection="1">
      <alignment horizontal="center" vertical="center"/>
      <protection hidden="1"/>
    </xf>
    <xf numFmtId="0" fontId="50" fillId="14" borderId="8" xfId="0" applyFont="1" applyFill="1" applyBorder="1" applyAlignment="1" applyProtection="1">
      <alignment horizontal="center" vertical="center"/>
      <protection hidden="1"/>
    </xf>
    <xf numFmtId="0" fontId="31" fillId="11" borderId="0" xfId="0" applyFont="1" applyFill="1" applyAlignment="1" applyProtection="1">
      <alignment horizontal="center" vertical="top"/>
      <protection hidden="1"/>
    </xf>
    <xf numFmtId="0" fontId="2" fillId="14" borderId="1" xfId="0" applyFont="1" applyFill="1" applyBorder="1" applyAlignment="1" applyProtection="1">
      <alignment horizontal="center"/>
      <protection hidden="1"/>
    </xf>
    <xf numFmtId="0" fontId="2" fillId="14" borderId="0" xfId="0" applyFont="1" applyFill="1" applyAlignment="1" applyProtection="1">
      <alignment horizontal="left" vertical="top"/>
      <protection hidden="1"/>
    </xf>
    <xf numFmtId="0" fontId="90" fillId="21" borderId="25" xfId="4" applyFont="1" applyFill="1" applyBorder="1" applyAlignment="1" applyProtection="1">
      <alignment horizontal="center" vertical="center" wrapText="1"/>
      <protection hidden="1"/>
    </xf>
    <xf numFmtId="0" fontId="90" fillId="21" borderId="27" xfId="4" applyFont="1" applyFill="1" applyBorder="1" applyAlignment="1" applyProtection="1">
      <alignment horizontal="center" vertical="center" wrapText="1"/>
      <protection hidden="1"/>
    </xf>
    <xf numFmtId="0" fontId="90" fillId="21" borderId="30" xfId="4" applyFont="1" applyFill="1" applyBorder="1" applyAlignment="1" applyProtection="1">
      <alignment horizontal="center" vertical="center" wrapText="1"/>
      <protection hidden="1"/>
    </xf>
    <xf numFmtId="0" fontId="90" fillId="21" borderId="32" xfId="4" applyFont="1" applyFill="1" applyBorder="1" applyAlignment="1" applyProtection="1">
      <alignment horizontal="center" vertical="center" wrapText="1"/>
      <protection hidden="1"/>
    </xf>
    <xf numFmtId="0" fontId="94" fillId="0" borderId="1" xfId="4" applyFont="1" applyFill="1" applyBorder="1" applyAlignment="1" applyProtection="1">
      <alignment horizontal="center" vertical="center" wrapText="1"/>
      <protection hidden="1"/>
    </xf>
    <xf numFmtId="0" fontId="95" fillId="0" borderId="47" xfId="4" applyFont="1" applyFill="1" applyBorder="1" applyAlignment="1" applyProtection="1">
      <alignment horizontal="left"/>
      <protection locked="0" hidden="1"/>
    </xf>
    <xf numFmtId="0" fontId="95" fillId="0" borderId="48" xfId="4" applyFont="1" applyFill="1" applyBorder="1" applyAlignment="1" applyProtection="1">
      <alignment horizontal="left"/>
      <protection locked="0" hidden="1"/>
    </xf>
    <xf numFmtId="0" fontId="95" fillId="0" borderId="0" xfId="4" applyFont="1" applyFill="1" applyBorder="1" applyAlignment="1" applyProtection="1">
      <alignment horizontal="left"/>
      <protection locked="0" hidden="1"/>
    </xf>
    <xf numFmtId="0" fontId="98" fillId="0" borderId="0" xfId="4" applyFont="1" applyFill="1" applyBorder="1" applyAlignment="1" applyProtection="1">
      <alignment horizontal="left" shrinkToFit="1"/>
      <protection hidden="1"/>
    </xf>
    <xf numFmtId="0" fontId="98" fillId="0" borderId="0" xfId="4" applyFont="1" applyFill="1" applyBorder="1" applyAlignment="1" applyProtection="1">
      <alignment horizontal="left" vertical="center" indent="15" shrinkToFit="1"/>
      <protection hidden="1"/>
    </xf>
    <xf numFmtId="0" fontId="88" fillId="21" borderId="2" xfId="4" applyFont="1" applyFill="1" applyBorder="1" applyAlignment="1" applyProtection="1">
      <alignment horizontal="center" vertical="center" wrapText="1"/>
      <protection hidden="1"/>
    </xf>
    <xf numFmtId="0" fontId="88" fillId="21" borderId="3" xfId="4" applyFont="1" applyFill="1" applyBorder="1" applyAlignment="1" applyProtection="1">
      <alignment horizontal="center" vertical="center" wrapText="1"/>
      <protection hidden="1"/>
    </xf>
    <xf numFmtId="0" fontId="88" fillId="21" borderId="4" xfId="4" applyFont="1" applyFill="1" applyBorder="1" applyAlignment="1" applyProtection="1">
      <alignment horizontal="center" vertical="center" wrapText="1"/>
      <protection hidden="1"/>
    </xf>
    <xf numFmtId="0" fontId="88" fillId="0" borderId="2" xfId="4" applyFont="1" applyFill="1" applyBorder="1" applyAlignment="1" applyProtection="1">
      <alignment horizontal="center" vertical="center" wrapText="1"/>
      <protection hidden="1"/>
    </xf>
    <xf numFmtId="0" fontId="88" fillId="0" borderId="3" xfId="4" applyFont="1" applyFill="1" applyBorder="1" applyAlignment="1" applyProtection="1">
      <alignment horizontal="center" vertical="center" wrapText="1"/>
      <protection hidden="1"/>
    </xf>
    <xf numFmtId="0" fontId="88" fillId="0" borderId="4" xfId="4" applyFont="1" applyFill="1" applyBorder="1" applyAlignment="1" applyProtection="1">
      <alignment horizontal="center" vertical="center" wrapText="1"/>
      <protection hidden="1"/>
    </xf>
    <xf numFmtId="0" fontId="96" fillId="0" borderId="0" xfId="4" applyFont="1" applyFill="1" applyBorder="1" applyAlignment="1" applyProtection="1">
      <alignment horizontal="left" shrinkToFit="1"/>
      <protection hidden="1"/>
    </xf>
    <xf numFmtId="0" fontId="96" fillId="0" borderId="0" xfId="4" applyFont="1" applyFill="1" applyBorder="1" applyAlignment="1" applyProtection="1">
      <alignment horizontal="left" vertical="center" indent="15" shrinkToFit="1"/>
      <protection hidden="1"/>
    </xf>
    <xf numFmtId="0" fontId="75" fillId="27" borderId="0" xfId="4" applyFill="1" applyBorder="1" applyAlignment="1" applyProtection="1">
      <alignment horizontal="left"/>
      <protection hidden="1"/>
    </xf>
    <xf numFmtId="0" fontId="90" fillId="0" borderId="26" xfId="4" applyFont="1" applyFill="1" applyBorder="1" applyAlignment="1" applyProtection="1">
      <alignment horizontal="left" vertical="center" wrapText="1"/>
      <protection hidden="1"/>
    </xf>
    <xf numFmtId="0" fontId="75" fillId="0" borderId="46" xfId="4" applyFill="1" applyBorder="1" applyAlignment="1" applyProtection="1">
      <alignment horizontal="left"/>
      <protection locked="0" hidden="1"/>
    </xf>
    <xf numFmtId="0" fontId="75" fillId="0" borderId="47" xfId="4" applyFill="1" applyBorder="1" applyAlignment="1" applyProtection="1">
      <alignment horizontal="left"/>
      <protection locked="0" hidden="1"/>
    </xf>
    <xf numFmtId="0" fontId="0" fillId="0" borderId="25" xfId="0" applyFill="1" applyBorder="1" applyAlignment="1" applyProtection="1">
      <alignment horizontal="center" vertical="top"/>
      <protection hidden="1"/>
    </xf>
    <xf numFmtId="0" fontId="0" fillId="0" borderId="28" xfId="0" applyFill="1" applyBorder="1" applyAlignment="1" applyProtection="1">
      <alignment horizontal="center" vertical="top"/>
      <protection hidden="1"/>
    </xf>
    <xf numFmtId="0" fontId="0" fillId="0" borderId="30" xfId="0" applyFill="1" applyBorder="1" applyAlignment="1" applyProtection="1">
      <alignment horizontal="center" vertical="top"/>
      <protection hidden="1"/>
    </xf>
    <xf numFmtId="0" fontId="103" fillId="0" borderId="27" xfId="0" applyFont="1" applyFill="1" applyBorder="1" applyAlignment="1" applyProtection="1">
      <alignment horizontal="left" vertical="top" wrapText="1"/>
      <protection hidden="1"/>
    </xf>
    <xf numFmtId="0" fontId="103" fillId="0" borderId="29" xfId="0" applyFont="1" applyFill="1" applyBorder="1" applyAlignment="1" applyProtection="1">
      <alignment horizontal="left" vertical="top" wrapText="1"/>
      <protection hidden="1"/>
    </xf>
    <xf numFmtId="0" fontId="103" fillId="0" borderId="32" xfId="0" applyFont="1" applyFill="1" applyBorder="1" applyAlignment="1" applyProtection="1">
      <alignment horizontal="left" vertical="top" wrapText="1"/>
      <protection hidden="1"/>
    </xf>
    <xf numFmtId="2" fontId="88" fillId="0" borderId="2" xfId="4" applyNumberFormat="1" applyFont="1" applyFill="1" applyBorder="1" applyAlignment="1" applyProtection="1">
      <alignment horizontal="center" vertical="center" wrapText="1"/>
      <protection hidden="1"/>
    </xf>
    <xf numFmtId="2" fontId="88" fillId="0" borderId="3" xfId="4" applyNumberFormat="1" applyFont="1" applyFill="1" applyBorder="1" applyAlignment="1" applyProtection="1">
      <alignment horizontal="center" vertical="center" wrapText="1"/>
      <protection hidden="1"/>
    </xf>
    <xf numFmtId="2" fontId="88" fillId="0" borderId="4" xfId="4" applyNumberFormat="1" applyFont="1" applyFill="1" applyBorder="1" applyAlignment="1" applyProtection="1">
      <alignment horizontal="center" vertical="center" wrapText="1"/>
      <protection hidden="1"/>
    </xf>
    <xf numFmtId="0" fontId="94" fillId="0" borderId="26" xfId="0" applyFont="1" applyFill="1" applyBorder="1" applyAlignment="1" applyProtection="1">
      <alignment horizontal="left" vertical="top" wrapText="1"/>
      <protection hidden="1"/>
    </xf>
    <xf numFmtId="0" fontId="94" fillId="0" borderId="0" xfId="0" applyFont="1" applyFill="1" applyBorder="1" applyAlignment="1" applyProtection="1">
      <alignment horizontal="left" vertical="top" wrapText="1"/>
      <protection hidden="1"/>
    </xf>
    <xf numFmtId="0" fontId="94" fillId="0" borderId="31" xfId="0" applyFont="1" applyFill="1" applyBorder="1" applyAlignment="1" applyProtection="1">
      <alignment horizontal="left" vertical="top" wrapText="1"/>
      <protection hidden="1"/>
    </xf>
    <xf numFmtId="0" fontId="94" fillId="0" borderId="27" xfId="0" applyFont="1" applyFill="1" applyBorder="1" applyAlignment="1" applyProtection="1">
      <alignment horizontal="left" vertical="top" wrapText="1"/>
      <protection hidden="1"/>
    </xf>
    <xf numFmtId="0" fontId="94" fillId="0" borderId="29" xfId="0" applyFont="1" applyFill="1" applyBorder="1" applyAlignment="1" applyProtection="1">
      <alignment horizontal="left" vertical="top" wrapText="1"/>
      <protection hidden="1"/>
    </xf>
    <xf numFmtId="0" fontId="75" fillId="0" borderId="25" xfId="4" applyFill="1" applyBorder="1" applyAlignment="1" applyProtection="1">
      <alignment horizontal="center" vertical="top"/>
      <protection hidden="1"/>
    </xf>
    <xf numFmtId="0" fontId="75" fillId="0" borderId="28" xfId="4" applyFill="1" applyBorder="1" applyAlignment="1" applyProtection="1">
      <alignment horizontal="center" vertical="top"/>
      <protection hidden="1"/>
    </xf>
    <xf numFmtId="0" fontId="75" fillId="0" borderId="30" xfId="4" applyFill="1" applyBorder="1" applyAlignment="1" applyProtection="1">
      <alignment horizontal="center" vertical="top"/>
      <protection hidden="1"/>
    </xf>
    <xf numFmtId="0" fontId="0" fillId="0" borderId="25" xfId="0" applyFill="1" applyBorder="1" applyAlignment="1" applyProtection="1">
      <alignment horizontal="left" vertical="top"/>
      <protection hidden="1"/>
    </xf>
    <xf numFmtId="0" fontId="0" fillId="0" borderId="28" xfId="0" applyFill="1" applyBorder="1" applyAlignment="1" applyProtection="1">
      <alignment horizontal="left" vertical="top"/>
      <protection hidden="1"/>
    </xf>
    <xf numFmtId="0" fontId="0" fillId="0" borderId="30" xfId="0" applyFill="1" applyBorder="1" applyAlignment="1" applyProtection="1">
      <alignment horizontal="left" vertical="top"/>
      <protection hidden="1"/>
    </xf>
    <xf numFmtId="0" fontId="90" fillId="0" borderId="26" xfId="4" applyFont="1" applyFill="1" applyBorder="1" applyAlignment="1" applyProtection="1">
      <alignment horizontal="left" vertical="center" wrapText="1"/>
      <protection locked="0" hidden="1"/>
    </xf>
    <xf numFmtId="0" fontId="100" fillId="0" borderId="27" xfId="0" applyFont="1" applyFill="1" applyBorder="1" applyAlignment="1" applyProtection="1">
      <alignment horizontal="left" vertical="top" wrapText="1"/>
      <protection hidden="1"/>
    </xf>
    <xf numFmtId="0" fontId="100" fillId="0" borderId="29" xfId="0" applyFont="1" applyFill="1" applyBorder="1" applyAlignment="1" applyProtection="1">
      <alignment horizontal="left" vertical="top" wrapText="1"/>
      <protection hidden="1"/>
    </xf>
    <xf numFmtId="0" fontId="101" fillId="0" borderId="27" xfId="0" applyFont="1" applyFill="1" applyBorder="1" applyAlignment="1" applyProtection="1">
      <alignment horizontal="left" vertical="top" wrapText="1"/>
      <protection hidden="1"/>
    </xf>
    <xf numFmtId="0" fontId="100" fillId="0" borderId="32" xfId="0" applyFont="1" applyFill="1" applyBorder="1" applyAlignment="1" applyProtection="1">
      <alignment horizontal="left" vertical="top" wrapText="1"/>
      <protection hidden="1"/>
    </xf>
    <xf numFmtId="0" fontId="87" fillId="0" borderId="0" xfId="4" applyFont="1" applyFill="1" applyBorder="1" applyAlignment="1" applyProtection="1">
      <alignment horizontal="center" vertical="center"/>
      <protection hidden="1"/>
    </xf>
    <xf numFmtId="0" fontId="95" fillId="0" borderId="46" xfId="4" applyFont="1" applyFill="1" applyBorder="1" applyAlignment="1" applyProtection="1">
      <alignment horizontal="left"/>
      <protection locked="0" hidden="1"/>
    </xf>
    <xf numFmtId="0" fontId="92" fillId="0" borderId="27" xfId="4" applyFont="1" applyFill="1" applyBorder="1" applyAlignment="1" applyProtection="1">
      <alignment horizontal="left" vertical="top" wrapText="1"/>
      <protection hidden="1"/>
    </xf>
    <xf numFmtId="0" fontId="92" fillId="0" borderId="29" xfId="4" applyFont="1" applyFill="1" applyBorder="1" applyAlignment="1" applyProtection="1">
      <alignment horizontal="left" vertical="top" wrapText="1"/>
      <protection hidden="1"/>
    </xf>
    <xf numFmtId="0" fontId="92" fillId="0" borderId="26" xfId="4" applyFont="1" applyFill="1" applyBorder="1" applyAlignment="1" applyProtection="1">
      <alignment horizontal="left" vertical="top" wrapText="1"/>
      <protection hidden="1"/>
    </xf>
    <xf numFmtId="0" fontId="92" fillId="0" borderId="0" xfId="4" applyFont="1" applyFill="1" applyBorder="1" applyAlignment="1" applyProtection="1">
      <alignment horizontal="left" vertical="top" wrapText="1"/>
      <protection hidden="1"/>
    </xf>
    <xf numFmtId="0" fontId="92" fillId="0" borderId="31" xfId="4" applyFont="1" applyFill="1" applyBorder="1" applyAlignment="1" applyProtection="1">
      <alignment horizontal="left" vertical="top" wrapText="1"/>
      <protection hidden="1"/>
    </xf>
    <xf numFmtId="0" fontId="92" fillId="0" borderId="32" xfId="4" applyFont="1" applyFill="1" applyBorder="1" applyAlignment="1" applyProtection="1">
      <alignment horizontal="left" vertical="top" wrapText="1"/>
      <protection hidden="1"/>
    </xf>
    <xf numFmtId="0" fontId="77" fillId="14" borderId="2" xfId="5" applyFont="1" applyFill="1" applyBorder="1" applyAlignment="1" applyProtection="1">
      <alignment horizontal="center" vertical="center" wrapText="1"/>
      <protection hidden="1"/>
    </xf>
    <xf numFmtId="0" fontId="77" fillId="14" borderId="3" xfId="5" applyFont="1" applyFill="1" applyBorder="1" applyAlignment="1" applyProtection="1">
      <alignment horizontal="center" vertical="center" wrapText="1"/>
      <protection hidden="1"/>
    </xf>
    <xf numFmtId="0" fontId="77" fillId="14" borderId="4" xfId="5" applyFont="1" applyFill="1" applyBorder="1" applyAlignment="1" applyProtection="1">
      <alignment horizontal="center" vertical="center" wrapText="1"/>
      <protection hidden="1"/>
    </xf>
    <xf numFmtId="0" fontId="77" fillId="14" borderId="1" xfId="0" applyFont="1" applyFill="1" applyBorder="1" applyAlignment="1" applyProtection="1">
      <alignment horizontal="center" vertical="center" wrapText="1"/>
      <protection hidden="1"/>
    </xf>
    <xf numFmtId="0" fontId="79" fillId="14" borderId="0" xfId="5" applyNumberFormat="1" applyFont="1" applyFill="1" applyAlignment="1" applyProtection="1">
      <alignment horizontal="left" shrinkToFit="1"/>
      <protection hidden="1"/>
    </xf>
    <xf numFmtId="0" fontId="48" fillId="14" borderId="0" xfId="5" applyNumberFormat="1" applyFont="1" applyFill="1" applyAlignment="1" applyProtection="1">
      <alignment horizontal="left" shrinkToFit="1"/>
      <protection hidden="1"/>
    </xf>
    <xf numFmtId="0" fontId="76" fillId="14" borderId="2" xfId="5" applyFont="1" applyFill="1" applyBorder="1" applyAlignment="1" applyProtection="1">
      <alignment horizontal="left" vertical="center" wrapText="1"/>
      <protection hidden="1"/>
    </xf>
    <xf numFmtId="0" fontId="76" fillId="14" borderId="3" xfId="5" applyFont="1" applyFill="1" applyBorder="1" applyAlignment="1" applyProtection="1">
      <alignment horizontal="left" vertical="center" wrapText="1"/>
      <protection hidden="1"/>
    </xf>
    <xf numFmtId="0" fontId="76" fillId="14" borderId="4" xfId="5" applyFont="1" applyFill="1" applyBorder="1" applyAlignment="1" applyProtection="1">
      <alignment horizontal="left" vertical="center" wrapText="1"/>
      <protection hidden="1"/>
    </xf>
    <xf numFmtId="2" fontId="77" fillId="14" borderId="1" xfId="5" applyNumberFormat="1" applyFont="1" applyFill="1" applyBorder="1" applyAlignment="1" applyProtection="1">
      <alignment horizontal="center" vertical="center" wrapText="1"/>
      <protection hidden="1"/>
    </xf>
    <xf numFmtId="0" fontId="74" fillId="14" borderId="2" xfId="5" applyFont="1" applyFill="1" applyBorder="1" applyAlignment="1" applyProtection="1">
      <alignment horizontal="center" vertical="center" wrapText="1"/>
      <protection hidden="1"/>
    </xf>
    <xf numFmtId="0" fontId="74" fillId="14" borderId="3" xfId="5" applyFont="1" applyFill="1" applyBorder="1" applyAlignment="1" applyProtection="1">
      <alignment horizontal="center" vertical="center" wrapText="1"/>
      <protection hidden="1"/>
    </xf>
    <xf numFmtId="0" fontId="74" fillId="14" borderId="4" xfId="5" applyFont="1" applyFill="1" applyBorder="1" applyAlignment="1" applyProtection="1">
      <alignment horizontal="center" vertical="center" wrapText="1"/>
      <protection hidden="1"/>
    </xf>
    <xf numFmtId="0" fontId="35" fillId="14" borderId="0" xfId="0" applyFont="1" applyFill="1" applyAlignment="1">
      <alignment horizontal="left"/>
    </xf>
    <xf numFmtId="0" fontId="40" fillId="14" borderId="0" xfId="0" applyFont="1" applyFill="1" applyAlignment="1">
      <alignment horizontal="left"/>
    </xf>
    <xf numFmtId="0" fontId="31" fillId="11" borderId="0" xfId="0" applyFont="1" applyFill="1" applyAlignment="1">
      <alignment horizontal="center"/>
    </xf>
    <xf numFmtId="0" fontId="74" fillId="14" borderId="0" xfId="5" applyFont="1" applyFill="1" applyAlignment="1" applyProtection="1">
      <alignment horizontal="center" vertical="center" wrapText="1"/>
      <protection hidden="1"/>
    </xf>
    <xf numFmtId="0" fontId="12" fillId="22" borderId="0" xfId="0" applyFont="1" applyFill="1" applyAlignment="1">
      <alignment horizontal="center"/>
    </xf>
    <xf numFmtId="0" fontId="0" fillId="14" borderId="0" xfId="0" applyFill="1" applyAlignment="1" applyProtection="1">
      <alignment horizontal="left" shrinkToFit="1"/>
      <protection hidden="1"/>
    </xf>
    <xf numFmtId="0" fontId="0" fillId="14" borderId="1" xfId="0" applyFill="1" applyBorder="1" applyAlignment="1" applyProtection="1">
      <alignment horizontal="center" vertical="center"/>
      <protection hidden="1"/>
    </xf>
    <xf numFmtId="0" fontId="70" fillId="14" borderId="1" xfId="0" applyFont="1" applyFill="1" applyBorder="1" applyAlignment="1" applyProtection="1">
      <alignment horizontal="center" vertical="center" wrapText="1"/>
      <protection hidden="1"/>
    </xf>
    <xf numFmtId="0" fontId="0" fillId="14" borderId="1" xfId="0" applyFill="1" applyBorder="1" applyAlignment="1" applyProtection="1">
      <alignment horizontal="center" vertical="center" wrapText="1"/>
      <protection hidden="1"/>
    </xf>
    <xf numFmtId="0" fontId="2" fillId="14" borderId="2" xfId="0" applyFont="1" applyFill="1" applyBorder="1" applyAlignment="1" applyProtection="1">
      <alignment horizontal="center" vertical="top"/>
      <protection hidden="1"/>
    </xf>
    <xf numFmtId="0" fontId="2" fillId="14" borderId="4" xfId="0" applyFont="1" applyFill="1" applyBorder="1" applyAlignment="1" applyProtection="1">
      <alignment horizontal="center" vertical="top"/>
      <protection hidden="1"/>
    </xf>
    <xf numFmtId="0" fontId="69" fillId="14" borderId="0" xfId="0" applyFont="1" applyFill="1" applyAlignment="1" applyProtection="1">
      <alignment horizontal="center" vertical="center"/>
      <protection hidden="1"/>
    </xf>
    <xf numFmtId="0" fontId="0" fillId="14" borderId="0" xfId="0" applyFill="1" applyAlignment="1" applyProtection="1">
      <alignment horizontal="left"/>
      <protection hidden="1"/>
    </xf>
    <xf numFmtId="0" fontId="0" fillId="14" borderId="1" xfId="0" applyFill="1" applyBorder="1" applyAlignment="1" applyProtection="1">
      <alignment horizontal="center"/>
      <protection hidden="1"/>
    </xf>
    <xf numFmtId="0" fontId="67" fillId="11" borderId="0" xfId="0" applyFont="1" applyFill="1" applyAlignment="1" applyProtection="1">
      <alignment horizontal="center" vertical="center"/>
      <protection hidden="1"/>
    </xf>
    <xf numFmtId="0" fontId="68" fillId="22" borderId="0" xfId="0" applyFont="1" applyFill="1" applyAlignment="1" applyProtection="1">
      <alignment horizontal="center" vertical="center"/>
      <protection hidden="1"/>
    </xf>
    <xf numFmtId="0" fontId="0" fillId="21" borderId="25" xfId="0" applyFill="1" applyBorder="1" applyAlignment="1" applyProtection="1">
      <alignment horizontal="center" vertical="center"/>
      <protection hidden="1"/>
    </xf>
    <xf numFmtId="0" fontId="0" fillId="21" borderId="27" xfId="0" applyFill="1" applyBorder="1" applyAlignment="1" applyProtection="1">
      <alignment horizontal="center" vertical="center"/>
      <protection hidden="1"/>
    </xf>
    <xf numFmtId="0" fontId="0" fillId="21" borderId="30" xfId="0" applyFill="1" applyBorder="1" applyAlignment="1" applyProtection="1">
      <alignment horizontal="center" vertical="center"/>
      <protection hidden="1"/>
    </xf>
    <xf numFmtId="0" fontId="0" fillId="21" borderId="32" xfId="0" applyFill="1" applyBorder="1" applyAlignment="1" applyProtection="1">
      <alignment horizontal="center" vertical="center"/>
      <protection hidden="1"/>
    </xf>
    <xf numFmtId="0" fontId="42" fillId="20" borderId="0" xfId="0" applyFont="1" applyFill="1" applyAlignment="1" applyProtection="1">
      <alignment horizontal="center" vertical="center" wrapText="1"/>
      <protection hidden="1"/>
    </xf>
    <xf numFmtId="0" fontId="42" fillId="20" borderId="31" xfId="0" applyFont="1" applyFill="1" applyBorder="1" applyAlignment="1" applyProtection="1">
      <alignment horizontal="center" vertical="center" wrapText="1"/>
      <protection hidden="1"/>
    </xf>
    <xf numFmtId="0" fontId="0" fillId="21" borderId="17" xfId="0" applyFill="1" applyBorder="1" applyAlignment="1" applyProtection="1">
      <alignment horizontal="center" vertical="center"/>
      <protection hidden="1"/>
    </xf>
    <xf numFmtId="0" fontId="0" fillId="21" borderId="33" xfId="0" applyFill="1" applyBorder="1" applyAlignment="1" applyProtection="1">
      <alignment horizontal="center" vertical="center"/>
      <protection hidden="1"/>
    </xf>
    <xf numFmtId="0" fontId="0" fillId="0" borderId="17" xfId="0" applyBorder="1" applyAlignment="1" applyProtection="1">
      <alignment horizontal="center" vertical="top"/>
      <protection hidden="1"/>
    </xf>
    <xf numFmtId="0" fontId="0" fillId="0" borderId="18" xfId="0" applyBorder="1" applyAlignment="1" applyProtection="1">
      <alignment horizontal="center" vertical="top"/>
      <protection hidden="1"/>
    </xf>
    <xf numFmtId="0" fontId="0" fillId="0" borderId="33" xfId="0" applyBorder="1" applyAlignment="1" applyProtection="1">
      <alignment horizontal="center" vertical="top"/>
      <protection hidden="1"/>
    </xf>
    <xf numFmtId="0" fontId="0" fillId="21" borderId="1" xfId="0" applyFill="1" applyBorder="1" applyAlignment="1" applyProtection="1">
      <alignment horizontal="center" vertical="center"/>
      <protection hidden="1"/>
    </xf>
    <xf numFmtId="0" fontId="0" fillId="0" borderId="17" xfId="0" applyBorder="1" applyAlignment="1" applyProtection="1">
      <alignment horizontal="left" vertical="top" wrapText="1"/>
      <protection hidden="1"/>
    </xf>
    <xf numFmtId="0" fontId="0" fillId="0" borderId="18" xfId="0" applyBorder="1" applyAlignment="1" applyProtection="1">
      <alignment horizontal="left" vertical="top" wrapText="1"/>
      <protection hidden="1"/>
    </xf>
    <xf numFmtId="0" fontId="0" fillId="0" borderId="33" xfId="0" applyBorder="1" applyAlignment="1" applyProtection="1">
      <alignment horizontal="left" vertical="top" wrapText="1"/>
      <protection hidden="1"/>
    </xf>
    <xf numFmtId="0" fontId="0" fillId="0" borderId="17" xfId="0" applyBorder="1" applyAlignment="1" applyProtection="1">
      <alignment horizontal="left" vertical="top"/>
      <protection hidden="1"/>
    </xf>
    <xf numFmtId="0" fontId="0" fillId="0" borderId="18" xfId="0" applyBorder="1" applyAlignment="1" applyProtection="1">
      <alignment horizontal="left" vertical="top"/>
      <protection hidden="1"/>
    </xf>
    <xf numFmtId="0" fontId="0" fillId="0" borderId="33" xfId="0" applyBorder="1" applyAlignment="1" applyProtection="1">
      <alignment horizontal="left" vertical="top"/>
      <protection hidden="1"/>
    </xf>
    <xf numFmtId="0" fontId="0" fillId="0" borderId="0" xfId="0" applyAlignment="1" applyProtection="1">
      <alignment horizontal="center" vertical="center"/>
      <protection hidden="1"/>
    </xf>
    <xf numFmtId="0" fontId="0" fillId="20" borderId="26" xfId="0" applyFill="1" applyBorder="1" applyAlignment="1" applyProtection="1">
      <alignment horizontal="center"/>
      <protection hidden="1"/>
    </xf>
    <xf numFmtId="2" fontId="0" fillId="0" borderId="1" xfId="0" applyNumberFormat="1" applyBorder="1" applyAlignment="1" applyProtection="1">
      <alignment horizontal="center" vertical="center"/>
      <protection hidden="1"/>
    </xf>
    <xf numFmtId="0" fontId="0" fillId="0" borderId="1"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protection locked="0"/>
    </xf>
    <xf numFmtId="0" fontId="66" fillId="20" borderId="0" xfId="0" applyFont="1" applyFill="1" applyAlignment="1" applyProtection="1">
      <alignment horizontal="center" vertical="center" wrapText="1"/>
      <protection hidden="1"/>
    </xf>
    <xf numFmtId="0" fontId="66" fillId="20" borderId="31" xfId="0" applyFont="1" applyFill="1" applyBorder="1" applyAlignment="1" applyProtection="1">
      <alignment horizontal="center" vertical="center" wrapText="1"/>
      <protection hidden="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4"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Border="1" applyAlignment="1">
      <alignment horizontal="center" vertical="top"/>
    </xf>
    <xf numFmtId="0" fontId="0" fillId="0" borderId="17" xfId="0" applyBorder="1" applyAlignment="1">
      <alignment horizontal="center" vertical="top"/>
    </xf>
    <xf numFmtId="0" fontId="0" fillId="0" borderId="18" xfId="0" applyBorder="1" applyAlignment="1">
      <alignment horizontal="center" vertical="top"/>
    </xf>
    <xf numFmtId="0" fontId="0" fillId="0" borderId="33" xfId="0" applyBorder="1" applyAlignment="1">
      <alignment horizontal="center" vertical="top"/>
    </xf>
    <xf numFmtId="0" fontId="56" fillId="0" borderId="1" xfId="0" applyFont="1" applyBorder="1" applyAlignment="1">
      <alignment horizontal="left" vertical="top" wrapText="1"/>
    </xf>
    <xf numFmtId="0" fontId="56" fillId="0" borderId="17" xfId="0" applyFont="1" applyBorder="1" applyAlignment="1">
      <alignment horizontal="left" vertical="top" wrapText="1"/>
    </xf>
    <xf numFmtId="0" fontId="56" fillId="0" borderId="18" xfId="0" applyFont="1" applyBorder="1" applyAlignment="1">
      <alignment horizontal="left" vertical="top" wrapText="1"/>
    </xf>
    <xf numFmtId="0" fontId="56" fillId="0" borderId="33"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15" fillId="0" borderId="0" xfId="0" applyFont="1" applyAlignment="1">
      <alignment horizontal="center"/>
    </xf>
    <xf numFmtId="0" fontId="57" fillId="0" borderId="0" xfId="0" applyFont="1" applyBorder="1" applyAlignment="1">
      <alignment horizontal="center"/>
    </xf>
    <xf numFmtId="0" fontId="0" fillId="0" borderId="0" xfId="0" applyAlignment="1">
      <alignment horizontal="left" wrapText="1"/>
    </xf>
    <xf numFmtId="0" fontId="56" fillId="0" borderId="0" xfId="0" applyFont="1" applyAlignment="1">
      <alignment vertical="top"/>
    </xf>
    <xf numFmtId="0" fontId="60" fillId="0" borderId="0" xfId="0" applyFont="1" applyAlignment="1">
      <alignment vertical="top"/>
    </xf>
    <xf numFmtId="0" fontId="56" fillId="14" borderId="1" xfId="0" applyFont="1" applyFill="1" applyBorder="1" applyAlignment="1">
      <alignment horizontal="center" vertical="center" wrapText="1"/>
    </xf>
    <xf numFmtId="0" fontId="56" fillId="14" borderId="17" xfId="0" applyFont="1" applyFill="1" applyBorder="1" applyAlignment="1">
      <alignment horizontal="center" vertical="center" wrapText="1"/>
    </xf>
    <xf numFmtId="0" fontId="56" fillId="14" borderId="33" xfId="0" applyFont="1" applyFill="1" applyBorder="1" applyAlignment="1">
      <alignment horizontal="center" vertical="center" wrapText="1"/>
    </xf>
    <xf numFmtId="0" fontId="56" fillId="0" borderId="17" xfId="0" applyFont="1" applyBorder="1" applyAlignment="1">
      <alignment horizontal="center" vertical="top" wrapText="1"/>
    </xf>
    <xf numFmtId="0" fontId="56" fillId="0" borderId="18" xfId="0" applyFont="1" applyBorder="1" applyAlignment="1">
      <alignment horizontal="center" vertical="top" wrapText="1"/>
    </xf>
    <xf numFmtId="0" fontId="56" fillId="0" borderId="33" xfId="0" applyFont="1" applyBorder="1" applyAlignment="1">
      <alignment horizontal="center" vertical="top" wrapText="1"/>
    </xf>
    <xf numFmtId="0" fontId="56" fillId="14" borderId="26" xfId="0" applyFont="1" applyFill="1" applyBorder="1" applyAlignment="1">
      <alignment horizontal="center" vertical="center" wrapText="1"/>
    </xf>
    <xf numFmtId="0" fontId="56" fillId="14" borderId="27" xfId="0" applyFont="1" applyFill="1" applyBorder="1" applyAlignment="1">
      <alignment horizontal="center" vertical="center" wrapText="1"/>
    </xf>
    <xf numFmtId="0" fontId="56" fillId="14" borderId="31" xfId="0" applyFont="1" applyFill="1" applyBorder="1" applyAlignment="1">
      <alignment horizontal="center" vertical="center" wrapText="1"/>
    </xf>
    <xf numFmtId="0" fontId="56" fillId="14" borderId="32" xfId="0" applyFont="1" applyFill="1" applyBorder="1" applyAlignment="1">
      <alignment horizontal="center" vertical="center" wrapText="1"/>
    </xf>
    <xf numFmtId="0" fontId="59" fillId="0" borderId="0" xfId="0" applyFont="1" applyAlignment="1">
      <alignment horizontal="left" vertical="center"/>
    </xf>
    <xf numFmtId="0" fontId="56" fillId="0" borderId="0" xfId="0" applyFont="1" applyAlignment="1">
      <alignment horizontal="left" vertical="top" wrapText="1"/>
    </xf>
    <xf numFmtId="0" fontId="60" fillId="0" borderId="0" xfId="0" applyFont="1" applyAlignment="1">
      <alignment horizontal="left" vertical="top" wrapText="1"/>
    </xf>
    <xf numFmtId="0" fontId="56" fillId="0" borderId="0" xfId="0" applyFont="1" applyAlignment="1">
      <alignment horizontal="left" vertical="top"/>
    </xf>
    <xf numFmtId="0" fontId="60" fillId="0" borderId="0" xfId="0" applyFont="1" applyAlignment="1">
      <alignment horizontal="left" vertical="top"/>
    </xf>
    <xf numFmtId="0" fontId="57" fillId="0" borderId="0" xfId="0" applyFont="1" applyAlignment="1">
      <alignment horizontal="center" vertical="center"/>
    </xf>
    <xf numFmtId="0" fontId="57" fillId="0" borderId="0" xfId="0" applyFont="1" applyAlignment="1">
      <alignment horizontal="left" vertical="center" wrapText="1"/>
    </xf>
    <xf numFmtId="0" fontId="56" fillId="0" borderId="0" xfId="0" applyFont="1" applyAlignment="1">
      <alignment horizontal="left" vertical="center" wrapText="1"/>
    </xf>
    <xf numFmtId="0" fontId="55" fillId="0" borderId="0" xfId="0" applyFont="1" applyFill="1" applyAlignment="1" applyProtection="1">
      <alignment horizontal="center" vertical="center" wrapText="1"/>
      <protection hidden="1"/>
    </xf>
    <xf numFmtId="0" fontId="55" fillId="0" borderId="31" xfId="0" applyFont="1" applyFill="1" applyBorder="1" applyAlignment="1" applyProtection="1">
      <alignment horizontal="center" vertical="center" wrapText="1"/>
      <protection hidden="1"/>
    </xf>
    <xf numFmtId="2"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top"/>
      <protection hidden="1"/>
    </xf>
    <xf numFmtId="0" fontId="54" fillId="20" borderId="0" xfId="0" applyFont="1" applyFill="1" applyAlignment="1" applyProtection="1">
      <alignment horizontal="center" vertical="center" wrapText="1"/>
      <protection hidden="1"/>
    </xf>
    <xf numFmtId="0" fontId="54" fillId="20" borderId="31" xfId="0" applyFont="1" applyFill="1" applyBorder="1" applyAlignment="1" applyProtection="1">
      <alignment horizontal="center" vertical="center" wrapText="1"/>
      <protection hidden="1"/>
    </xf>
    <xf numFmtId="0" fontId="0" fillId="20" borderId="0" xfId="0" applyFill="1" applyAlignment="1" applyProtection="1">
      <alignment horizontal="center" vertical="center"/>
      <protection hidden="1"/>
    </xf>
    <xf numFmtId="0" fontId="145" fillId="34" borderId="1" xfId="0" applyFont="1" applyFill="1" applyBorder="1" applyAlignment="1" applyProtection="1">
      <alignment horizontal="center" vertical="center"/>
      <protection hidden="1"/>
    </xf>
    <xf numFmtId="49" fontId="3" fillId="14" borderId="18" xfId="0" applyNumberFormat="1" applyFont="1" applyFill="1" applyBorder="1" applyAlignment="1" applyProtection="1">
      <alignment horizontal="center" vertical="center"/>
      <protection hidden="1"/>
    </xf>
    <xf numFmtId="0" fontId="3" fillId="14" borderId="33" xfId="0" applyFont="1" applyFill="1" applyBorder="1" applyAlignment="1" applyProtection="1">
      <alignment horizontal="center" vertical="center"/>
      <protection hidden="1"/>
    </xf>
    <xf numFmtId="49" fontId="0" fillId="14" borderId="28" xfId="0" applyNumberFormat="1" applyFill="1" applyBorder="1" applyAlignment="1" applyProtection="1">
      <alignment horizontal="center" vertical="center"/>
      <protection hidden="1"/>
    </xf>
    <xf numFmtId="0" fontId="0" fillId="14" borderId="0" xfId="0" applyFill="1" applyBorder="1" applyAlignment="1" applyProtection="1">
      <alignment horizontal="center" vertical="center"/>
      <protection hidden="1"/>
    </xf>
    <xf numFmtId="0" fontId="0" fillId="14" borderId="29" xfId="0" applyFill="1" applyBorder="1" applyAlignment="1" applyProtection="1">
      <alignment horizontal="center" vertical="center"/>
      <protection hidden="1"/>
    </xf>
    <xf numFmtId="0" fontId="46" fillId="14" borderId="0" xfId="0" applyFont="1" applyFill="1" applyAlignment="1" applyProtection="1">
      <alignment horizontal="left" vertical="top" shrinkToFit="1"/>
      <protection hidden="1"/>
    </xf>
    <xf numFmtId="0" fontId="46" fillId="14" borderId="0" xfId="0" applyFont="1" applyFill="1" applyAlignment="1" applyProtection="1">
      <alignment horizontal="left" indent="2" shrinkToFit="1"/>
      <protection hidden="1"/>
    </xf>
    <xf numFmtId="0" fontId="45" fillId="14" borderId="2" xfId="0" applyFont="1" applyFill="1" applyBorder="1" applyAlignment="1" applyProtection="1">
      <alignment horizontal="left" vertical="center" wrapText="1"/>
      <protection hidden="1"/>
    </xf>
    <xf numFmtId="0" fontId="45" fillId="14" borderId="3" xfId="0" applyFont="1" applyFill="1" applyBorder="1" applyAlignment="1" applyProtection="1">
      <alignment horizontal="left" vertical="center" wrapText="1"/>
      <protection hidden="1"/>
    </xf>
    <xf numFmtId="0" fontId="45" fillId="14" borderId="4" xfId="0" applyFont="1" applyFill="1" applyBorder="1" applyAlignment="1" applyProtection="1">
      <alignment horizontal="left" vertical="center" wrapText="1"/>
      <protection hidden="1"/>
    </xf>
    <xf numFmtId="0" fontId="0" fillId="14" borderId="2" xfId="0" applyFill="1" applyBorder="1" applyAlignment="1" applyProtection="1">
      <alignment horizontal="center" vertical="top"/>
      <protection hidden="1"/>
    </xf>
    <xf numFmtId="0" fontId="0" fillId="14" borderId="3" xfId="0" applyFill="1" applyBorder="1" applyAlignment="1" applyProtection="1">
      <alignment horizontal="center" vertical="top"/>
      <protection hidden="1"/>
    </xf>
    <xf numFmtId="0" fontId="0" fillId="14" borderId="4" xfId="0" applyFill="1" applyBorder="1" applyAlignment="1" applyProtection="1">
      <alignment horizontal="center" vertical="top"/>
      <protection hidden="1"/>
    </xf>
    <xf numFmtId="0" fontId="45" fillId="14" borderId="0" xfId="0" applyFont="1" applyFill="1" applyAlignment="1" applyProtection="1">
      <alignment horizontal="left" vertical="top" shrinkToFit="1"/>
      <protection hidden="1"/>
    </xf>
    <xf numFmtId="0" fontId="45" fillId="14" borderId="0" xfId="0" applyFont="1" applyFill="1" applyAlignment="1" applyProtection="1">
      <alignment horizontal="left" indent="2" shrinkToFit="1"/>
      <protection hidden="1"/>
    </xf>
    <xf numFmtId="0" fontId="0" fillId="14" borderId="2" xfId="0" applyFill="1" applyBorder="1" applyAlignment="1" applyProtection="1">
      <alignment horizontal="center" vertical="center"/>
      <protection hidden="1"/>
    </xf>
    <xf numFmtId="0" fontId="0" fillId="14" borderId="3" xfId="0" applyFill="1" applyBorder="1" applyAlignment="1" applyProtection="1">
      <alignment horizontal="center" vertical="center"/>
      <protection hidden="1"/>
    </xf>
    <xf numFmtId="0" fontId="0" fillId="14" borderId="4" xfId="0" applyFill="1" applyBorder="1" applyAlignment="1" applyProtection="1">
      <alignment horizontal="center" vertical="center"/>
      <protection hidden="1"/>
    </xf>
    <xf numFmtId="0" fontId="45" fillId="14" borderId="0" xfId="0" applyFont="1" applyFill="1" applyAlignment="1" applyProtection="1">
      <alignment horizontal="left" vertical="top"/>
      <protection hidden="1"/>
    </xf>
    <xf numFmtId="0" fontId="45" fillId="14" borderId="0" xfId="0" applyFont="1" applyFill="1" applyAlignment="1" applyProtection="1">
      <alignment horizontal="left" indent="2"/>
      <protection hidden="1"/>
    </xf>
    <xf numFmtId="0" fontId="0" fillId="14" borderId="25" xfId="0" applyFill="1" applyBorder="1" applyAlignment="1" applyProtection="1">
      <alignment horizontal="center" vertical="top"/>
      <protection hidden="1"/>
    </xf>
    <xf numFmtId="0" fontId="0" fillId="14" borderId="26" xfId="0" applyFill="1" applyBorder="1" applyAlignment="1" applyProtection="1">
      <alignment horizontal="center" vertical="top"/>
      <protection hidden="1"/>
    </xf>
    <xf numFmtId="0" fontId="0" fillId="14" borderId="27" xfId="0" applyFill="1" applyBorder="1" applyAlignment="1" applyProtection="1">
      <alignment horizontal="center" vertical="top"/>
      <protection hidden="1"/>
    </xf>
    <xf numFmtId="0" fontId="2" fillId="14" borderId="2" xfId="0" applyFont="1" applyFill="1" applyBorder="1" applyAlignment="1" applyProtection="1">
      <alignment horizontal="center" vertical="center"/>
      <protection hidden="1"/>
    </xf>
    <xf numFmtId="0" fontId="2" fillId="14" borderId="3" xfId="0" applyFont="1" applyFill="1" applyBorder="1" applyAlignment="1" applyProtection="1">
      <alignment horizontal="center" vertical="center"/>
      <protection hidden="1"/>
    </xf>
    <xf numFmtId="0" fontId="2" fillId="14" borderId="4" xfId="0" applyFont="1" applyFill="1" applyBorder="1" applyAlignment="1" applyProtection="1">
      <alignment horizontal="center" vertical="center"/>
      <protection hidden="1"/>
    </xf>
    <xf numFmtId="49" fontId="46" fillId="14" borderId="0" xfId="0" applyNumberFormat="1" applyFont="1" applyFill="1" applyBorder="1" applyAlignment="1" applyProtection="1">
      <alignment horizontal="left" vertical="top" shrinkToFit="1"/>
      <protection hidden="1"/>
    </xf>
    <xf numFmtId="0" fontId="46" fillId="14" borderId="0" xfId="0" applyFont="1" applyFill="1" applyBorder="1" applyAlignment="1" applyProtection="1">
      <alignment horizontal="left" vertical="top" shrinkToFit="1"/>
      <protection hidden="1"/>
    </xf>
    <xf numFmtId="0" fontId="46" fillId="14" borderId="0" xfId="0" applyFont="1" applyFill="1" applyBorder="1" applyAlignment="1" applyProtection="1">
      <alignment horizontal="left" vertical="center" shrinkToFit="1"/>
      <protection hidden="1"/>
    </xf>
    <xf numFmtId="0" fontId="46" fillId="14" borderId="8" xfId="0" applyFont="1" applyFill="1" applyBorder="1" applyAlignment="1" applyProtection="1">
      <alignment horizontal="left" vertical="center" shrinkToFit="1"/>
      <protection hidden="1"/>
    </xf>
    <xf numFmtId="0" fontId="31" fillId="11" borderId="0" xfId="0" applyFont="1" applyFill="1" applyAlignment="1" applyProtection="1">
      <alignment horizontal="left" vertical="top"/>
      <protection hidden="1"/>
    </xf>
    <xf numFmtId="0" fontId="12" fillId="22" borderId="0" xfId="0" applyFont="1" applyFill="1" applyAlignment="1" applyProtection="1">
      <alignment horizontal="left"/>
      <protection hidden="1"/>
    </xf>
    <xf numFmtId="0" fontId="45" fillId="0" borderId="0" xfId="0" applyFont="1" applyAlignment="1">
      <alignment horizontal="left" shrinkToFit="1"/>
    </xf>
    <xf numFmtId="0" fontId="0" fillId="0" borderId="1" xfId="0" applyFont="1" applyFill="1" applyBorder="1" applyAlignment="1">
      <alignment horizontal="center" vertical="center"/>
    </xf>
    <xf numFmtId="0" fontId="39" fillId="0" borderId="1" xfId="0" applyFont="1" applyBorder="1" applyAlignment="1">
      <alignment horizontal="center" vertical="center"/>
    </xf>
    <xf numFmtId="0" fontId="44" fillId="0" borderId="0" xfId="0" applyFont="1" applyAlignment="1">
      <alignment horizontal="left" shrinkToFit="1"/>
    </xf>
    <xf numFmtId="0" fontId="39" fillId="0" borderId="0" xfId="0" applyFont="1" applyAlignment="1">
      <alignment horizontal="center"/>
    </xf>
    <xf numFmtId="0" fontId="39" fillId="21" borderId="2" xfId="0" applyFont="1" applyFill="1" applyBorder="1" applyAlignment="1">
      <alignment horizontal="center" vertical="center"/>
    </xf>
    <xf numFmtId="0" fontId="39" fillId="21" borderId="3" xfId="0" applyFont="1" applyFill="1" applyBorder="1" applyAlignment="1">
      <alignment horizontal="center" vertical="center"/>
    </xf>
    <xf numFmtId="0" fontId="39" fillId="21" borderId="4" xfId="0" applyFont="1" applyFill="1" applyBorder="1" applyAlignment="1">
      <alignment horizontal="center" vertical="center"/>
    </xf>
    <xf numFmtId="0" fontId="39" fillId="0" borderId="2" xfId="0" applyFont="1" applyBorder="1" applyAlignment="1">
      <alignment horizontal="left" vertical="center" indent="1"/>
    </xf>
    <xf numFmtId="0" fontId="39" fillId="0" borderId="3" xfId="0" applyFont="1" applyBorder="1" applyAlignment="1">
      <alignment horizontal="left" vertical="center" indent="1"/>
    </xf>
    <xf numFmtId="0" fontId="39" fillId="0" borderId="4" xfId="0" applyFont="1" applyBorder="1" applyAlignment="1">
      <alignment horizontal="left" vertical="center" indent="1"/>
    </xf>
    <xf numFmtId="0" fontId="36" fillId="11" borderId="0" xfId="0" applyFont="1" applyFill="1" applyAlignment="1">
      <alignment horizontal="center"/>
    </xf>
    <xf numFmtId="0" fontId="37" fillId="22" borderId="0" xfId="0" applyFont="1" applyFill="1" applyAlignment="1">
      <alignment horizontal="center"/>
    </xf>
    <xf numFmtId="0" fontId="0" fillId="22" borderId="0" xfId="0" applyFill="1" applyAlignment="1">
      <alignment horizontal="center"/>
    </xf>
    <xf numFmtId="0" fontId="0" fillId="14" borderId="0" xfId="0" applyFill="1" applyAlignment="1" applyProtection="1">
      <alignment horizontal="left" indent="1"/>
      <protection locked="0"/>
    </xf>
    <xf numFmtId="0" fontId="0" fillId="14" borderId="0" xfId="0" applyFont="1" applyFill="1" applyAlignment="1" applyProtection="1">
      <alignment horizontal="left" indent="1"/>
      <protection locked="0"/>
    </xf>
    <xf numFmtId="0" fontId="38" fillId="11" borderId="0" xfId="0" applyFont="1" applyFill="1" applyAlignment="1" applyProtection="1">
      <alignment horizontal="right" vertical="center"/>
      <protection hidden="1"/>
    </xf>
    <xf numFmtId="165" fontId="38" fillId="11" borderId="0" xfId="0" applyNumberFormat="1" applyFont="1" applyFill="1" applyAlignment="1" applyProtection="1">
      <alignment horizontal="left" vertical="center"/>
      <protection hidden="1"/>
    </xf>
    <xf numFmtId="0" fontId="35" fillId="14" borderId="0" xfId="0" applyNumberFormat="1" applyFont="1" applyFill="1" applyAlignment="1" applyProtection="1">
      <alignment horizontal="left" indent="1"/>
      <protection locked="0"/>
    </xf>
    <xf numFmtId="0" fontId="0" fillId="14" borderId="0" xfId="0" quotePrefix="1" applyFill="1" applyAlignment="1" applyProtection="1">
      <alignment horizontal="left" vertical="top" indent="2"/>
      <protection hidden="1"/>
    </xf>
    <xf numFmtId="0" fontId="35" fillId="14" borderId="0" xfId="0" applyFont="1" applyFill="1" applyAlignment="1" applyProtection="1">
      <alignment horizontal="left" vertical="top" indent="2"/>
      <protection hidden="1"/>
    </xf>
    <xf numFmtId="14" fontId="0" fillId="14" borderId="0" xfId="0" applyNumberFormat="1" applyFont="1" applyFill="1" applyAlignment="1" applyProtection="1">
      <alignment horizontal="left" indent="1"/>
      <protection locked="0"/>
    </xf>
    <xf numFmtId="0" fontId="39" fillId="14" borderId="0" xfId="0" applyFont="1" applyFill="1" applyAlignment="1" applyProtection="1">
      <alignment horizontal="center"/>
      <protection hidden="1"/>
    </xf>
    <xf numFmtId="0" fontId="2" fillId="21" borderId="0" xfId="0" applyFont="1" applyFill="1" applyAlignment="1" applyProtection="1">
      <alignment horizontal="left" vertical="top"/>
      <protection hidden="1"/>
    </xf>
    <xf numFmtId="0" fontId="40" fillId="14" borderId="0" xfId="0" applyNumberFormat="1" applyFont="1" applyFill="1" applyAlignment="1" applyProtection="1">
      <alignment horizontal="left" indent="1"/>
      <protection locked="0"/>
    </xf>
    <xf numFmtId="0" fontId="36" fillId="11" borderId="0" xfId="0" applyFont="1" applyFill="1" applyAlignment="1" applyProtection="1">
      <alignment horizontal="center" vertical="top"/>
      <protection hidden="1"/>
    </xf>
    <xf numFmtId="0" fontId="37" fillId="11" borderId="0" xfId="0" applyFont="1" applyFill="1" applyAlignment="1" applyProtection="1">
      <alignment horizontal="left" vertical="center" indent="10"/>
      <protection hidden="1"/>
    </xf>
    <xf numFmtId="0" fontId="2" fillId="14" borderId="0" xfId="0" applyFont="1" applyFill="1" applyBorder="1" applyAlignment="1" applyProtection="1">
      <alignment horizontal="center"/>
      <protection hidden="1"/>
    </xf>
    <xf numFmtId="0" fontId="33" fillId="14" borderId="1" xfId="0" applyFont="1" applyFill="1" applyBorder="1" applyAlignment="1" applyProtection="1">
      <alignment horizontal="center" vertical="center" wrapText="1"/>
      <protection locked="0"/>
    </xf>
    <xf numFmtId="0" fontId="33" fillId="14" borderId="0" xfId="0" applyFont="1" applyFill="1" applyBorder="1" applyAlignment="1" applyProtection="1">
      <alignment horizontal="center" vertical="center" wrapText="1"/>
      <protection locked="0"/>
    </xf>
    <xf numFmtId="0" fontId="0" fillId="14" borderId="0" xfId="0" applyFont="1" applyFill="1" applyBorder="1" applyAlignment="1" applyProtection="1">
      <alignment horizontal="left"/>
      <protection locked="0"/>
    </xf>
    <xf numFmtId="0" fontId="2" fillId="14" borderId="0" xfId="0" applyFont="1" applyFill="1" applyBorder="1" applyAlignment="1" applyProtection="1">
      <alignment horizontal="left"/>
      <protection locked="0"/>
    </xf>
    <xf numFmtId="0" fontId="31" fillId="11" borderId="0" xfId="0" applyFont="1" applyFill="1" applyAlignment="1" applyProtection="1">
      <alignment horizontal="left" vertical="top" wrapText="1"/>
      <protection locked="0"/>
    </xf>
    <xf numFmtId="0" fontId="33" fillId="21" borderId="1" xfId="0" applyFont="1" applyFill="1" applyBorder="1" applyAlignment="1" applyProtection="1">
      <alignment horizontal="center" vertical="center" wrapText="1"/>
      <protection locked="0"/>
    </xf>
    <xf numFmtId="0" fontId="33" fillId="14" borderId="2" xfId="0" applyFont="1" applyFill="1" applyBorder="1" applyAlignment="1" applyProtection="1">
      <alignment horizontal="center" vertical="center" wrapText="1"/>
      <protection locked="0"/>
    </xf>
    <xf numFmtId="0" fontId="33" fillId="14" borderId="3" xfId="0" applyFont="1" applyFill="1" applyBorder="1" applyAlignment="1" applyProtection="1">
      <alignment horizontal="center" vertical="center" wrapText="1"/>
      <protection locked="0"/>
    </xf>
    <xf numFmtId="0" fontId="33" fillId="14" borderId="4" xfId="0" applyFont="1" applyFill="1" applyBorder="1" applyAlignment="1" applyProtection="1">
      <alignment horizontal="center" vertical="center" wrapText="1"/>
      <protection locked="0"/>
    </xf>
    <xf numFmtId="0" fontId="2" fillId="14" borderId="0" xfId="0" applyFont="1" applyFill="1" applyAlignment="1" applyProtection="1">
      <alignment horizontal="center"/>
      <protection locked="0"/>
    </xf>
    <xf numFmtId="0" fontId="0" fillId="14" borderId="0" xfId="0" applyFill="1" applyAlignment="1" applyProtection="1">
      <alignment horizontal="left" wrapText="1"/>
      <protection hidden="1"/>
    </xf>
    <xf numFmtId="0" fontId="0" fillId="14" borderId="0" xfId="0" applyFont="1" applyFill="1" applyAlignment="1" applyProtection="1">
      <alignment horizontal="left" wrapText="1"/>
      <protection hidden="1"/>
    </xf>
    <xf numFmtId="0" fontId="2" fillId="14" borderId="0" xfId="0" applyFont="1" applyFill="1" applyAlignment="1" applyProtection="1">
      <alignment horizontal="left" wrapText="1" indent="1"/>
      <protection locked="0"/>
    </xf>
    <xf numFmtId="0" fontId="2" fillId="21" borderId="2" xfId="0" applyFont="1" applyFill="1" applyBorder="1" applyAlignment="1" applyProtection="1">
      <alignment horizontal="center" vertical="center" wrapText="1"/>
      <protection locked="0"/>
    </xf>
    <xf numFmtId="0" fontId="2" fillId="21" borderId="3" xfId="0" applyFont="1" applyFill="1" applyBorder="1" applyAlignment="1" applyProtection="1">
      <alignment horizontal="center" vertical="center" wrapText="1"/>
      <protection locked="0"/>
    </xf>
    <xf numFmtId="0" fontId="2" fillId="21" borderId="4" xfId="0" applyFont="1" applyFill="1" applyBorder="1" applyAlignment="1" applyProtection="1">
      <alignment horizontal="center" vertical="center" wrapText="1"/>
      <protection locked="0"/>
    </xf>
    <xf numFmtId="0" fontId="2" fillId="14" borderId="0" xfId="0" applyFont="1" applyFill="1" applyAlignment="1" applyProtection="1">
      <alignment horizontal="left" indent="1"/>
      <protection locked="0"/>
    </xf>
    <xf numFmtId="0" fontId="2" fillId="14" borderId="2" xfId="0" applyFont="1" applyFill="1" applyBorder="1" applyAlignment="1" applyProtection="1">
      <alignment horizontal="center" vertical="center" wrapText="1"/>
      <protection locked="0"/>
    </xf>
    <xf numFmtId="0" fontId="2" fillId="14" borderId="3" xfId="0" applyFont="1" applyFill="1" applyBorder="1" applyAlignment="1" applyProtection="1">
      <alignment horizontal="center" vertical="center" wrapText="1"/>
      <protection locked="0"/>
    </xf>
    <xf numFmtId="0" fontId="2" fillId="14" borderId="4" xfId="0" applyFont="1" applyFill="1" applyBorder="1" applyAlignment="1" applyProtection="1">
      <alignment horizontal="center" vertical="center" wrapText="1"/>
      <protection locked="0"/>
    </xf>
    <xf numFmtId="49" fontId="2" fillId="14" borderId="0" xfId="0" applyNumberFormat="1" applyFont="1" applyFill="1" applyAlignment="1" applyProtection="1">
      <alignment horizontal="left" indent="1"/>
      <protection locked="0"/>
    </xf>
    <xf numFmtId="0" fontId="26" fillId="0" borderId="0" xfId="0" applyFont="1" applyBorder="1" applyAlignment="1">
      <alignment horizontal="center" vertical="center"/>
    </xf>
    <xf numFmtId="0" fontId="24" fillId="0" borderId="7" xfId="0" applyFont="1" applyBorder="1" applyAlignment="1">
      <alignment horizontal="center" vertical="center"/>
    </xf>
    <xf numFmtId="0" fontId="24" fillId="0" borderId="0" xfId="0" applyFont="1" applyBorder="1" applyAlignment="1">
      <alignment horizontal="center" vertical="center"/>
    </xf>
    <xf numFmtId="0" fontId="24" fillId="0" borderId="8" xfId="0" applyFont="1" applyBorder="1" applyAlignment="1">
      <alignment horizontal="center" vertical="center"/>
    </xf>
    <xf numFmtId="0" fontId="27" fillId="0" borderId="7" xfId="0" applyFont="1" applyBorder="1" applyAlignment="1">
      <alignment horizontal="center" vertical="center"/>
    </xf>
    <xf numFmtId="0" fontId="27" fillId="0" borderId="0" xfId="0" applyFont="1" applyBorder="1" applyAlignment="1">
      <alignment horizontal="center" vertical="center"/>
    </xf>
    <xf numFmtId="0" fontId="27" fillId="0" borderId="8" xfId="0" applyFont="1" applyBorder="1" applyAlignment="1">
      <alignment horizontal="center" vertical="center"/>
    </xf>
    <xf numFmtId="0" fontId="27" fillId="0" borderId="22" xfId="0" applyFont="1" applyBorder="1" applyAlignment="1">
      <alignment horizontal="center" vertical="center"/>
    </xf>
    <xf numFmtId="0" fontId="27" fillId="0" borderId="21" xfId="0" applyFont="1" applyBorder="1" applyAlignment="1">
      <alignment horizontal="center" vertical="center"/>
    </xf>
    <xf numFmtId="0" fontId="27" fillId="0" borderId="24" xfId="0" applyFont="1" applyBorder="1" applyAlignment="1">
      <alignment horizontal="center" vertical="center"/>
    </xf>
    <xf numFmtId="0" fontId="23" fillId="0" borderId="0" xfId="0" applyFont="1" applyBorder="1" applyAlignment="1">
      <alignment horizontal="center" vertical="center"/>
    </xf>
    <xf numFmtId="0" fontId="25" fillId="0" borderId="0" xfId="0" applyFont="1" applyBorder="1" applyAlignment="1">
      <alignment horizontal="center" vertical="center"/>
    </xf>
    <xf numFmtId="0" fontId="17" fillId="0" borderId="0" xfId="0" applyFont="1" applyAlignment="1">
      <alignment horizontal="center" vertical="center"/>
    </xf>
    <xf numFmtId="0" fontId="19" fillId="15" borderId="1" xfId="0" applyFont="1" applyFill="1" applyBorder="1" applyAlignment="1">
      <alignment horizontal="center" vertical="top" wrapText="1"/>
    </xf>
    <xf numFmtId="0" fontId="18" fillId="15" borderId="1"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8" borderId="19" xfId="0" applyFont="1" applyFill="1" applyBorder="1" applyAlignment="1">
      <alignment horizontal="center" vertical="center" wrapText="1"/>
    </xf>
    <xf numFmtId="0" fontId="18" fillId="15" borderId="1" xfId="0" applyFont="1" applyFill="1" applyBorder="1" applyAlignment="1">
      <alignment horizontal="center" vertical="center" wrapText="1" readingOrder="1"/>
    </xf>
    <xf numFmtId="0" fontId="18" fillId="8" borderId="17" xfId="0" applyFont="1" applyFill="1" applyBorder="1" applyAlignment="1">
      <alignment horizontal="center" vertical="center" wrapText="1"/>
    </xf>
    <xf numFmtId="0" fontId="18" fillId="8" borderId="18" xfId="0" applyFont="1" applyFill="1" applyBorder="1" applyAlignment="1">
      <alignment horizontal="center" vertical="center" wrapText="1"/>
    </xf>
    <xf numFmtId="0" fontId="18" fillId="8" borderId="20" xfId="0" applyFont="1" applyFill="1" applyBorder="1" applyAlignment="1">
      <alignment horizontal="center" vertical="center" wrapText="1"/>
    </xf>
    <xf numFmtId="0" fontId="14" fillId="14" borderId="0" xfId="0" applyFont="1" applyFill="1" applyBorder="1" applyAlignment="1">
      <alignment horizontal="left" wrapText="1"/>
    </xf>
    <xf numFmtId="0" fontId="14" fillId="14" borderId="15" xfId="0" applyFont="1" applyFill="1" applyBorder="1" applyAlignment="1">
      <alignment horizontal="left" wrapText="1"/>
    </xf>
    <xf numFmtId="0" fontId="14" fillId="14" borderId="13" xfId="0" applyFont="1" applyFill="1" applyBorder="1" applyAlignment="1">
      <alignment horizontal="left" wrapText="1"/>
    </xf>
    <xf numFmtId="0" fontId="14" fillId="14" borderId="16" xfId="0" applyFont="1" applyFill="1" applyBorder="1" applyAlignment="1">
      <alignment horizontal="left" wrapText="1"/>
    </xf>
    <xf numFmtId="0" fontId="14" fillId="14" borderId="0" xfId="0" applyFont="1" applyFill="1" applyBorder="1" applyAlignment="1"/>
    <xf numFmtId="0" fontId="14" fillId="14" borderId="15" xfId="0" applyFont="1" applyFill="1" applyBorder="1" applyAlignment="1"/>
    <xf numFmtId="0" fontId="13" fillId="6" borderId="0" xfId="0" applyFont="1" applyFill="1" applyBorder="1" applyAlignment="1">
      <alignment horizontal="left" vertical="top" wrapText="1"/>
    </xf>
    <xf numFmtId="0" fontId="0" fillId="6" borderId="7" xfId="0" applyFill="1" applyBorder="1" applyAlignment="1">
      <alignment horizontal="center"/>
    </xf>
    <xf numFmtId="0" fontId="0" fillId="6" borderId="0" xfId="0" applyFill="1" applyBorder="1" applyAlignment="1">
      <alignment horizontal="center"/>
    </xf>
    <xf numFmtId="0" fontId="14" fillId="14" borderId="9" xfId="0" applyFont="1" applyFill="1" applyBorder="1" applyAlignment="1">
      <alignment horizontal="center"/>
    </xf>
    <xf numFmtId="0" fontId="14" fillId="14" borderId="10" xfId="0" applyFont="1" applyFill="1" applyBorder="1" applyAlignment="1">
      <alignment horizontal="center"/>
    </xf>
    <xf numFmtId="0" fontId="14" fillId="14" borderId="11" xfId="0" applyFont="1" applyFill="1" applyBorder="1" applyAlignment="1">
      <alignment horizontal="center"/>
    </xf>
    <xf numFmtId="0" fontId="14" fillId="14" borderId="0" xfId="0" applyFont="1" applyFill="1" applyBorder="1" applyAlignment="1">
      <alignment horizontal="center"/>
    </xf>
    <xf numFmtId="0" fontId="0" fillId="6" borderId="8" xfId="0" applyFill="1" applyBorder="1" applyAlignment="1">
      <alignment horizontal="center"/>
    </xf>
    <xf numFmtId="0" fontId="9" fillId="11" borderId="0" xfId="0" applyFont="1" applyFill="1" applyAlignment="1">
      <alignment horizontal="center" vertical="center"/>
    </xf>
    <xf numFmtId="0" fontId="10" fillId="11" borderId="0" xfId="0" applyFont="1" applyFill="1" applyAlignment="1">
      <alignment horizontal="center" vertical="center"/>
    </xf>
    <xf numFmtId="0" fontId="144" fillId="11" borderId="0" xfId="0" quotePrefix="1" applyFont="1" applyFill="1" applyAlignment="1">
      <alignment horizontal="center" vertical="center"/>
    </xf>
    <xf numFmtId="0" fontId="144" fillId="11" borderId="0" xfId="0" applyFont="1" applyFill="1" applyAlignment="1">
      <alignment horizontal="center" vertical="center"/>
    </xf>
    <xf numFmtId="0" fontId="1" fillId="0" borderId="0" xfId="0" applyFont="1" applyAlignment="1">
      <alignment horizontal="center"/>
    </xf>
    <xf numFmtId="0" fontId="5" fillId="10" borderId="2" xfId="0" applyFont="1" applyFill="1" applyBorder="1" applyAlignment="1">
      <alignment horizontal="center" vertical="center"/>
    </xf>
    <xf numFmtId="0" fontId="5" fillId="10" borderId="3" xfId="0" applyFont="1" applyFill="1" applyBorder="1" applyAlignment="1">
      <alignment horizontal="center" vertical="center"/>
    </xf>
    <xf numFmtId="0" fontId="5" fillId="10" borderId="4" xfId="0" applyFont="1" applyFill="1" applyBorder="1" applyAlignment="1">
      <alignment horizontal="center" vertical="center"/>
    </xf>
    <xf numFmtId="0" fontId="3" fillId="0" borderId="0" xfId="0" applyFont="1" applyAlignment="1">
      <alignment horizontal="center" vertical="center"/>
    </xf>
    <xf numFmtId="0" fontId="45" fillId="14" borderId="0" xfId="0" quotePrefix="1" applyFont="1" applyFill="1" applyAlignment="1" applyProtection="1">
      <alignment horizontal="left" indent="3"/>
      <protection hidden="1"/>
    </xf>
  </cellXfs>
  <cellStyles count="9">
    <cellStyle name="Comma [0]" xfId="2" builtinId="6"/>
    <cellStyle name="Comma [0] 2" xfId="6"/>
    <cellStyle name="Normal" xfId="0" builtinId="0"/>
    <cellStyle name="Normal 2" xfId="4"/>
    <cellStyle name="Normal 2 2" xfId="7"/>
    <cellStyle name="Normal 3" xfId="5"/>
    <cellStyle name="Normal 3 2" xfId="8"/>
    <cellStyle name="Normal 4" xfId="3"/>
    <cellStyle name="Percent" xfId="1" builtinId="5"/>
  </cellStyles>
  <dxfs count="839">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rgb="FF9C0006"/>
        <name val="Calibri"/>
        <scheme val="none"/>
      </font>
      <fill>
        <patternFill patternType="solid">
          <bgColor rgb="FFFFC7CE"/>
        </patternFill>
      </fill>
    </dxf>
    <dxf>
      <font>
        <b val="0"/>
        <i val="0"/>
        <strike val="0"/>
        <u val="none"/>
        <sz val="11"/>
        <color theme="0"/>
        <name val="Calibri"/>
        <scheme val="none"/>
      </font>
      <fill>
        <patternFill patternType="solid">
          <bgColor rgb="FFFF0000"/>
        </patternFill>
      </fill>
    </dxf>
    <dxf>
      <font>
        <b val="0"/>
        <i val="0"/>
        <strike val="0"/>
        <u val="none"/>
        <sz val="11"/>
        <color theme="0"/>
        <name val="Calibri"/>
        <scheme val="none"/>
      </font>
      <fill>
        <patternFill patternType="solid">
          <bgColor rgb="FFFF0000"/>
        </patternFill>
      </fill>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rgb="FF9C0006"/>
        <name val="Calibri"/>
        <scheme val="none"/>
      </font>
    </dxf>
    <dxf>
      <font>
        <b val="0"/>
        <i val="0"/>
        <strike val="0"/>
        <u val="none"/>
        <sz val="11"/>
        <color rgb="FF9C0006"/>
        <name val="Calibri"/>
        <scheme val="none"/>
      </font>
      <fill>
        <patternFill patternType="solid">
          <bgColor rgb="FFFFC7CE"/>
        </patternFill>
      </fill>
    </dxf>
    <dxf>
      <font>
        <b val="0"/>
        <i val="0"/>
        <strike val="0"/>
        <u val="none"/>
        <sz val="11"/>
        <color theme="0"/>
        <name val="Calibri"/>
        <scheme val="none"/>
      </font>
    </dxf>
    <dxf>
      <font>
        <b val="0"/>
        <i val="0"/>
        <strike val="0"/>
        <u val="none"/>
        <sz val="11"/>
        <color rgb="FFFF0000"/>
        <name val="Calibri"/>
        <scheme val="none"/>
      </font>
      <fill>
        <patternFill patternType="solid">
          <bgColor rgb="FFFF0000"/>
        </patternFill>
      </fill>
      <border>
        <left/>
        <right/>
        <top/>
        <bottom/>
      </border>
    </dxf>
    <dxf>
      <font>
        <b val="0"/>
        <i val="0"/>
        <strike val="0"/>
        <u val="none"/>
        <sz val="11"/>
        <color rgb="FF339966"/>
        <name val="Calibri"/>
        <scheme val="none"/>
      </font>
      <fill>
        <patternFill patternType="solid">
          <bgColor rgb="FF339966"/>
        </patternFill>
      </fill>
      <border>
        <left/>
        <right/>
        <top/>
        <bottom/>
      </border>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
      <font>
        <b val="0"/>
        <i val="0"/>
        <strike val="0"/>
        <u val="none"/>
        <sz val="11"/>
        <color theme="0"/>
        <name val="Calibri"/>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3.6383682469680302E-2"/>
          <c:y val="8.7774294670846395E-2"/>
          <c:w val="0.70562293274531396"/>
          <c:h val="0.78056426332288398"/>
        </c:manualLayout>
      </c:layout>
      <c:barChart>
        <c:barDir val="col"/>
        <c:grouping val="clustered"/>
        <c:varyColors val="0"/>
        <c:ser>
          <c:idx val="0"/>
          <c:order val="0"/>
          <c:tx>
            <c:strRef>
              <c:f>'5-6'!$B$41:$S$41</c:f>
              <c:strCache>
                <c:ptCount val="1"/>
                <c:pt idx="0">
                  <c:v>SEBUTAN BSB BSB Rata-Rata Hasil Belajar</c:v>
                </c:pt>
              </c:strCache>
            </c:strRef>
          </c:tx>
          <c:invertIfNegative val="0"/>
          <c:cat>
            <c:multiLvlStrRef>
              <c:f>'5-6'!$T$5:$X$40</c:f>
              <c:multiLvlStrCache>
                <c:ptCount val="5"/>
                <c:lvl>
                  <c:pt idx="0">
                    <c:v>0</c:v>
                  </c:pt>
                  <c:pt idx="1">
                    <c:v>0</c:v>
                  </c:pt>
                  <c:pt idx="2">
                    <c:v>0</c:v>
                  </c:pt>
                  <c:pt idx="3">
                    <c:v>0</c:v>
                  </c:pt>
                  <c:pt idx="4">
                    <c:v>0</c:v>
                  </c:pt>
                </c:lvl>
                <c:lvl>
                  <c:pt idx="0">
                    <c:v>0</c:v>
                  </c:pt>
                  <c:pt idx="1">
                    <c:v>0</c:v>
                  </c:pt>
                  <c:pt idx="2">
                    <c:v>0</c:v>
                  </c:pt>
                  <c:pt idx="3">
                    <c:v>0</c:v>
                  </c:pt>
                  <c:pt idx="4">
                    <c:v>0</c:v>
                  </c:pt>
                </c:lvl>
                <c:lvl>
                  <c:pt idx="0">
                    <c:v>18</c:v>
                  </c:pt>
                  <c:pt idx="1">
                    <c:v>19</c:v>
                  </c:pt>
                  <c:pt idx="2">
                    <c:v>20</c:v>
                  </c:pt>
                  <c:pt idx="3">
                    <c:v>21</c:v>
                  </c:pt>
                  <c:pt idx="4">
                    <c:v>22</c:v>
                  </c:pt>
                </c:lvl>
              </c:multiLvlStrCache>
            </c:multiLvlStrRef>
          </c:cat>
          <c:val>
            <c:numRef>
              <c:f>'5-6'!$T$41:$X$41</c:f>
              <c:numCache>
                <c:formatCode>General</c:formatCode>
                <c:ptCount val="5"/>
                <c:pt idx="4">
                  <c:v>75</c:v>
                </c:pt>
              </c:numCache>
            </c:numRef>
          </c:val>
        </c:ser>
        <c:dLbls>
          <c:showLegendKey val="0"/>
          <c:showVal val="0"/>
          <c:showCatName val="0"/>
          <c:showSerName val="0"/>
          <c:showPercent val="0"/>
          <c:showBubbleSize val="0"/>
        </c:dLbls>
        <c:gapWidth val="150"/>
        <c:axId val="287234304"/>
        <c:axId val="293937536"/>
      </c:barChart>
      <c:catAx>
        <c:axId val="287234304"/>
        <c:scaling>
          <c:orientation val="minMax"/>
        </c:scaling>
        <c:delete val="0"/>
        <c:axPos val="b"/>
        <c:numFmt formatCode="General"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293937536"/>
        <c:crosses val="autoZero"/>
        <c:auto val="1"/>
        <c:lblAlgn val="ctr"/>
        <c:lblOffset val="100"/>
        <c:noMultiLvlLbl val="0"/>
      </c:catAx>
      <c:valAx>
        <c:axId val="293937536"/>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287234304"/>
        <c:crosses val="autoZero"/>
        <c:crossBetween val="between"/>
      </c:valAx>
    </c:plotArea>
    <c:legend>
      <c:legendPos val="r"/>
      <c:overlay val="0"/>
      <c:txPr>
        <a:bodyPr rot="0" spcFirstLastPara="0" vertOverflow="ellipsis" vert="horz" wrap="square" anchor="ctr" anchorCtr="1"/>
        <a:lstStyle/>
        <a:p>
          <a:pPr>
            <a:defRPr lang="en-US" sz="650"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0.xml.rels><?xml version="1.0" encoding="UTF-8" standalone="yes"?>
<Relationships xmlns="http://schemas.openxmlformats.org/package/2006/relationships"><Relationship Id="rId2" Type="http://schemas.openxmlformats.org/officeDocument/2006/relationships/hyperlink" Target="#'KS03'!A1"/><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hyperlink" Target="#RekapKs!A1"/><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3.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4.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5.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6.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7.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18.xml.rels><?xml version="1.0" encoding="UTF-8" standalone="yes"?>
<Relationships xmlns="http://schemas.openxmlformats.org/package/2006/relationships"><Relationship Id="rId2" Type="http://schemas.openxmlformats.org/officeDocument/2006/relationships/hyperlink" Target="#'MENU UTAMA'!A1"/><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21.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ENU UTAMA'!A1"/></Relationships>
</file>

<file path=xl/drawings/_rels/drawing23.xml.rels><?xml version="1.0" encoding="UTF-8" standalone="yes"?>
<Relationships xmlns="http://schemas.openxmlformats.org/package/2006/relationships"><Relationship Id="rId1" Type="http://schemas.openxmlformats.org/officeDocument/2006/relationships/hyperlink" Target="#'MENU UTAMA'!A1"/></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MENU UTAMA'!A1"/></Relationships>
</file>

<file path=xl/drawings/_rels/drawing25.xml.rels><?xml version="1.0" encoding="UTF-8" standalone="yes"?>
<Relationships xmlns="http://schemas.openxmlformats.org/package/2006/relationships"><Relationship Id="rId8" Type="http://schemas.openxmlformats.org/officeDocument/2006/relationships/hyperlink" Target="#S7gr!Print_Area"/><Relationship Id="rId13" Type="http://schemas.openxmlformats.org/officeDocument/2006/relationships/hyperlink" Target="#KUESIONERORTU!A1"/><Relationship Id="rId3" Type="http://schemas.openxmlformats.org/officeDocument/2006/relationships/hyperlink" Target="#Catatan!A1"/><Relationship Id="rId7" Type="http://schemas.openxmlformats.org/officeDocument/2006/relationships/hyperlink" Target="#akguru!A1"/><Relationship Id="rId12" Type="http://schemas.openxmlformats.org/officeDocument/2006/relationships/hyperlink" Target="#KUESIONERTEMANSEJAWAT!A1"/><Relationship Id="rId2" Type="http://schemas.openxmlformats.org/officeDocument/2006/relationships/hyperlink" Target="#KH!A1"/><Relationship Id="rId1" Type="http://schemas.openxmlformats.org/officeDocument/2006/relationships/image" Target="../media/image6.png"/><Relationship Id="rId6" Type="http://schemas.openxmlformats.org/officeDocument/2006/relationships/hyperlink" Target="#TK1!A1"/><Relationship Id="rId11" Type="http://schemas.openxmlformats.org/officeDocument/2006/relationships/hyperlink" Target="#DATA!A1"/><Relationship Id="rId5" Type="http://schemas.openxmlformats.org/officeDocument/2006/relationships/hyperlink" Target="#RekapGr!A1"/><Relationship Id="rId15" Type="http://schemas.openxmlformats.org/officeDocument/2006/relationships/hyperlink" Target="#'KETENTUAN RESPONDEN'!A1"/><Relationship Id="rId10" Type="http://schemas.openxmlformats.org/officeDocument/2006/relationships/hyperlink" Target="#PETUNJUK!A1"/><Relationship Id="rId4" Type="http://schemas.openxmlformats.org/officeDocument/2006/relationships/hyperlink" Target="#'InstrumenGuru (2)'!A1"/><Relationship Id="rId9" Type="http://schemas.openxmlformats.org/officeDocument/2006/relationships/hyperlink" Target="#TK2!A1"/><Relationship Id="rId14" Type="http://schemas.openxmlformats.org/officeDocument/2006/relationships/hyperlink" Target="#SAMPUL!A1"/></Relationships>
</file>

<file path=xl/drawings/_rels/drawing3.xml.rels><?xml version="1.0" encoding="UTF-8" standalone="yes"?>
<Relationships xmlns="http://schemas.openxmlformats.org/package/2006/relationships"><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akKasek!Print_Area"/><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hyperlink" Target="#'KS02'!A1"/></Relationships>
</file>

<file path=xl/drawings/_rels/drawing8.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hyperlink" Target="#S7ks!A1"/></Relationships>
</file>

<file path=xl/drawings/_rels/drawing9.xml.rels><?xml version="1.0" encoding="UTF-8" standalone="yes"?>
<Relationships xmlns="http://schemas.openxmlformats.org/package/2006/relationships"><Relationship Id="rId1" Type="http://schemas.openxmlformats.org/officeDocument/2006/relationships/hyperlink" Target="#'MENU UTAMA'!A1"/></Relationships>
</file>

<file path=xl/drawings/drawing1.xml><?xml version="1.0" encoding="utf-8"?>
<xdr:wsDr xmlns:xdr="http://schemas.openxmlformats.org/drawingml/2006/spreadsheetDrawing" xmlns:a="http://schemas.openxmlformats.org/drawingml/2006/main">
  <xdr:twoCellAnchor>
    <xdr:from>
      <xdr:col>0</xdr:col>
      <xdr:colOff>148165</xdr:colOff>
      <xdr:row>1</xdr:row>
      <xdr:rowOff>31750</xdr:rowOff>
    </xdr:from>
    <xdr:to>
      <xdr:col>0</xdr:col>
      <xdr:colOff>740832</xdr:colOff>
      <xdr:row>3</xdr:row>
      <xdr:rowOff>21167</xdr:rowOff>
    </xdr:to>
    <xdr:sp macro="" textlink="">
      <xdr:nvSpPr>
        <xdr:cNvPr id="5" name="Rectangle 4">
          <a:hlinkClick xmlns:r="http://schemas.openxmlformats.org/officeDocument/2006/relationships" r:id="rId1"/>
        </xdr:cNvPr>
        <xdr:cNvSpPr/>
      </xdr:nvSpPr>
      <xdr:spPr>
        <a:xfrm>
          <a:off x="147955" y="222250"/>
          <a:ext cx="592455" cy="37020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l"/>
          <a:r>
            <a:rPr lang="en-US" sz="1100" b="1"/>
            <a:t>MENU</a:t>
          </a:r>
        </a:p>
      </xdr:txBody>
    </xdr:sp>
    <xdr:clientData/>
  </xdr:twoCellAnchor>
  <xdr:twoCellAnchor>
    <xdr:from>
      <xdr:col>0</xdr:col>
      <xdr:colOff>127000</xdr:colOff>
      <xdr:row>0</xdr:row>
      <xdr:rowOff>0</xdr:rowOff>
    </xdr:from>
    <xdr:to>
      <xdr:col>0</xdr:col>
      <xdr:colOff>762000</xdr:colOff>
      <xdr:row>1</xdr:row>
      <xdr:rowOff>31750</xdr:rowOff>
    </xdr:to>
    <xdr:sp macro="" textlink="">
      <xdr:nvSpPr>
        <xdr:cNvPr id="6" name="Isosceles Triangle 5"/>
        <xdr:cNvSpPr/>
      </xdr:nvSpPr>
      <xdr:spPr>
        <a:xfrm>
          <a:off x="127000" y="0"/>
          <a:ext cx="635000" cy="222250"/>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840440</xdr:colOff>
      <xdr:row>2</xdr:row>
      <xdr:rowOff>171450</xdr:rowOff>
    </xdr:to>
    <xdr:sp macro="" textlink="">
      <xdr:nvSpPr>
        <xdr:cNvPr id="2" name="Bevel 2">
          <a:hlinkClick xmlns:r="http://schemas.openxmlformats.org/officeDocument/2006/relationships" r:id="rId1"/>
        </xdr:cNvPr>
        <xdr:cNvSpPr/>
      </xdr:nvSpPr>
      <xdr:spPr>
        <a:xfrm>
          <a:off x="0" y="0"/>
          <a:ext cx="840105" cy="704850"/>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MENU</a:t>
          </a:r>
        </a:p>
        <a:p>
          <a:pPr algn="ctr"/>
          <a:r>
            <a:rPr lang="en-US" sz="1100" b="1"/>
            <a:t>UTAMA</a:t>
          </a:r>
        </a:p>
      </xdr:txBody>
    </xdr:sp>
    <xdr:clientData/>
  </xdr:twoCellAnchor>
  <xdr:twoCellAnchor>
    <xdr:from>
      <xdr:col>0</xdr:col>
      <xdr:colOff>0</xdr:colOff>
      <xdr:row>2</xdr:row>
      <xdr:rowOff>179295</xdr:rowOff>
    </xdr:from>
    <xdr:to>
      <xdr:col>0</xdr:col>
      <xdr:colOff>839881</xdr:colOff>
      <xdr:row>4</xdr:row>
      <xdr:rowOff>134470</xdr:rowOff>
    </xdr:to>
    <xdr:sp macro="" textlink="">
      <xdr:nvSpPr>
        <xdr:cNvPr id="3" name="Right Arrow 3">
          <a:hlinkClick xmlns:r="http://schemas.openxmlformats.org/officeDocument/2006/relationships" r:id="rId2"/>
        </xdr:cNvPr>
        <xdr:cNvSpPr/>
      </xdr:nvSpPr>
      <xdr:spPr>
        <a:xfrm>
          <a:off x="0" y="712470"/>
          <a:ext cx="839470" cy="412115"/>
        </a:xfrm>
        <a:prstGeom prst="rightArrow">
          <a:avLst/>
        </a:prstGeom>
        <a:solidFill>
          <a:srgbClr val="8000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latin typeface="Arial Narrow" panose="020B0606020202030204" pitchFamily="34" charset="0"/>
            </a:rPr>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819150</xdr:colOff>
      <xdr:row>2</xdr:row>
      <xdr:rowOff>171450</xdr:rowOff>
    </xdr:to>
    <xdr:sp macro="" textlink="">
      <xdr:nvSpPr>
        <xdr:cNvPr id="2" name="Bevel 3">
          <a:hlinkClick xmlns:r="http://schemas.openxmlformats.org/officeDocument/2006/relationships" r:id="rId1"/>
        </xdr:cNvPr>
        <xdr:cNvSpPr/>
      </xdr:nvSpPr>
      <xdr:spPr>
        <a:xfrm>
          <a:off x="0" y="0"/>
          <a:ext cx="819150" cy="723900"/>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MENU</a:t>
          </a:r>
        </a:p>
        <a:p>
          <a:pPr algn="ctr"/>
          <a:r>
            <a:rPr lang="en-US" sz="1100" b="1"/>
            <a:t>UTAMA</a:t>
          </a:r>
        </a:p>
      </xdr:txBody>
    </xdr:sp>
    <xdr:clientData/>
  </xdr:twoCellAnchor>
  <xdr:twoCellAnchor>
    <xdr:from>
      <xdr:col>0</xdr:col>
      <xdr:colOff>0</xdr:colOff>
      <xdr:row>2</xdr:row>
      <xdr:rowOff>156882</xdr:rowOff>
    </xdr:from>
    <xdr:to>
      <xdr:col>0</xdr:col>
      <xdr:colOff>844797</xdr:colOff>
      <xdr:row>4</xdr:row>
      <xdr:rowOff>179294</xdr:rowOff>
    </xdr:to>
    <xdr:sp macro="" textlink="">
      <xdr:nvSpPr>
        <xdr:cNvPr id="3" name="Right Arrow 2">
          <a:hlinkClick xmlns:r="http://schemas.openxmlformats.org/officeDocument/2006/relationships" r:id="rId2"/>
        </xdr:cNvPr>
        <xdr:cNvSpPr/>
      </xdr:nvSpPr>
      <xdr:spPr>
        <a:xfrm>
          <a:off x="0" y="709295"/>
          <a:ext cx="842010" cy="488950"/>
        </a:xfrm>
        <a:prstGeom prst="rightArrow">
          <a:avLst/>
        </a:prstGeom>
        <a:solidFill>
          <a:srgbClr val="8000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latin typeface="Arial Narrow" panose="020B0606020202030204" pitchFamily="34" charset="0"/>
            </a:rPr>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36</xdr:row>
      <xdr:rowOff>28575</xdr:rowOff>
    </xdr:from>
    <xdr:to>
      <xdr:col>1</xdr:col>
      <xdr:colOff>9525</xdr:colOff>
      <xdr:row>36</xdr:row>
      <xdr:rowOff>38100</xdr:rowOff>
    </xdr:to>
    <xdr:sp macro="" textlink="">
      <xdr:nvSpPr>
        <xdr:cNvPr id="191517" name="Rectangle 12"/>
        <xdr:cNvSpPr>
          <a:spLocks noChangeArrowheads="1"/>
        </xdr:cNvSpPr>
      </xdr:nvSpPr>
      <xdr:spPr>
        <a:xfrm>
          <a:off x="175260" y="8324850"/>
          <a:ext cx="9525" cy="9525"/>
        </a:xfrm>
        <a:prstGeom prst="rect">
          <a:avLst/>
        </a:prstGeom>
        <a:solidFill>
          <a:srgbClr val="000000"/>
        </a:solidFill>
        <a:ln w="9525">
          <a:solidFill>
            <a:srgbClr val="FFFFFF"/>
          </a:solidFill>
          <a:miter lim="800000"/>
        </a:ln>
      </xdr:spPr>
    </xdr:sp>
    <xdr:clientData/>
  </xdr:twoCellAnchor>
  <xdr:twoCellAnchor>
    <xdr:from>
      <xdr:col>1</xdr:col>
      <xdr:colOff>381000</xdr:colOff>
      <xdr:row>36</xdr:row>
      <xdr:rowOff>28575</xdr:rowOff>
    </xdr:from>
    <xdr:to>
      <xdr:col>1</xdr:col>
      <xdr:colOff>381000</xdr:colOff>
      <xdr:row>36</xdr:row>
      <xdr:rowOff>38100</xdr:rowOff>
    </xdr:to>
    <xdr:sp macro="" textlink="">
      <xdr:nvSpPr>
        <xdr:cNvPr id="191518" name="Rectangle 11"/>
        <xdr:cNvSpPr>
          <a:spLocks noChangeArrowheads="1"/>
        </xdr:cNvSpPr>
      </xdr:nvSpPr>
      <xdr:spPr>
        <a:xfrm>
          <a:off x="435610" y="8324850"/>
          <a:ext cx="0" cy="9525"/>
        </a:xfrm>
        <a:prstGeom prst="rect">
          <a:avLst/>
        </a:prstGeom>
        <a:solidFill>
          <a:srgbClr val="000000"/>
        </a:solidFill>
        <a:ln w="9525">
          <a:solidFill>
            <a:srgbClr val="FFFFFF"/>
          </a:solidFill>
          <a:miter lim="800000"/>
        </a:ln>
      </xdr:spPr>
    </xdr:sp>
    <xdr:clientData/>
  </xdr:twoCellAnchor>
  <xdr:twoCellAnchor>
    <xdr:from>
      <xdr:col>2</xdr:col>
      <xdr:colOff>428624</xdr:colOff>
      <xdr:row>0</xdr:row>
      <xdr:rowOff>9525</xdr:rowOff>
    </xdr:from>
    <xdr:to>
      <xdr:col>8</xdr:col>
      <xdr:colOff>19050</xdr:colOff>
      <xdr:row>3</xdr:row>
      <xdr:rowOff>66675</xdr:rowOff>
    </xdr:to>
    <xdr:sp macro="" textlink="">
      <xdr:nvSpPr>
        <xdr:cNvPr id="2" name="Rectangle 1"/>
        <xdr:cNvSpPr/>
      </xdr:nvSpPr>
      <xdr:spPr>
        <a:xfrm>
          <a:off x="863600" y="9525"/>
          <a:ext cx="5221605" cy="62865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defRPr/>
          </a:pPr>
          <a:r>
            <a:rPr lang="en-US" sz="1100" b="1">
              <a:solidFill>
                <a:schemeClr val="dk1"/>
              </a:solidFill>
              <a:effectLst/>
              <a:latin typeface="+mn-lt"/>
              <a:ea typeface="+mn-ea"/>
              <a:cs typeface="+mn-cs"/>
            </a:rPr>
            <a:t>Kuesioner ini </a:t>
          </a:r>
          <a:r>
            <a:rPr lang="en-US" sz="1100" b="1" baseline="0">
              <a:solidFill>
                <a:schemeClr val="dk1"/>
              </a:solidFill>
              <a:effectLst/>
              <a:latin typeface="+mn-lt"/>
              <a:ea typeface="+mn-ea"/>
              <a:cs typeface="+mn-cs"/>
            </a:rPr>
            <a:t>di print sesuai jumlah responden teman sejawat guru minimal 10 guru lalu diisi secara manual dan dimasukkan ke dalam REKAP kuesioner kinerja guru oleh teman sejawat (guru) dalam aplikasi ini</a:t>
          </a:r>
          <a:endParaRPr lang="en-US">
            <a:effectLst/>
          </a:endParaRPr>
        </a:p>
        <a:p>
          <a:pPr algn="l"/>
          <a:r>
            <a:rPr lang="en-US" sz="1100"/>
            <a:t>b</a:t>
          </a:r>
        </a:p>
      </xdr:txBody>
    </xdr:sp>
    <xdr:clientData/>
  </xdr:twoCellAnchor>
  <xdr:twoCellAnchor>
    <xdr:from>
      <xdr:col>0</xdr:col>
      <xdr:colOff>161924</xdr:colOff>
      <xdr:row>1</xdr:row>
      <xdr:rowOff>38100</xdr:rowOff>
    </xdr:from>
    <xdr:to>
      <xdr:col>2</xdr:col>
      <xdr:colOff>285749</xdr:colOff>
      <xdr:row>2</xdr:row>
      <xdr:rowOff>161925</xdr:rowOff>
    </xdr:to>
    <xdr:sp macro="" textlink="">
      <xdr:nvSpPr>
        <xdr:cNvPr id="3" name="Rectangle 2">
          <a:hlinkClick xmlns:r="http://schemas.openxmlformats.org/officeDocument/2006/relationships" r:id="rId1"/>
        </xdr:cNvPr>
        <xdr:cNvSpPr/>
      </xdr:nvSpPr>
      <xdr:spPr>
        <a:xfrm>
          <a:off x="161290" y="228600"/>
          <a:ext cx="559435" cy="3143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b="1"/>
            <a:t>MENU</a:t>
          </a:r>
        </a:p>
      </xdr:txBody>
    </xdr:sp>
    <xdr:clientData/>
  </xdr:twoCellAnchor>
  <xdr:twoCellAnchor>
    <xdr:from>
      <xdr:col>0</xdr:col>
      <xdr:colOff>104775</xdr:colOff>
      <xdr:row>0</xdr:row>
      <xdr:rowOff>1</xdr:rowOff>
    </xdr:from>
    <xdr:to>
      <xdr:col>2</xdr:col>
      <xdr:colOff>352425</xdr:colOff>
      <xdr:row>1</xdr:row>
      <xdr:rowOff>19051</xdr:rowOff>
    </xdr:to>
    <xdr:sp macro="" textlink="">
      <xdr:nvSpPr>
        <xdr:cNvPr id="4" name="Isosceles Triangle 3"/>
        <xdr:cNvSpPr/>
      </xdr:nvSpPr>
      <xdr:spPr>
        <a:xfrm>
          <a:off x="104775" y="0"/>
          <a:ext cx="683260" cy="209550"/>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104774</xdr:colOff>
      <xdr:row>0</xdr:row>
      <xdr:rowOff>161925</xdr:rowOff>
    </xdr:from>
    <xdr:to>
      <xdr:col>2</xdr:col>
      <xdr:colOff>171449</xdr:colOff>
      <xdr:row>2</xdr:row>
      <xdr:rowOff>152400</xdr:rowOff>
    </xdr:to>
    <xdr:sp macro="" textlink="">
      <xdr:nvSpPr>
        <xdr:cNvPr id="15" name="Rectangle 14">
          <a:hlinkClick xmlns:r="http://schemas.openxmlformats.org/officeDocument/2006/relationships" r:id="rId1"/>
        </xdr:cNvPr>
        <xdr:cNvSpPr/>
      </xdr:nvSpPr>
      <xdr:spPr>
        <a:xfrm>
          <a:off x="104140" y="161925"/>
          <a:ext cx="624205" cy="3714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l"/>
          <a:r>
            <a:rPr lang="en-US" sz="1100" b="1"/>
            <a:t>MENU</a:t>
          </a:r>
        </a:p>
      </xdr:txBody>
    </xdr:sp>
    <xdr:clientData/>
  </xdr:twoCellAnchor>
  <xdr:twoCellAnchor>
    <xdr:from>
      <xdr:col>0</xdr:col>
      <xdr:colOff>76201</xdr:colOff>
      <xdr:row>0</xdr:row>
      <xdr:rowOff>0</xdr:rowOff>
    </xdr:from>
    <xdr:to>
      <xdr:col>2</xdr:col>
      <xdr:colOff>190501</xdr:colOff>
      <xdr:row>1</xdr:row>
      <xdr:rowOff>0</xdr:rowOff>
    </xdr:to>
    <xdr:sp macro="" textlink="">
      <xdr:nvSpPr>
        <xdr:cNvPr id="16" name="Isosceles Triangle 15"/>
        <xdr:cNvSpPr/>
      </xdr:nvSpPr>
      <xdr:spPr>
        <a:xfrm>
          <a:off x="76200" y="0"/>
          <a:ext cx="671830" cy="190500"/>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314325</xdr:colOff>
      <xdr:row>0</xdr:row>
      <xdr:rowOff>19050</xdr:rowOff>
    </xdr:from>
    <xdr:to>
      <xdr:col>8</xdr:col>
      <xdr:colOff>19050</xdr:colOff>
      <xdr:row>4</xdr:row>
      <xdr:rowOff>28575</xdr:rowOff>
    </xdr:to>
    <xdr:sp macro="[0]!Rectangle21_Click" textlink="">
      <xdr:nvSpPr>
        <xdr:cNvPr id="22" name="Rectangle 21"/>
        <xdr:cNvSpPr/>
      </xdr:nvSpPr>
      <xdr:spPr>
        <a:xfrm>
          <a:off x="871855" y="19050"/>
          <a:ext cx="5371465" cy="771525"/>
        </a:xfrm>
        <a:prstGeom prst="rect">
          <a:avLst/>
        </a:prstGeom>
        <a:solidFill>
          <a:schemeClr val="accent1">
            <a:lumMod val="40000"/>
            <a:lumOff val="6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200"/>
            <a:t>Kuesioner ini di print sesuai</a:t>
          </a:r>
          <a:r>
            <a:rPr lang="en-US" sz="1200" baseline="0"/>
            <a:t> jumlah responden orang tua peserta didik.</a:t>
          </a:r>
        </a:p>
        <a:p>
          <a:pPr algn="l"/>
          <a:r>
            <a:rPr lang="en-US" sz="1200" baseline="0"/>
            <a:t>Diisi secara manual kemudian diisikan dalam rekap hasil kuesioner kinerja guru oleh orang tua peserta didik</a:t>
          </a:r>
          <a:endParaRPr lang="en-US" sz="12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123265</xdr:colOff>
      <xdr:row>0</xdr:row>
      <xdr:rowOff>0</xdr:rowOff>
    </xdr:from>
    <xdr:to>
      <xdr:col>0</xdr:col>
      <xdr:colOff>829236</xdr:colOff>
      <xdr:row>1</xdr:row>
      <xdr:rowOff>0</xdr:rowOff>
    </xdr:to>
    <xdr:sp macro="" textlink="">
      <xdr:nvSpPr>
        <xdr:cNvPr id="4" name="Isosceles Triangle 3"/>
        <xdr:cNvSpPr/>
      </xdr:nvSpPr>
      <xdr:spPr>
        <a:xfrm>
          <a:off x="123190" y="0"/>
          <a:ext cx="705485" cy="266700"/>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145676</xdr:colOff>
      <xdr:row>1</xdr:row>
      <xdr:rowOff>11206</xdr:rowOff>
    </xdr:from>
    <xdr:to>
      <xdr:col>0</xdr:col>
      <xdr:colOff>806823</xdr:colOff>
      <xdr:row>2</xdr:row>
      <xdr:rowOff>224118</xdr:rowOff>
    </xdr:to>
    <xdr:sp macro="" textlink="">
      <xdr:nvSpPr>
        <xdr:cNvPr id="5" name="Rectangle 4">
          <a:hlinkClick xmlns:r="http://schemas.openxmlformats.org/officeDocument/2006/relationships" r:id="rId1"/>
        </xdr:cNvPr>
        <xdr:cNvSpPr/>
      </xdr:nvSpPr>
      <xdr:spPr>
        <a:xfrm>
          <a:off x="145415" y="277495"/>
          <a:ext cx="661035" cy="4794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200" b="1"/>
            <a:t>MENU</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31750</xdr:colOff>
      <xdr:row>1</xdr:row>
      <xdr:rowOff>31750</xdr:rowOff>
    </xdr:from>
    <xdr:to>
      <xdr:col>1</xdr:col>
      <xdr:colOff>0</xdr:colOff>
      <xdr:row>3</xdr:row>
      <xdr:rowOff>127000</xdr:rowOff>
    </xdr:to>
    <xdr:sp macro="" textlink="">
      <xdr:nvSpPr>
        <xdr:cNvPr id="4" name="Rectangle 3">
          <a:hlinkClick xmlns:r="http://schemas.openxmlformats.org/officeDocument/2006/relationships" r:id="rId1"/>
        </xdr:cNvPr>
        <xdr:cNvSpPr/>
      </xdr:nvSpPr>
      <xdr:spPr>
        <a:xfrm>
          <a:off x="0" y="279400"/>
          <a:ext cx="0" cy="59055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800" b="1"/>
            <a:t>MENU</a:t>
          </a:r>
        </a:p>
      </xdr:txBody>
    </xdr:sp>
    <xdr:clientData/>
  </xdr:twoCellAnchor>
  <xdr:twoCellAnchor>
    <xdr:from>
      <xdr:col>0</xdr:col>
      <xdr:colOff>0</xdr:colOff>
      <xdr:row>0</xdr:row>
      <xdr:rowOff>0</xdr:rowOff>
    </xdr:from>
    <xdr:to>
      <xdr:col>1</xdr:col>
      <xdr:colOff>15875</xdr:colOff>
      <xdr:row>1</xdr:row>
      <xdr:rowOff>31750</xdr:rowOff>
    </xdr:to>
    <xdr:sp macro="" textlink="">
      <xdr:nvSpPr>
        <xdr:cNvPr id="5" name="Isosceles Triangle 4"/>
        <xdr:cNvSpPr/>
      </xdr:nvSpPr>
      <xdr:spPr>
        <a:xfrm>
          <a:off x="0" y="0"/>
          <a:ext cx="15875" cy="279400"/>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US" sz="1100"/>
        </a:p>
      </xdr:txBody>
    </xdr:sp>
    <xdr:clientData/>
  </xdr:twoCellAnchor>
  <xdr:twoCellAnchor>
    <xdr:from>
      <xdr:col>35</xdr:col>
      <xdr:colOff>203200</xdr:colOff>
      <xdr:row>0</xdr:row>
      <xdr:rowOff>0</xdr:rowOff>
    </xdr:from>
    <xdr:to>
      <xdr:col>35</xdr:col>
      <xdr:colOff>914400</xdr:colOff>
      <xdr:row>2</xdr:row>
      <xdr:rowOff>25400</xdr:rowOff>
    </xdr:to>
    <xdr:sp macro="" textlink="">
      <xdr:nvSpPr>
        <xdr:cNvPr id="2" name="Isosceles Triangle 1"/>
        <xdr:cNvSpPr/>
      </xdr:nvSpPr>
      <xdr:spPr>
        <a:xfrm>
          <a:off x="13747115" y="0"/>
          <a:ext cx="711200" cy="5207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177800</xdr:colOff>
      <xdr:row>2</xdr:row>
      <xdr:rowOff>76200</xdr:rowOff>
    </xdr:from>
    <xdr:to>
      <xdr:col>35</xdr:col>
      <xdr:colOff>952500</xdr:colOff>
      <xdr:row>4</xdr:row>
      <xdr:rowOff>139700</xdr:rowOff>
    </xdr:to>
    <xdr:sp macro="" textlink="">
      <xdr:nvSpPr>
        <xdr:cNvPr id="3" name="Rectangle 2">
          <a:hlinkClick xmlns:r="http://schemas.openxmlformats.org/officeDocument/2006/relationships" r:id="rId1"/>
        </xdr:cNvPr>
        <xdr:cNvSpPr/>
      </xdr:nvSpPr>
      <xdr:spPr>
        <a:xfrm>
          <a:off x="13721715" y="571500"/>
          <a:ext cx="774700" cy="501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a:solidFill>
                <a:srgbClr val="FF0000"/>
              </a:solidFill>
            </a:rPr>
            <a:t>MENU</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5</xdr:col>
      <xdr:colOff>431588</xdr:colOff>
      <xdr:row>0</xdr:row>
      <xdr:rowOff>52927</xdr:rowOff>
    </xdr:from>
    <xdr:ext cx="3029932" cy="530658"/>
    <xdr:sp macro="" textlink="">
      <xdr:nvSpPr>
        <xdr:cNvPr id="4" name="Rectangle 3"/>
        <xdr:cNvSpPr/>
      </xdr:nvSpPr>
      <xdr:spPr>
        <a:xfrm>
          <a:off x="3672840" y="52705"/>
          <a:ext cx="3030220" cy="530860"/>
        </a:xfrm>
        <a:prstGeom prst="rect">
          <a:avLst/>
        </a:prstGeom>
        <a:noFill/>
      </xdr:spPr>
      <xdr:txBody>
        <a:bodyPr wrap="none" lIns="91440" tIns="45720" rIns="91440" bIns="45720">
          <a:spAutoFit/>
        </a:bodyPr>
        <a:lstStyle/>
        <a:p>
          <a:pPr algn="ctr"/>
          <a:r>
            <a:rPr lang="en-US" sz="2800" b="1" cap="none" spc="0">
              <a:ln w="31550" cmpd="sng">
                <a:gradFill>
                  <a:gsLst>
                    <a:gs pos="70000">
                      <a:schemeClr val="accent6">
                        <a:shade val="50000"/>
                        <a:satMod val="190000"/>
                      </a:schemeClr>
                    </a:gs>
                    <a:gs pos="0">
                      <a:schemeClr val="accent6">
                        <a:tint val="77000"/>
                        <a:satMod val="180000"/>
                      </a:schemeClr>
                    </a:gs>
                  </a:gsLst>
                  <a:lin ang="5400000"/>
                </a:gradFill>
                <a:prstDash val="solid"/>
              </a:ln>
              <a:solidFill>
                <a:schemeClr val="accent6">
                  <a:tint val="15000"/>
                  <a:satMod val="200000"/>
                </a:schemeClr>
              </a:solidFill>
              <a:effectLst>
                <a:outerShdw blurRad="50800" dist="40000" dir="5400000" algn="tl" rotWithShape="0">
                  <a:srgbClr val="000000">
                    <a:shade val="5000"/>
                    <a:satMod val="120000"/>
                    <a:alpha val="33000"/>
                  </a:srgbClr>
                </a:outerShdw>
              </a:effectLst>
            </a:rPr>
            <a:t>Gunakan Kertas A4</a:t>
          </a:r>
        </a:p>
      </xdr:txBody>
    </xdr:sp>
    <xdr:clientData/>
  </xdr:oneCellAnchor>
  <xdr:twoCellAnchor>
    <xdr:from>
      <xdr:col>0</xdr:col>
      <xdr:colOff>85725</xdr:colOff>
      <xdr:row>1</xdr:row>
      <xdr:rowOff>0</xdr:rowOff>
    </xdr:from>
    <xdr:to>
      <xdr:col>0</xdr:col>
      <xdr:colOff>704850</xdr:colOff>
      <xdr:row>2</xdr:row>
      <xdr:rowOff>171450</xdr:rowOff>
    </xdr:to>
    <xdr:sp macro="" textlink="">
      <xdr:nvSpPr>
        <xdr:cNvPr id="5" name="Rectangle 4">
          <a:hlinkClick xmlns:r="http://schemas.openxmlformats.org/officeDocument/2006/relationships" r:id="rId1"/>
        </xdr:cNvPr>
        <xdr:cNvSpPr/>
      </xdr:nvSpPr>
      <xdr:spPr>
        <a:xfrm>
          <a:off x="85725" y="190500"/>
          <a:ext cx="619125" cy="36195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200" b="1"/>
            <a:t>MENU</a:t>
          </a:r>
        </a:p>
      </xdr:txBody>
    </xdr:sp>
    <xdr:clientData/>
  </xdr:twoCellAnchor>
  <xdr:twoCellAnchor>
    <xdr:from>
      <xdr:col>0</xdr:col>
      <xdr:colOff>76200</xdr:colOff>
      <xdr:row>0</xdr:row>
      <xdr:rowOff>0</xdr:rowOff>
    </xdr:from>
    <xdr:to>
      <xdr:col>0</xdr:col>
      <xdr:colOff>714375</xdr:colOff>
      <xdr:row>0</xdr:row>
      <xdr:rowOff>180975</xdr:rowOff>
    </xdr:to>
    <xdr:sp macro="" textlink="">
      <xdr:nvSpPr>
        <xdr:cNvPr id="6" name="Isosceles Triangle 5"/>
        <xdr:cNvSpPr/>
      </xdr:nvSpPr>
      <xdr:spPr>
        <a:xfrm>
          <a:off x="76200" y="0"/>
          <a:ext cx="638175" cy="180975"/>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114299</xdr:colOff>
      <xdr:row>1</xdr:row>
      <xdr:rowOff>28575</xdr:rowOff>
    </xdr:from>
    <xdr:to>
      <xdr:col>0</xdr:col>
      <xdr:colOff>714374</xdr:colOff>
      <xdr:row>3</xdr:row>
      <xdr:rowOff>19050</xdr:rowOff>
    </xdr:to>
    <xdr:sp macro="[0]!Module1.InternalPasswords" textlink="">
      <xdr:nvSpPr>
        <xdr:cNvPr id="4" name="Rectangle 3">
          <a:hlinkClick xmlns:r="http://schemas.openxmlformats.org/officeDocument/2006/relationships" r:id="rId1"/>
        </xdr:cNvPr>
        <xdr:cNvSpPr/>
      </xdr:nvSpPr>
      <xdr:spPr>
        <a:xfrm>
          <a:off x="113665" y="219075"/>
          <a:ext cx="600075" cy="3714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100" b="1"/>
            <a:t>MENU</a:t>
          </a:r>
        </a:p>
      </xdr:txBody>
    </xdr:sp>
    <xdr:clientData/>
  </xdr:twoCellAnchor>
  <xdr:twoCellAnchor>
    <xdr:from>
      <xdr:col>0</xdr:col>
      <xdr:colOff>114300</xdr:colOff>
      <xdr:row>0</xdr:row>
      <xdr:rowOff>0</xdr:rowOff>
    </xdr:from>
    <xdr:to>
      <xdr:col>0</xdr:col>
      <xdr:colOff>723900</xdr:colOff>
      <xdr:row>1</xdr:row>
      <xdr:rowOff>28575</xdr:rowOff>
    </xdr:to>
    <xdr:sp macro="" textlink="">
      <xdr:nvSpPr>
        <xdr:cNvPr id="5" name="Isosceles Triangle 4"/>
        <xdr:cNvSpPr/>
      </xdr:nvSpPr>
      <xdr:spPr>
        <a:xfrm>
          <a:off x="114300" y="0"/>
          <a:ext cx="609600" cy="219075"/>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endParaRPr 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238125</xdr:colOff>
      <xdr:row>32</xdr:row>
      <xdr:rowOff>314325</xdr:rowOff>
    </xdr:from>
    <xdr:to>
      <xdr:col>4</xdr:col>
      <xdr:colOff>1638300</xdr:colOff>
      <xdr:row>32</xdr:row>
      <xdr:rowOff>742950</xdr:rowOff>
    </xdr:to>
    <xdr:pic>
      <xdr:nvPicPr>
        <xdr:cNvPr id="43538"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031875" y="7943850"/>
          <a:ext cx="351536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107156</xdr:colOff>
      <xdr:row>1</xdr:row>
      <xdr:rowOff>47625</xdr:rowOff>
    </xdr:from>
    <xdr:to>
      <xdr:col>0</xdr:col>
      <xdr:colOff>672703</xdr:colOff>
      <xdr:row>2</xdr:row>
      <xdr:rowOff>166688</xdr:rowOff>
    </xdr:to>
    <xdr:sp macro="" textlink="">
      <xdr:nvSpPr>
        <xdr:cNvPr id="3" name="Rectangle 2">
          <a:hlinkClick xmlns:r="http://schemas.openxmlformats.org/officeDocument/2006/relationships" r:id="rId2"/>
        </xdr:cNvPr>
        <xdr:cNvSpPr/>
      </xdr:nvSpPr>
      <xdr:spPr>
        <a:xfrm>
          <a:off x="106680" y="238125"/>
          <a:ext cx="565785" cy="30924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b="1"/>
            <a:t>MENU</a:t>
          </a:r>
        </a:p>
      </xdr:txBody>
    </xdr:sp>
    <xdr:clientData/>
  </xdr:twoCellAnchor>
  <xdr:twoCellAnchor>
    <xdr:from>
      <xdr:col>0</xdr:col>
      <xdr:colOff>77391</xdr:colOff>
      <xdr:row>0</xdr:row>
      <xdr:rowOff>0</xdr:rowOff>
    </xdr:from>
    <xdr:to>
      <xdr:col>0</xdr:col>
      <xdr:colOff>696516</xdr:colOff>
      <xdr:row>1</xdr:row>
      <xdr:rowOff>41672</xdr:rowOff>
    </xdr:to>
    <xdr:sp macro="" textlink="">
      <xdr:nvSpPr>
        <xdr:cNvPr id="5" name="Isosceles Triangle 4"/>
        <xdr:cNvSpPr/>
      </xdr:nvSpPr>
      <xdr:spPr>
        <a:xfrm>
          <a:off x="76835" y="0"/>
          <a:ext cx="619125" cy="231775"/>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190500</xdr:colOff>
      <xdr:row>3</xdr:row>
      <xdr:rowOff>0</xdr:rowOff>
    </xdr:to>
    <xdr:sp macro="" textlink="">
      <xdr:nvSpPr>
        <xdr:cNvPr id="2" name="Bevel 5">
          <a:hlinkClick xmlns:r="http://schemas.openxmlformats.org/officeDocument/2006/relationships" r:id="rId1"/>
        </xdr:cNvPr>
        <xdr:cNvSpPr/>
      </xdr:nvSpPr>
      <xdr:spPr>
        <a:xfrm>
          <a:off x="0" y="0"/>
          <a:ext cx="796290" cy="61912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MENU</a:t>
          </a:r>
        </a:p>
        <a:p>
          <a:pPr algn="ctr"/>
          <a:r>
            <a:rPr lang="en-US" sz="1100" b="1"/>
            <a:t>UTAMA</a:t>
          </a:r>
        </a:p>
      </xdr:txBody>
    </xdr:sp>
    <xdr:clientData/>
  </xdr:twoCellAnchor>
  <xdr:oneCellAnchor>
    <xdr:from>
      <xdr:col>6</xdr:col>
      <xdr:colOff>512245</xdr:colOff>
      <xdr:row>0</xdr:row>
      <xdr:rowOff>76200</xdr:rowOff>
    </xdr:from>
    <xdr:ext cx="698396" cy="671760"/>
    <xdr:sp macro="" textlink="">
      <xdr:nvSpPr>
        <xdr:cNvPr id="3" name="Rectangle 2"/>
        <xdr:cNvSpPr/>
      </xdr:nvSpPr>
      <xdr:spPr>
        <a:xfrm>
          <a:off x="5979160" y="76200"/>
          <a:ext cx="698500" cy="671195"/>
        </a:xfrm>
        <a:prstGeom prst="rect">
          <a:avLst/>
        </a:prstGeom>
        <a:noFill/>
      </xdr:spPr>
      <xdr:txBody>
        <a:bodyPr wrap="none" lIns="91440" tIns="45720" rIns="91440" bIns="45720">
          <a:spAutoFit/>
        </a:bodyPr>
        <a:lstStyle/>
        <a:p>
          <a:pPr algn="ctr"/>
          <a:r>
            <a:rPr lang="en-US" sz="3600" b="1" cap="none" spc="0">
              <a:ln w="31550" cmpd="sng">
                <a:gradFill>
                  <a:gsLst>
                    <a:gs pos="70000">
                      <a:schemeClr val="accent6">
                        <a:shade val="50000"/>
                        <a:satMod val="190000"/>
                      </a:schemeClr>
                    </a:gs>
                    <a:gs pos="0">
                      <a:schemeClr val="accent6">
                        <a:tint val="77000"/>
                        <a:satMod val="180000"/>
                      </a:schemeClr>
                    </a:gs>
                  </a:gsLst>
                  <a:lin ang="5400000"/>
                </a:gradFill>
                <a:prstDash val="solid"/>
              </a:ln>
              <a:solidFill>
                <a:schemeClr val="accent6">
                  <a:tint val="15000"/>
                  <a:satMod val="200000"/>
                </a:schemeClr>
              </a:solidFill>
              <a:effectLst>
                <a:outerShdw blurRad="50800" dist="40000" dir="5400000" algn="tl" rotWithShape="0">
                  <a:srgbClr val="000000">
                    <a:shade val="5000"/>
                    <a:satMod val="120000"/>
                    <a:alpha val="33000"/>
                  </a:srgbClr>
                </a:outerShdw>
              </a:effectLst>
            </a:rPr>
            <a:t>A4</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495300</xdr:colOff>
      <xdr:row>32</xdr:row>
      <xdr:rowOff>66675</xdr:rowOff>
    </xdr:to>
    <xdr:graphicFrame macro="">
      <xdr:nvGraphicFramePr>
        <xdr:cNvPr id="28808"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95249</xdr:colOff>
      <xdr:row>1</xdr:row>
      <xdr:rowOff>9525</xdr:rowOff>
    </xdr:from>
    <xdr:to>
      <xdr:col>0</xdr:col>
      <xdr:colOff>666750</xdr:colOff>
      <xdr:row>3</xdr:row>
      <xdr:rowOff>9525</xdr:rowOff>
    </xdr:to>
    <xdr:sp macro="" textlink="">
      <xdr:nvSpPr>
        <xdr:cNvPr id="4" name="Rectangle 3">
          <a:hlinkClick xmlns:r="http://schemas.openxmlformats.org/officeDocument/2006/relationships" r:id="rId1"/>
        </xdr:cNvPr>
        <xdr:cNvSpPr/>
      </xdr:nvSpPr>
      <xdr:spPr>
        <a:xfrm>
          <a:off x="94615" y="200025"/>
          <a:ext cx="572135" cy="381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l"/>
          <a:r>
            <a:rPr lang="en-US" sz="1100" b="1"/>
            <a:t>MENU</a:t>
          </a:r>
        </a:p>
      </xdr:txBody>
    </xdr:sp>
    <xdr:clientData/>
  </xdr:twoCellAnchor>
  <xdr:twoCellAnchor>
    <xdr:from>
      <xdr:col>0</xdr:col>
      <xdr:colOff>76200</xdr:colOff>
      <xdr:row>0</xdr:row>
      <xdr:rowOff>38100</xdr:rowOff>
    </xdr:from>
    <xdr:to>
      <xdr:col>0</xdr:col>
      <xdr:colOff>685799</xdr:colOff>
      <xdr:row>1</xdr:row>
      <xdr:rowOff>19049</xdr:rowOff>
    </xdr:to>
    <xdr:sp macro="" textlink="">
      <xdr:nvSpPr>
        <xdr:cNvPr id="5" name="Isosceles Triangle 4"/>
        <xdr:cNvSpPr/>
      </xdr:nvSpPr>
      <xdr:spPr>
        <a:xfrm>
          <a:off x="76200" y="38100"/>
          <a:ext cx="608965" cy="170815"/>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endParaRPr lang="en-US"/>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5</xdr:col>
      <xdr:colOff>3155901</xdr:colOff>
      <xdr:row>1</xdr:row>
      <xdr:rowOff>52927</xdr:rowOff>
    </xdr:from>
    <xdr:ext cx="1206549" cy="418132"/>
    <xdr:sp macro="" textlink="">
      <xdr:nvSpPr>
        <xdr:cNvPr id="4" name="Rectangle 3"/>
        <xdr:cNvSpPr/>
      </xdr:nvSpPr>
      <xdr:spPr>
        <a:xfrm>
          <a:off x="6536055" y="243205"/>
          <a:ext cx="1207135" cy="417830"/>
        </a:xfrm>
        <a:prstGeom prst="rect">
          <a:avLst/>
        </a:prstGeom>
        <a:noFill/>
      </xdr:spPr>
      <xdr:txBody>
        <a:bodyPr wrap="none" lIns="91440" tIns="45720" rIns="91440" bIns="45720">
          <a:spAutoFit/>
        </a:bodyPr>
        <a:lstStyle/>
        <a:p>
          <a:pPr algn="ctr"/>
          <a:r>
            <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mn-lt"/>
            </a:rPr>
            <a:t>Kertas</a:t>
          </a:r>
          <a:r>
            <a:rPr lang="en-US" sz="20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latin typeface="+mn-lt"/>
            </a:rPr>
            <a:t> A4</a:t>
          </a:r>
          <a:endParaRPr lang="en-US" sz="20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mn-lt"/>
          </a:endParaRPr>
        </a:p>
      </xdr:txBody>
    </xdr:sp>
    <xdr:clientData/>
  </xdr:oneCellAnchor>
  <xdr:twoCellAnchor>
    <xdr:from>
      <xdr:col>0</xdr:col>
      <xdr:colOff>85725</xdr:colOff>
      <xdr:row>1</xdr:row>
      <xdr:rowOff>38099</xdr:rowOff>
    </xdr:from>
    <xdr:to>
      <xdr:col>0</xdr:col>
      <xdr:colOff>676275</xdr:colOff>
      <xdr:row>2</xdr:row>
      <xdr:rowOff>142874</xdr:rowOff>
    </xdr:to>
    <xdr:sp macro="" textlink="">
      <xdr:nvSpPr>
        <xdr:cNvPr id="2" name="Rectangle 1">
          <a:hlinkClick xmlns:r="http://schemas.openxmlformats.org/officeDocument/2006/relationships" r:id="rId1"/>
        </xdr:cNvPr>
        <xdr:cNvSpPr/>
      </xdr:nvSpPr>
      <xdr:spPr>
        <a:xfrm>
          <a:off x="85725" y="227965"/>
          <a:ext cx="590550" cy="2952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b="1"/>
            <a:t>MENU</a:t>
          </a:r>
        </a:p>
      </xdr:txBody>
    </xdr:sp>
    <xdr:clientData/>
  </xdr:twoCellAnchor>
  <xdr:twoCellAnchor>
    <xdr:from>
      <xdr:col>0</xdr:col>
      <xdr:colOff>76200</xdr:colOff>
      <xdr:row>0</xdr:row>
      <xdr:rowOff>0</xdr:rowOff>
    </xdr:from>
    <xdr:to>
      <xdr:col>0</xdr:col>
      <xdr:colOff>685800</xdr:colOff>
      <xdr:row>1</xdr:row>
      <xdr:rowOff>19050</xdr:rowOff>
    </xdr:to>
    <xdr:sp macro="" textlink="">
      <xdr:nvSpPr>
        <xdr:cNvPr id="5" name="Isosceles Triangle 4"/>
        <xdr:cNvSpPr/>
      </xdr:nvSpPr>
      <xdr:spPr>
        <a:xfrm>
          <a:off x="76200" y="0"/>
          <a:ext cx="609600" cy="209550"/>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xdr:colOff>
      <xdr:row>0</xdr:row>
      <xdr:rowOff>152400</xdr:rowOff>
    </xdr:from>
    <xdr:to>
      <xdr:col>1</xdr:col>
      <xdr:colOff>371474</xdr:colOff>
      <xdr:row>2</xdr:row>
      <xdr:rowOff>152400</xdr:rowOff>
    </xdr:to>
    <xdr:sp macro="" textlink="">
      <xdr:nvSpPr>
        <xdr:cNvPr id="8" name="Rectangle 7">
          <a:hlinkClick xmlns:r="http://schemas.openxmlformats.org/officeDocument/2006/relationships" r:id="rId1"/>
        </xdr:cNvPr>
        <xdr:cNvSpPr/>
      </xdr:nvSpPr>
      <xdr:spPr>
        <a:xfrm>
          <a:off x="47625" y="152400"/>
          <a:ext cx="614045" cy="32385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US" sz="1100" b="1"/>
            <a:t>MENU</a:t>
          </a:r>
        </a:p>
      </xdr:txBody>
    </xdr:sp>
    <xdr:clientData/>
  </xdr:twoCellAnchor>
  <xdr:twoCellAnchor>
    <xdr:from>
      <xdr:col>0</xdr:col>
      <xdr:colOff>28575</xdr:colOff>
      <xdr:row>0</xdr:row>
      <xdr:rowOff>0</xdr:rowOff>
    </xdr:from>
    <xdr:to>
      <xdr:col>1</xdr:col>
      <xdr:colOff>409574</xdr:colOff>
      <xdr:row>1</xdr:row>
      <xdr:rowOff>9524</xdr:rowOff>
    </xdr:to>
    <xdr:sp macro="" textlink="">
      <xdr:nvSpPr>
        <xdr:cNvPr id="9" name="Isosceles Triangle 8"/>
        <xdr:cNvSpPr/>
      </xdr:nvSpPr>
      <xdr:spPr>
        <a:xfrm>
          <a:off x="28575" y="0"/>
          <a:ext cx="671195" cy="170815"/>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endParaRPr lang="en-US"/>
        </a:p>
      </xdr:txBody>
    </xdr:sp>
    <xdr:clientData/>
  </xdr:twoCellAnchor>
  <xdr:twoCellAnchor>
    <xdr:from>
      <xdr:col>1</xdr:col>
      <xdr:colOff>571500</xdr:colOff>
      <xdr:row>0</xdr:row>
      <xdr:rowOff>0</xdr:rowOff>
    </xdr:from>
    <xdr:to>
      <xdr:col>10</xdr:col>
      <xdr:colOff>590550</xdr:colOff>
      <xdr:row>3</xdr:row>
      <xdr:rowOff>104775</xdr:rowOff>
    </xdr:to>
    <xdr:sp macro="" textlink="">
      <xdr:nvSpPr>
        <xdr:cNvPr id="10" name="Rectangle 9"/>
        <xdr:cNvSpPr/>
      </xdr:nvSpPr>
      <xdr:spPr>
        <a:xfrm>
          <a:off x="862330" y="0"/>
          <a:ext cx="5183505" cy="59055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US" sz="1600" b="1"/>
            <a:t>HALAMAN SAMPUL</a:t>
          </a:r>
          <a:r>
            <a:rPr lang="en-US" sz="1600" b="1" baseline="0"/>
            <a:t> INI TIDAK PERLU DIISI TINGAL PRINT!</a:t>
          </a:r>
        </a:p>
        <a:p>
          <a:r>
            <a:rPr lang="en-US" sz="1600" b="1" baseline="0"/>
            <a:t>GUNAKAN KERTAS A4</a:t>
          </a:r>
          <a:endParaRPr lang="en-US" sz="1600" b="1"/>
        </a:p>
      </xdr:txBody>
    </xdr:sp>
    <xdr:clientData/>
  </xdr:twoCellAnchor>
  <xdr:twoCellAnchor editAs="oneCell">
    <xdr:from>
      <xdr:col>3</xdr:col>
      <xdr:colOff>485775</xdr:colOff>
      <xdr:row>14</xdr:row>
      <xdr:rowOff>63501</xdr:rowOff>
    </xdr:from>
    <xdr:to>
      <xdr:col>7</xdr:col>
      <xdr:colOff>444499</xdr:colOff>
      <xdr:row>23</xdr:row>
      <xdr:rowOff>101885</xdr:rowOff>
    </xdr:to>
    <xdr:pic>
      <xdr:nvPicPr>
        <xdr:cNvPr id="3" name="Picture 2"/>
        <xdr:cNvPicPr>
          <a:picLocks noChangeAspect="1"/>
        </xdr:cNvPicPr>
      </xdr:nvPicPr>
      <xdr:blipFill>
        <a:blip xmlns:r="http://schemas.openxmlformats.org/officeDocument/2006/relationships" r:embed="rId2"/>
        <a:stretch>
          <a:fillRect/>
        </a:stretch>
      </xdr:blipFill>
      <xdr:spPr>
        <a:xfrm>
          <a:off x="1976755" y="3302000"/>
          <a:ext cx="2122170" cy="23526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104774</xdr:colOff>
      <xdr:row>0</xdr:row>
      <xdr:rowOff>295275</xdr:rowOff>
    </xdr:from>
    <xdr:to>
      <xdr:col>1</xdr:col>
      <xdr:colOff>323850</xdr:colOff>
      <xdr:row>2</xdr:row>
      <xdr:rowOff>123825</xdr:rowOff>
    </xdr:to>
    <xdr:sp macro="" textlink="">
      <xdr:nvSpPr>
        <xdr:cNvPr id="4" name="Rectangle 3">
          <a:hlinkClick xmlns:r="http://schemas.openxmlformats.org/officeDocument/2006/relationships" r:id="rId1"/>
        </xdr:cNvPr>
        <xdr:cNvSpPr/>
      </xdr:nvSpPr>
      <xdr:spPr>
        <a:xfrm>
          <a:off x="104140" y="295275"/>
          <a:ext cx="613410" cy="381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900" b="1"/>
            <a:t>MENU UTAMA</a:t>
          </a:r>
        </a:p>
      </xdr:txBody>
    </xdr:sp>
    <xdr:clientData/>
  </xdr:twoCellAnchor>
  <xdr:twoCellAnchor>
    <xdr:from>
      <xdr:col>0</xdr:col>
      <xdr:colOff>66675</xdr:colOff>
      <xdr:row>0</xdr:row>
      <xdr:rowOff>9525</xdr:rowOff>
    </xdr:from>
    <xdr:to>
      <xdr:col>1</xdr:col>
      <xdr:colOff>361950</xdr:colOff>
      <xdr:row>0</xdr:row>
      <xdr:rowOff>276225</xdr:rowOff>
    </xdr:to>
    <xdr:sp macro="" textlink="">
      <xdr:nvSpPr>
        <xdr:cNvPr id="5" name="Isosceles Triangle 4"/>
        <xdr:cNvSpPr/>
      </xdr:nvSpPr>
      <xdr:spPr>
        <a:xfrm>
          <a:off x="66675" y="9525"/>
          <a:ext cx="688975" cy="2667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114300</xdr:colOff>
      <xdr:row>1</xdr:row>
      <xdr:rowOff>57150</xdr:rowOff>
    </xdr:from>
    <xdr:to>
      <xdr:col>2</xdr:col>
      <xdr:colOff>171450</xdr:colOff>
      <xdr:row>2</xdr:row>
      <xdr:rowOff>180975</xdr:rowOff>
    </xdr:to>
    <xdr:sp macro="" textlink="">
      <xdr:nvSpPr>
        <xdr:cNvPr id="2" name="Rectangle 1">
          <a:hlinkClick xmlns:r="http://schemas.openxmlformats.org/officeDocument/2006/relationships" r:id="rId1"/>
        </xdr:cNvPr>
        <xdr:cNvSpPr/>
      </xdr:nvSpPr>
      <xdr:spPr>
        <a:xfrm>
          <a:off x="114300" y="247650"/>
          <a:ext cx="577850" cy="3143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US" sz="1100" b="1"/>
            <a:t>MENU</a:t>
          </a:r>
        </a:p>
      </xdr:txBody>
    </xdr:sp>
    <xdr:clientData/>
  </xdr:twoCellAnchor>
  <xdr:twoCellAnchor>
    <xdr:from>
      <xdr:col>0</xdr:col>
      <xdr:colOff>80962</xdr:colOff>
      <xdr:row>0</xdr:row>
      <xdr:rowOff>0</xdr:rowOff>
    </xdr:from>
    <xdr:to>
      <xdr:col>2</xdr:col>
      <xdr:colOff>185737</xdr:colOff>
      <xdr:row>1</xdr:row>
      <xdr:rowOff>47625</xdr:rowOff>
    </xdr:to>
    <xdr:sp macro="" textlink="">
      <xdr:nvSpPr>
        <xdr:cNvPr id="3" name="Isosceles Triangle 2"/>
        <xdr:cNvSpPr/>
      </xdr:nvSpPr>
      <xdr:spPr>
        <a:xfrm>
          <a:off x="80645" y="0"/>
          <a:ext cx="625475" cy="238125"/>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endParaRPr lang="en-US"/>
        </a:p>
      </xdr:txBody>
    </xdr:sp>
    <xdr:clientData/>
  </xdr:twoCellAnchor>
  <xdr:twoCellAnchor>
    <xdr:from>
      <xdr:col>3</xdr:col>
      <xdr:colOff>19050</xdr:colOff>
      <xdr:row>0</xdr:row>
      <xdr:rowOff>0</xdr:rowOff>
    </xdr:from>
    <xdr:to>
      <xdr:col>11</xdr:col>
      <xdr:colOff>19050</xdr:colOff>
      <xdr:row>3</xdr:row>
      <xdr:rowOff>59531</xdr:rowOff>
    </xdr:to>
    <xdr:sp macro="" textlink="">
      <xdr:nvSpPr>
        <xdr:cNvPr id="4" name="Rectangle 3"/>
        <xdr:cNvSpPr/>
      </xdr:nvSpPr>
      <xdr:spPr>
        <a:xfrm>
          <a:off x="812165" y="0"/>
          <a:ext cx="6303645" cy="630555"/>
        </a:xfrm>
        <a:prstGeom prst="rect">
          <a:avLst/>
        </a:prstGeom>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800" b="1"/>
            <a:t>BACA</a:t>
          </a:r>
          <a:r>
            <a:rPr lang="en-US" sz="1800" b="1" baseline="0"/>
            <a:t> PETUNJUK SEBELUM MENILAI KINERJA GURU</a:t>
          </a:r>
          <a:endParaRPr lang="en-US" sz="1800" b="1"/>
        </a:p>
      </xdr:txBody>
    </xdr:sp>
    <xdr:clientData/>
  </xdr:twoCellAnchor>
  <xdr:twoCellAnchor editAs="oneCell">
    <xdr:from>
      <xdr:col>0</xdr:col>
      <xdr:colOff>209550</xdr:colOff>
      <xdr:row>5</xdr:row>
      <xdr:rowOff>1724025</xdr:rowOff>
    </xdr:from>
    <xdr:to>
      <xdr:col>10</xdr:col>
      <xdr:colOff>2024062</xdr:colOff>
      <xdr:row>8</xdr:row>
      <xdr:rowOff>269081</xdr:rowOff>
    </xdr:to>
    <xdr:pic>
      <xdr:nvPicPr>
        <xdr:cNvPr id="6" name="Picture 1" descr="C:\Users\user\AppData\Local\Microsoft\Windows\INetCache\Content.Word\enable-editing.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09550" y="2686050"/>
          <a:ext cx="6807835" cy="897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6</xdr:row>
      <xdr:rowOff>0</xdr:rowOff>
    </xdr:from>
    <xdr:to>
      <xdr:col>28</xdr:col>
      <xdr:colOff>0</xdr:colOff>
      <xdr:row>22</xdr:row>
      <xdr:rowOff>57149</xdr:rowOff>
    </xdr:to>
    <xdr:sp macro="" textlink="">
      <xdr:nvSpPr>
        <xdr:cNvPr id="2" name="Rectangle 1"/>
        <xdr:cNvSpPr/>
      </xdr:nvSpPr>
      <xdr:spPr>
        <a:xfrm>
          <a:off x="0" y="3686175"/>
          <a:ext cx="16802100" cy="8895715"/>
        </a:xfrm>
        <a:prstGeom prst="rect">
          <a:avLst/>
        </a:prstGeom>
        <a:solidFill>
          <a:schemeClr val="accent1">
            <a:lumMod val="60000"/>
            <a:lumOff val="4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en-US"/>
        </a:p>
      </xdr:txBody>
    </xdr:sp>
    <xdr:clientData/>
  </xdr:twoCellAnchor>
  <xdr:twoCellAnchor editAs="oneCell">
    <xdr:from>
      <xdr:col>11</xdr:col>
      <xdr:colOff>131762</xdr:colOff>
      <xdr:row>5</xdr:row>
      <xdr:rowOff>428626</xdr:rowOff>
    </xdr:from>
    <xdr:to>
      <xdr:col>17</xdr:col>
      <xdr:colOff>129809</xdr:colOff>
      <xdr:row>13</xdr:row>
      <xdr:rowOff>144464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2270" y="3562350"/>
          <a:ext cx="3598545" cy="4135120"/>
        </a:xfrm>
        <a:prstGeom prst="rect">
          <a:avLst/>
        </a:pr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pic>
    <xdr:clientData/>
  </xdr:twoCellAnchor>
  <xdr:twoCellAnchor>
    <xdr:from>
      <xdr:col>5</xdr:col>
      <xdr:colOff>166687</xdr:colOff>
      <xdr:row>12</xdr:row>
      <xdr:rowOff>19049</xdr:rowOff>
    </xdr:from>
    <xdr:to>
      <xdr:col>10</xdr:col>
      <xdr:colOff>23812</xdr:colOff>
      <xdr:row>16</xdr:row>
      <xdr:rowOff>238124</xdr:rowOff>
    </xdr:to>
    <xdr:sp macro="" textlink="">
      <xdr:nvSpPr>
        <xdr:cNvPr id="5" name="Snip Diagonal Corner Rectangle 4">
          <a:hlinkClick xmlns:r="http://schemas.openxmlformats.org/officeDocument/2006/relationships" r:id="rId2"/>
        </xdr:cNvPr>
        <xdr:cNvSpPr/>
      </xdr:nvSpPr>
      <xdr:spPr>
        <a:xfrm>
          <a:off x="3166745" y="7019290"/>
          <a:ext cx="2857500" cy="2428875"/>
        </a:xfrm>
        <a:prstGeom prst="snip2Diag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lnSpc>
              <a:spcPts val="2000"/>
            </a:lnSpc>
          </a:pPr>
          <a:r>
            <a:rPr lang="en-US" sz="2400" b="1" baseline="0">
              <a:latin typeface="Arial Black" panose="020B0A04020102020204" pitchFamily="34" charset="0"/>
            </a:rPr>
            <a:t>REKAP</a:t>
          </a:r>
        </a:p>
        <a:p>
          <a:pPr algn="ctr">
            <a:lnSpc>
              <a:spcPts val="2000"/>
            </a:lnSpc>
          </a:pPr>
          <a:r>
            <a:rPr lang="en-US" sz="2000" b="1" baseline="0">
              <a:latin typeface="Arial Black" panose="020B0A04020102020204" pitchFamily="34" charset="0"/>
            </a:rPr>
            <a:t> KEHADIARAN</a:t>
          </a:r>
        </a:p>
        <a:p>
          <a:pPr algn="ctr">
            <a:lnSpc>
              <a:spcPts val="2000"/>
            </a:lnSpc>
          </a:pPr>
          <a:endParaRPr lang="en-US" sz="2000" b="1" baseline="0">
            <a:latin typeface="Arial Black" panose="020B0A04020102020204" pitchFamily="34" charset="0"/>
          </a:endParaRPr>
        </a:p>
        <a:p>
          <a:pPr algn="ctr">
            <a:lnSpc>
              <a:spcPts val="2000"/>
            </a:lnSpc>
          </a:pPr>
          <a:r>
            <a:rPr lang="en-US" sz="2400" b="1" baseline="0">
              <a:latin typeface="Arial Black" panose="020B0A04020102020204" pitchFamily="34" charset="0"/>
            </a:rPr>
            <a:t> GURU </a:t>
          </a:r>
          <a:endParaRPr lang="en-US" sz="2400" b="1">
            <a:latin typeface="Arial Black" panose="020B0A04020102020204" pitchFamily="34" charset="0"/>
          </a:endParaRPr>
        </a:p>
      </xdr:txBody>
    </xdr:sp>
    <xdr:clientData/>
  </xdr:twoCellAnchor>
  <xdr:twoCellAnchor>
    <xdr:from>
      <xdr:col>10</xdr:col>
      <xdr:colOff>571500</xdr:colOff>
      <xdr:row>13</xdr:row>
      <xdr:rowOff>309564</xdr:rowOff>
    </xdr:from>
    <xdr:to>
      <xdr:col>17</xdr:col>
      <xdr:colOff>261938</xdr:colOff>
      <xdr:row>17</xdr:row>
      <xdr:rowOff>285750</xdr:rowOff>
    </xdr:to>
    <xdr:sp macro="" textlink="">
      <xdr:nvSpPr>
        <xdr:cNvPr id="8" name="Snip Diagonal Corner Rectangle 7">
          <a:hlinkClick xmlns:r="http://schemas.openxmlformats.org/officeDocument/2006/relationships" r:id="rId3"/>
        </xdr:cNvPr>
        <xdr:cNvSpPr/>
      </xdr:nvSpPr>
      <xdr:spPr>
        <a:xfrm>
          <a:off x="6572250" y="7862570"/>
          <a:ext cx="3890645" cy="2186305"/>
        </a:xfrm>
        <a:prstGeom prst="snip2Diag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lnSpc>
              <a:spcPts val="2000"/>
            </a:lnSpc>
          </a:pPr>
          <a:r>
            <a:rPr lang="en-US" sz="1600" b="1">
              <a:latin typeface="Arial Black" panose="020B0A04020102020204" pitchFamily="34" charset="0"/>
            </a:rPr>
            <a:t> </a:t>
          </a:r>
          <a:r>
            <a:rPr lang="en-US" sz="2000" b="1">
              <a:latin typeface="Arial Black" panose="020B0A04020102020204" pitchFamily="34" charset="0"/>
            </a:rPr>
            <a:t>PENGAMATAN</a:t>
          </a:r>
          <a:r>
            <a:rPr lang="en-US" sz="2000" b="1" baseline="0">
              <a:latin typeface="Arial Black" panose="020B0A04020102020204" pitchFamily="34" charset="0"/>
            </a:rPr>
            <a:t> </a:t>
          </a:r>
          <a:r>
            <a:rPr lang="en-US" sz="2000" b="1">
              <a:latin typeface="Arial Black" panose="020B0A04020102020204" pitchFamily="34" charset="0"/>
            </a:rPr>
            <a:t>DAN</a:t>
          </a:r>
        </a:p>
        <a:p>
          <a:pPr algn="ctr">
            <a:lnSpc>
              <a:spcPts val="2000"/>
            </a:lnSpc>
          </a:pPr>
          <a:r>
            <a:rPr lang="en-US" sz="2000" b="1">
              <a:latin typeface="Arial Black" panose="020B0A04020102020204" pitchFamily="34" charset="0"/>
            </a:rPr>
            <a:t> </a:t>
          </a:r>
        </a:p>
        <a:p>
          <a:pPr algn="ctr">
            <a:lnSpc>
              <a:spcPts val="2000"/>
            </a:lnSpc>
          </a:pPr>
          <a:r>
            <a:rPr lang="en-US" sz="2000" b="1">
              <a:latin typeface="Arial Black" panose="020B0A04020102020204" pitchFamily="34" charset="0"/>
            </a:rPr>
            <a:t>PEMANTAUAN</a:t>
          </a:r>
        </a:p>
        <a:p>
          <a:pPr algn="ctr">
            <a:lnSpc>
              <a:spcPts val="2000"/>
            </a:lnSpc>
          </a:pPr>
          <a:r>
            <a:rPr lang="en-US" sz="2000" b="1">
              <a:latin typeface="Arial Black" panose="020B0A04020102020204" pitchFamily="34" charset="0"/>
            </a:rPr>
            <a:t> </a:t>
          </a:r>
        </a:p>
        <a:p>
          <a:pPr algn="ctr">
            <a:lnSpc>
              <a:spcPts val="2100"/>
            </a:lnSpc>
          </a:pPr>
          <a:r>
            <a:rPr lang="en-US" sz="2000" b="1">
              <a:latin typeface="Arial Black" panose="020B0A04020102020204" pitchFamily="34" charset="0"/>
            </a:rPr>
            <a:t>(PRINT TULIS</a:t>
          </a:r>
          <a:r>
            <a:rPr lang="en-US" sz="2000" b="1" baseline="0">
              <a:latin typeface="Arial Black" panose="020B0A04020102020204" pitchFamily="34" charset="0"/>
            </a:rPr>
            <a:t> </a:t>
          </a:r>
          <a:r>
            <a:rPr lang="en-US" sz="2000" b="1">
              <a:latin typeface="Arial Black" panose="020B0A04020102020204" pitchFamily="34" charset="0"/>
            </a:rPr>
            <a:t>TANGAN)</a:t>
          </a:r>
        </a:p>
      </xdr:txBody>
    </xdr:sp>
    <xdr:clientData/>
  </xdr:twoCellAnchor>
  <xdr:twoCellAnchor>
    <xdr:from>
      <xdr:col>0</xdr:col>
      <xdr:colOff>0</xdr:colOff>
      <xdr:row>0</xdr:row>
      <xdr:rowOff>0</xdr:rowOff>
    </xdr:from>
    <xdr:to>
      <xdr:col>0</xdr:col>
      <xdr:colOff>0</xdr:colOff>
      <xdr:row>1</xdr:row>
      <xdr:rowOff>285750</xdr:rowOff>
    </xdr:to>
    <xdr:sp macro="" textlink="">
      <xdr:nvSpPr>
        <xdr:cNvPr id="9" name="Snip Diagonal Corner Rectangle 8"/>
        <xdr:cNvSpPr/>
      </xdr:nvSpPr>
      <xdr:spPr>
        <a:xfrm>
          <a:off x="0" y="0"/>
          <a:ext cx="0" cy="476250"/>
        </a:xfrm>
        <a:prstGeom prst="snip2Diag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600" b="1">
              <a:latin typeface="Arial Black" panose="020B0A04020102020204" pitchFamily="34" charset="0"/>
            </a:rPr>
            <a:t>ISI</a:t>
          </a:r>
          <a:r>
            <a:rPr lang="en-US" sz="1600" b="1" baseline="0">
              <a:latin typeface="Arial Black" panose="020B0A04020102020204" pitchFamily="34" charset="0"/>
            </a:rPr>
            <a:t> DATA GURU DAN KEPALA TK</a:t>
          </a:r>
          <a:endParaRPr lang="en-US" sz="1600" b="1">
            <a:latin typeface="Arial Black" panose="020B0A04020102020204" pitchFamily="34" charset="0"/>
          </a:endParaRPr>
        </a:p>
      </xdr:txBody>
    </xdr:sp>
    <xdr:clientData/>
  </xdr:twoCellAnchor>
  <xdr:twoCellAnchor>
    <xdr:from>
      <xdr:col>5</xdr:col>
      <xdr:colOff>357188</xdr:colOff>
      <xdr:row>17</xdr:row>
      <xdr:rowOff>95250</xdr:rowOff>
    </xdr:from>
    <xdr:to>
      <xdr:col>10</xdr:col>
      <xdr:colOff>333375</xdr:colOff>
      <xdr:row>21</xdr:row>
      <xdr:rowOff>452437</xdr:rowOff>
    </xdr:to>
    <xdr:sp macro="" textlink="">
      <xdr:nvSpPr>
        <xdr:cNvPr id="10" name="Snip Diagonal Corner Rectangle 9">
          <a:hlinkClick xmlns:r="http://schemas.openxmlformats.org/officeDocument/2006/relationships" r:id="rId4"/>
        </xdr:cNvPr>
        <xdr:cNvSpPr/>
      </xdr:nvSpPr>
      <xdr:spPr>
        <a:xfrm>
          <a:off x="3357245" y="9858375"/>
          <a:ext cx="2976880" cy="2566670"/>
        </a:xfrm>
        <a:prstGeom prst="snip2Diag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lnSpc>
              <a:spcPts val="2500"/>
            </a:lnSpc>
          </a:pPr>
          <a:endParaRPr lang="en-US" sz="2400" b="1">
            <a:latin typeface="Arial Black" panose="020B0A04020102020204" pitchFamily="34" charset="0"/>
          </a:endParaRPr>
        </a:p>
        <a:p>
          <a:pPr algn="ctr">
            <a:lnSpc>
              <a:spcPts val="2500"/>
            </a:lnSpc>
          </a:pPr>
          <a:endParaRPr lang="en-US" sz="2400" b="1">
            <a:latin typeface="Arial Black" panose="020B0A04020102020204" pitchFamily="34" charset="0"/>
          </a:endParaRPr>
        </a:p>
        <a:p>
          <a:pPr algn="ctr">
            <a:lnSpc>
              <a:spcPts val="2500"/>
            </a:lnSpc>
          </a:pPr>
          <a:r>
            <a:rPr lang="en-US" sz="2400" b="1">
              <a:latin typeface="Arial Black" panose="020B0A04020102020204" pitchFamily="34" charset="0"/>
            </a:rPr>
            <a:t>INSTRUMEN</a:t>
          </a:r>
        </a:p>
        <a:p>
          <a:pPr algn="ctr">
            <a:lnSpc>
              <a:spcPts val="2500"/>
            </a:lnSpc>
          </a:pPr>
          <a:endParaRPr lang="en-US" sz="2400" b="1">
            <a:latin typeface="Arial Black" panose="020B0A04020102020204" pitchFamily="34" charset="0"/>
          </a:endParaRPr>
        </a:p>
        <a:p>
          <a:pPr algn="ctr">
            <a:lnSpc>
              <a:spcPts val="2500"/>
            </a:lnSpc>
          </a:pPr>
          <a:r>
            <a:rPr lang="en-US" sz="2400" b="1" baseline="0">
              <a:latin typeface="Arial Black" panose="020B0A04020102020204" pitchFamily="34" charset="0"/>
            </a:rPr>
            <a:t> PKG</a:t>
          </a:r>
          <a:endParaRPr lang="en-US" sz="2400" b="1">
            <a:latin typeface="Arial Black" panose="020B0A04020102020204" pitchFamily="34" charset="0"/>
          </a:endParaRPr>
        </a:p>
      </xdr:txBody>
    </xdr:sp>
    <xdr:clientData/>
  </xdr:twoCellAnchor>
  <xdr:twoCellAnchor>
    <xdr:from>
      <xdr:col>23</xdr:col>
      <xdr:colOff>128588</xdr:colOff>
      <xdr:row>17</xdr:row>
      <xdr:rowOff>285749</xdr:rowOff>
    </xdr:from>
    <xdr:to>
      <xdr:col>27</xdr:col>
      <xdr:colOff>476250</xdr:colOff>
      <xdr:row>21</xdr:row>
      <xdr:rowOff>357187</xdr:rowOff>
    </xdr:to>
    <xdr:sp macro="" textlink="">
      <xdr:nvSpPr>
        <xdr:cNvPr id="11" name="Snip Diagonal Corner Rectangle 10">
          <a:hlinkClick xmlns:r="http://schemas.openxmlformats.org/officeDocument/2006/relationships" r:id="rId5"/>
        </xdr:cNvPr>
        <xdr:cNvSpPr/>
      </xdr:nvSpPr>
      <xdr:spPr>
        <a:xfrm>
          <a:off x="13929995" y="10048240"/>
          <a:ext cx="2748280" cy="2281555"/>
        </a:xfrm>
        <a:prstGeom prst="snip2Diag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lnSpc>
              <a:spcPts val="1700"/>
            </a:lnSpc>
          </a:pPr>
          <a:r>
            <a:rPr lang="en-US" sz="2400" b="1">
              <a:latin typeface="Arial Black" panose="020B0A04020102020204" pitchFamily="34" charset="0"/>
            </a:rPr>
            <a:t>REKAP</a:t>
          </a:r>
        </a:p>
        <a:p>
          <a:pPr algn="ctr">
            <a:lnSpc>
              <a:spcPts val="1700"/>
            </a:lnSpc>
          </a:pPr>
          <a:r>
            <a:rPr lang="en-US" sz="2400" b="1">
              <a:latin typeface="Arial Black" panose="020B0A04020102020204" pitchFamily="34" charset="0"/>
            </a:rPr>
            <a:t> </a:t>
          </a:r>
        </a:p>
        <a:p>
          <a:pPr algn="ctr">
            <a:lnSpc>
              <a:spcPts val="1700"/>
            </a:lnSpc>
          </a:pPr>
          <a:r>
            <a:rPr lang="en-US" sz="2400" b="1">
              <a:latin typeface="Arial Black" panose="020B0A04020102020204" pitchFamily="34" charset="0"/>
            </a:rPr>
            <a:t>PKG</a:t>
          </a:r>
        </a:p>
      </xdr:txBody>
    </xdr:sp>
    <xdr:clientData/>
  </xdr:twoCellAnchor>
  <xdr:twoCellAnchor>
    <xdr:from>
      <xdr:col>23</xdr:col>
      <xdr:colOff>71438</xdr:colOff>
      <xdr:row>6</xdr:row>
      <xdr:rowOff>452438</xdr:rowOff>
    </xdr:from>
    <xdr:to>
      <xdr:col>27</xdr:col>
      <xdr:colOff>452437</xdr:colOff>
      <xdr:row>11</xdr:row>
      <xdr:rowOff>238125</xdr:rowOff>
    </xdr:to>
    <xdr:sp macro="" textlink="">
      <xdr:nvSpPr>
        <xdr:cNvPr id="13" name="Snip Diagonal Corner Rectangle 12">
          <a:hlinkClick xmlns:r="http://schemas.openxmlformats.org/officeDocument/2006/relationships" r:id="rId6"/>
        </xdr:cNvPr>
        <xdr:cNvSpPr/>
      </xdr:nvSpPr>
      <xdr:spPr>
        <a:xfrm>
          <a:off x="13872845" y="4138295"/>
          <a:ext cx="2781300" cy="2548255"/>
        </a:xfrm>
        <a:prstGeom prst="snip2Diag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lnSpc>
              <a:spcPts val="2000"/>
            </a:lnSpc>
          </a:pPr>
          <a:r>
            <a:rPr lang="en-US" sz="2000" b="1" baseline="0">
              <a:latin typeface="Arial Black" panose="020B0A04020102020204" pitchFamily="34" charset="0"/>
            </a:rPr>
            <a:t>REKAP</a:t>
          </a:r>
        </a:p>
        <a:p>
          <a:pPr algn="ctr">
            <a:lnSpc>
              <a:spcPts val="2000"/>
            </a:lnSpc>
          </a:pPr>
          <a:endParaRPr lang="en-US" sz="2000" b="1" baseline="0">
            <a:latin typeface="Arial Black" panose="020B0A04020102020204" pitchFamily="34" charset="0"/>
          </a:endParaRPr>
        </a:p>
        <a:p>
          <a:pPr algn="ctr">
            <a:lnSpc>
              <a:spcPts val="2000"/>
            </a:lnSpc>
          </a:pPr>
          <a:r>
            <a:rPr lang="en-US" sz="2000" b="1">
              <a:latin typeface="Arial Black" panose="020B0A04020102020204" pitchFamily="34" charset="0"/>
            </a:rPr>
            <a:t> KUESIONER</a:t>
          </a:r>
        </a:p>
        <a:p>
          <a:pPr algn="ctr">
            <a:lnSpc>
              <a:spcPts val="2000"/>
            </a:lnSpc>
          </a:pPr>
          <a:endParaRPr lang="en-US" sz="2000" b="1">
            <a:latin typeface="Arial Black" panose="020B0A04020102020204" pitchFamily="34" charset="0"/>
          </a:endParaRPr>
        </a:p>
        <a:p>
          <a:pPr algn="ctr">
            <a:lnSpc>
              <a:spcPts val="2000"/>
            </a:lnSpc>
          </a:pPr>
          <a:r>
            <a:rPr lang="en-US" sz="2000" b="1">
              <a:latin typeface="Arial Black" panose="020B0A04020102020204" pitchFamily="34" charset="0"/>
            </a:rPr>
            <a:t> OLEH TEMAN</a:t>
          </a:r>
        </a:p>
        <a:p>
          <a:pPr algn="ctr">
            <a:lnSpc>
              <a:spcPts val="2000"/>
            </a:lnSpc>
          </a:pPr>
          <a:endParaRPr lang="en-US" sz="2000" b="1">
            <a:latin typeface="Arial Black" panose="020B0A04020102020204" pitchFamily="34" charset="0"/>
          </a:endParaRPr>
        </a:p>
        <a:p>
          <a:pPr algn="ctr">
            <a:lnSpc>
              <a:spcPts val="2000"/>
            </a:lnSpc>
          </a:pPr>
          <a:r>
            <a:rPr lang="en-US" sz="2000" b="1">
              <a:latin typeface="Arial Black" panose="020B0A04020102020204" pitchFamily="34" charset="0"/>
            </a:rPr>
            <a:t> SEJAWAT</a:t>
          </a:r>
        </a:p>
      </xdr:txBody>
    </xdr:sp>
    <xdr:clientData/>
  </xdr:twoCellAnchor>
  <xdr:twoCellAnchor>
    <xdr:from>
      <xdr:col>18</xdr:col>
      <xdr:colOff>0</xdr:colOff>
      <xdr:row>17</xdr:row>
      <xdr:rowOff>285749</xdr:rowOff>
    </xdr:from>
    <xdr:to>
      <xdr:col>22</xdr:col>
      <xdr:colOff>595312</xdr:colOff>
      <xdr:row>21</xdr:row>
      <xdr:rowOff>428624</xdr:rowOff>
    </xdr:to>
    <xdr:sp macro="" textlink="">
      <xdr:nvSpPr>
        <xdr:cNvPr id="14" name="Snip Diagonal Corner Rectangle 13">
          <a:hlinkClick xmlns:r="http://schemas.openxmlformats.org/officeDocument/2006/relationships" r:id="rId7"/>
        </xdr:cNvPr>
        <xdr:cNvSpPr/>
      </xdr:nvSpPr>
      <xdr:spPr>
        <a:xfrm>
          <a:off x="10801350" y="10048240"/>
          <a:ext cx="2995295" cy="2352675"/>
        </a:xfrm>
        <a:prstGeom prst="snip2Diag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lnSpc>
              <a:spcPts val="2000"/>
            </a:lnSpc>
          </a:pPr>
          <a:r>
            <a:rPr lang="en-US" sz="2400" b="1">
              <a:latin typeface="Arial Black" panose="020B0A04020102020204" pitchFamily="34" charset="0"/>
            </a:rPr>
            <a:t>ANGKA</a:t>
          </a:r>
        </a:p>
        <a:p>
          <a:pPr algn="ctr">
            <a:lnSpc>
              <a:spcPts val="2000"/>
            </a:lnSpc>
          </a:pPr>
          <a:endParaRPr lang="en-US" sz="2400" b="1">
            <a:latin typeface="Arial Black" panose="020B0A04020102020204" pitchFamily="34" charset="0"/>
          </a:endParaRPr>
        </a:p>
        <a:p>
          <a:pPr algn="ctr">
            <a:lnSpc>
              <a:spcPts val="2000"/>
            </a:lnSpc>
          </a:pPr>
          <a:r>
            <a:rPr lang="en-US" sz="2400" b="1" baseline="0">
              <a:latin typeface="Arial Black" panose="020B0A04020102020204" pitchFamily="34" charset="0"/>
            </a:rPr>
            <a:t> KREDIT</a:t>
          </a:r>
        </a:p>
        <a:p>
          <a:pPr algn="ctr">
            <a:lnSpc>
              <a:spcPts val="2000"/>
            </a:lnSpc>
          </a:pPr>
          <a:endParaRPr lang="en-US" sz="2400" b="1" baseline="0">
            <a:latin typeface="Arial Black" panose="020B0A04020102020204" pitchFamily="34" charset="0"/>
          </a:endParaRPr>
        </a:p>
        <a:p>
          <a:pPr algn="ctr">
            <a:lnSpc>
              <a:spcPts val="2000"/>
            </a:lnSpc>
          </a:pPr>
          <a:r>
            <a:rPr lang="en-US" sz="2400" b="1" baseline="0">
              <a:latin typeface="Arial Black" panose="020B0A04020102020204" pitchFamily="34" charset="0"/>
            </a:rPr>
            <a:t> GURU</a:t>
          </a:r>
          <a:endParaRPr lang="en-US" sz="2400" b="1">
            <a:latin typeface="Arial Black" panose="020B0A04020102020204" pitchFamily="34" charset="0"/>
          </a:endParaRPr>
        </a:p>
      </xdr:txBody>
    </xdr:sp>
    <xdr:clientData/>
  </xdr:twoCellAnchor>
  <xdr:twoCellAnchor>
    <xdr:from>
      <xdr:col>0</xdr:col>
      <xdr:colOff>66672</xdr:colOff>
      <xdr:row>17</xdr:row>
      <xdr:rowOff>76200</xdr:rowOff>
    </xdr:from>
    <xdr:to>
      <xdr:col>5</xdr:col>
      <xdr:colOff>190500</xdr:colOff>
      <xdr:row>21</xdr:row>
      <xdr:rowOff>409575</xdr:rowOff>
    </xdr:to>
    <xdr:sp macro="" textlink="">
      <xdr:nvSpPr>
        <xdr:cNvPr id="16" name="Snip Diagonal Corner Rectangle 15">
          <a:hlinkClick xmlns:r="http://schemas.openxmlformats.org/officeDocument/2006/relationships" r:id="rId8"/>
        </xdr:cNvPr>
        <xdr:cNvSpPr/>
      </xdr:nvSpPr>
      <xdr:spPr>
        <a:xfrm>
          <a:off x="66040" y="9839325"/>
          <a:ext cx="3124835" cy="2543175"/>
        </a:xfrm>
        <a:prstGeom prst="snip2DiagRect">
          <a:avLst>
            <a:gd name="adj1" fmla="val 0"/>
            <a:gd name="adj2" fmla="val 13826"/>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lnSpc>
              <a:spcPts val="2000"/>
            </a:lnSpc>
          </a:pPr>
          <a:r>
            <a:rPr lang="en-US" sz="2400" b="1">
              <a:latin typeface="Arial Black" panose="020B0A04020102020204" pitchFamily="34" charset="0"/>
            </a:rPr>
            <a:t>LEMBAR</a:t>
          </a:r>
        </a:p>
        <a:p>
          <a:pPr algn="ctr">
            <a:lnSpc>
              <a:spcPts val="2000"/>
            </a:lnSpc>
          </a:pPr>
          <a:r>
            <a:rPr lang="en-US" sz="2400" b="1">
              <a:latin typeface="Arial Black" panose="020B0A04020102020204" pitchFamily="34" charset="0"/>
            </a:rPr>
            <a:t> PERSETUJUAN</a:t>
          </a:r>
        </a:p>
      </xdr:txBody>
    </xdr:sp>
    <xdr:clientData/>
  </xdr:twoCellAnchor>
  <xdr:twoCellAnchor>
    <xdr:from>
      <xdr:col>23</xdr:col>
      <xdr:colOff>171446</xdr:colOff>
      <xdr:row>11</xdr:row>
      <xdr:rowOff>476251</xdr:rowOff>
    </xdr:from>
    <xdr:to>
      <xdr:col>27</xdr:col>
      <xdr:colOff>428624</xdr:colOff>
      <xdr:row>16</xdr:row>
      <xdr:rowOff>380999</xdr:rowOff>
    </xdr:to>
    <xdr:sp macro="" textlink="">
      <xdr:nvSpPr>
        <xdr:cNvPr id="22" name="Snip Diagonal Corner Rectangle 21">
          <a:hlinkClick xmlns:r="http://schemas.openxmlformats.org/officeDocument/2006/relationships" r:id="rId9"/>
        </xdr:cNvPr>
        <xdr:cNvSpPr/>
      </xdr:nvSpPr>
      <xdr:spPr>
        <a:xfrm>
          <a:off x="13972540" y="6924675"/>
          <a:ext cx="2657475" cy="2666365"/>
        </a:xfrm>
        <a:prstGeom prst="snip2Diag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lnSpc>
              <a:spcPts val="2000"/>
            </a:lnSpc>
          </a:pPr>
          <a:r>
            <a:rPr lang="en-US" sz="2000" b="1">
              <a:latin typeface="Arial Black" panose="020B0A04020102020204" pitchFamily="34" charset="0"/>
            </a:rPr>
            <a:t>REKAP</a:t>
          </a:r>
        </a:p>
        <a:p>
          <a:pPr algn="ctr">
            <a:lnSpc>
              <a:spcPts val="2000"/>
            </a:lnSpc>
          </a:pPr>
          <a:endParaRPr lang="en-US" sz="2000" b="1">
            <a:latin typeface="Arial Black" panose="020B0A04020102020204" pitchFamily="34" charset="0"/>
          </a:endParaRPr>
        </a:p>
        <a:p>
          <a:pPr algn="ctr">
            <a:lnSpc>
              <a:spcPts val="2000"/>
            </a:lnSpc>
          </a:pPr>
          <a:r>
            <a:rPr lang="en-US" sz="2000" b="1" baseline="0">
              <a:latin typeface="Arial Black" panose="020B0A04020102020204" pitchFamily="34" charset="0"/>
            </a:rPr>
            <a:t> </a:t>
          </a:r>
          <a:r>
            <a:rPr lang="en-US" sz="2000" b="1">
              <a:latin typeface="Arial Black" panose="020B0A04020102020204" pitchFamily="34" charset="0"/>
            </a:rPr>
            <a:t>KUESIONER</a:t>
          </a:r>
        </a:p>
        <a:p>
          <a:pPr algn="ctr">
            <a:lnSpc>
              <a:spcPts val="2000"/>
            </a:lnSpc>
          </a:pPr>
          <a:endParaRPr lang="en-US" sz="2000" b="1">
            <a:latin typeface="Arial Black" panose="020B0A04020102020204" pitchFamily="34" charset="0"/>
          </a:endParaRPr>
        </a:p>
        <a:p>
          <a:pPr algn="ctr">
            <a:lnSpc>
              <a:spcPts val="2000"/>
            </a:lnSpc>
          </a:pPr>
          <a:r>
            <a:rPr lang="en-US" sz="2000" b="1" baseline="0">
              <a:latin typeface="Arial Black" panose="020B0A04020102020204" pitchFamily="34" charset="0"/>
            </a:rPr>
            <a:t> OLEH ORANG</a:t>
          </a:r>
        </a:p>
        <a:p>
          <a:pPr algn="ctr">
            <a:lnSpc>
              <a:spcPts val="2000"/>
            </a:lnSpc>
          </a:pPr>
          <a:endParaRPr lang="en-US" sz="2000" b="1" baseline="0">
            <a:latin typeface="Arial Black" panose="020B0A04020102020204" pitchFamily="34" charset="0"/>
          </a:endParaRPr>
        </a:p>
        <a:p>
          <a:pPr algn="ctr">
            <a:lnSpc>
              <a:spcPts val="2000"/>
            </a:lnSpc>
          </a:pPr>
          <a:r>
            <a:rPr lang="en-US" sz="2000" b="1" baseline="0">
              <a:latin typeface="Arial Black" panose="020B0A04020102020204" pitchFamily="34" charset="0"/>
            </a:rPr>
            <a:t> TUA</a:t>
          </a:r>
          <a:endParaRPr lang="en-US" sz="2000" b="1">
            <a:latin typeface="Arial Black" panose="020B0A04020102020204" pitchFamily="34" charset="0"/>
          </a:endParaRPr>
        </a:p>
      </xdr:txBody>
    </xdr:sp>
    <xdr:clientData/>
  </xdr:twoCellAnchor>
  <xdr:twoCellAnchor>
    <xdr:from>
      <xdr:col>0</xdr:col>
      <xdr:colOff>185736</xdr:colOff>
      <xdr:row>6</xdr:row>
      <xdr:rowOff>404811</xdr:rowOff>
    </xdr:from>
    <xdr:to>
      <xdr:col>4</xdr:col>
      <xdr:colOff>523875</xdr:colOff>
      <xdr:row>11</xdr:row>
      <xdr:rowOff>142875</xdr:rowOff>
    </xdr:to>
    <xdr:sp macro="" textlink="">
      <xdr:nvSpPr>
        <xdr:cNvPr id="28" name="Snip Diagonal Corner Rectangle 27">
          <a:hlinkClick xmlns:r="http://schemas.openxmlformats.org/officeDocument/2006/relationships" r:id="rId10"/>
        </xdr:cNvPr>
        <xdr:cNvSpPr/>
      </xdr:nvSpPr>
      <xdr:spPr>
        <a:xfrm>
          <a:off x="185420" y="4090670"/>
          <a:ext cx="2738755" cy="2500630"/>
        </a:xfrm>
        <a:prstGeom prst="snip2Diag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ctr">
            <a:lnSpc>
              <a:spcPts val="2000"/>
            </a:lnSpc>
          </a:pPr>
          <a:endParaRPr lang="en-US" sz="2800" b="1">
            <a:latin typeface="Arial Black" panose="020B0A04020102020204" pitchFamily="34" charset="0"/>
          </a:endParaRPr>
        </a:p>
        <a:p>
          <a:pPr algn="ctr">
            <a:lnSpc>
              <a:spcPts val="2000"/>
            </a:lnSpc>
          </a:pPr>
          <a:endParaRPr lang="en-US" sz="2400" b="1">
            <a:latin typeface="Arial Black" panose="020B0A04020102020204" pitchFamily="34" charset="0"/>
          </a:endParaRPr>
        </a:p>
        <a:p>
          <a:pPr algn="ctr">
            <a:lnSpc>
              <a:spcPts val="2000"/>
            </a:lnSpc>
          </a:pPr>
          <a:r>
            <a:rPr lang="en-US" sz="2400" b="1">
              <a:latin typeface="Arial Black" panose="020B0A04020102020204" pitchFamily="34" charset="0"/>
            </a:rPr>
            <a:t>BACA</a:t>
          </a:r>
        </a:p>
        <a:p>
          <a:pPr algn="ctr">
            <a:lnSpc>
              <a:spcPts val="2000"/>
            </a:lnSpc>
          </a:pPr>
          <a:endParaRPr lang="en-US" sz="2400" b="1">
            <a:latin typeface="Arial Black" panose="020B0A04020102020204" pitchFamily="34" charset="0"/>
          </a:endParaRPr>
        </a:p>
        <a:p>
          <a:pPr algn="ctr">
            <a:lnSpc>
              <a:spcPts val="2000"/>
            </a:lnSpc>
          </a:pPr>
          <a:r>
            <a:rPr lang="en-US" sz="2400" b="1">
              <a:latin typeface="Arial Black" panose="020B0A04020102020204" pitchFamily="34" charset="0"/>
            </a:rPr>
            <a:t>PETUNJUK</a:t>
          </a:r>
        </a:p>
      </xdr:txBody>
    </xdr:sp>
    <xdr:clientData/>
  </xdr:twoCellAnchor>
  <xdr:twoCellAnchor>
    <xdr:from>
      <xdr:col>0</xdr:col>
      <xdr:colOff>166691</xdr:colOff>
      <xdr:row>11</xdr:row>
      <xdr:rowOff>523876</xdr:rowOff>
    </xdr:from>
    <xdr:to>
      <xdr:col>4</xdr:col>
      <xdr:colOff>428625</xdr:colOff>
      <xdr:row>16</xdr:row>
      <xdr:rowOff>214312</xdr:rowOff>
    </xdr:to>
    <xdr:sp macro="" textlink="">
      <xdr:nvSpPr>
        <xdr:cNvPr id="29" name="Snip Diagonal Corner Rectangle 28">
          <a:hlinkClick xmlns:r="http://schemas.openxmlformats.org/officeDocument/2006/relationships" r:id="rId11"/>
        </xdr:cNvPr>
        <xdr:cNvSpPr/>
      </xdr:nvSpPr>
      <xdr:spPr>
        <a:xfrm>
          <a:off x="166370" y="6972300"/>
          <a:ext cx="2662555" cy="2452370"/>
        </a:xfrm>
        <a:prstGeom prst="snip2Diag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lnSpc>
              <a:spcPts val="2000"/>
            </a:lnSpc>
          </a:pPr>
          <a:endParaRPr lang="en-US" sz="2400" b="1">
            <a:latin typeface="Arial Black" panose="020B0A04020102020204" pitchFamily="34" charset="0"/>
          </a:endParaRPr>
        </a:p>
        <a:p>
          <a:pPr algn="ctr">
            <a:lnSpc>
              <a:spcPts val="2000"/>
            </a:lnSpc>
          </a:pPr>
          <a:endParaRPr lang="en-US" sz="2400" b="1">
            <a:latin typeface="Arial Black" panose="020B0A04020102020204" pitchFamily="34" charset="0"/>
          </a:endParaRPr>
        </a:p>
        <a:p>
          <a:pPr algn="ctr">
            <a:lnSpc>
              <a:spcPts val="2000"/>
            </a:lnSpc>
          </a:pPr>
          <a:r>
            <a:rPr lang="en-US" sz="2400" b="1">
              <a:latin typeface="Arial Black" panose="020B0A04020102020204" pitchFamily="34" charset="0"/>
            </a:rPr>
            <a:t> IDENTITAS </a:t>
          </a:r>
        </a:p>
      </xdr:txBody>
    </xdr:sp>
    <xdr:clientData/>
  </xdr:twoCellAnchor>
  <xdr:twoCellAnchor>
    <xdr:from>
      <xdr:col>18</xdr:col>
      <xdr:colOff>71435</xdr:colOff>
      <xdr:row>6</xdr:row>
      <xdr:rowOff>471487</xdr:rowOff>
    </xdr:from>
    <xdr:to>
      <xdr:col>22</xdr:col>
      <xdr:colOff>523875</xdr:colOff>
      <xdr:row>11</xdr:row>
      <xdr:rowOff>238125</xdr:rowOff>
    </xdr:to>
    <xdr:sp macro="" textlink="">
      <xdr:nvSpPr>
        <xdr:cNvPr id="25" name="Snip Diagonal Corner Rectangle 24">
          <a:hlinkClick xmlns:r="http://schemas.openxmlformats.org/officeDocument/2006/relationships" r:id="rId12"/>
        </xdr:cNvPr>
        <xdr:cNvSpPr/>
      </xdr:nvSpPr>
      <xdr:spPr>
        <a:xfrm>
          <a:off x="10872470" y="4157345"/>
          <a:ext cx="2853055" cy="2529205"/>
        </a:xfrm>
        <a:prstGeom prst="snip2Diag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lnSpc>
              <a:spcPts val="2000"/>
            </a:lnSpc>
          </a:pPr>
          <a:r>
            <a:rPr lang="en-US" sz="2000" b="1">
              <a:latin typeface="Arial Black" panose="020B0A04020102020204" pitchFamily="34" charset="0"/>
            </a:rPr>
            <a:t>KUESIONER</a:t>
          </a:r>
        </a:p>
        <a:p>
          <a:pPr algn="ctr">
            <a:lnSpc>
              <a:spcPts val="2000"/>
            </a:lnSpc>
          </a:pPr>
          <a:endParaRPr lang="en-US" sz="2000" b="1">
            <a:latin typeface="Arial Black" panose="020B0A04020102020204" pitchFamily="34" charset="0"/>
          </a:endParaRPr>
        </a:p>
        <a:p>
          <a:pPr algn="ctr">
            <a:lnSpc>
              <a:spcPts val="2000"/>
            </a:lnSpc>
          </a:pPr>
          <a:r>
            <a:rPr lang="en-US" sz="2000" b="1">
              <a:latin typeface="Arial Black" panose="020B0A04020102020204" pitchFamily="34" charset="0"/>
            </a:rPr>
            <a:t> OLEH TEMAN</a:t>
          </a:r>
        </a:p>
        <a:p>
          <a:pPr algn="ctr">
            <a:lnSpc>
              <a:spcPts val="2000"/>
            </a:lnSpc>
          </a:pPr>
          <a:endParaRPr lang="en-US" sz="2000" b="1">
            <a:latin typeface="Arial Black" panose="020B0A04020102020204" pitchFamily="34" charset="0"/>
          </a:endParaRPr>
        </a:p>
        <a:p>
          <a:pPr algn="ctr">
            <a:lnSpc>
              <a:spcPts val="2000"/>
            </a:lnSpc>
          </a:pPr>
          <a:r>
            <a:rPr lang="en-US" sz="2000" b="1">
              <a:latin typeface="Arial Black" panose="020B0A04020102020204" pitchFamily="34" charset="0"/>
            </a:rPr>
            <a:t> SEJAWAT</a:t>
          </a:r>
        </a:p>
      </xdr:txBody>
    </xdr:sp>
    <xdr:clientData/>
  </xdr:twoCellAnchor>
  <xdr:twoCellAnchor>
    <xdr:from>
      <xdr:col>18</xdr:col>
      <xdr:colOff>280985</xdr:colOff>
      <xdr:row>11</xdr:row>
      <xdr:rowOff>523875</xdr:rowOff>
    </xdr:from>
    <xdr:to>
      <xdr:col>23</xdr:col>
      <xdr:colOff>-1</xdr:colOff>
      <xdr:row>16</xdr:row>
      <xdr:rowOff>380999</xdr:rowOff>
    </xdr:to>
    <xdr:sp macro="" textlink="">
      <xdr:nvSpPr>
        <xdr:cNvPr id="31" name="Snip Diagonal Corner Rectangle 30">
          <a:hlinkClick xmlns:r="http://schemas.openxmlformats.org/officeDocument/2006/relationships" r:id="rId13"/>
        </xdr:cNvPr>
        <xdr:cNvSpPr/>
      </xdr:nvSpPr>
      <xdr:spPr>
        <a:xfrm>
          <a:off x="11082020" y="6972300"/>
          <a:ext cx="2719070" cy="2618740"/>
        </a:xfrm>
        <a:prstGeom prst="snip2Diag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lnSpc>
              <a:spcPts val="1700"/>
            </a:lnSpc>
          </a:pPr>
          <a:r>
            <a:rPr lang="en-US" sz="2200" b="1">
              <a:latin typeface="Arial Black" panose="020B0A04020102020204" pitchFamily="34" charset="0"/>
            </a:rPr>
            <a:t> KUESIONER</a:t>
          </a:r>
        </a:p>
        <a:p>
          <a:pPr algn="ctr">
            <a:lnSpc>
              <a:spcPts val="1700"/>
            </a:lnSpc>
          </a:pPr>
          <a:endParaRPr lang="en-US" sz="2200" b="1">
            <a:latin typeface="Arial Black" panose="020B0A04020102020204" pitchFamily="34" charset="0"/>
          </a:endParaRPr>
        </a:p>
        <a:p>
          <a:pPr algn="ctr">
            <a:lnSpc>
              <a:spcPts val="1700"/>
            </a:lnSpc>
          </a:pPr>
          <a:r>
            <a:rPr lang="en-US" sz="2200" b="1">
              <a:latin typeface="Arial Black" panose="020B0A04020102020204" pitchFamily="34" charset="0"/>
            </a:rPr>
            <a:t> OLEH</a:t>
          </a:r>
        </a:p>
        <a:p>
          <a:pPr algn="ctr">
            <a:lnSpc>
              <a:spcPts val="1700"/>
            </a:lnSpc>
          </a:pPr>
          <a:endParaRPr lang="en-US" sz="2200" b="1">
            <a:latin typeface="Arial Black" panose="020B0A04020102020204" pitchFamily="34" charset="0"/>
          </a:endParaRPr>
        </a:p>
        <a:p>
          <a:pPr algn="ctr">
            <a:lnSpc>
              <a:spcPts val="1700"/>
            </a:lnSpc>
          </a:pPr>
          <a:r>
            <a:rPr lang="en-US" sz="2200" b="1">
              <a:latin typeface="Arial Black" panose="020B0A04020102020204" pitchFamily="34" charset="0"/>
            </a:rPr>
            <a:t> ORANG</a:t>
          </a:r>
        </a:p>
        <a:p>
          <a:pPr algn="ctr">
            <a:lnSpc>
              <a:spcPts val="1700"/>
            </a:lnSpc>
          </a:pPr>
          <a:endParaRPr lang="en-US" sz="2200" b="1">
            <a:latin typeface="Arial Black" panose="020B0A04020102020204" pitchFamily="34" charset="0"/>
          </a:endParaRPr>
        </a:p>
        <a:p>
          <a:pPr algn="ctr">
            <a:lnSpc>
              <a:spcPts val="1700"/>
            </a:lnSpc>
          </a:pPr>
          <a:r>
            <a:rPr lang="en-US" sz="2200" b="1" baseline="0">
              <a:latin typeface="Arial Black" panose="020B0A04020102020204" pitchFamily="34" charset="0"/>
            </a:rPr>
            <a:t> TUA</a:t>
          </a:r>
          <a:endParaRPr lang="en-US" sz="2200" b="1">
            <a:latin typeface="Arial Black" panose="020B0A04020102020204" pitchFamily="34" charset="0"/>
          </a:endParaRPr>
        </a:p>
      </xdr:txBody>
    </xdr:sp>
    <xdr:clientData/>
  </xdr:twoCellAnchor>
  <xdr:twoCellAnchor>
    <xdr:from>
      <xdr:col>5</xdr:col>
      <xdr:colOff>128589</xdr:colOff>
      <xdr:row>6</xdr:row>
      <xdr:rowOff>528639</xdr:rowOff>
    </xdr:from>
    <xdr:to>
      <xdr:col>9</xdr:col>
      <xdr:colOff>547688</xdr:colOff>
      <xdr:row>11</xdr:row>
      <xdr:rowOff>190500</xdr:rowOff>
    </xdr:to>
    <xdr:sp macro="" textlink="">
      <xdr:nvSpPr>
        <xdr:cNvPr id="32" name="Snip Diagonal Corner Rectangle 31">
          <a:hlinkClick xmlns:r="http://schemas.openxmlformats.org/officeDocument/2006/relationships" r:id="rId14"/>
        </xdr:cNvPr>
        <xdr:cNvSpPr/>
      </xdr:nvSpPr>
      <xdr:spPr>
        <a:xfrm>
          <a:off x="3128645" y="4214495"/>
          <a:ext cx="2819400" cy="2424430"/>
        </a:xfrm>
        <a:prstGeom prst="snip2Diag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lnSpc>
              <a:spcPts val="2000"/>
            </a:lnSpc>
          </a:pPr>
          <a:r>
            <a:rPr lang="en-US" sz="2800" b="1">
              <a:latin typeface="Arial Black" panose="020B0A04020102020204" pitchFamily="34" charset="0"/>
            </a:rPr>
            <a:t>SAMPUL</a:t>
          </a:r>
        </a:p>
      </xdr:txBody>
    </xdr:sp>
    <xdr:clientData/>
  </xdr:twoCellAnchor>
  <xdr:twoCellAnchor>
    <xdr:from>
      <xdr:col>11</xdr:col>
      <xdr:colOff>71437</xdr:colOff>
      <xdr:row>18</xdr:row>
      <xdr:rowOff>33336</xdr:rowOff>
    </xdr:from>
    <xdr:to>
      <xdr:col>17</xdr:col>
      <xdr:colOff>214312</xdr:colOff>
      <xdr:row>21</xdr:row>
      <xdr:rowOff>381000</xdr:rowOff>
    </xdr:to>
    <xdr:sp macro="" textlink="">
      <xdr:nvSpPr>
        <xdr:cNvPr id="18" name="Snip Diagonal Corner Rectangle 17">
          <a:hlinkClick xmlns:r="http://schemas.openxmlformats.org/officeDocument/2006/relationships" r:id="rId15"/>
        </xdr:cNvPr>
        <xdr:cNvSpPr/>
      </xdr:nvSpPr>
      <xdr:spPr>
        <a:xfrm>
          <a:off x="6671945" y="10348595"/>
          <a:ext cx="3743325" cy="2005330"/>
        </a:xfrm>
        <a:prstGeom prst="snip2Diag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lnSpc>
              <a:spcPts val="2000"/>
            </a:lnSpc>
          </a:pPr>
          <a:r>
            <a:rPr lang="en-US" sz="2400" b="1">
              <a:latin typeface="Arial Black" panose="020B0A04020102020204" pitchFamily="34" charset="0"/>
            </a:rPr>
            <a:t>KETENTUAN</a:t>
          </a:r>
        </a:p>
        <a:p>
          <a:pPr algn="ctr">
            <a:lnSpc>
              <a:spcPts val="2000"/>
            </a:lnSpc>
          </a:pPr>
          <a:endParaRPr lang="en-US" sz="2400" b="1" baseline="0">
            <a:latin typeface="Arial Black" panose="020B0A04020102020204" pitchFamily="34" charset="0"/>
          </a:endParaRPr>
        </a:p>
        <a:p>
          <a:pPr algn="ctr">
            <a:lnSpc>
              <a:spcPts val="2000"/>
            </a:lnSpc>
          </a:pPr>
          <a:r>
            <a:rPr lang="en-US" sz="2400" b="1" baseline="0">
              <a:latin typeface="Arial Black" panose="020B0A04020102020204" pitchFamily="34" charset="0"/>
            </a:rPr>
            <a:t> RESPONDEN</a:t>
          </a:r>
          <a:endParaRPr lang="en-US" sz="2400" b="1">
            <a:latin typeface="Arial Black" panose="020B0A040201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104775</xdr:colOff>
      <xdr:row>4</xdr:row>
      <xdr:rowOff>152400</xdr:rowOff>
    </xdr:from>
    <xdr:to>
      <xdr:col>3</xdr:col>
      <xdr:colOff>504825</xdr:colOff>
      <xdr:row>8</xdr:row>
      <xdr:rowOff>428625</xdr:rowOff>
    </xdr:to>
    <xdr:sp macro="" textlink="">
      <xdr:nvSpPr>
        <xdr:cNvPr id="2" name="Right Arrow 1"/>
        <xdr:cNvSpPr/>
      </xdr:nvSpPr>
      <xdr:spPr>
        <a:xfrm>
          <a:off x="2176780" y="1057275"/>
          <a:ext cx="400050" cy="2714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38735</xdr:colOff>
      <xdr:row>42</xdr:row>
      <xdr:rowOff>0</xdr:rowOff>
    </xdr:from>
    <xdr:to>
      <xdr:col>3</xdr:col>
      <xdr:colOff>132080</xdr:colOff>
      <xdr:row>42</xdr:row>
      <xdr:rowOff>0</xdr:rowOff>
    </xdr:to>
    <xdr:cxnSp macro="">
      <xdr:nvCxnSpPr>
        <xdr:cNvPr id="2" name="Straight Connector 1"/>
        <xdr:cNvCxnSpPr/>
      </xdr:nvCxnSpPr>
      <xdr:spPr>
        <a:xfrm>
          <a:off x="2607945" y="16624935"/>
          <a:ext cx="9334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1</xdr:col>
      <xdr:colOff>590550</xdr:colOff>
      <xdr:row>2</xdr:row>
      <xdr:rowOff>190500</xdr:rowOff>
    </xdr:to>
    <xdr:sp macro="" textlink="">
      <xdr:nvSpPr>
        <xdr:cNvPr id="3" name="Bevel 2">
          <a:hlinkClick xmlns:r="http://schemas.openxmlformats.org/officeDocument/2006/relationships" r:id="rId1"/>
        </xdr:cNvPr>
        <xdr:cNvSpPr/>
      </xdr:nvSpPr>
      <xdr:spPr>
        <a:xfrm>
          <a:off x="0" y="0"/>
          <a:ext cx="796290" cy="61277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MENU</a:t>
          </a:r>
        </a:p>
        <a:p>
          <a:pPr algn="ctr"/>
          <a:r>
            <a:rPr lang="en-US" sz="1100" b="1"/>
            <a:t>UTAMA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xdr:colOff>
      <xdr:row>40</xdr:row>
      <xdr:rowOff>400050</xdr:rowOff>
    </xdr:from>
    <xdr:to>
      <xdr:col>6</xdr:col>
      <xdr:colOff>742950</xdr:colOff>
      <xdr:row>41</xdr:row>
      <xdr:rowOff>361950</xdr:rowOff>
    </xdr:to>
    <xdr:pic>
      <xdr:nvPicPr>
        <xdr:cNvPr id="31531" name="Picture 27"/>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111250" y="8399780"/>
          <a:ext cx="39338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43</xdr:row>
      <xdr:rowOff>9525</xdr:rowOff>
    </xdr:from>
    <xdr:to>
      <xdr:col>6</xdr:col>
      <xdr:colOff>733425</xdr:colOff>
      <xdr:row>44</xdr:row>
      <xdr:rowOff>9525</xdr:rowOff>
    </xdr:to>
    <xdr:pic>
      <xdr:nvPicPr>
        <xdr:cNvPr id="31532" name="Picture 28"/>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101725" y="9018905"/>
          <a:ext cx="39338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9525</xdr:colOff>
      <xdr:row>2</xdr:row>
      <xdr:rowOff>171450</xdr:rowOff>
    </xdr:to>
    <xdr:sp macro="" textlink="">
      <xdr:nvSpPr>
        <xdr:cNvPr id="2" name="Bevel 32">
          <a:hlinkClick xmlns:r="http://schemas.openxmlformats.org/officeDocument/2006/relationships" r:id="rId3"/>
        </xdr:cNvPr>
        <xdr:cNvSpPr/>
      </xdr:nvSpPr>
      <xdr:spPr>
        <a:xfrm>
          <a:off x="0" y="0"/>
          <a:ext cx="803275" cy="552450"/>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MENU</a:t>
          </a:r>
        </a:p>
        <a:p>
          <a:pPr algn="ctr"/>
          <a:r>
            <a:rPr lang="en-US" sz="1100" b="1"/>
            <a:t>UTAMA</a:t>
          </a:r>
        </a:p>
      </xdr:txBody>
    </xdr:sp>
    <xdr:clientData/>
  </xdr:twoCellAnchor>
  <xdr:twoCellAnchor editAs="oneCell">
    <xdr:from>
      <xdr:col>1</xdr:col>
      <xdr:colOff>95250</xdr:colOff>
      <xdr:row>41</xdr:row>
      <xdr:rowOff>28575</xdr:rowOff>
    </xdr:from>
    <xdr:to>
      <xdr:col>5</xdr:col>
      <xdr:colOff>514350</xdr:colOff>
      <xdr:row>41</xdr:row>
      <xdr:rowOff>352425</xdr:rowOff>
    </xdr:to>
    <xdr:sp macro="" textlink="">
      <xdr:nvSpPr>
        <xdr:cNvPr id="31534" name="AutoShape 1"/>
        <xdr:cNvSpPr>
          <a:spLocks noChangeAspect="1" noChangeArrowheads="1"/>
        </xdr:cNvSpPr>
      </xdr:nvSpPr>
      <xdr:spPr>
        <a:xfrm>
          <a:off x="889000" y="8456930"/>
          <a:ext cx="31273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0</xdr:colOff>
      <xdr:row>0</xdr:row>
      <xdr:rowOff>57150</xdr:rowOff>
    </xdr:from>
    <xdr:ext cx="2828925" cy="480713"/>
    <xdr:sp macro="" textlink="">
      <xdr:nvSpPr>
        <xdr:cNvPr id="3" name="Rectangle 7"/>
        <xdr:cNvSpPr/>
      </xdr:nvSpPr>
      <xdr:spPr>
        <a:xfrm>
          <a:off x="3502025" y="57150"/>
          <a:ext cx="2828925" cy="480695"/>
        </a:xfrm>
        <a:prstGeom prst="rect">
          <a:avLst/>
        </a:prstGeom>
        <a:noFill/>
      </xdr:spPr>
      <xdr:txBody>
        <a:bodyPr wrap="square" lIns="91440" tIns="45720" rIns="91440" bIns="45720">
          <a:spAutoFit/>
        </a:bodyPr>
        <a:lstStyle/>
        <a:p>
          <a:pPr algn="ctr"/>
          <a:r>
            <a:rPr lang="en-US" sz="2400" b="1" cap="none" spc="0">
              <a:ln w="31550" cmpd="sng">
                <a:gradFill>
                  <a:gsLst>
                    <a:gs pos="70000">
                      <a:schemeClr val="accent6">
                        <a:shade val="50000"/>
                        <a:satMod val="190000"/>
                      </a:schemeClr>
                    </a:gs>
                    <a:gs pos="0">
                      <a:schemeClr val="accent6">
                        <a:tint val="77000"/>
                        <a:satMod val="180000"/>
                      </a:schemeClr>
                    </a:gs>
                  </a:gsLst>
                  <a:lin ang="5400000"/>
                </a:gradFill>
                <a:prstDash val="solid"/>
              </a:ln>
              <a:solidFill>
                <a:schemeClr val="accent6">
                  <a:tint val="15000"/>
                  <a:satMod val="200000"/>
                </a:schemeClr>
              </a:solidFill>
              <a:effectLst>
                <a:outerShdw blurRad="50800" dist="40000" dir="5400000" algn="tl" rotWithShape="0">
                  <a:srgbClr val="000000">
                    <a:shade val="5000"/>
                    <a:satMod val="120000"/>
                    <a:alpha val="33000"/>
                  </a:srgbClr>
                </a:outerShdw>
              </a:effectLst>
            </a:rPr>
            <a:t>Gunakan Kertas A4</a:t>
          </a:r>
        </a:p>
      </xdr:txBody>
    </xdr:sp>
    <xdr:clientData/>
  </xdr:oneCellAnchor>
  <xdr:twoCellAnchor>
    <xdr:from>
      <xdr:col>8</xdr:col>
      <xdr:colOff>123825</xdr:colOff>
      <xdr:row>0</xdr:row>
      <xdr:rowOff>28575</xdr:rowOff>
    </xdr:from>
    <xdr:to>
      <xdr:col>8</xdr:col>
      <xdr:colOff>762000</xdr:colOff>
      <xdr:row>2</xdr:row>
      <xdr:rowOff>152400</xdr:rowOff>
    </xdr:to>
    <xdr:sp macro="" textlink="">
      <xdr:nvSpPr>
        <xdr:cNvPr id="4" name="Right Arrow 8"/>
        <xdr:cNvSpPr/>
      </xdr:nvSpPr>
      <xdr:spPr>
        <a:xfrm>
          <a:off x="6414135" y="28575"/>
          <a:ext cx="638175" cy="504825"/>
        </a:xfrm>
        <a:prstGeom prst="rightArrow">
          <a:avLst/>
        </a:prstGeom>
        <a:solidFill>
          <a:srgbClr val="8000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latin typeface="Arial Narrow" panose="020B0606020202030204" pitchFamily="34" charset="0"/>
            </a:rPr>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238125</xdr:colOff>
      <xdr:row>32</xdr:row>
      <xdr:rowOff>314325</xdr:rowOff>
    </xdr:from>
    <xdr:to>
      <xdr:col>4</xdr:col>
      <xdr:colOff>1638300</xdr:colOff>
      <xdr:row>32</xdr:row>
      <xdr:rowOff>742950</xdr:rowOff>
    </xdr:to>
    <xdr:pic>
      <xdr:nvPicPr>
        <xdr:cNvPr id="32090"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a:xfrm>
          <a:off x="1031875" y="7943850"/>
          <a:ext cx="351536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9525</xdr:colOff>
      <xdr:row>3</xdr:row>
      <xdr:rowOff>9525</xdr:rowOff>
    </xdr:to>
    <xdr:sp macro="" textlink="">
      <xdr:nvSpPr>
        <xdr:cNvPr id="2" name="Bevel 2">
          <a:hlinkClick xmlns:r="http://schemas.openxmlformats.org/officeDocument/2006/relationships" r:id="rId2"/>
        </xdr:cNvPr>
        <xdr:cNvSpPr/>
      </xdr:nvSpPr>
      <xdr:spPr>
        <a:xfrm>
          <a:off x="0" y="0"/>
          <a:ext cx="803275" cy="58102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MENU</a:t>
          </a:r>
        </a:p>
        <a:p>
          <a:pPr algn="ctr"/>
          <a:r>
            <a:rPr lang="en-US" sz="1100" b="1"/>
            <a:t>UTAMA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2</xdr:row>
      <xdr:rowOff>171450</xdr:rowOff>
    </xdr:to>
    <xdr:sp macro="" textlink="">
      <xdr:nvSpPr>
        <xdr:cNvPr id="2" name="Bevel 1">
          <a:hlinkClick xmlns:r="http://schemas.openxmlformats.org/officeDocument/2006/relationships" r:id="rId1"/>
        </xdr:cNvPr>
        <xdr:cNvSpPr/>
      </xdr:nvSpPr>
      <xdr:spPr>
        <a:xfrm>
          <a:off x="0" y="0"/>
          <a:ext cx="800100" cy="552450"/>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MENU</a:t>
          </a:r>
        </a:p>
        <a:p>
          <a:pPr algn="ctr"/>
          <a:r>
            <a:rPr lang="en-US" sz="1100" b="1"/>
            <a:t>UTAMA</a:t>
          </a:r>
        </a:p>
      </xdr:txBody>
    </xdr:sp>
    <xdr:clientData/>
  </xdr:twoCellAnchor>
  <xdr:oneCellAnchor>
    <xdr:from>
      <xdr:col>3</xdr:col>
      <xdr:colOff>1438303</xdr:colOff>
      <xdr:row>0</xdr:row>
      <xdr:rowOff>28575</xdr:rowOff>
    </xdr:from>
    <xdr:ext cx="3029932" cy="530658"/>
    <xdr:sp macro="" textlink="">
      <xdr:nvSpPr>
        <xdr:cNvPr id="4" name="Rectangle 3"/>
        <xdr:cNvSpPr/>
      </xdr:nvSpPr>
      <xdr:spPr>
        <a:xfrm>
          <a:off x="3110865" y="28575"/>
          <a:ext cx="3029585" cy="530225"/>
        </a:xfrm>
        <a:prstGeom prst="rect">
          <a:avLst/>
        </a:prstGeom>
        <a:noFill/>
      </xdr:spPr>
      <xdr:txBody>
        <a:bodyPr wrap="none" lIns="91440" tIns="45720" rIns="91440" bIns="45720">
          <a:spAutoFit/>
        </a:bodyPr>
        <a:lstStyle/>
        <a:p>
          <a:pPr algn="ctr"/>
          <a:r>
            <a:rPr lang="en-US" sz="2800" b="1" cap="none" spc="0">
              <a:ln w="31550" cmpd="sng">
                <a:gradFill>
                  <a:gsLst>
                    <a:gs pos="70000">
                      <a:schemeClr val="accent6">
                        <a:shade val="50000"/>
                        <a:satMod val="190000"/>
                      </a:schemeClr>
                    </a:gs>
                    <a:gs pos="0">
                      <a:schemeClr val="accent6">
                        <a:tint val="77000"/>
                        <a:satMod val="180000"/>
                      </a:schemeClr>
                    </a:gs>
                  </a:gsLst>
                  <a:lin ang="5400000"/>
                </a:gradFill>
                <a:prstDash val="solid"/>
              </a:ln>
              <a:solidFill>
                <a:schemeClr val="accent6">
                  <a:tint val="15000"/>
                  <a:satMod val="200000"/>
                </a:schemeClr>
              </a:solidFill>
              <a:effectLst>
                <a:outerShdw blurRad="50800" dist="40000" dir="5400000" algn="tl" rotWithShape="0">
                  <a:srgbClr val="000000">
                    <a:shade val="5000"/>
                    <a:satMod val="120000"/>
                    <a:alpha val="33000"/>
                  </a:srgbClr>
                </a:outerShdw>
              </a:effectLst>
            </a:rPr>
            <a:t>Gunakan Kertas A4</a:t>
          </a:r>
        </a:p>
      </xdr:txBody>
    </xdr:sp>
    <xdr:clientData/>
  </xdr:oneCellAnchor>
  <xdr:twoCellAnchor>
    <xdr:from>
      <xdr:col>8</xdr:col>
      <xdr:colOff>714375</xdr:colOff>
      <xdr:row>0</xdr:row>
      <xdr:rowOff>0</xdr:rowOff>
    </xdr:from>
    <xdr:to>
      <xdr:col>9</xdr:col>
      <xdr:colOff>771525</xdr:colOff>
      <xdr:row>3</xdr:row>
      <xdr:rowOff>85724</xdr:rowOff>
    </xdr:to>
    <xdr:sp macro="" textlink="">
      <xdr:nvSpPr>
        <xdr:cNvPr id="5" name="Right Arrow 4">
          <a:hlinkClick xmlns:r="http://schemas.openxmlformats.org/officeDocument/2006/relationships" r:id="rId2"/>
        </xdr:cNvPr>
        <xdr:cNvSpPr/>
      </xdr:nvSpPr>
      <xdr:spPr>
        <a:xfrm>
          <a:off x="6647180" y="0"/>
          <a:ext cx="796290" cy="656590"/>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r>
            <a:rPr lang="en-US" sz="1100" b="1">
              <a:latin typeface="Arial Black" panose="020B0A04020102020204" pitchFamily="34" charset="0"/>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4</xdr:row>
      <xdr:rowOff>114300</xdr:rowOff>
    </xdr:from>
    <xdr:to>
      <xdr:col>0</xdr:col>
      <xdr:colOff>628650</xdr:colOff>
      <xdr:row>7</xdr:row>
      <xdr:rowOff>85725</xdr:rowOff>
    </xdr:to>
    <xdr:sp macro="" textlink="">
      <xdr:nvSpPr>
        <xdr:cNvPr id="2" name="Line Callout 1 1"/>
        <xdr:cNvSpPr/>
      </xdr:nvSpPr>
      <xdr:spPr>
        <a:xfrm>
          <a:off x="28575" y="876300"/>
          <a:ext cx="600075" cy="714375"/>
        </a:xfrm>
        <a:prstGeom prst="borderCallout1">
          <a:avLst>
            <a:gd name="adj1" fmla="val 102424"/>
            <a:gd name="adj2" fmla="val 37699"/>
            <a:gd name="adj3" fmla="val 133316"/>
            <a:gd name="adj4" fmla="val 8706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900">
              <a:solidFill>
                <a:sysClr val="windowText" lastClr="000000"/>
              </a:solidFill>
              <a:latin typeface="Arial Narrow" panose="020B0606020202030204" pitchFamily="34" charset="0"/>
            </a:rPr>
            <a:t>Hilangkan </a:t>
          </a:r>
          <a:r>
            <a:rPr lang="en-US" sz="1100">
              <a:solidFill>
                <a:sysClr val="windowText" lastClr="000000"/>
              </a:solidFill>
              <a:latin typeface="Arial Narrow" panose="020B0606020202030204" pitchFamily="34" charset="0"/>
            </a:rPr>
            <a:t>Baris Kosong</a:t>
          </a:r>
        </a:p>
      </xdr:txBody>
    </xdr:sp>
    <xdr:clientData/>
  </xdr:twoCellAnchor>
  <xdr:twoCellAnchor>
    <xdr:from>
      <xdr:col>10</xdr:col>
      <xdr:colOff>142875</xdr:colOff>
      <xdr:row>0</xdr:row>
      <xdr:rowOff>28575</xdr:rowOff>
    </xdr:from>
    <xdr:to>
      <xdr:col>10</xdr:col>
      <xdr:colOff>781050</xdr:colOff>
      <xdr:row>2</xdr:row>
      <xdr:rowOff>152400</xdr:rowOff>
    </xdr:to>
    <xdr:sp macro="" textlink="">
      <xdr:nvSpPr>
        <xdr:cNvPr id="3" name="Right Arrow 2">
          <a:hlinkClick xmlns:r="http://schemas.openxmlformats.org/officeDocument/2006/relationships" r:id="rId1"/>
        </xdr:cNvPr>
        <xdr:cNvSpPr/>
      </xdr:nvSpPr>
      <xdr:spPr>
        <a:xfrm>
          <a:off x="7444105" y="28575"/>
          <a:ext cx="638175" cy="504825"/>
        </a:xfrm>
        <a:prstGeom prst="rightArrow">
          <a:avLst/>
        </a:prstGeom>
        <a:solidFill>
          <a:srgbClr val="8000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latin typeface="Arial Narrow" panose="020B0606020202030204" pitchFamily="34" charset="0"/>
            </a:rPr>
            <a:t>NEXT</a:t>
          </a:r>
        </a:p>
      </xdr:txBody>
    </xdr:sp>
    <xdr:clientData/>
  </xdr:twoCellAnchor>
  <xdr:twoCellAnchor>
    <xdr:from>
      <xdr:col>0</xdr:col>
      <xdr:colOff>0</xdr:colOff>
      <xdr:row>0</xdr:row>
      <xdr:rowOff>0</xdr:rowOff>
    </xdr:from>
    <xdr:to>
      <xdr:col>1</xdr:col>
      <xdr:colOff>9525</xdr:colOff>
      <xdr:row>2</xdr:row>
      <xdr:rowOff>171450</xdr:rowOff>
    </xdr:to>
    <xdr:sp macro="" textlink="">
      <xdr:nvSpPr>
        <xdr:cNvPr id="4" name="Bevel 3">
          <a:hlinkClick xmlns:r="http://schemas.openxmlformats.org/officeDocument/2006/relationships" r:id="rId2"/>
        </xdr:cNvPr>
        <xdr:cNvSpPr/>
      </xdr:nvSpPr>
      <xdr:spPr>
        <a:xfrm>
          <a:off x="0" y="0"/>
          <a:ext cx="803275" cy="552450"/>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MENU</a:t>
          </a:r>
        </a:p>
        <a:p>
          <a:pPr algn="ctr"/>
          <a:r>
            <a:rPr lang="en-US" sz="1100" b="1"/>
            <a:t>UTAMA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57150</xdr:colOff>
      <xdr:row>0</xdr:row>
      <xdr:rowOff>0</xdr:rowOff>
    </xdr:from>
    <xdr:to>
      <xdr:col>7</xdr:col>
      <xdr:colOff>790574</xdr:colOff>
      <xdr:row>2</xdr:row>
      <xdr:rowOff>123825</xdr:rowOff>
    </xdr:to>
    <xdr:sp macro="" textlink="">
      <xdr:nvSpPr>
        <xdr:cNvPr id="2" name="Right Arrow 1">
          <a:hlinkClick xmlns:r="http://schemas.openxmlformats.org/officeDocument/2006/relationships" r:id="rId1"/>
        </xdr:cNvPr>
        <xdr:cNvSpPr/>
      </xdr:nvSpPr>
      <xdr:spPr>
        <a:xfrm>
          <a:off x="6486525" y="0"/>
          <a:ext cx="732790" cy="504825"/>
        </a:xfrm>
        <a:prstGeom prst="rightArrow">
          <a:avLst/>
        </a:prstGeom>
        <a:solidFill>
          <a:srgbClr val="8000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100" b="1">
              <a:latin typeface="Arial Narrow" panose="020B0606020202030204" pitchFamily="34" charset="0"/>
            </a:rPr>
            <a:t>NEXT</a:t>
          </a:r>
        </a:p>
      </xdr:txBody>
    </xdr:sp>
    <xdr:clientData/>
  </xdr:twoCellAnchor>
  <xdr:twoCellAnchor>
    <xdr:from>
      <xdr:col>0</xdr:col>
      <xdr:colOff>0</xdr:colOff>
      <xdr:row>0</xdr:row>
      <xdr:rowOff>0</xdr:rowOff>
    </xdr:from>
    <xdr:to>
      <xdr:col>1</xdr:col>
      <xdr:colOff>9525</xdr:colOff>
      <xdr:row>2</xdr:row>
      <xdr:rowOff>171450</xdr:rowOff>
    </xdr:to>
    <xdr:sp macro="" textlink="">
      <xdr:nvSpPr>
        <xdr:cNvPr id="3" name="Bevel 2">
          <a:hlinkClick xmlns:r="http://schemas.openxmlformats.org/officeDocument/2006/relationships" r:id="rId2"/>
        </xdr:cNvPr>
        <xdr:cNvSpPr/>
      </xdr:nvSpPr>
      <xdr:spPr>
        <a:xfrm>
          <a:off x="0" y="0"/>
          <a:ext cx="803275" cy="552450"/>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100" b="1"/>
            <a:t>MENU</a:t>
          </a:r>
        </a:p>
        <a:p>
          <a:pPr algn="ctr"/>
          <a:r>
            <a:rPr lang="en-US" sz="1100" b="1"/>
            <a:t>UTAMA</a:t>
          </a:r>
        </a:p>
      </xdr:txBody>
    </xdr:sp>
    <xdr:clientData/>
  </xdr:twoCellAnchor>
  <xdr:oneCellAnchor>
    <xdr:from>
      <xdr:col>3</xdr:col>
      <xdr:colOff>114300</xdr:colOff>
      <xdr:row>0</xdr:row>
      <xdr:rowOff>0</xdr:rowOff>
    </xdr:from>
    <xdr:ext cx="3179172" cy="543358"/>
    <xdr:sp macro="" textlink="">
      <xdr:nvSpPr>
        <xdr:cNvPr id="4" name="Rectangle 3"/>
        <xdr:cNvSpPr/>
      </xdr:nvSpPr>
      <xdr:spPr>
        <a:xfrm>
          <a:off x="3222625" y="0"/>
          <a:ext cx="3178810" cy="542925"/>
        </a:xfrm>
        <a:prstGeom prst="rect">
          <a:avLst/>
        </a:prstGeom>
        <a:noFill/>
      </xdr:spPr>
      <xdr:txBody>
        <a:bodyPr wrap="square" lIns="91440" tIns="45720" rIns="91440" bIns="45720">
          <a:spAutoFit/>
        </a:bodyPr>
        <a:lstStyle/>
        <a:p>
          <a:pPr algn="ctr"/>
          <a:r>
            <a:rPr lang="en-US" sz="2800" b="1" cap="none" spc="0">
              <a:ln w="19050">
                <a:solidFill>
                  <a:schemeClr val="tx2">
                    <a:tint val="1000"/>
                  </a:schemeClr>
                </a:solidFill>
                <a:prstDash val="solid"/>
              </a:ln>
              <a:solidFill>
                <a:schemeClr val="accent3"/>
              </a:solidFill>
              <a:effectLst>
                <a:outerShdw blurRad="50000" dist="50800" dir="7500000" algn="tl">
                  <a:srgbClr val="000000">
                    <a:shade val="5000"/>
                    <a:alpha val="35000"/>
                  </a:srgbClr>
                </a:outerShdw>
              </a:effectLst>
            </a:rPr>
            <a:t>Gunakan Kertas A4</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114300</xdr:colOff>
      <xdr:row>1</xdr:row>
      <xdr:rowOff>9525</xdr:rowOff>
    </xdr:from>
    <xdr:to>
      <xdr:col>0</xdr:col>
      <xdr:colOff>685800</xdr:colOff>
      <xdr:row>2</xdr:row>
      <xdr:rowOff>171450</xdr:rowOff>
    </xdr:to>
    <xdr:sp macro="" textlink="">
      <xdr:nvSpPr>
        <xdr:cNvPr id="4" name="Rectangle 3">
          <a:hlinkClick xmlns:r="http://schemas.openxmlformats.org/officeDocument/2006/relationships" r:id="rId1"/>
        </xdr:cNvPr>
        <xdr:cNvSpPr/>
      </xdr:nvSpPr>
      <xdr:spPr>
        <a:xfrm>
          <a:off x="114300" y="200025"/>
          <a:ext cx="571500" cy="3524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l"/>
          <a:r>
            <a:rPr lang="en-US" sz="1100" b="1"/>
            <a:t>MENU</a:t>
          </a:r>
        </a:p>
      </xdr:txBody>
    </xdr:sp>
    <xdr:clientData/>
  </xdr:twoCellAnchor>
  <xdr:twoCellAnchor>
    <xdr:from>
      <xdr:col>0</xdr:col>
      <xdr:colOff>114300</xdr:colOff>
      <xdr:row>0</xdr:row>
      <xdr:rowOff>0</xdr:rowOff>
    </xdr:from>
    <xdr:to>
      <xdr:col>0</xdr:col>
      <xdr:colOff>695325</xdr:colOff>
      <xdr:row>0</xdr:row>
      <xdr:rowOff>171450</xdr:rowOff>
    </xdr:to>
    <xdr:sp macro="" textlink="">
      <xdr:nvSpPr>
        <xdr:cNvPr id="5" name="Isosceles Triangle 4"/>
        <xdr:cNvSpPr/>
      </xdr:nvSpPr>
      <xdr:spPr>
        <a:xfrm>
          <a:off x="114300" y="0"/>
          <a:ext cx="581025" cy="171450"/>
        </a:xfrm>
        <a:prstGeom prst="triangle">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Pengawas/1.%20Aplikasi/3.%20PKG/PKG%202016/PKG%202015%20OK.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GURU"/>
      <sheetName val="REG"/>
      <sheetName val="HOME"/>
      <sheetName val="RUN"/>
      <sheetName val="DATA"/>
      <sheetName val="ID-AH"/>
      <sheetName val="ah1"/>
      <sheetName val="rekap ah"/>
      <sheetName val="LAPAH"/>
      <sheetName val="AKHIR AH"/>
      <sheetName val="IDLAB"/>
      <sheetName val="lab1"/>
      <sheetName val="LAPLAB"/>
      <sheetName val="rekap lab"/>
      <sheetName val="AKHIR LAB"/>
      <sheetName val="IDPUS"/>
      <sheetName val="Pus1"/>
      <sheetName val="LAPPUS"/>
      <sheetName val="rekap PUS"/>
      <sheetName val="AKHIR PUS"/>
      <sheetName val="IDWAKA"/>
      <sheetName val="IPWKS"/>
      <sheetName val="WHUM"/>
      <sheetName val="WPRAS"/>
      <sheetName val="WSIS"/>
      <sheetName val="WKUR"/>
      <sheetName val="rekap wk"/>
      <sheetName val="LAPWK"/>
      <sheetName val="AKHIR WK"/>
      <sheetName val="IDKS"/>
      <sheetName val="IPKS"/>
      <sheetName val="rekap ks"/>
      <sheetName val="LAPKS"/>
      <sheetName val="AKHIR KS"/>
      <sheetName val="IDGURU"/>
      <sheetName val="REKAP"/>
      <sheetName val="LAPGR"/>
      <sheetName val="AK"/>
      <sheetName val="NILAI"/>
      <sheetName val="1"/>
      <sheetName val="2"/>
      <sheetName val="3"/>
      <sheetName val="4"/>
      <sheetName val="sbl amati"/>
      <sheetName val="amati"/>
      <sheetName val="Dah Amati"/>
      <sheetName val="Pantau"/>
      <sheetName val="5"/>
      <sheetName val="6"/>
      <sheetName val="7"/>
      <sheetName val="8"/>
      <sheetName val="9"/>
      <sheetName val="10"/>
      <sheetName val="11"/>
      <sheetName val="12"/>
      <sheetName val="13"/>
      <sheetName val="14"/>
      <sheetName val="INFO"/>
      <sheetName val="IDBP"/>
      <sheetName val="REKAPBP"/>
      <sheetName val="LAPBP"/>
      <sheetName val="AKBP"/>
      <sheetName val="1b"/>
      <sheetName val="2b"/>
      <sheetName val="3B"/>
      <sheetName val="4B"/>
      <sheetName val="5B"/>
      <sheetName val="6B"/>
      <sheetName val="7B"/>
      <sheetName val="8b"/>
      <sheetName val="9b"/>
      <sheetName val="10b"/>
      <sheetName val="sbl BP"/>
      <sheetName val="amati BP"/>
      <sheetName val="Dah BP"/>
      <sheetName val="Pantau BP"/>
      <sheetName val="11b"/>
      <sheetName val="12b"/>
      <sheetName val="13b"/>
      <sheetName val="14b"/>
      <sheetName val="15b"/>
      <sheetName val="16b"/>
      <sheetName val="17b"/>
    </sheetNames>
    <sheetDataSet>
      <sheetData sheetId="0"/>
      <sheetData sheetId="1"/>
      <sheetData sheetId="2"/>
      <sheetData sheetId="3">
        <row r="46">
          <cell r="DI46" t="str">
            <v>INSTRUMEN PENILAIAN KINERJA KEPALA SEKOLAH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5.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516"/>
  <sheetViews>
    <sheetView zoomScaleNormal="100" workbookViewId="0"/>
  </sheetViews>
  <sheetFormatPr defaultColWidth="0" defaultRowHeight="0" customHeight="1" zeroHeight="1"/>
  <cols>
    <col min="1" max="1" width="12.6328125" style="626" customWidth="1"/>
    <col min="2" max="2" width="4.90625" style="627" customWidth="1"/>
    <col min="3" max="3" width="31.6328125" style="628" customWidth="1"/>
    <col min="4" max="4" width="3.36328125" style="629" customWidth="1"/>
    <col min="5" max="5" width="30.54296875" style="630" customWidth="1"/>
    <col min="6" max="6" width="8.54296875" style="190" customWidth="1"/>
    <col min="7" max="9" width="5.08984375" style="631" customWidth="1"/>
    <col min="10" max="10" width="12.6328125" style="169" customWidth="1"/>
    <col min="11" max="12" width="9.08984375" style="169" hidden="1" customWidth="1"/>
    <col min="13" max="14" width="9.08984375" style="190" hidden="1" customWidth="1"/>
    <col min="15" max="15" width="9.08984375" style="624" hidden="1" customWidth="1"/>
    <col min="16" max="16384" width="9.08984375" style="169" hidden="1"/>
  </cols>
  <sheetData>
    <row r="1" spans="1:15" ht="14.5">
      <c r="A1" s="632"/>
      <c r="B1" s="783" t="s">
        <v>0</v>
      </c>
      <c r="C1" s="783"/>
      <c r="D1" s="633"/>
      <c r="E1" s="784" t="s">
        <v>1</v>
      </c>
      <c r="F1" s="784"/>
      <c r="G1" s="784"/>
      <c r="H1" s="784"/>
      <c r="I1" s="784"/>
      <c r="J1" s="682"/>
    </row>
    <row r="2" spans="1:15" ht="14.5">
      <c r="A2" s="632"/>
      <c r="B2" s="783" t="s">
        <v>2</v>
      </c>
      <c r="C2" s="783"/>
      <c r="D2" s="633"/>
      <c r="E2" s="784" t="s">
        <v>3</v>
      </c>
      <c r="F2" s="784"/>
      <c r="G2" s="784"/>
      <c r="H2" s="784"/>
      <c r="I2" s="784"/>
      <c r="J2" s="682"/>
    </row>
    <row r="3" spans="1:15" ht="14.5">
      <c r="A3" s="632"/>
      <c r="B3" s="783" t="s">
        <v>4</v>
      </c>
      <c r="C3" s="783"/>
      <c r="D3" s="633"/>
      <c r="E3" s="784" t="s">
        <v>5</v>
      </c>
      <c r="F3" s="784"/>
      <c r="G3" s="784"/>
      <c r="H3" s="784"/>
      <c r="I3" s="784"/>
      <c r="J3" s="682"/>
    </row>
    <row r="4" spans="1:15" ht="14.5">
      <c r="A4" s="634"/>
      <c r="B4" s="635"/>
      <c r="C4" s="635"/>
      <c r="D4" s="635"/>
      <c r="E4" s="636"/>
      <c r="F4" s="637"/>
      <c r="G4" s="638"/>
      <c r="H4" s="638"/>
      <c r="I4" s="638"/>
      <c r="J4" s="683"/>
    </row>
    <row r="5" spans="1:15" ht="14.5">
      <c r="A5" s="634"/>
      <c r="B5" s="639"/>
      <c r="C5" s="640"/>
      <c r="D5" s="641"/>
      <c r="E5" s="642"/>
      <c r="F5" s="643"/>
      <c r="G5" s="644"/>
      <c r="H5" s="644"/>
      <c r="I5" s="644"/>
      <c r="J5" s="684"/>
    </row>
    <row r="6" spans="1:15" ht="14.5">
      <c r="A6" s="634"/>
      <c r="B6" s="762" t="s">
        <v>6</v>
      </c>
      <c r="C6" s="762"/>
      <c r="D6" s="762"/>
      <c r="E6" s="762"/>
      <c r="F6" s="762"/>
      <c r="G6" s="762"/>
      <c r="H6" s="762"/>
      <c r="I6" s="762"/>
      <c r="J6" s="684"/>
    </row>
    <row r="7" spans="1:15" ht="14.5">
      <c r="A7" s="634"/>
      <c r="B7" s="763" t="s">
        <v>7</v>
      </c>
      <c r="C7" s="763"/>
      <c r="D7" s="763"/>
      <c r="E7" s="763"/>
      <c r="F7" s="763"/>
      <c r="G7" s="763"/>
      <c r="H7" s="763"/>
      <c r="I7" s="763"/>
      <c r="J7" s="684"/>
    </row>
    <row r="8" spans="1:15" ht="15" customHeight="1">
      <c r="A8" s="634"/>
      <c r="B8" s="738" t="s">
        <v>8</v>
      </c>
      <c r="C8" s="738"/>
      <c r="D8" s="752" t="s">
        <v>9</v>
      </c>
      <c r="E8" s="752"/>
      <c r="F8" s="752"/>
      <c r="G8" s="753" t="s">
        <v>10</v>
      </c>
      <c r="H8" s="753"/>
      <c r="I8" s="753"/>
      <c r="J8" s="684"/>
      <c r="M8" s="685" t="s">
        <v>11</v>
      </c>
      <c r="N8" s="685" t="s">
        <v>12</v>
      </c>
      <c r="O8" s="686" t="s">
        <v>13</v>
      </c>
    </row>
    <row r="9" spans="1:15" ht="37" customHeight="1">
      <c r="A9" s="634"/>
      <c r="B9" s="738"/>
      <c r="C9" s="738"/>
      <c r="D9" s="754" t="s">
        <v>14</v>
      </c>
      <c r="E9" s="754"/>
      <c r="F9" s="645" t="s">
        <v>15</v>
      </c>
      <c r="G9" s="646" t="s">
        <v>16</v>
      </c>
      <c r="H9" s="646" t="s">
        <v>17</v>
      </c>
      <c r="I9" s="646" t="s">
        <v>18</v>
      </c>
      <c r="J9" s="687"/>
    </row>
    <row r="10" spans="1:15" ht="152.5" customHeight="1">
      <c r="A10" s="647"/>
      <c r="B10" s="739">
        <v>1</v>
      </c>
      <c r="C10" s="770" t="s">
        <v>19</v>
      </c>
      <c r="D10" s="648" t="s">
        <v>20</v>
      </c>
      <c r="E10" s="732" t="s">
        <v>1251</v>
      </c>
      <c r="F10" s="650"/>
      <c r="G10" s="743" t="str">
        <f>IF(N10=0,$M$8,0)</f>
        <v>⓪</v>
      </c>
      <c r="H10" s="743">
        <f>IF(N10=1,$N$8,1)</f>
        <v>1</v>
      </c>
      <c r="I10" s="743">
        <f>IF(N10=2,$O$8,2)</f>
        <v>2</v>
      </c>
      <c r="J10" s="684"/>
      <c r="M10" s="190">
        <f>COUNTA(F10:F11)</f>
        <v>0</v>
      </c>
      <c r="N10" s="688">
        <f>IF(M10=2,2,IF(M10=0,0,1))</f>
        <v>0</v>
      </c>
    </row>
    <row r="11" spans="1:15" ht="46" customHeight="1">
      <c r="A11" s="647"/>
      <c r="B11" s="761"/>
      <c r="C11" s="772"/>
      <c r="D11" s="651" t="s">
        <v>21</v>
      </c>
      <c r="E11" s="652" t="s">
        <v>22</v>
      </c>
      <c r="F11" s="653"/>
      <c r="G11" s="744"/>
      <c r="H11" s="744"/>
      <c r="I11" s="744"/>
      <c r="J11" s="684"/>
    </row>
    <row r="12" spans="1:15" ht="29">
      <c r="A12" s="634"/>
      <c r="B12" s="739">
        <v>2</v>
      </c>
      <c r="C12" s="770" t="s">
        <v>23</v>
      </c>
      <c r="D12" s="648" t="s">
        <v>20</v>
      </c>
      <c r="E12" s="649" t="s">
        <v>24</v>
      </c>
      <c r="F12" s="654"/>
      <c r="G12" s="743" t="str">
        <f>IF(N12=0,$M$8,0)</f>
        <v>⓪</v>
      </c>
      <c r="H12" s="743">
        <f>IF(N12=1,$N$8,1)</f>
        <v>1</v>
      </c>
      <c r="I12" s="743">
        <f>IF(N12=2,$O$8,2)</f>
        <v>2</v>
      </c>
      <c r="J12" s="684"/>
      <c r="M12" s="190">
        <f>COUNTA(F12:F13)</f>
        <v>0</v>
      </c>
      <c r="N12" s="688">
        <f>IF(M12=2,2,IF(M12=0,0,1))</f>
        <v>0</v>
      </c>
    </row>
    <row r="13" spans="1:15" ht="46.5" customHeight="1">
      <c r="A13" s="634"/>
      <c r="B13" s="761"/>
      <c r="C13" s="772"/>
      <c r="D13" s="651" t="s">
        <v>21</v>
      </c>
      <c r="E13" s="655" t="s">
        <v>25</v>
      </c>
      <c r="F13" s="653"/>
      <c r="G13" s="744"/>
      <c r="H13" s="744"/>
      <c r="I13" s="744"/>
      <c r="J13" s="684"/>
    </row>
    <row r="14" spans="1:15" ht="58">
      <c r="A14" s="634"/>
      <c r="B14" s="739">
        <v>3</v>
      </c>
      <c r="C14" s="770" t="s">
        <v>26</v>
      </c>
      <c r="D14" s="648" t="s">
        <v>20</v>
      </c>
      <c r="E14" s="649" t="s">
        <v>27</v>
      </c>
      <c r="F14" s="654"/>
      <c r="G14" s="743" t="str">
        <f>IF(N14=0,$M$8,0)</f>
        <v>⓪</v>
      </c>
      <c r="H14" s="743">
        <f>IF(N14=1,$N$8,1)</f>
        <v>1</v>
      </c>
      <c r="I14" s="743">
        <f>IF(N14=2,$O$8,2)</f>
        <v>2</v>
      </c>
      <c r="J14" s="684"/>
      <c r="M14" s="190">
        <f>COUNTA(F14:F16)</f>
        <v>0</v>
      </c>
      <c r="N14" s="689">
        <f>IF(M14=3,2,IF(M14=0,0,1))</f>
        <v>0</v>
      </c>
    </row>
    <row r="15" spans="1:15" ht="60.65" customHeight="1">
      <c r="A15" s="634"/>
      <c r="B15" s="740"/>
      <c r="C15" s="771"/>
      <c r="D15" s="656" t="s">
        <v>21</v>
      </c>
      <c r="E15" s="649" t="s">
        <v>28</v>
      </c>
      <c r="F15" s="657"/>
      <c r="G15" s="744"/>
      <c r="H15" s="744"/>
      <c r="I15" s="744"/>
      <c r="J15" s="684"/>
    </row>
    <row r="16" spans="1:15" ht="135" customHeight="1">
      <c r="B16" s="761"/>
      <c r="C16" s="772"/>
      <c r="D16" s="651" t="s">
        <v>29</v>
      </c>
      <c r="E16" s="733" t="s">
        <v>1252</v>
      </c>
      <c r="F16" s="653"/>
      <c r="G16" s="744"/>
      <c r="H16" s="744"/>
      <c r="I16" s="744"/>
      <c r="J16" s="684"/>
    </row>
    <row r="17" spans="1:14" ht="59" customHeight="1">
      <c r="A17" s="634"/>
      <c r="B17" s="739">
        <v>4</v>
      </c>
      <c r="C17" s="770" t="s">
        <v>30</v>
      </c>
      <c r="D17" s="648" t="s">
        <v>20</v>
      </c>
      <c r="E17" s="658" t="s">
        <v>31</v>
      </c>
      <c r="F17" s="654"/>
      <c r="G17" s="743" t="str">
        <f>IF(N17=0,$M$8,0)</f>
        <v>⓪</v>
      </c>
      <c r="H17" s="743">
        <f>IF(N17=1,$N$8,1)</f>
        <v>1</v>
      </c>
      <c r="I17" s="743">
        <f>IF(N17=2,$O$8,2)</f>
        <v>2</v>
      </c>
      <c r="J17" s="684"/>
      <c r="M17" s="190">
        <f>COUNTA(F17:F19)</f>
        <v>0</v>
      </c>
      <c r="N17" s="689">
        <f>IF(M17=3,2,IF(M17=0,0,1))</f>
        <v>0</v>
      </c>
    </row>
    <row r="18" spans="1:14" ht="43.5">
      <c r="A18" s="634"/>
      <c r="B18" s="740"/>
      <c r="C18" s="771"/>
      <c r="D18" s="656" t="s">
        <v>21</v>
      </c>
      <c r="E18" s="630" t="s">
        <v>32</v>
      </c>
      <c r="F18" s="657"/>
      <c r="G18" s="744"/>
      <c r="H18" s="744"/>
      <c r="I18" s="744"/>
      <c r="J18" s="684"/>
    </row>
    <row r="19" spans="1:14" ht="31.4" customHeight="1">
      <c r="A19" s="634"/>
      <c r="B19" s="761"/>
      <c r="C19" s="772"/>
      <c r="D19" s="651" t="s">
        <v>29</v>
      </c>
      <c r="E19" s="655" t="s">
        <v>33</v>
      </c>
      <c r="F19" s="653"/>
      <c r="G19" s="744"/>
      <c r="H19" s="744"/>
      <c r="I19" s="744"/>
      <c r="J19" s="684"/>
    </row>
    <row r="20" spans="1:14" ht="77" customHeight="1">
      <c r="A20" s="634"/>
      <c r="B20" s="739">
        <v>5</v>
      </c>
      <c r="C20" s="770" t="s">
        <v>34</v>
      </c>
      <c r="D20" s="659" t="s">
        <v>20</v>
      </c>
      <c r="E20" s="649" t="s">
        <v>35</v>
      </c>
      <c r="F20" s="654"/>
      <c r="G20" s="743" t="str">
        <f>IF(N20=0,$M$8,0)</f>
        <v>⓪</v>
      </c>
      <c r="H20" s="743">
        <f>IF(N20=1,$N$8,1)</f>
        <v>1</v>
      </c>
      <c r="I20" s="743">
        <f>IF(N20=2,$O$8,2)</f>
        <v>2</v>
      </c>
      <c r="J20" s="684"/>
      <c r="M20" s="190">
        <f>COUNTA(F20:F22)</f>
        <v>0</v>
      </c>
      <c r="N20" s="688">
        <f>IF(M20=3,2,IF(M20=0,0,1))</f>
        <v>0</v>
      </c>
    </row>
    <row r="21" spans="1:14" ht="77.5" customHeight="1">
      <c r="A21" s="634"/>
      <c r="B21" s="740"/>
      <c r="C21" s="771"/>
      <c r="D21" s="660" t="s">
        <v>21</v>
      </c>
      <c r="E21" s="661" t="s">
        <v>36</v>
      </c>
      <c r="F21" s="662"/>
      <c r="G21" s="744"/>
      <c r="H21" s="744"/>
      <c r="I21" s="744"/>
      <c r="J21" s="684"/>
      <c r="N21" s="688"/>
    </row>
    <row r="22" spans="1:14" ht="62" customHeight="1">
      <c r="A22" s="634"/>
      <c r="B22" s="761"/>
      <c r="C22" s="772"/>
      <c r="D22" s="663" t="s">
        <v>29</v>
      </c>
      <c r="E22" s="652" t="s">
        <v>37</v>
      </c>
      <c r="F22" s="653"/>
      <c r="G22" s="744"/>
      <c r="H22" s="744"/>
      <c r="I22" s="744"/>
      <c r="J22" s="684"/>
    </row>
    <row r="23" spans="1:14" ht="43.5">
      <c r="A23" s="634"/>
      <c r="B23" s="739">
        <v>6</v>
      </c>
      <c r="C23" s="770" t="s">
        <v>38</v>
      </c>
      <c r="D23" s="648" t="s">
        <v>20</v>
      </c>
      <c r="E23" s="649" t="s">
        <v>39</v>
      </c>
      <c r="F23" s="664"/>
      <c r="G23" s="743" t="str">
        <f>IF(N23=0,$M$8,0)</f>
        <v>⓪</v>
      </c>
      <c r="H23" s="743">
        <f>IF(N23=1,$N$8,1)</f>
        <v>1</v>
      </c>
      <c r="I23" s="743">
        <f>IF(N23=2,$O$8,2)</f>
        <v>2</v>
      </c>
      <c r="J23" s="684"/>
      <c r="M23" s="190">
        <f>COUNTA(F23:F26)</f>
        <v>0</v>
      </c>
      <c r="N23" s="690">
        <f>IF(M23&gt;=3,2,IF(M23=0,0,1))</f>
        <v>0</v>
      </c>
    </row>
    <row r="24" spans="1:14" ht="63" customHeight="1">
      <c r="A24" s="634"/>
      <c r="B24" s="740"/>
      <c r="C24" s="771"/>
      <c r="D24" s="656" t="s">
        <v>21</v>
      </c>
      <c r="E24" s="658" t="s">
        <v>40</v>
      </c>
      <c r="F24" s="665"/>
      <c r="G24" s="744"/>
      <c r="H24" s="744"/>
      <c r="I24" s="744"/>
      <c r="J24" s="684"/>
    </row>
    <row r="25" spans="1:14" ht="43.5">
      <c r="A25" s="634"/>
      <c r="B25" s="740"/>
      <c r="C25" s="771"/>
      <c r="D25" s="656" t="s">
        <v>29</v>
      </c>
      <c r="E25" s="658" t="s">
        <v>41</v>
      </c>
      <c r="F25" s="665"/>
      <c r="G25" s="744"/>
      <c r="H25" s="744"/>
      <c r="I25" s="744"/>
      <c r="J25" s="684"/>
    </row>
    <row r="26" spans="1:14" ht="43.5">
      <c r="A26" s="634"/>
      <c r="B26" s="761"/>
      <c r="C26" s="772"/>
      <c r="D26" s="651" t="s">
        <v>42</v>
      </c>
      <c r="E26" s="655" t="s">
        <v>43</v>
      </c>
      <c r="F26" s="666"/>
      <c r="G26" s="745"/>
      <c r="H26" s="745"/>
      <c r="I26" s="745"/>
      <c r="J26" s="684"/>
    </row>
    <row r="27" spans="1:14" ht="58">
      <c r="A27" s="634"/>
      <c r="B27" s="739">
        <v>7</v>
      </c>
      <c r="C27" s="780" t="s">
        <v>1258</v>
      </c>
      <c r="D27" s="659" t="s">
        <v>20</v>
      </c>
      <c r="E27" s="667" t="s">
        <v>44</v>
      </c>
      <c r="F27" s="668" t="s">
        <v>1261</v>
      </c>
      <c r="G27" s="743">
        <f>IF(N27=0,$M$8,0)</f>
        <v>0</v>
      </c>
      <c r="H27" s="743">
        <f>IF(N27=1,$N$8,1)</f>
        <v>1</v>
      </c>
      <c r="I27" s="743" t="str">
        <f>IF(N27=2,$O$8,2)</f>
        <v>②</v>
      </c>
      <c r="J27" s="684"/>
      <c r="M27" s="190">
        <f>COUNTA(F27:F30)</f>
        <v>4</v>
      </c>
      <c r="N27" s="689">
        <f>IF(M27&gt;=3,2,IF(M27=0,0,1))</f>
        <v>2</v>
      </c>
    </row>
    <row r="28" spans="1:14" ht="35.5" customHeight="1">
      <c r="A28" s="634"/>
      <c r="B28" s="740"/>
      <c r="C28" s="781"/>
      <c r="D28" s="669" t="s">
        <v>21</v>
      </c>
      <c r="E28" s="658" t="s">
        <v>45</v>
      </c>
      <c r="F28" s="657" t="s">
        <v>1261</v>
      </c>
      <c r="G28" s="744"/>
      <c r="H28" s="744"/>
      <c r="I28" s="744"/>
      <c r="J28" s="684"/>
    </row>
    <row r="29" spans="1:14" ht="58">
      <c r="A29" s="634"/>
      <c r="B29" s="740"/>
      <c r="C29" s="781"/>
      <c r="D29" s="670" t="s">
        <v>29</v>
      </c>
      <c r="E29" s="671" t="s">
        <v>46</v>
      </c>
      <c r="F29" s="672" t="s">
        <v>1261</v>
      </c>
      <c r="G29" s="744"/>
      <c r="H29" s="744"/>
      <c r="I29" s="744"/>
      <c r="J29" s="684"/>
    </row>
    <row r="30" spans="1:14" ht="43.5">
      <c r="A30" s="634"/>
      <c r="B30" s="761"/>
      <c r="C30" s="782"/>
      <c r="D30" s="663" t="s">
        <v>42</v>
      </c>
      <c r="E30" s="655" t="s">
        <v>47</v>
      </c>
      <c r="F30" s="653" t="s">
        <v>1261</v>
      </c>
      <c r="G30" s="744"/>
      <c r="H30" s="744"/>
      <c r="I30" s="744"/>
      <c r="J30" s="684"/>
    </row>
    <row r="31" spans="1:14" ht="20" customHeight="1">
      <c r="A31" s="634"/>
      <c r="B31" s="755" t="s">
        <v>48</v>
      </c>
      <c r="C31" s="755"/>
      <c r="D31" s="755"/>
      <c r="E31" s="755"/>
      <c r="F31" s="755"/>
      <c r="G31" s="756">
        <f>N31</f>
        <v>2</v>
      </c>
      <c r="H31" s="756"/>
      <c r="I31" s="756"/>
      <c r="J31" s="684"/>
      <c r="K31" s="691"/>
      <c r="L31" s="691"/>
      <c r="M31" s="691"/>
      <c r="N31" s="190">
        <f>SUM(N10:N30)</f>
        <v>2</v>
      </c>
    </row>
    <row r="32" spans="1:14" ht="20" customHeight="1">
      <c r="A32" s="634"/>
      <c r="B32" s="755" t="s">
        <v>49</v>
      </c>
      <c r="C32" s="755"/>
      <c r="D32" s="755"/>
      <c r="E32" s="755"/>
      <c r="F32" s="755"/>
      <c r="G32" s="764">
        <v>14</v>
      </c>
      <c r="H32" s="764"/>
      <c r="I32" s="764"/>
      <c r="J32" s="684"/>
      <c r="K32" s="691"/>
      <c r="L32" s="691"/>
      <c r="M32" s="691"/>
      <c r="N32" s="691"/>
    </row>
    <row r="33" spans="1:14" ht="20" customHeight="1">
      <c r="A33" s="634"/>
      <c r="B33" s="755" t="s">
        <v>50</v>
      </c>
      <c r="C33" s="755"/>
      <c r="D33" s="755"/>
      <c r="E33" s="755"/>
      <c r="F33" s="755"/>
      <c r="G33" s="765">
        <f>G31/G32</f>
        <v>0.14285714285714285</v>
      </c>
      <c r="H33" s="765"/>
      <c r="I33" s="765"/>
      <c r="J33" s="684"/>
      <c r="K33" s="691"/>
      <c r="L33" s="691"/>
      <c r="M33" s="691"/>
      <c r="N33" s="691"/>
    </row>
    <row r="34" spans="1:14" ht="41.5" customHeight="1">
      <c r="A34" s="634"/>
      <c r="B34" s="757" t="s">
        <v>51</v>
      </c>
      <c r="C34" s="758"/>
      <c r="D34" s="758"/>
      <c r="E34" s="758"/>
      <c r="F34" s="759"/>
      <c r="G34" s="764">
        <f>IF(G33&gt;75%,4,IF(G33&gt;50%,3,IF(G33&gt;25%,2,IF(G33&gt;0,1,))))</f>
        <v>1</v>
      </c>
      <c r="H34" s="764"/>
      <c r="I34" s="764"/>
      <c r="J34" s="684"/>
      <c r="K34" s="691"/>
      <c r="L34" s="691"/>
      <c r="M34" s="691"/>
      <c r="N34" s="691"/>
    </row>
    <row r="35" spans="1:14" ht="14.5">
      <c r="A35" s="634"/>
      <c r="B35" s="673"/>
      <c r="C35" s="673"/>
      <c r="D35" s="673"/>
      <c r="G35" s="673"/>
      <c r="H35" s="673"/>
      <c r="I35" s="673"/>
      <c r="J35" s="684"/>
    </row>
    <row r="36" spans="1:14" ht="14.5">
      <c r="A36" s="634"/>
      <c r="B36" s="673"/>
      <c r="C36" s="673"/>
      <c r="D36" s="673"/>
      <c r="E36" s="674" t="s">
        <v>52</v>
      </c>
      <c r="F36" s="749">
        <f>DATA!$F$21</f>
        <v>0</v>
      </c>
      <c r="G36" s="750"/>
      <c r="H36" s="750"/>
      <c r="I36" s="673"/>
      <c r="J36" s="684"/>
    </row>
    <row r="37" spans="1:14" ht="14.5">
      <c r="A37" s="634"/>
      <c r="B37" s="673"/>
      <c r="C37" s="676" t="s">
        <v>53</v>
      </c>
      <c r="D37" s="673"/>
      <c r="F37" s="675" t="s">
        <v>54</v>
      </c>
      <c r="G37" s="673"/>
      <c r="H37" s="673"/>
      <c r="I37" s="673"/>
      <c r="J37" s="684"/>
    </row>
    <row r="38" spans="1:14" ht="14.5">
      <c r="A38" s="634"/>
      <c r="B38" s="673"/>
      <c r="C38" s="673"/>
      <c r="D38" s="673"/>
      <c r="F38" s="673"/>
      <c r="G38" s="673"/>
      <c r="H38" s="673"/>
      <c r="I38" s="673"/>
      <c r="J38" s="684"/>
    </row>
    <row r="39" spans="1:14" ht="14.5">
      <c r="A39" s="634"/>
      <c r="B39" s="673"/>
      <c r="C39" s="673"/>
      <c r="D39" s="673"/>
      <c r="F39" s="673"/>
      <c r="G39" s="673"/>
      <c r="H39" s="673"/>
      <c r="I39" s="673"/>
      <c r="J39" s="684"/>
    </row>
    <row r="40" spans="1:14" ht="14.5">
      <c r="A40" s="634"/>
      <c r="B40" s="673"/>
      <c r="C40" s="677">
        <f>nama_guru</f>
        <v>0</v>
      </c>
      <c r="D40" s="678"/>
      <c r="F40" s="234">
        <f>nama_penilai</f>
        <v>0</v>
      </c>
      <c r="G40" s="673"/>
      <c r="H40" s="673"/>
      <c r="I40" s="673"/>
      <c r="J40" s="684"/>
    </row>
    <row r="41" spans="1:14" ht="14.5">
      <c r="A41" s="634"/>
      <c r="B41" s="673"/>
      <c r="C41" s="676" t="str">
        <f>nip_guru</f>
        <v>NIP.</v>
      </c>
      <c r="D41" s="673"/>
      <c r="F41" s="675" t="str">
        <f>nip_penilai</f>
        <v>NIP.</v>
      </c>
      <c r="G41" s="673"/>
      <c r="H41" s="673"/>
      <c r="I41" s="673"/>
      <c r="J41" s="684"/>
    </row>
    <row r="42" spans="1:14" ht="14.5">
      <c r="A42" s="634"/>
      <c r="B42" s="673"/>
      <c r="C42" s="677"/>
      <c r="D42" s="678"/>
      <c r="F42" s="234"/>
      <c r="G42" s="673"/>
      <c r="H42" s="673"/>
      <c r="I42" s="673"/>
      <c r="J42" s="684"/>
      <c r="L42" s="169" t="s">
        <v>55</v>
      </c>
    </row>
    <row r="43" spans="1:14" ht="14.5">
      <c r="A43" s="634"/>
      <c r="B43" s="673"/>
      <c r="C43" s="676"/>
      <c r="D43" s="673"/>
      <c r="F43" s="675"/>
      <c r="G43" s="673"/>
      <c r="H43" s="673"/>
      <c r="I43" s="673"/>
      <c r="J43" s="684"/>
    </row>
    <row r="44" spans="1:14" ht="14.5">
      <c r="A44" s="634"/>
      <c r="B44" s="639"/>
      <c r="C44" s="640"/>
      <c r="D44" s="641"/>
      <c r="E44" s="642"/>
      <c r="F44" s="643"/>
      <c r="G44" s="644"/>
      <c r="H44" s="644"/>
      <c r="I44" s="644"/>
      <c r="J44" s="684"/>
    </row>
    <row r="45" spans="1:14" ht="14.5">
      <c r="A45" s="634"/>
      <c r="B45" s="762" t="s">
        <v>56</v>
      </c>
      <c r="C45" s="762"/>
      <c r="D45" s="762"/>
      <c r="E45" s="762"/>
      <c r="F45" s="762"/>
      <c r="G45" s="762"/>
      <c r="H45" s="762"/>
      <c r="I45" s="762"/>
      <c r="J45" s="684"/>
    </row>
    <row r="46" spans="1:14" ht="32.5" customHeight="1">
      <c r="A46" s="634"/>
      <c r="B46" s="763" t="s">
        <v>57</v>
      </c>
      <c r="C46" s="763"/>
      <c r="D46" s="763"/>
      <c r="E46" s="763"/>
      <c r="F46" s="763"/>
      <c r="G46" s="763"/>
      <c r="H46" s="763"/>
      <c r="I46" s="763"/>
      <c r="J46" s="684"/>
    </row>
    <row r="47" spans="1:14" ht="17.5" customHeight="1">
      <c r="A47" s="634"/>
      <c r="B47" s="738" t="s">
        <v>8</v>
      </c>
      <c r="C47" s="738"/>
      <c r="D47" s="752" t="s">
        <v>9</v>
      </c>
      <c r="E47" s="752"/>
      <c r="F47" s="752"/>
      <c r="G47" s="753" t="s">
        <v>10</v>
      </c>
      <c r="H47" s="753"/>
      <c r="I47" s="753"/>
      <c r="J47" s="684"/>
    </row>
    <row r="48" spans="1:14" ht="37" customHeight="1">
      <c r="A48" s="634"/>
      <c r="B48" s="738"/>
      <c r="C48" s="738"/>
      <c r="D48" s="754" t="s">
        <v>14</v>
      </c>
      <c r="E48" s="754"/>
      <c r="F48" s="645" t="s">
        <v>15</v>
      </c>
      <c r="G48" s="679" t="s">
        <v>16</v>
      </c>
      <c r="H48" s="679" t="s">
        <v>17</v>
      </c>
      <c r="I48" s="679" t="s">
        <v>18</v>
      </c>
      <c r="J48" s="684"/>
    </row>
    <row r="49" spans="1:14" ht="30" customHeight="1">
      <c r="A49" s="634"/>
      <c r="B49" s="739">
        <v>1</v>
      </c>
      <c r="C49" s="770" t="s">
        <v>58</v>
      </c>
      <c r="D49" s="659" t="s">
        <v>20</v>
      </c>
      <c r="E49" s="680" t="s">
        <v>59</v>
      </c>
      <c r="F49" s="654"/>
      <c r="G49" s="743" t="str">
        <f>IF(N49=0,$M$8,0)</f>
        <v>⓪</v>
      </c>
      <c r="H49" s="743">
        <f>IF(N49=1,$N$8,1)</f>
        <v>1</v>
      </c>
      <c r="I49" s="743">
        <f>IF(N49=2,$O$8,2)</f>
        <v>2</v>
      </c>
      <c r="J49" s="684"/>
      <c r="M49" s="190">
        <f>COUNTA(F49:F50)</f>
        <v>0</v>
      </c>
      <c r="N49" s="688">
        <f>IF(M49=2,2,IF(M49=0,0,1))</f>
        <v>0</v>
      </c>
    </row>
    <row r="50" spans="1:14" ht="45.5" customHeight="1">
      <c r="A50" s="634"/>
      <c r="B50" s="740"/>
      <c r="C50" s="771"/>
      <c r="D50" s="660" t="s">
        <v>21</v>
      </c>
      <c r="E50" s="652" t="s">
        <v>60</v>
      </c>
      <c r="F50" s="662"/>
      <c r="G50" s="744"/>
      <c r="H50" s="744"/>
      <c r="I50" s="744"/>
      <c r="J50" s="684"/>
      <c r="N50" s="688"/>
    </row>
    <row r="51" spans="1:14" s="624" customFormat="1" ht="30.65" customHeight="1">
      <c r="A51" s="634"/>
      <c r="B51" s="739">
        <v>2</v>
      </c>
      <c r="C51" s="770" t="s">
        <v>61</v>
      </c>
      <c r="D51" s="659" t="s">
        <v>20</v>
      </c>
      <c r="E51" s="680" t="s">
        <v>62</v>
      </c>
      <c r="F51" s="654"/>
      <c r="G51" s="743" t="str">
        <f>IF(N51=0,$M$8,0)</f>
        <v>⓪</v>
      </c>
      <c r="H51" s="743">
        <f>IF(N51=1,$N$8,1)</f>
        <v>1</v>
      </c>
      <c r="I51" s="743">
        <f>IF(N51=2,$O$8,2)</f>
        <v>2</v>
      </c>
      <c r="J51" s="684"/>
      <c r="K51" s="169"/>
      <c r="L51" s="169"/>
      <c r="M51" s="190">
        <f>COUNTA(F51:F57)</f>
        <v>0</v>
      </c>
      <c r="N51" s="688">
        <f>IF(M51&gt;=5,2,IF(M51=0,0,1))</f>
        <v>0</v>
      </c>
    </row>
    <row r="52" spans="1:14" s="624" customFormat="1" ht="32" customHeight="1">
      <c r="A52" s="634"/>
      <c r="B52" s="740"/>
      <c r="C52" s="771"/>
      <c r="D52" s="669" t="s">
        <v>21</v>
      </c>
      <c r="E52" s="680" t="s">
        <v>63</v>
      </c>
      <c r="F52" s="657"/>
      <c r="G52" s="744"/>
      <c r="H52" s="744"/>
      <c r="I52" s="744"/>
      <c r="J52" s="684"/>
      <c r="K52" s="169"/>
      <c r="L52" s="169"/>
      <c r="M52" s="190"/>
      <c r="N52" s="688"/>
    </row>
    <row r="53" spans="1:14" s="624" customFormat="1" ht="43.5">
      <c r="A53" s="634"/>
      <c r="B53" s="740"/>
      <c r="C53" s="771"/>
      <c r="D53" s="669" t="s">
        <v>29</v>
      </c>
      <c r="E53" s="680" t="s">
        <v>64</v>
      </c>
      <c r="F53" s="657"/>
      <c r="G53" s="744"/>
      <c r="H53" s="744"/>
      <c r="I53" s="744"/>
      <c r="J53" s="684"/>
      <c r="K53" s="169"/>
      <c r="L53" s="169"/>
      <c r="M53" s="190"/>
      <c r="N53" s="688"/>
    </row>
    <row r="54" spans="1:14" s="624" customFormat="1" ht="43.5">
      <c r="A54" s="634"/>
      <c r="B54" s="740"/>
      <c r="C54" s="771"/>
      <c r="D54" s="669" t="s">
        <v>42</v>
      </c>
      <c r="E54" s="680" t="s">
        <v>65</v>
      </c>
      <c r="F54" s="657"/>
      <c r="G54" s="744"/>
      <c r="H54" s="744"/>
      <c r="I54" s="744"/>
      <c r="J54" s="684"/>
      <c r="K54" s="169"/>
      <c r="L54" s="169"/>
      <c r="M54" s="190"/>
      <c r="N54" s="688"/>
    </row>
    <row r="55" spans="1:14" s="624" customFormat="1" ht="43.5">
      <c r="A55" s="634"/>
      <c r="B55" s="740"/>
      <c r="C55" s="771"/>
      <c r="D55" s="669" t="s">
        <v>66</v>
      </c>
      <c r="E55" s="680" t="s">
        <v>67</v>
      </c>
      <c r="F55" s="657"/>
      <c r="G55" s="744"/>
      <c r="H55" s="744"/>
      <c r="I55" s="744"/>
      <c r="J55" s="684"/>
      <c r="K55" s="169"/>
      <c r="L55" s="169"/>
      <c r="M55" s="190"/>
      <c r="N55" s="688"/>
    </row>
    <row r="56" spans="1:14" s="624" customFormat="1" ht="43.5">
      <c r="A56" s="634"/>
      <c r="B56" s="740"/>
      <c r="C56" s="771"/>
      <c r="D56" s="669" t="s">
        <v>68</v>
      </c>
      <c r="E56" s="680" t="s">
        <v>69</v>
      </c>
      <c r="F56" s="657"/>
      <c r="G56" s="744"/>
      <c r="H56" s="744"/>
      <c r="I56" s="744"/>
      <c r="J56" s="684"/>
      <c r="K56" s="169"/>
      <c r="L56" s="169"/>
      <c r="M56" s="190"/>
      <c r="N56" s="688"/>
    </row>
    <row r="57" spans="1:14" s="624" customFormat="1" ht="43.5">
      <c r="A57" s="634"/>
      <c r="B57" s="740"/>
      <c r="C57" s="771"/>
      <c r="D57" s="663" t="s">
        <v>70</v>
      </c>
      <c r="E57" s="680" t="s">
        <v>71</v>
      </c>
      <c r="F57" s="653"/>
      <c r="G57" s="744"/>
      <c r="H57" s="744"/>
      <c r="I57" s="744"/>
      <c r="J57" s="684"/>
      <c r="K57" s="169"/>
      <c r="L57" s="169"/>
      <c r="M57" s="190"/>
      <c r="N57" s="688"/>
    </row>
    <row r="58" spans="1:14" s="625" customFormat="1" ht="32" customHeight="1">
      <c r="A58" s="212"/>
      <c r="B58" s="739">
        <v>3</v>
      </c>
      <c r="C58" s="770" t="s">
        <v>72</v>
      </c>
      <c r="D58" s="648" t="s">
        <v>20</v>
      </c>
      <c r="E58" s="649" t="s">
        <v>73</v>
      </c>
      <c r="F58" s="681"/>
      <c r="G58" s="743" t="str">
        <f>IF(N58=0,$M$8,0)</f>
        <v>⓪</v>
      </c>
      <c r="H58" s="743">
        <f>IF(N58=1,$N$8,1)</f>
        <v>1</v>
      </c>
      <c r="I58" s="743">
        <f>IF(N58=2,$O$8,2)</f>
        <v>2</v>
      </c>
      <c r="J58" s="692"/>
      <c r="K58" s="555"/>
      <c r="L58" s="555"/>
      <c r="M58" s="693">
        <f>COUNTA(F58:F59)</f>
        <v>0</v>
      </c>
      <c r="N58" s="694">
        <f>IF(M58=2,2,IF(M58=0,0,1))</f>
        <v>0</v>
      </c>
    </row>
    <row r="59" spans="1:14" s="624" customFormat="1" ht="92" customHeight="1">
      <c r="A59" s="634"/>
      <c r="B59" s="761"/>
      <c r="C59" s="772"/>
      <c r="D59" s="663" t="s">
        <v>21</v>
      </c>
      <c r="E59" s="655" t="s">
        <v>74</v>
      </c>
      <c r="F59" s="653"/>
      <c r="G59" s="744"/>
      <c r="H59" s="744"/>
      <c r="I59" s="744"/>
      <c r="J59" s="684"/>
      <c r="K59" s="169"/>
      <c r="L59" s="169"/>
      <c r="M59" s="190"/>
      <c r="N59" s="190"/>
    </row>
    <row r="60" spans="1:14" s="624" customFormat="1" ht="103" customHeight="1">
      <c r="A60" s="634"/>
      <c r="B60" s="739">
        <v>4</v>
      </c>
      <c r="C60" s="770" t="s">
        <v>75</v>
      </c>
      <c r="D60" s="659" t="s">
        <v>20</v>
      </c>
      <c r="E60" s="649" t="s">
        <v>76</v>
      </c>
      <c r="F60" s="654"/>
      <c r="G60" s="743" t="str">
        <f>IF(N60=0,$M$8,0)</f>
        <v>⓪</v>
      </c>
      <c r="H60" s="743">
        <f>IF(N60=1,$N$8,1)</f>
        <v>1</v>
      </c>
      <c r="I60" s="743">
        <f>IF(N60=2,$O$8,2)</f>
        <v>2</v>
      </c>
      <c r="J60" s="684"/>
      <c r="K60" s="169"/>
      <c r="L60" s="169"/>
      <c r="M60" s="190">
        <f>COUNTA(F60:F62)</f>
        <v>0</v>
      </c>
      <c r="N60" s="688">
        <f>IF(M60=3,2,IF(M60=0,0,1))</f>
        <v>0</v>
      </c>
    </row>
    <row r="61" spans="1:14" s="624" customFormat="1" ht="80" customHeight="1">
      <c r="A61" s="634"/>
      <c r="B61" s="740"/>
      <c r="C61" s="771"/>
      <c r="D61" s="660" t="s">
        <v>21</v>
      </c>
      <c r="E61" s="661" t="s">
        <v>77</v>
      </c>
      <c r="F61" s="662"/>
      <c r="G61" s="744"/>
      <c r="H61" s="744"/>
      <c r="I61" s="744"/>
      <c r="J61" s="684"/>
      <c r="K61" s="169"/>
      <c r="L61" s="169"/>
      <c r="M61" s="190"/>
      <c r="N61" s="688"/>
    </row>
    <row r="62" spans="1:14" s="624" customFormat="1" ht="81" customHeight="1">
      <c r="A62" s="634"/>
      <c r="B62" s="761"/>
      <c r="C62" s="772"/>
      <c r="D62" s="663" t="s">
        <v>29</v>
      </c>
      <c r="E62" s="655" t="s">
        <v>78</v>
      </c>
      <c r="F62" s="653"/>
      <c r="G62" s="744"/>
      <c r="H62" s="744"/>
      <c r="I62" s="744"/>
      <c r="J62" s="684"/>
      <c r="K62" s="169"/>
      <c r="L62" s="169"/>
      <c r="M62" s="190"/>
      <c r="N62" s="190"/>
    </row>
    <row r="63" spans="1:14" s="624" customFormat="1" ht="18.5" customHeight="1">
      <c r="A63" s="634"/>
      <c r="B63" s="755" t="s">
        <v>79</v>
      </c>
      <c r="C63" s="755"/>
      <c r="D63" s="755"/>
      <c r="E63" s="755"/>
      <c r="F63" s="755"/>
      <c r="G63" s="756">
        <f>N63</f>
        <v>0</v>
      </c>
      <c r="H63" s="756"/>
      <c r="I63" s="756"/>
      <c r="J63" s="684"/>
      <c r="K63" s="169"/>
      <c r="L63" s="169"/>
      <c r="M63" s="190"/>
      <c r="N63" s="190">
        <f>SUM(N49:N62)</f>
        <v>0</v>
      </c>
    </row>
    <row r="64" spans="1:14" s="624" customFormat="1" ht="18.5" customHeight="1">
      <c r="A64" s="634"/>
      <c r="B64" s="755" t="s">
        <v>80</v>
      </c>
      <c r="C64" s="755"/>
      <c r="D64" s="755"/>
      <c r="E64" s="755"/>
      <c r="F64" s="755"/>
      <c r="G64" s="764">
        <v>8</v>
      </c>
      <c r="H64" s="764"/>
      <c r="I64" s="764"/>
      <c r="J64" s="684"/>
      <c r="K64" s="169"/>
      <c r="L64" s="169"/>
      <c r="M64" s="190"/>
      <c r="N64" s="190"/>
    </row>
    <row r="65" spans="1:14" s="624" customFormat="1" ht="18.5" customHeight="1">
      <c r="A65" s="634"/>
      <c r="B65" s="755" t="s">
        <v>81</v>
      </c>
      <c r="C65" s="755"/>
      <c r="D65" s="755"/>
      <c r="E65" s="755"/>
      <c r="F65" s="755"/>
      <c r="G65" s="765">
        <f>G63/G64</f>
        <v>0</v>
      </c>
      <c r="H65" s="765"/>
      <c r="I65" s="765"/>
      <c r="J65" s="684"/>
      <c r="K65" s="169"/>
      <c r="L65" s="169"/>
      <c r="M65" s="190"/>
      <c r="N65" s="190"/>
    </row>
    <row r="66" spans="1:14" s="624" customFormat="1" ht="45" customHeight="1">
      <c r="A66" s="634"/>
      <c r="B66" s="757" t="s">
        <v>82</v>
      </c>
      <c r="C66" s="758"/>
      <c r="D66" s="758"/>
      <c r="E66" s="758"/>
      <c r="F66" s="759"/>
      <c r="G66" s="764">
        <f>IF(G65&gt;75%,4,IF(G65&gt;50%,3,IF(G65&gt;25%,2,IF(G65&gt;0,1,))))</f>
        <v>0</v>
      </c>
      <c r="H66" s="764"/>
      <c r="I66" s="764"/>
      <c r="J66" s="684"/>
      <c r="K66" s="169"/>
      <c r="L66" s="169"/>
      <c r="M66" s="190"/>
      <c r="N66" s="190"/>
    </row>
    <row r="67" spans="1:14" s="624" customFormat="1" ht="14.5">
      <c r="A67" s="634"/>
      <c r="B67" s="673"/>
      <c r="C67" s="673"/>
      <c r="D67" s="673"/>
      <c r="E67" s="630"/>
      <c r="F67" s="190"/>
      <c r="G67" s="673"/>
      <c r="H67" s="673"/>
      <c r="I67" s="673"/>
      <c r="J67" s="684"/>
      <c r="K67" s="169"/>
      <c r="L67" s="169"/>
      <c r="M67" s="190"/>
      <c r="N67" s="190"/>
    </row>
    <row r="68" spans="1:14" s="624" customFormat="1" ht="14.5">
      <c r="A68" s="634"/>
      <c r="B68" s="673"/>
      <c r="C68" s="673"/>
      <c r="D68" s="673"/>
      <c r="E68" s="674" t="s">
        <v>83</v>
      </c>
      <c r="F68" s="749">
        <f>DATA!$F$21</f>
        <v>0</v>
      </c>
      <c r="G68" s="749"/>
      <c r="H68" s="749"/>
      <c r="I68" s="673"/>
      <c r="J68" s="684"/>
      <c r="K68" s="169"/>
      <c r="L68" s="169"/>
      <c r="M68" s="190"/>
      <c r="N68" s="190"/>
    </row>
    <row r="69" spans="1:14" s="624" customFormat="1" ht="14.5">
      <c r="A69" s="634"/>
      <c r="B69" s="673"/>
      <c r="C69" s="676" t="s">
        <v>53</v>
      </c>
      <c r="D69" s="673"/>
      <c r="E69" s="630"/>
      <c r="F69" s="675" t="s">
        <v>54</v>
      </c>
      <c r="G69" s="673"/>
      <c r="H69" s="673"/>
      <c r="I69" s="673"/>
      <c r="J69" s="684"/>
      <c r="K69" s="169"/>
      <c r="L69" s="169"/>
      <c r="M69" s="190"/>
      <c r="N69" s="190"/>
    </row>
    <row r="70" spans="1:14" s="624" customFormat="1" ht="14.5">
      <c r="A70" s="634"/>
      <c r="B70" s="673"/>
      <c r="C70" s="673"/>
      <c r="D70" s="673"/>
      <c r="E70" s="630"/>
      <c r="F70" s="673"/>
      <c r="G70" s="673"/>
      <c r="H70" s="673"/>
      <c r="I70" s="673"/>
      <c r="J70" s="684"/>
      <c r="K70" s="169"/>
      <c r="L70" s="169"/>
      <c r="M70" s="190"/>
      <c r="N70" s="190"/>
    </row>
    <row r="71" spans="1:14" s="624" customFormat="1" ht="14.5">
      <c r="A71" s="634"/>
      <c r="B71" s="673"/>
      <c r="C71" s="673"/>
      <c r="D71" s="673"/>
      <c r="E71" s="630"/>
      <c r="F71" s="673"/>
      <c r="G71" s="673"/>
      <c r="H71" s="673"/>
      <c r="I71" s="673"/>
      <c r="J71" s="684"/>
      <c r="K71" s="169"/>
      <c r="L71" s="169"/>
      <c r="M71" s="190"/>
      <c r="N71" s="190"/>
    </row>
    <row r="72" spans="1:14" s="624" customFormat="1" ht="14.5">
      <c r="A72" s="634"/>
      <c r="B72" s="673"/>
      <c r="C72" s="677">
        <f>nama_guru</f>
        <v>0</v>
      </c>
      <c r="D72" s="678"/>
      <c r="E72" s="630"/>
      <c r="F72" s="234">
        <f>nama_penilai</f>
        <v>0</v>
      </c>
      <c r="G72" s="673"/>
      <c r="H72" s="673"/>
      <c r="I72" s="673"/>
      <c r="J72" s="684"/>
      <c r="K72" s="169"/>
      <c r="L72" s="169"/>
      <c r="M72" s="190"/>
      <c r="N72" s="190"/>
    </row>
    <row r="73" spans="1:14" s="624" customFormat="1" ht="14.5">
      <c r="A73" s="634"/>
      <c r="B73" s="673"/>
      <c r="C73" s="676" t="str">
        <f>nip_guru</f>
        <v>NIP.</v>
      </c>
      <c r="D73" s="673"/>
      <c r="E73" s="630"/>
      <c r="F73" s="675" t="str">
        <f>nip_penilai</f>
        <v>NIP.</v>
      </c>
      <c r="G73" s="673"/>
      <c r="H73" s="673"/>
      <c r="I73" s="673"/>
      <c r="J73" s="684"/>
      <c r="K73" s="169"/>
      <c r="L73" s="169"/>
      <c r="M73" s="190"/>
      <c r="N73" s="190"/>
    </row>
    <row r="74" spans="1:14" s="624" customFormat="1" ht="14.5">
      <c r="A74" s="634"/>
      <c r="B74" s="639"/>
      <c r="C74" s="695"/>
      <c r="D74" s="695"/>
      <c r="E74" s="695"/>
      <c r="F74" s="695"/>
      <c r="G74" s="695"/>
      <c r="H74" s="695"/>
      <c r="I74" s="644"/>
      <c r="J74" s="684"/>
      <c r="K74" s="169"/>
      <c r="L74" s="169"/>
      <c r="M74" s="190"/>
      <c r="N74" s="190"/>
    </row>
    <row r="75" spans="1:14" s="624" customFormat="1" ht="14.5">
      <c r="A75" s="634"/>
      <c r="B75" s="778" t="s">
        <v>84</v>
      </c>
      <c r="C75" s="778"/>
      <c r="D75" s="778"/>
      <c r="E75" s="778"/>
      <c r="F75" s="778"/>
      <c r="G75" s="778"/>
      <c r="H75" s="778"/>
      <c r="I75" s="778"/>
      <c r="J75" s="684"/>
      <c r="K75" s="169"/>
      <c r="L75" s="169"/>
      <c r="M75" s="190"/>
      <c r="N75" s="190"/>
    </row>
    <row r="76" spans="1:14" s="624" customFormat="1" ht="14.5">
      <c r="A76" s="634"/>
      <c r="B76" s="779" t="s">
        <v>85</v>
      </c>
      <c r="C76" s="779"/>
      <c r="D76" s="779"/>
      <c r="E76" s="779"/>
      <c r="F76" s="779"/>
      <c r="G76" s="779"/>
      <c r="H76" s="779"/>
      <c r="I76" s="779"/>
      <c r="J76" s="684"/>
      <c r="K76" s="169"/>
      <c r="L76" s="169"/>
      <c r="M76" s="190"/>
      <c r="N76" s="190"/>
    </row>
    <row r="77" spans="1:14" s="624" customFormat="1" ht="17.5" customHeight="1">
      <c r="A77" s="634"/>
      <c r="B77" s="738" t="s">
        <v>8</v>
      </c>
      <c r="C77" s="738"/>
      <c r="D77" s="752" t="s">
        <v>9</v>
      </c>
      <c r="E77" s="752"/>
      <c r="F77" s="752"/>
      <c r="G77" s="753" t="s">
        <v>10</v>
      </c>
      <c r="H77" s="753"/>
      <c r="I77" s="753"/>
      <c r="J77" s="684"/>
      <c r="K77" s="169"/>
      <c r="L77" s="169"/>
      <c r="M77" s="190"/>
      <c r="N77" s="190"/>
    </row>
    <row r="78" spans="1:14" s="624" customFormat="1" ht="37" customHeight="1">
      <c r="A78" s="634"/>
      <c r="B78" s="738"/>
      <c r="C78" s="738"/>
      <c r="D78" s="754" t="s">
        <v>14</v>
      </c>
      <c r="E78" s="754"/>
      <c r="F78" s="645" t="s">
        <v>15</v>
      </c>
      <c r="G78" s="679" t="s">
        <v>16</v>
      </c>
      <c r="H78" s="679" t="s">
        <v>17</v>
      </c>
      <c r="I78" s="679" t="s">
        <v>18</v>
      </c>
      <c r="J78" s="684"/>
      <c r="K78" s="169"/>
      <c r="L78" s="169"/>
      <c r="M78" s="190"/>
      <c r="N78" s="190"/>
    </row>
    <row r="79" spans="1:14" s="624" customFormat="1" ht="45" customHeight="1">
      <c r="A79" s="634"/>
      <c r="B79" s="739">
        <v>1</v>
      </c>
      <c r="C79" s="776" t="s">
        <v>86</v>
      </c>
      <c r="D79" s="648" t="s">
        <v>20</v>
      </c>
      <c r="E79" s="649" t="s">
        <v>87</v>
      </c>
      <c r="F79" s="654"/>
      <c r="G79" s="743" t="str">
        <f>IF(N79=0,$M$8,0)</f>
        <v>⓪</v>
      </c>
      <c r="H79" s="743">
        <f>IF(N79=1,$N$8,1)</f>
        <v>1</v>
      </c>
      <c r="I79" s="743">
        <f>IF(N79=2,$O$8,2)</f>
        <v>2</v>
      </c>
      <c r="J79" s="684"/>
      <c r="K79" s="169"/>
      <c r="L79" s="169"/>
      <c r="M79" s="190">
        <f>COUNTA(F79:F81)</f>
        <v>0</v>
      </c>
      <c r="N79" s="689">
        <f>IF(M79=3,2,IF(M79=0,0,1))</f>
        <v>0</v>
      </c>
    </row>
    <row r="80" spans="1:14" s="624" customFormat="1" ht="46.5" customHeight="1">
      <c r="A80" s="634"/>
      <c r="B80" s="740"/>
      <c r="C80" s="777"/>
      <c r="D80" s="656" t="s">
        <v>21</v>
      </c>
      <c r="E80" s="658" t="s">
        <v>88</v>
      </c>
      <c r="F80" s="668"/>
      <c r="G80" s="744"/>
      <c r="H80" s="744"/>
      <c r="I80" s="744"/>
      <c r="J80" s="684"/>
      <c r="K80" s="169"/>
      <c r="L80" s="169"/>
      <c r="M80" s="190"/>
      <c r="N80" s="689"/>
    </row>
    <row r="81" spans="1:14" s="624" customFormat="1" ht="33.5" customHeight="1">
      <c r="A81" s="634"/>
      <c r="B81" s="761"/>
      <c r="C81" s="777"/>
      <c r="D81" s="656" t="s">
        <v>29</v>
      </c>
      <c r="E81" s="658" t="s">
        <v>89</v>
      </c>
      <c r="F81" s="672"/>
      <c r="G81" s="745"/>
      <c r="H81" s="745"/>
      <c r="I81" s="745"/>
      <c r="J81" s="684"/>
      <c r="K81" s="169"/>
      <c r="L81" s="169"/>
      <c r="M81" s="190"/>
      <c r="N81" s="190"/>
    </row>
    <row r="82" spans="1:14" s="624" customFormat="1" ht="61" customHeight="1">
      <c r="A82" s="634"/>
      <c r="B82" s="740">
        <v>2</v>
      </c>
      <c r="C82" s="770" t="s">
        <v>90</v>
      </c>
      <c r="D82" s="669" t="s">
        <v>20</v>
      </c>
      <c r="E82" s="680" t="s">
        <v>91</v>
      </c>
      <c r="F82" s="654"/>
      <c r="G82" s="743" t="str">
        <f>IF(N82=0,$M$8,0)</f>
        <v>⓪</v>
      </c>
      <c r="H82" s="743">
        <f>IF(N82=1,$N$8,1)</f>
        <v>1</v>
      </c>
      <c r="I82" s="743">
        <f>IF(N82=2,$O$8,2)</f>
        <v>2</v>
      </c>
      <c r="J82" s="684"/>
      <c r="K82" s="169"/>
      <c r="L82" s="169"/>
      <c r="M82" s="190">
        <f>COUNTA(F82:F85)</f>
        <v>0</v>
      </c>
      <c r="N82" s="689">
        <f>IF(M82&gt;=3,2,IF(M82=0,0,1))</f>
        <v>0</v>
      </c>
    </row>
    <row r="83" spans="1:14" s="624" customFormat="1" ht="92.5" customHeight="1">
      <c r="A83" s="634"/>
      <c r="B83" s="740"/>
      <c r="C83" s="771"/>
      <c r="D83" s="669" t="s">
        <v>21</v>
      </c>
      <c r="E83" s="658" t="s">
        <v>92</v>
      </c>
      <c r="F83" s="657"/>
      <c r="G83" s="744"/>
      <c r="H83" s="744"/>
      <c r="I83" s="744"/>
      <c r="J83" s="684"/>
      <c r="K83" s="169"/>
      <c r="L83" s="169"/>
      <c r="M83" s="190"/>
      <c r="N83" s="190"/>
    </row>
    <row r="84" spans="1:14" s="624" customFormat="1" ht="59.5" customHeight="1">
      <c r="A84" s="634"/>
      <c r="B84" s="740"/>
      <c r="C84" s="771"/>
      <c r="D84" s="669" t="s">
        <v>29</v>
      </c>
      <c r="E84" s="658" t="s">
        <v>93</v>
      </c>
      <c r="F84" s="657"/>
      <c r="G84" s="744"/>
      <c r="H84" s="744"/>
      <c r="I84" s="744"/>
      <c r="J84" s="684"/>
      <c r="K84" s="169"/>
      <c r="L84" s="169"/>
      <c r="M84" s="190"/>
      <c r="N84" s="190"/>
    </row>
    <row r="85" spans="1:14" s="624" customFormat="1" ht="77.5" customHeight="1">
      <c r="A85" s="634"/>
      <c r="B85" s="761"/>
      <c r="C85" s="772"/>
      <c r="D85" s="663" t="s">
        <v>42</v>
      </c>
      <c r="E85" s="655" t="s">
        <v>94</v>
      </c>
      <c r="F85" s="653"/>
      <c r="G85" s="745"/>
      <c r="H85" s="745"/>
      <c r="I85" s="745"/>
      <c r="J85" s="684"/>
      <c r="K85" s="169"/>
      <c r="L85" s="169"/>
      <c r="M85" s="190"/>
      <c r="N85" s="190"/>
    </row>
    <row r="86" spans="1:14" s="624" customFormat="1" ht="38" customHeight="1">
      <c r="A86" s="634"/>
      <c r="B86" s="739">
        <v>3</v>
      </c>
      <c r="C86" s="770" t="s">
        <v>95</v>
      </c>
      <c r="D86" s="659" t="s">
        <v>20</v>
      </c>
      <c r="E86" s="680" t="s">
        <v>96</v>
      </c>
      <c r="F86" s="654"/>
      <c r="G86" s="743" t="str">
        <f>IF(N86=0,$M$8,0)</f>
        <v>⓪</v>
      </c>
      <c r="H86" s="743">
        <f>IF(N86=1,$N$8,1)</f>
        <v>1</v>
      </c>
      <c r="I86" s="743">
        <f>IF(N86=2,$O$8,2)</f>
        <v>2</v>
      </c>
      <c r="J86" s="684"/>
      <c r="K86" s="169"/>
      <c r="L86" s="169"/>
      <c r="M86" s="190">
        <f>COUNTA(F86:F90)</f>
        <v>0</v>
      </c>
      <c r="N86" s="688">
        <f>IF(M86&gt;=3,2,IF(M86=0,0,1))</f>
        <v>0</v>
      </c>
    </row>
    <row r="87" spans="1:14" s="624" customFormat="1" ht="54" customHeight="1">
      <c r="A87" s="634"/>
      <c r="B87" s="740"/>
      <c r="C87" s="771"/>
      <c r="D87" s="669" t="s">
        <v>21</v>
      </c>
      <c r="E87" s="696" t="s">
        <v>97</v>
      </c>
      <c r="F87" s="657"/>
      <c r="G87" s="744"/>
      <c r="H87" s="744"/>
      <c r="I87" s="744"/>
      <c r="J87" s="684"/>
      <c r="K87" s="169"/>
      <c r="L87" s="169"/>
      <c r="M87" s="190"/>
      <c r="N87" s="688"/>
    </row>
    <row r="88" spans="1:14" s="624" customFormat="1" ht="35" customHeight="1">
      <c r="A88" s="634"/>
      <c r="B88" s="740"/>
      <c r="C88" s="771"/>
      <c r="D88" s="669" t="s">
        <v>29</v>
      </c>
      <c r="E88" s="696" t="s">
        <v>98</v>
      </c>
      <c r="F88" s="657"/>
      <c r="G88" s="744"/>
      <c r="H88" s="744"/>
      <c r="I88" s="744"/>
      <c r="J88" s="684"/>
      <c r="K88" s="169"/>
      <c r="L88" s="169"/>
      <c r="M88" s="190"/>
      <c r="N88" s="688"/>
    </row>
    <row r="89" spans="1:14" s="624" customFormat="1" ht="61" customHeight="1">
      <c r="A89" s="634"/>
      <c r="B89" s="740"/>
      <c r="C89" s="771"/>
      <c r="D89" s="663" t="s">
        <v>42</v>
      </c>
      <c r="E89" s="652" t="s">
        <v>99</v>
      </c>
      <c r="F89" s="653"/>
      <c r="G89" s="744"/>
      <c r="H89" s="744"/>
      <c r="I89" s="744"/>
      <c r="J89" s="684"/>
      <c r="K89" s="169"/>
      <c r="L89" s="169"/>
      <c r="M89" s="190"/>
      <c r="N89" s="688"/>
    </row>
    <row r="90" spans="1:14" s="624" customFormat="1" ht="32.65" customHeight="1">
      <c r="A90" s="634"/>
      <c r="B90" s="739">
        <v>4</v>
      </c>
      <c r="C90" s="770" t="s">
        <v>100</v>
      </c>
      <c r="D90" s="659" t="s">
        <v>20</v>
      </c>
      <c r="E90" s="680" t="s">
        <v>101</v>
      </c>
      <c r="F90" s="664"/>
      <c r="G90" s="743" t="str">
        <f>IF(N90=0,$M$8,0)</f>
        <v>⓪</v>
      </c>
      <c r="H90" s="743">
        <f>IF(N90=1,$N$8,1)</f>
        <v>1</v>
      </c>
      <c r="I90" s="743">
        <f>IF(N90=2,$O$8,2)</f>
        <v>2</v>
      </c>
      <c r="J90" s="684"/>
      <c r="K90" s="169"/>
      <c r="L90" s="169"/>
      <c r="M90" s="190">
        <f>COUNTA(F90:F94)</f>
        <v>0</v>
      </c>
      <c r="N90" s="699">
        <f>IF(M90&gt;=4,2,IF(M90=0,0,1))</f>
        <v>0</v>
      </c>
    </row>
    <row r="91" spans="1:14" s="624" customFormat="1" ht="47.5" customHeight="1">
      <c r="A91" s="634"/>
      <c r="B91" s="740"/>
      <c r="C91" s="771"/>
      <c r="D91" s="669" t="s">
        <v>21</v>
      </c>
      <c r="E91" s="658" t="s">
        <v>102</v>
      </c>
      <c r="F91" s="665"/>
      <c r="G91" s="744"/>
      <c r="H91" s="744"/>
      <c r="I91" s="744"/>
      <c r="J91" s="684"/>
      <c r="K91" s="169"/>
      <c r="L91" s="169"/>
      <c r="M91" s="190"/>
      <c r="N91" s="190"/>
    </row>
    <row r="92" spans="1:14" s="624" customFormat="1" ht="36" customHeight="1">
      <c r="A92" s="634"/>
      <c r="B92" s="740"/>
      <c r="C92" s="771"/>
      <c r="D92" s="669" t="s">
        <v>29</v>
      </c>
      <c r="E92" s="658" t="s">
        <v>103</v>
      </c>
      <c r="F92" s="665"/>
      <c r="G92" s="744"/>
      <c r="H92" s="744"/>
      <c r="I92" s="744"/>
      <c r="J92" s="684"/>
      <c r="K92" s="169"/>
      <c r="L92" s="169"/>
      <c r="M92" s="190"/>
      <c r="N92" s="190"/>
    </row>
    <row r="93" spans="1:14" s="624" customFormat="1" ht="95.5" customHeight="1">
      <c r="A93" s="634"/>
      <c r="B93" s="740"/>
      <c r="C93" s="771"/>
      <c r="D93" s="669" t="s">
        <v>42</v>
      </c>
      <c r="E93" s="658" t="s">
        <v>104</v>
      </c>
      <c r="F93" s="665"/>
      <c r="G93" s="744"/>
      <c r="H93" s="744"/>
      <c r="I93" s="744"/>
      <c r="J93" s="684"/>
      <c r="K93" s="169"/>
      <c r="L93" s="169"/>
      <c r="M93" s="190"/>
      <c r="N93" s="190"/>
    </row>
    <row r="94" spans="1:14" s="624" customFormat="1" ht="49" customHeight="1">
      <c r="A94" s="634"/>
      <c r="B94" s="740"/>
      <c r="C94" s="772"/>
      <c r="D94" s="663" t="s">
        <v>66</v>
      </c>
      <c r="E94" s="697" t="s">
        <v>105</v>
      </c>
      <c r="F94" s="665"/>
      <c r="G94" s="744"/>
      <c r="H94" s="744"/>
      <c r="I94" s="744"/>
      <c r="J94" s="684"/>
      <c r="K94" s="169"/>
      <c r="L94" s="169"/>
      <c r="M94" s="190"/>
      <c r="N94" s="190"/>
    </row>
    <row r="95" spans="1:14" s="624" customFormat="1" ht="18.5" customHeight="1">
      <c r="A95" s="634"/>
      <c r="B95" s="755" t="s">
        <v>106</v>
      </c>
      <c r="C95" s="755"/>
      <c r="D95" s="755"/>
      <c r="E95" s="755"/>
      <c r="F95" s="755"/>
      <c r="G95" s="756">
        <f>N95</f>
        <v>0</v>
      </c>
      <c r="H95" s="756"/>
      <c r="I95" s="756"/>
      <c r="J95" s="684"/>
      <c r="K95" s="169"/>
      <c r="L95" s="169"/>
      <c r="M95" s="190"/>
      <c r="N95" s="190">
        <f>SUM(N79:N94)</f>
        <v>0</v>
      </c>
    </row>
    <row r="96" spans="1:14" s="624" customFormat="1" ht="18.5" customHeight="1">
      <c r="A96" s="634"/>
      <c r="B96" s="755" t="s">
        <v>107</v>
      </c>
      <c r="C96" s="755"/>
      <c r="D96" s="755"/>
      <c r="E96" s="755"/>
      <c r="F96" s="755"/>
      <c r="G96" s="756">
        <v>8</v>
      </c>
      <c r="H96" s="756"/>
      <c r="I96" s="756"/>
      <c r="J96" s="684"/>
      <c r="K96" s="169"/>
      <c r="L96" s="169"/>
      <c r="M96" s="190"/>
      <c r="N96" s="190"/>
    </row>
    <row r="97" spans="1:14" s="624" customFormat="1" ht="18.5" customHeight="1">
      <c r="A97" s="634"/>
      <c r="B97" s="755" t="s">
        <v>81</v>
      </c>
      <c r="C97" s="755"/>
      <c r="D97" s="755"/>
      <c r="E97" s="755"/>
      <c r="F97" s="755"/>
      <c r="G97" s="765">
        <f>G95/G96</f>
        <v>0</v>
      </c>
      <c r="H97" s="765"/>
      <c r="I97" s="765"/>
      <c r="J97" s="684"/>
      <c r="K97" s="169"/>
      <c r="L97" s="169"/>
      <c r="M97" s="190"/>
      <c r="N97" s="190"/>
    </row>
    <row r="98" spans="1:14" s="624" customFormat="1" ht="47" customHeight="1">
      <c r="A98" s="634"/>
      <c r="B98" s="757" t="s">
        <v>108</v>
      </c>
      <c r="C98" s="758"/>
      <c r="D98" s="758"/>
      <c r="E98" s="758"/>
      <c r="F98" s="759"/>
      <c r="G98" s="764">
        <f>IF(G97&gt;75%,4,IF(G97&gt;50%,3,IF(G97&gt;25%,2,IF(G97&gt;0,1,))))</f>
        <v>0</v>
      </c>
      <c r="H98" s="764"/>
      <c r="I98" s="764"/>
      <c r="J98" s="684"/>
      <c r="K98" s="169"/>
      <c r="L98" s="169"/>
      <c r="M98" s="190"/>
      <c r="N98" s="190"/>
    </row>
    <row r="99" spans="1:14" s="624" customFormat="1" ht="14.5">
      <c r="A99" s="634"/>
      <c r="B99" s="673"/>
      <c r="C99" s="673"/>
      <c r="D99" s="673"/>
      <c r="E99" s="630"/>
      <c r="F99" s="190"/>
      <c r="G99" s="673"/>
      <c r="H99" s="673"/>
      <c r="I99" s="673"/>
      <c r="J99" s="684"/>
      <c r="K99" s="169"/>
      <c r="L99" s="169"/>
      <c r="M99" s="190"/>
      <c r="N99" s="190"/>
    </row>
    <row r="100" spans="1:14" s="624" customFormat="1" ht="14.5">
      <c r="A100" s="634"/>
      <c r="B100" s="673"/>
      <c r="C100" s="673"/>
      <c r="D100" s="673"/>
      <c r="E100" s="630"/>
      <c r="F100" s="190"/>
      <c r="G100" s="673"/>
      <c r="H100" s="673"/>
      <c r="I100" s="673"/>
      <c r="J100" s="684"/>
      <c r="K100" s="169"/>
      <c r="L100" s="169"/>
      <c r="M100" s="190"/>
      <c r="N100" s="190"/>
    </row>
    <row r="101" spans="1:14" s="624" customFormat="1" ht="14.5">
      <c r="A101" s="634"/>
      <c r="B101" s="673"/>
      <c r="C101" s="673"/>
      <c r="D101" s="673"/>
      <c r="E101" s="674" t="s">
        <v>83</v>
      </c>
      <c r="F101" s="749">
        <f>DATA!$F$21</f>
        <v>0</v>
      </c>
      <c r="G101" s="750"/>
      <c r="H101" s="750"/>
      <c r="I101" s="673"/>
      <c r="J101" s="684"/>
      <c r="K101" s="169"/>
      <c r="L101" s="169"/>
      <c r="M101" s="190"/>
      <c r="N101" s="190"/>
    </row>
    <row r="102" spans="1:14" s="624" customFormat="1" ht="14.5">
      <c r="A102" s="634"/>
      <c r="B102" s="673"/>
      <c r="C102" s="676" t="s">
        <v>53</v>
      </c>
      <c r="D102" s="673"/>
      <c r="E102" s="630"/>
      <c r="F102" s="675" t="s">
        <v>54</v>
      </c>
      <c r="G102" s="673"/>
      <c r="H102" s="673"/>
      <c r="I102" s="673"/>
      <c r="J102" s="684"/>
      <c r="K102" s="169"/>
      <c r="L102" s="169"/>
      <c r="M102" s="190"/>
      <c r="N102" s="190"/>
    </row>
    <row r="103" spans="1:14" s="624" customFormat="1" ht="14.5">
      <c r="A103" s="634"/>
      <c r="B103" s="673"/>
      <c r="C103" s="673"/>
      <c r="D103" s="673"/>
      <c r="E103" s="630"/>
      <c r="F103" s="673"/>
      <c r="G103" s="673"/>
      <c r="H103" s="673"/>
      <c r="I103" s="673"/>
      <c r="J103" s="684"/>
      <c r="K103" s="169"/>
      <c r="L103" s="169"/>
      <c r="M103" s="190"/>
      <c r="N103" s="190"/>
    </row>
    <row r="104" spans="1:14" s="624" customFormat="1" ht="14.5">
      <c r="A104" s="634"/>
      <c r="B104" s="673"/>
      <c r="C104" s="673"/>
      <c r="D104" s="673"/>
      <c r="E104" s="630"/>
      <c r="F104" s="673"/>
      <c r="G104" s="673"/>
      <c r="H104" s="673"/>
      <c r="I104" s="673"/>
      <c r="J104" s="684"/>
      <c r="K104" s="169"/>
      <c r="L104" s="169"/>
      <c r="M104" s="190"/>
      <c r="N104" s="190"/>
    </row>
    <row r="105" spans="1:14" s="624" customFormat="1" ht="14.5">
      <c r="A105" s="634"/>
      <c r="B105" s="673"/>
      <c r="C105" s="673"/>
      <c r="D105" s="673"/>
      <c r="E105" s="630"/>
      <c r="F105" s="673"/>
      <c r="G105" s="673"/>
      <c r="H105" s="673"/>
      <c r="I105" s="673"/>
      <c r="J105" s="684"/>
      <c r="K105" s="169"/>
      <c r="L105" s="169"/>
      <c r="M105" s="190"/>
      <c r="N105" s="190"/>
    </row>
    <row r="106" spans="1:14" s="624" customFormat="1" ht="14.5">
      <c r="A106" s="634"/>
      <c r="B106" s="673"/>
      <c r="C106" s="677">
        <f>nama_guru</f>
        <v>0</v>
      </c>
      <c r="D106" s="678"/>
      <c r="E106" s="630"/>
      <c r="F106" s="234">
        <f>nama_penilai</f>
        <v>0</v>
      </c>
      <c r="G106" s="673"/>
      <c r="H106" s="673"/>
      <c r="I106" s="673"/>
      <c r="J106" s="684"/>
      <c r="K106" s="169"/>
      <c r="L106" s="169"/>
      <c r="M106" s="190"/>
      <c r="N106" s="190"/>
    </row>
    <row r="107" spans="1:14" s="624" customFormat="1" ht="14.5">
      <c r="A107" s="634"/>
      <c r="B107" s="673"/>
      <c r="C107" s="676" t="str">
        <f>nip_guru</f>
        <v>NIP.</v>
      </c>
      <c r="D107" s="673"/>
      <c r="E107" s="630"/>
      <c r="F107" s="675" t="str">
        <f>nip_penilai</f>
        <v>NIP.</v>
      </c>
      <c r="G107" s="673"/>
      <c r="H107" s="673"/>
      <c r="I107" s="673"/>
      <c r="J107" s="684"/>
      <c r="K107" s="169"/>
      <c r="L107" s="169"/>
      <c r="M107" s="190"/>
      <c r="N107" s="190"/>
    </row>
    <row r="108" spans="1:14" s="624" customFormat="1" ht="14.5">
      <c r="A108" s="634"/>
      <c r="B108" s="673"/>
      <c r="C108" s="676"/>
      <c r="D108" s="673"/>
      <c r="E108" s="630"/>
      <c r="F108" s="675"/>
      <c r="G108" s="673"/>
      <c r="H108" s="673"/>
      <c r="I108" s="673"/>
      <c r="J108" s="684"/>
      <c r="K108" s="169"/>
      <c r="L108" s="169"/>
      <c r="M108" s="190"/>
      <c r="N108" s="190"/>
    </row>
    <row r="109" spans="1:14" s="624" customFormat="1" ht="14.5">
      <c r="A109" s="634"/>
      <c r="B109" s="639"/>
      <c r="C109" s="640"/>
      <c r="D109" s="641"/>
      <c r="E109" s="642"/>
      <c r="F109" s="643"/>
      <c r="G109" s="644"/>
      <c r="H109" s="644"/>
      <c r="I109" s="644"/>
      <c r="J109" s="684"/>
      <c r="K109" s="169"/>
      <c r="L109" s="169"/>
      <c r="M109" s="190"/>
      <c r="N109" s="190"/>
    </row>
    <row r="110" spans="1:14" s="624" customFormat="1" ht="14.5">
      <c r="A110" s="634"/>
      <c r="B110" s="762" t="s">
        <v>109</v>
      </c>
      <c r="C110" s="762"/>
      <c r="D110" s="762"/>
      <c r="E110" s="762"/>
      <c r="F110" s="762"/>
      <c r="G110" s="762"/>
      <c r="H110" s="762"/>
      <c r="I110" s="762"/>
      <c r="J110" s="684"/>
      <c r="K110" s="169"/>
      <c r="L110" s="169"/>
      <c r="M110" s="190"/>
      <c r="N110" s="190"/>
    </row>
    <row r="111" spans="1:14" s="624" customFormat="1" ht="15.4" customHeight="1">
      <c r="A111" s="634"/>
      <c r="B111" s="763" t="s">
        <v>110</v>
      </c>
      <c r="C111" s="763"/>
      <c r="D111" s="763"/>
      <c r="E111" s="763"/>
      <c r="F111" s="763"/>
      <c r="G111" s="763"/>
      <c r="H111" s="763"/>
      <c r="I111" s="763"/>
      <c r="J111" s="684"/>
      <c r="K111" s="169"/>
      <c r="L111" s="169"/>
      <c r="M111" s="190"/>
      <c r="N111" s="190"/>
    </row>
    <row r="112" spans="1:14" s="624" customFormat="1" ht="16.5" customHeight="1">
      <c r="A112" s="634"/>
      <c r="B112" s="738" t="s">
        <v>8</v>
      </c>
      <c r="C112" s="738"/>
      <c r="D112" s="752" t="s">
        <v>9</v>
      </c>
      <c r="E112" s="752"/>
      <c r="F112" s="752"/>
      <c r="G112" s="753" t="s">
        <v>10</v>
      </c>
      <c r="H112" s="753"/>
      <c r="I112" s="753"/>
      <c r="J112" s="684"/>
      <c r="K112" s="169"/>
      <c r="L112" s="169"/>
      <c r="M112" s="190"/>
      <c r="N112" s="190"/>
    </row>
    <row r="113" spans="1:14" s="624" customFormat="1" ht="37" customHeight="1">
      <c r="A113" s="634"/>
      <c r="B113" s="738"/>
      <c r="C113" s="738"/>
      <c r="D113" s="754" t="s">
        <v>14</v>
      </c>
      <c r="E113" s="754"/>
      <c r="F113" s="645" t="s">
        <v>15</v>
      </c>
      <c r="G113" s="646" t="s">
        <v>16</v>
      </c>
      <c r="H113" s="646" t="s">
        <v>17</v>
      </c>
      <c r="I113" s="646" t="s">
        <v>18</v>
      </c>
      <c r="J113" s="684"/>
      <c r="K113" s="169"/>
      <c r="L113" s="169"/>
      <c r="M113" s="190"/>
      <c r="N113" s="190"/>
    </row>
    <row r="114" spans="1:14" s="624" customFormat="1" ht="32.5" customHeight="1">
      <c r="A114" s="634"/>
      <c r="B114" s="739">
        <v>1</v>
      </c>
      <c r="C114" s="741" t="s">
        <v>111</v>
      </c>
      <c r="D114" s="659" t="s">
        <v>20</v>
      </c>
      <c r="E114" s="680" t="s">
        <v>112</v>
      </c>
      <c r="F114" s="654"/>
      <c r="G114" s="743" t="str">
        <f>IF(N114=0,$M$8,0)</f>
        <v>⓪</v>
      </c>
      <c r="H114" s="743">
        <f>IF(N114=1,$N$8,1)</f>
        <v>1</v>
      </c>
      <c r="I114" s="743">
        <f>IF(N114=2,$O$8,2)</f>
        <v>2</v>
      </c>
      <c r="J114" s="684"/>
      <c r="K114" s="169"/>
      <c r="L114" s="169"/>
      <c r="M114" s="190">
        <f>COUNTA(F114:F117)</f>
        <v>0</v>
      </c>
      <c r="N114" s="688">
        <f>IF(M114&gt;=3,2,IF(M114=0,0,1))</f>
        <v>0</v>
      </c>
    </row>
    <row r="115" spans="1:14" s="624" customFormat="1" ht="51.5" customHeight="1">
      <c r="A115" s="634"/>
      <c r="B115" s="740"/>
      <c r="C115" s="742"/>
      <c r="D115" s="669" t="s">
        <v>21</v>
      </c>
      <c r="E115" s="658" t="s">
        <v>113</v>
      </c>
      <c r="F115" s="657"/>
      <c r="G115" s="744"/>
      <c r="H115" s="744"/>
      <c r="I115" s="744"/>
      <c r="J115" s="684"/>
      <c r="K115" s="169"/>
      <c r="L115" s="169"/>
      <c r="M115" s="190"/>
      <c r="N115" s="688"/>
    </row>
    <row r="116" spans="1:14" s="624" customFormat="1" ht="43" customHeight="1">
      <c r="A116" s="634"/>
      <c r="B116" s="740"/>
      <c r="C116" s="742"/>
      <c r="D116" s="669" t="s">
        <v>29</v>
      </c>
      <c r="E116" s="658" t="s">
        <v>114</v>
      </c>
      <c r="F116" s="657"/>
      <c r="G116" s="744"/>
      <c r="H116" s="744"/>
      <c r="I116" s="744"/>
      <c r="J116" s="684"/>
      <c r="K116" s="169"/>
      <c r="L116" s="169"/>
      <c r="M116" s="190"/>
      <c r="N116" s="688"/>
    </row>
    <row r="117" spans="1:14" s="624" customFormat="1" ht="39.5" customHeight="1">
      <c r="A117" s="634"/>
      <c r="B117" s="761"/>
      <c r="C117" s="773"/>
      <c r="D117" s="663" t="s">
        <v>42</v>
      </c>
      <c r="E117" s="698" t="s">
        <v>115</v>
      </c>
      <c r="F117" s="653"/>
      <c r="G117" s="744"/>
      <c r="H117" s="744"/>
      <c r="I117" s="744"/>
      <c r="J117" s="684"/>
      <c r="K117" s="169"/>
      <c r="L117" s="169"/>
      <c r="M117" s="190"/>
      <c r="N117" s="190"/>
    </row>
    <row r="118" spans="1:14" s="624" customFormat="1" ht="39.5" customHeight="1">
      <c r="A118" s="634"/>
      <c r="B118" s="739">
        <v>2</v>
      </c>
      <c r="C118" s="741" t="s">
        <v>116</v>
      </c>
      <c r="D118" s="659" t="s">
        <v>20</v>
      </c>
      <c r="E118" s="696" t="s">
        <v>117</v>
      </c>
      <c r="F118" s="654"/>
      <c r="G118" s="743" t="str">
        <f>IF(N118=0,$M$8,0)</f>
        <v>⓪</v>
      </c>
      <c r="H118" s="743">
        <f>IF(N118=1,$N$8,1)</f>
        <v>1</v>
      </c>
      <c r="I118" s="743">
        <f>IF(N118=2,$O$8,2)</f>
        <v>2</v>
      </c>
      <c r="J118" s="684"/>
      <c r="K118" s="169"/>
      <c r="L118" s="169"/>
      <c r="M118" s="190">
        <f>COUNTA(F118:F121)</f>
        <v>0</v>
      </c>
      <c r="N118" s="688">
        <f>IF(M118&gt;=3,2,IF(M118=0,0,1))</f>
        <v>0</v>
      </c>
    </row>
    <row r="119" spans="1:14" s="624" customFormat="1" ht="30.5" customHeight="1">
      <c r="A119" s="634"/>
      <c r="B119" s="740"/>
      <c r="C119" s="742"/>
      <c r="D119" s="669" t="s">
        <v>118</v>
      </c>
      <c r="E119" s="696" t="s">
        <v>119</v>
      </c>
      <c r="F119" s="657"/>
      <c r="G119" s="744"/>
      <c r="H119" s="744"/>
      <c r="I119" s="744"/>
      <c r="J119" s="684"/>
      <c r="K119" s="169"/>
      <c r="L119" s="169"/>
      <c r="M119" s="190"/>
      <c r="N119" s="688"/>
    </row>
    <row r="120" spans="1:14" s="624" customFormat="1" ht="47.5" customHeight="1">
      <c r="A120" s="634"/>
      <c r="B120" s="740"/>
      <c r="C120" s="742"/>
      <c r="D120" s="669" t="s">
        <v>29</v>
      </c>
      <c r="E120" s="696" t="s">
        <v>120</v>
      </c>
      <c r="F120" s="657"/>
      <c r="G120" s="744"/>
      <c r="H120" s="744"/>
      <c r="I120" s="744"/>
      <c r="J120" s="684"/>
      <c r="K120" s="169"/>
      <c r="L120" s="169"/>
      <c r="M120" s="190"/>
      <c r="N120" s="688"/>
    </row>
    <row r="121" spans="1:14" s="624" customFormat="1" ht="47" customHeight="1">
      <c r="A121" s="634"/>
      <c r="B121" s="740"/>
      <c r="C121" s="742"/>
      <c r="D121" s="663" t="s">
        <v>42</v>
      </c>
      <c r="E121" s="652" t="s">
        <v>121</v>
      </c>
      <c r="F121" s="653"/>
      <c r="G121" s="744"/>
      <c r="H121" s="744"/>
      <c r="I121" s="744"/>
      <c r="J121" s="684"/>
      <c r="K121" s="169"/>
      <c r="L121" s="169"/>
      <c r="M121" s="190"/>
      <c r="N121" s="688"/>
    </row>
    <row r="122" spans="1:14" s="624" customFormat="1" ht="60.5" customHeight="1">
      <c r="A122" s="634"/>
      <c r="B122" s="739">
        <v>3</v>
      </c>
      <c r="C122" s="741" t="s">
        <v>122</v>
      </c>
      <c r="D122" s="659" t="s">
        <v>20</v>
      </c>
      <c r="E122" s="680" t="s">
        <v>123</v>
      </c>
      <c r="F122" s="654"/>
      <c r="G122" s="743" t="str">
        <f>IF(N122=0,$M$8,0)</f>
        <v>⓪</v>
      </c>
      <c r="H122" s="743">
        <f>IF(N122=1,$N$8,1)</f>
        <v>1</v>
      </c>
      <c r="I122" s="743">
        <f>IF(N122=2,$O$8,2)</f>
        <v>2</v>
      </c>
      <c r="J122" s="684"/>
      <c r="K122" s="169"/>
      <c r="L122" s="169"/>
      <c r="M122" s="190">
        <f>COUNTA(F122:F124)</f>
        <v>0</v>
      </c>
      <c r="N122" s="688">
        <f>IF(M122=3,2,IF(M122=0,0,1))</f>
        <v>0</v>
      </c>
    </row>
    <row r="123" spans="1:14" s="624" customFormat="1" ht="43.5">
      <c r="A123" s="634"/>
      <c r="B123" s="740"/>
      <c r="C123" s="742"/>
      <c r="D123" s="660" t="s">
        <v>21</v>
      </c>
      <c r="E123" s="696" t="s">
        <v>124</v>
      </c>
      <c r="F123" s="662"/>
      <c r="G123" s="744"/>
      <c r="H123" s="744"/>
      <c r="I123" s="744"/>
      <c r="J123" s="684"/>
      <c r="K123" s="169"/>
      <c r="L123" s="169"/>
      <c r="M123" s="190"/>
      <c r="N123" s="688"/>
    </row>
    <row r="124" spans="1:14" s="624" customFormat="1" ht="44" customHeight="1">
      <c r="A124" s="634"/>
      <c r="B124" s="761"/>
      <c r="C124" s="773"/>
      <c r="D124" s="663" t="s">
        <v>29</v>
      </c>
      <c r="E124" s="652" t="s">
        <v>125</v>
      </c>
      <c r="F124" s="653"/>
      <c r="G124" s="744"/>
      <c r="H124" s="744"/>
      <c r="I124" s="744"/>
      <c r="J124" s="684"/>
      <c r="K124" s="169"/>
      <c r="L124" s="169"/>
      <c r="M124" s="190"/>
      <c r="N124" s="190"/>
    </row>
    <row r="125" spans="1:14" s="624" customFormat="1" ht="66" customHeight="1">
      <c r="A125" s="634"/>
      <c r="B125" s="739">
        <v>4</v>
      </c>
      <c r="C125" s="770" t="s">
        <v>126</v>
      </c>
      <c r="D125" s="648" t="s">
        <v>20</v>
      </c>
      <c r="E125" s="649" t="s">
        <v>127</v>
      </c>
      <c r="F125" s="654"/>
      <c r="G125" s="743" t="str">
        <f>IF(N125=0,$M$8,0)</f>
        <v>⓪</v>
      </c>
      <c r="H125" s="743">
        <f>IF(N125=1,$N$8,1)</f>
        <v>1</v>
      </c>
      <c r="I125" s="743">
        <f>IF(N125=2,$O$8,2)</f>
        <v>2</v>
      </c>
      <c r="J125" s="684"/>
      <c r="K125" s="169"/>
      <c r="L125" s="169"/>
      <c r="M125" s="190">
        <f>COUNTA(F125:F129)</f>
        <v>0</v>
      </c>
      <c r="N125" s="689">
        <f>IF(M125&gt;=4,2,IF(M125=0,0,1))</f>
        <v>0</v>
      </c>
    </row>
    <row r="126" spans="1:14" s="624" customFormat="1" ht="58">
      <c r="A126" s="634"/>
      <c r="B126" s="740"/>
      <c r="C126" s="771"/>
      <c r="D126" s="656" t="s">
        <v>21</v>
      </c>
      <c r="E126" s="658" t="s">
        <v>128</v>
      </c>
      <c r="F126" s="657"/>
      <c r="G126" s="744"/>
      <c r="H126" s="744"/>
      <c r="I126" s="744"/>
      <c r="J126" s="684"/>
      <c r="K126" s="169"/>
      <c r="L126" s="169"/>
      <c r="M126" s="190"/>
      <c r="N126" s="190"/>
    </row>
    <row r="127" spans="1:14" s="624" customFormat="1" ht="61.5" customHeight="1">
      <c r="A127" s="634"/>
      <c r="B127" s="740"/>
      <c r="C127" s="771"/>
      <c r="D127" s="656" t="s">
        <v>29</v>
      </c>
      <c r="E127" s="658" t="s">
        <v>129</v>
      </c>
      <c r="F127" s="672"/>
      <c r="G127" s="744"/>
      <c r="H127" s="744"/>
      <c r="I127" s="744"/>
      <c r="J127" s="684"/>
      <c r="K127" s="169"/>
      <c r="L127" s="169"/>
      <c r="M127" s="190"/>
      <c r="N127" s="190"/>
    </row>
    <row r="128" spans="1:14" s="624" customFormat="1" ht="43.5">
      <c r="A128" s="634"/>
      <c r="B128" s="740"/>
      <c r="C128" s="771"/>
      <c r="D128" s="656" t="s">
        <v>42</v>
      </c>
      <c r="E128" s="658" t="s">
        <v>130</v>
      </c>
      <c r="F128" s="672"/>
      <c r="G128" s="744"/>
      <c r="H128" s="744"/>
      <c r="I128" s="744"/>
      <c r="J128" s="684"/>
      <c r="K128" s="169"/>
      <c r="L128" s="169"/>
      <c r="M128" s="190"/>
      <c r="N128" s="190"/>
    </row>
    <row r="129" spans="1:14" s="624" customFormat="1" ht="61.5" customHeight="1">
      <c r="A129" s="634"/>
      <c r="B129" s="761"/>
      <c r="C129" s="772"/>
      <c r="D129" s="651" t="s">
        <v>66</v>
      </c>
      <c r="E129" s="655" t="s">
        <v>131</v>
      </c>
      <c r="F129" s="653"/>
      <c r="G129" s="744"/>
      <c r="H129" s="744"/>
      <c r="I129" s="744"/>
      <c r="J129" s="684"/>
      <c r="K129" s="169"/>
      <c r="L129" s="169"/>
      <c r="M129" s="190"/>
      <c r="N129" s="190"/>
    </row>
    <row r="130" spans="1:14" s="624" customFormat="1" ht="75.5" customHeight="1">
      <c r="A130" s="634"/>
      <c r="B130" s="739">
        <v>5</v>
      </c>
      <c r="C130" s="770" t="s">
        <v>132</v>
      </c>
      <c r="D130" s="648" t="s">
        <v>20</v>
      </c>
      <c r="E130" s="667" t="s">
        <v>133</v>
      </c>
      <c r="F130" s="654"/>
      <c r="G130" s="743" t="str">
        <f>IF(N130=0,$M$8,0)</f>
        <v>⓪</v>
      </c>
      <c r="H130" s="743">
        <f>IF(N130=1,$N$8,1)</f>
        <v>1</v>
      </c>
      <c r="I130" s="743">
        <f>IF(N130=2,$O$8,2)</f>
        <v>2</v>
      </c>
      <c r="J130" s="684"/>
      <c r="K130" s="169"/>
      <c r="L130" s="169"/>
      <c r="M130" s="190">
        <f>COUNTA(F130:F132)</f>
        <v>0</v>
      </c>
      <c r="N130" s="689">
        <f>IF(M130=3,2,IF(M130=0,0,1))</f>
        <v>0</v>
      </c>
    </row>
    <row r="131" spans="1:14" s="624" customFormat="1" ht="43.5">
      <c r="A131" s="634"/>
      <c r="B131" s="740"/>
      <c r="C131" s="771"/>
      <c r="D131" s="700" t="s">
        <v>21</v>
      </c>
      <c r="E131" s="661" t="s">
        <v>134</v>
      </c>
      <c r="F131" s="668"/>
      <c r="G131" s="744"/>
      <c r="H131" s="744"/>
      <c r="I131" s="744"/>
      <c r="J131" s="684"/>
      <c r="K131" s="169"/>
      <c r="L131" s="169"/>
      <c r="M131" s="190"/>
      <c r="N131" s="689"/>
    </row>
    <row r="132" spans="1:14" s="624" customFormat="1" ht="58">
      <c r="A132" s="634"/>
      <c r="B132" s="740"/>
      <c r="C132" s="771"/>
      <c r="D132" s="656" t="s">
        <v>29</v>
      </c>
      <c r="E132" s="655" t="s">
        <v>135</v>
      </c>
      <c r="F132" s="657"/>
      <c r="G132" s="744"/>
      <c r="H132" s="744"/>
      <c r="I132" s="744"/>
      <c r="J132" s="684"/>
      <c r="K132" s="169"/>
      <c r="L132" s="169"/>
      <c r="M132" s="190"/>
      <c r="N132" s="190"/>
    </row>
    <row r="133" spans="1:14" s="624" customFormat="1" ht="20" customHeight="1">
      <c r="A133" s="634"/>
      <c r="B133" s="755" t="s">
        <v>136</v>
      </c>
      <c r="C133" s="755"/>
      <c r="D133" s="755"/>
      <c r="E133" s="755"/>
      <c r="F133" s="755"/>
      <c r="G133" s="756">
        <f>N133</f>
        <v>0</v>
      </c>
      <c r="H133" s="756"/>
      <c r="I133" s="756"/>
      <c r="J133" s="684"/>
      <c r="K133" s="169"/>
      <c r="L133" s="169"/>
      <c r="M133" s="190"/>
      <c r="N133" s="190">
        <f>SUM(N114:N132)</f>
        <v>0</v>
      </c>
    </row>
    <row r="134" spans="1:14" s="624" customFormat="1" ht="20" customHeight="1">
      <c r="A134" s="634"/>
      <c r="B134" s="755" t="s">
        <v>137</v>
      </c>
      <c r="C134" s="755"/>
      <c r="D134" s="755"/>
      <c r="E134" s="755"/>
      <c r="F134" s="755"/>
      <c r="G134" s="764">
        <v>10</v>
      </c>
      <c r="H134" s="764"/>
      <c r="I134" s="764"/>
      <c r="J134" s="684"/>
      <c r="K134" s="169"/>
      <c r="L134" s="169"/>
      <c r="M134" s="190"/>
      <c r="N134" s="190"/>
    </row>
    <row r="135" spans="1:14" s="624" customFormat="1" ht="20" customHeight="1">
      <c r="A135" s="634"/>
      <c r="B135" s="755" t="s">
        <v>138</v>
      </c>
      <c r="C135" s="755"/>
      <c r="D135" s="755"/>
      <c r="E135" s="755"/>
      <c r="F135" s="755"/>
      <c r="G135" s="765">
        <f>G133/G134</f>
        <v>0</v>
      </c>
      <c r="H135" s="765"/>
      <c r="I135" s="765"/>
      <c r="J135" s="684"/>
      <c r="K135" s="169"/>
      <c r="L135" s="169"/>
      <c r="M135" s="190"/>
      <c r="N135" s="190"/>
    </row>
    <row r="136" spans="1:14" s="624" customFormat="1" ht="44.5" customHeight="1">
      <c r="A136" s="634"/>
      <c r="B136" s="757" t="s">
        <v>139</v>
      </c>
      <c r="C136" s="758"/>
      <c r="D136" s="758"/>
      <c r="E136" s="758"/>
      <c r="F136" s="759"/>
      <c r="G136" s="775">
        <f>IF(G135&gt;75%,4,IF(G135&gt;50%,3,IF(G135&gt;25%,2,IF(G135&gt;0,1,))))</f>
        <v>0</v>
      </c>
      <c r="H136" s="775"/>
      <c r="I136" s="775"/>
      <c r="J136" s="684"/>
      <c r="K136" s="169"/>
      <c r="L136" s="169"/>
      <c r="M136" s="190"/>
      <c r="N136" s="190"/>
    </row>
    <row r="137" spans="1:14" s="624" customFormat="1" ht="14.5">
      <c r="A137" s="634"/>
      <c r="B137" s="673"/>
      <c r="C137" s="673"/>
      <c r="D137" s="673"/>
      <c r="E137" s="630"/>
      <c r="F137" s="190"/>
      <c r="G137" s="673"/>
      <c r="H137" s="673"/>
      <c r="I137" s="673"/>
      <c r="J137" s="684"/>
      <c r="K137" s="169"/>
      <c r="L137" s="169"/>
      <c r="M137" s="190"/>
      <c r="N137" s="190"/>
    </row>
    <row r="138" spans="1:14" s="624" customFormat="1" ht="14.5">
      <c r="A138" s="634"/>
      <c r="B138" s="673"/>
      <c r="C138" s="673"/>
      <c r="D138" s="673"/>
      <c r="E138" s="630"/>
      <c r="F138" s="190"/>
      <c r="G138" s="673"/>
      <c r="H138" s="673"/>
      <c r="I138" s="673"/>
      <c r="J138" s="684"/>
      <c r="K138" s="169"/>
      <c r="L138" s="169"/>
      <c r="M138" s="190"/>
      <c r="N138" s="190"/>
    </row>
    <row r="139" spans="1:14" s="624" customFormat="1" ht="14.5">
      <c r="A139" s="634"/>
      <c r="B139" s="673"/>
      <c r="C139" s="673"/>
      <c r="D139" s="673"/>
      <c r="E139" s="674" t="s">
        <v>52</v>
      </c>
      <c r="F139" s="749">
        <f>DATA!$F$21</f>
        <v>0</v>
      </c>
      <c r="G139" s="750"/>
      <c r="H139" s="750"/>
      <c r="I139" s="673"/>
      <c r="J139" s="684"/>
      <c r="K139" s="169"/>
      <c r="L139" s="169"/>
      <c r="M139" s="190"/>
      <c r="N139" s="190"/>
    </row>
    <row r="140" spans="1:14" s="624" customFormat="1" ht="14.5">
      <c r="A140" s="634"/>
      <c r="B140" s="673"/>
      <c r="C140" s="676" t="s">
        <v>53</v>
      </c>
      <c r="D140" s="673"/>
      <c r="E140" s="630"/>
      <c r="F140" s="675" t="s">
        <v>54</v>
      </c>
      <c r="G140" s="673"/>
      <c r="H140" s="673"/>
      <c r="I140" s="673"/>
      <c r="J140" s="684"/>
      <c r="K140" s="169"/>
      <c r="L140" s="169"/>
      <c r="M140" s="190"/>
      <c r="N140" s="190"/>
    </row>
    <row r="141" spans="1:14" s="624" customFormat="1" ht="14.5">
      <c r="A141" s="634"/>
      <c r="B141" s="673"/>
      <c r="C141" s="673"/>
      <c r="D141" s="673"/>
      <c r="E141" s="630"/>
      <c r="F141" s="673"/>
      <c r="G141" s="673"/>
      <c r="H141" s="673"/>
      <c r="I141" s="673"/>
      <c r="J141" s="684"/>
      <c r="K141" s="169"/>
      <c r="L141" s="169"/>
      <c r="M141" s="190"/>
      <c r="N141" s="190"/>
    </row>
    <row r="142" spans="1:14" s="624" customFormat="1" ht="14.5">
      <c r="A142" s="634"/>
      <c r="B142" s="673"/>
      <c r="C142" s="673"/>
      <c r="D142" s="673"/>
      <c r="E142" s="630"/>
      <c r="F142" s="673"/>
      <c r="G142" s="673"/>
      <c r="H142" s="673"/>
      <c r="I142" s="673"/>
      <c r="J142" s="684"/>
      <c r="K142" s="169"/>
      <c r="L142" s="169"/>
      <c r="M142" s="190"/>
      <c r="N142" s="190"/>
    </row>
    <row r="143" spans="1:14" s="624" customFormat="1" ht="14.5">
      <c r="A143" s="634"/>
      <c r="B143" s="673"/>
      <c r="C143" s="673"/>
      <c r="D143" s="673"/>
      <c r="E143" s="630"/>
      <c r="F143" s="673"/>
      <c r="G143" s="673"/>
      <c r="H143" s="673"/>
      <c r="I143" s="673"/>
      <c r="J143" s="684"/>
      <c r="K143" s="169"/>
      <c r="L143" s="169"/>
      <c r="M143" s="190"/>
      <c r="N143" s="190"/>
    </row>
    <row r="144" spans="1:14" s="624" customFormat="1" ht="14.5">
      <c r="A144" s="634"/>
      <c r="B144" s="673"/>
      <c r="C144" s="677">
        <f>nama_guru</f>
        <v>0</v>
      </c>
      <c r="D144" s="678"/>
      <c r="E144" s="630"/>
      <c r="F144" s="234">
        <f>nama_penilai</f>
        <v>0</v>
      </c>
      <c r="G144" s="673"/>
      <c r="H144" s="673"/>
      <c r="I144" s="673"/>
      <c r="J144" s="684"/>
      <c r="K144" s="169"/>
      <c r="L144" s="169"/>
      <c r="M144" s="190"/>
      <c r="N144" s="190"/>
    </row>
    <row r="145" spans="1:14" s="624" customFormat="1" ht="14.5">
      <c r="A145" s="634"/>
      <c r="B145" s="673"/>
      <c r="C145" s="676" t="str">
        <f>nip_guru</f>
        <v>NIP.</v>
      </c>
      <c r="D145" s="673"/>
      <c r="E145" s="630"/>
      <c r="F145" s="675" t="str">
        <f>nip_penilai</f>
        <v>NIP.</v>
      </c>
      <c r="G145" s="673"/>
      <c r="H145" s="673"/>
      <c r="I145" s="673"/>
      <c r="J145" s="684"/>
      <c r="K145" s="169"/>
      <c r="L145" s="169"/>
      <c r="M145" s="190"/>
      <c r="N145" s="190"/>
    </row>
    <row r="146" spans="1:14" s="624" customFormat="1" ht="14.5">
      <c r="A146" s="634"/>
      <c r="B146" s="673"/>
      <c r="C146" s="676"/>
      <c r="D146" s="673"/>
      <c r="E146" s="630"/>
      <c r="F146" s="675"/>
      <c r="G146" s="673"/>
      <c r="H146" s="673"/>
      <c r="I146" s="673"/>
      <c r="J146" s="684"/>
      <c r="K146" s="169"/>
      <c r="L146" s="169"/>
      <c r="M146" s="190"/>
      <c r="N146" s="190"/>
    </row>
    <row r="147" spans="1:14" s="624" customFormat="1" ht="14.5">
      <c r="A147" s="634"/>
      <c r="B147" s="639"/>
      <c r="C147" s="640"/>
      <c r="D147" s="641"/>
      <c r="E147" s="642"/>
      <c r="F147" s="643"/>
      <c r="G147" s="644"/>
      <c r="H147" s="644"/>
      <c r="I147" s="644"/>
      <c r="J147" s="684"/>
      <c r="K147" s="169"/>
      <c r="L147" s="169"/>
      <c r="M147" s="190"/>
      <c r="N147" s="190"/>
    </row>
    <row r="148" spans="1:14" s="624" customFormat="1" ht="14.5">
      <c r="A148" s="634"/>
      <c r="B148" s="762" t="s">
        <v>140</v>
      </c>
      <c r="C148" s="762"/>
      <c r="D148" s="762"/>
      <c r="E148" s="762"/>
      <c r="F148" s="762"/>
      <c r="G148" s="762"/>
      <c r="H148" s="762"/>
      <c r="I148" s="762"/>
      <c r="J148" s="684"/>
      <c r="K148" s="169"/>
      <c r="L148" s="169"/>
      <c r="M148" s="190"/>
      <c r="N148" s="190"/>
    </row>
    <row r="149" spans="1:14" s="624" customFormat="1" ht="27" customHeight="1">
      <c r="A149" s="634"/>
      <c r="B149" s="763" t="s">
        <v>141</v>
      </c>
      <c r="C149" s="763"/>
      <c r="D149" s="763"/>
      <c r="E149" s="763"/>
      <c r="F149" s="763"/>
      <c r="G149" s="763"/>
      <c r="H149" s="763"/>
      <c r="I149" s="763"/>
      <c r="J149" s="684"/>
      <c r="K149" s="169"/>
      <c r="L149" s="169"/>
      <c r="M149" s="190"/>
      <c r="N149" s="190"/>
    </row>
    <row r="150" spans="1:14" s="624" customFormat="1" ht="18" customHeight="1">
      <c r="A150" s="634"/>
      <c r="B150" s="738" t="s">
        <v>8</v>
      </c>
      <c r="C150" s="738"/>
      <c r="D150" s="752" t="s">
        <v>9</v>
      </c>
      <c r="E150" s="752"/>
      <c r="F150" s="752"/>
      <c r="G150" s="753" t="s">
        <v>10</v>
      </c>
      <c r="H150" s="753"/>
      <c r="I150" s="753"/>
      <c r="J150" s="684"/>
      <c r="K150" s="169"/>
      <c r="L150" s="169"/>
      <c r="M150" s="190"/>
      <c r="N150" s="190"/>
    </row>
    <row r="151" spans="1:14" s="624" customFormat="1" ht="37" customHeight="1">
      <c r="A151" s="634"/>
      <c r="B151" s="738"/>
      <c r="C151" s="738"/>
      <c r="D151" s="754" t="s">
        <v>14</v>
      </c>
      <c r="E151" s="754"/>
      <c r="F151" s="645" t="s">
        <v>15</v>
      </c>
      <c r="G151" s="679" t="s">
        <v>16</v>
      </c>
      <c r="H151" s="679" t="s">
        <v>17</v>
      </c>
      <c r="I151" s="679" t="s">
        <v>18</v>
      </c>
      <c r="J151" s="684"/>
      <c r="K151" s="169"/>
      <c r="L151" s="169"/>
      <c r="M151" s="190"/>
      <c r="N151" s="190"/>
    </row>
    <row r="152" spans="1:14" s="624" customFormat="1" ht="33" customHeight="1">
      <c r="A152" s="634"/>
      <c r="B152" s="739">
        <v>1</v>
      </c>
      <c r="C152" s="770" t="s">
        <v>142</v>
      </c>
      <c r="D152" s="659" t="s">
        <v>20</v>
      </c>
      <c r="E152" s="680" t="s">
        <v>143</v>
      </c>
      <c r="F152" s="650"/>
      <c r="G152" s="743" t="str">
        <f>IF(N152=0,$M$8,0)</f>
        <v>⓪</v>
      </c>
      <c r="H152" s="743">
        <f>IF(N152=1,$N$8,1)</f>
        <v>1</v>
      </c>
      <c r="I152" s="743">
        <f>IF(N152=2,$O$8,2)</f>
        <v>2</v>
      </c>
      <c r="J152" s="684"/>
      <c r="K152" s="169"/>
      <c r="L152" s="169"/>
      <c r="M152" s="190">
        <f>COUNTA(F152:F154)</f>
        <v>0</v>
      </c>
      <c r="N152" s="688">
        <f>IF(M152=3,2,IF(M152=0,0,1))</f>
        <v>0</v>
      </c>
    </row>
    <row r="153" spans="1:14" s="624" customFormat="1" ht="67" customHeight="1">
      <c r="A153" s="634"/>
      <c r="B153" s="740"/>
      <c r="C153" s="771"/>
      <c r="D153" s="669" t="s">
        <v>21</v>
      </c>
      <c r="E153" s="696" t="s">
        <v>144</v>
      </c>
      <c r="F153" s="657"/>
      <c r="G153" s="744"/>
      <c r="H153" s="744"/>
      <c r="I153" s="744"/>
      <c r="J153" s="684"/>
      <c r="K153" s="169"/>
      <c r="L153" s="169"/>
      <c r="M153" s="190"/>
      <c r="N153" s="688"/>
    </row>
    <row r="154" spans="1:14" s="624" customFormat="1" ht="51" customHeight="1">
      <c r="A154" s="634"/>
      <c r="B154" s="761"/>
      <c r="C154" s="772"/>
      <c r="D154" s="663" t="s">
        <v>29</v>
      </c>
      <c r="E154" s="652" t="s">
        <v>145</v>
      </c>
      <c r="F154" s="653"/>
      <c r="G154" s="744"/>
      <c r="H154" s="744"/>
      <c r="I154" s="744"/>
      <c r="J154" s="684"/>
      <c r="K154" s="169"/>
      <c r="L154" s="169"/>
      <c r="M154" s="190"/>
      <c r="N154" s="190"/>
    </row>
    <row r="155" spans="1:14" s="624" customFormat="1" ht="71" customHeight="1">
      <c r="A155" s="634"/>
      <c r="B155" s="739">
        <v>2</v>
      </c>
      <c r="C155" s="770" t="s">
        <v>146</v>
      </c>
      <c r="D155" s="659" t="s">
        <v>20</v>
      </c>
      <c r="E155" s="680" t="s">
        <v>147</v>
      </c>
      <c r="F155" s="654"/>
      <c r="G155" s="743" t="str">
        <f>IF(N155=0,$M$8,0)</f>
        <v>⓪</v>
      </c>
      <c r="H155" s="743">
        <f>IF(N155=1,$N$8,1)</f>
        <v>1</v>
      </c>
      <c r="I155" s="743">
        <f>IF(N155=2,$O$8,2)</f>
        <v>2</v>
      </c>
      <c r="J155" s="684"/>
      <c r="K155" s="169"/>
      <c r="L155" s="169"/>
      <c r="M155" s="190">
        <f>COUNTA(F155:F156)</f>
        <v>0</v>
      </c>
      <c r="N155" s="688">
        <f>IF(M155=2,2,IF(M155=0,0,1))</f>
        <v>0</v>
      </c>
    </row>
    <row r="156" spans="1:14" s="624" customFormat="1" ht="60.5" customHeight="1">
      <c r="A156" s="634"/>
      <c r="B156" s="761"/>
      <c r="C156" s="772"/>
      <c r="D156" s="663" t="s">
        <v>21</v>
      </c>
      <c r="E156" s="696" t="s">
        <v>148</v>
      </c>
      <c r="F156" s="653"/>
      <c r="G156" s="744"/>
      <c r="H156" s="744"/>
      <c r="I156" s="744"/>
      <c r="J156" s="684"/>
      <c r="K156" s="169"/>
      <c r="L156" s="169"/>
      <c r="M156" s="190"/>
      <c r="N156" s="190"/>
    </row>
    <row r="157" spans="1:14" s="624" customFormat="1" ht="43.5" customHeight="1">
      <c r="A157" s="634"/>
      <c r="B157" s="739">
        <v>3</v>
      </c>
      <c r="C157" s="770" t="s">
        <v>149</v>
      </c>
      <c r="D157" s="659" t="s">
        <v>20</v>
      </c>
      <c r="E157" s="680" t="s">
        <v>150</v>
      </c>
      <c r="F157" s="654"/>
      <c r="G157" s="743" t="str">
        <f>IF(N157=0,$M$8,0)</f>
        <v>⓪</v>
      </c>
      <c r="H157" s="743">
        <f>IF(N157=1,$N$8,1)</f>
        <v>1</v>
      </c>
      <c r="I157" s="743">
        <f>IF(N157=2,$O$8,2)</f>
        <v>2</v>
      </c>
      <c r="J157" s="684"/>
      <c r="K157" s="169"/>
      <c r="L157" s="169"/>
      <c r="M157" s="190">
        <f>COUNTA(F157:F158)</f>
        <v>0</v>
      </c>
      <c r="N157" s="688">
        <f>IF(M157=2,2,IF(M157=0,0,1))</f>
        <v>0</v>
      </c>
    </row>
    <row r="158" spans="1:14" s="624" customFormat="1" ht="43.5">
      <c r="A158" s="634"/>
      <c r="B158" s="761"/>
      <c r="C158" s="772"/>
      <c r="D158" s="663" t="s">
        <v>21</v>
      </c>
      <c r="E158" s="652" t="s">
        <v>151</v>
      </c>
      <c r="F158" s="653"/>
      <c r="G158" s="744"/>
      <c r="H158" s="744"/>
      <c r="I158" s="744"/>
      <c r="J158" s="684"/>
      <c r="K158" s="169"/>
      <c r="L158" s="169"/>
      <c r="M158" s="190"/>
      <c r="N158" s="190"/>
    </row>
    <row r="159" spans="1:14" s="624" customFormat="1" ht="57.5" customHeight="1">
      <c r="A159" s="634"/>
      <c r="B159" s="739">
        <v>4</v>
      </c>
      <c r="C159" s="770" t="s">
        <v>152</v>
      </c>
      <c r="D159" s="659" t="s">
        <v>20</v>
      </c>
      <c r="E159" s="701" t="s">
        <v>153</v>
      </c>
      <c r="F159" s="668"/>
      <c r="G159" s="743" t="str">
        <f>IF(N159=0,$M$8,0)</f>
        <v>⓪</v>
      </c>
      <c r="H159" s="743">
        <f>IF(N159=1,$N$8,1)</f>
        <v>1</v>
      </c>
      <c r="I159" s="743">
        <f>IF(N159=2,$O$8,2)</f>
        <v>2</v>
      </c>
      <c r="J159" s="684"/>
      <c r="K159" s="169"/>
      <c r="L159" s="169"/>
      <c r="M159" s="190">
        <f>COUNTA(F159:F161)</f>
        <v>0</v>
      </c>
      <c r="N159" s="689">
        <f>IF(M159=3,2,IF(M159=0,0,1))</f>
        <v>0</v>
      </c>
    </row>
    <row r="160" spans="1:14" s="624" customFormat="1" ht="51" customHeight="1">
      <c r="A160" s="634"/>
      <c r="B160" s="740"/>
      <c r="C160" s="771"/>
      <c r="D160" s="702" t="s">
        <v>21</v>
      </c>
      <c r="E160" s="696" t="s">
        <v>154</v>
      </c>
      <c r="F160" s="668"/>
      <c r="G160" s="744"/>
      <c r="H160" s="744"/>
      <c r="I160" s="744"/>
      <c r="J160" s="684"/>
      <c r="K160" s="169"/>
      <c r="L160" s="169"/>
      <c r="M160" s="190"/>
      <c r="N160" s="689"/>
    </row>
    <row r="161" spans="1:14" s="624" customFormat="1" ht="43.5" customHeight="1">
      <c r="A161" s="634"/>
      <c r="B161" s="761"/>
      <c r="C161" s="772"/>
      <c r="D161" s="663" t="s">
        <v>29</v>
      </c>
      <c r="E161" s="652" t="s">
        <v>155</v>
      </c>
      <c r="F161" s="653"/>
      <c r="G161" s="744"/>
      <c r="H161" s="744"/>
      <c r="I161" s="744"/>
      <c r="J161" s="684"/>
      <c r="K161" s="169"/>
      <c r="L161" s="169"/>
      <c r="M161" s="190"/>
      <c r="N161" s="190"/>
    </row>
    <row r="162" spans="1:14" s="624" customFormat="1" ht="19" customHeight="1">
      <c r="A162" s="634"/>
      <c r="B162" s="755" t="s">
        <v>156</v>
      </c>
      <c r="C162" s="755"/>
      <c r="D162" s="755"/>
      <c r="E162" s="755"/>
      <c r="F162" s="755"/>
      <c r="G162" s="764">
        <f>N162</f>
        <v>0</v>
      </c>
      <c r="H162" s="764"/>
      <c r="I162" s="764"/>
      <c r="J162" s="684"/>
      <c r="K162" s="169"/>
      <c r="L162" s="169"/>
      <c r="M162" s="190"/>
      <c r="N162" s="190">
        <f>SUM(N152:N161)</f>
        <v>0</v>
      </c>
    </row>
    <row r="163" spans="1:14" s="624" customFormat="1" ht="19" customHeight="1">
      <c r="A163" s="634"/>
      <c r="B163" s="755" t="s">
        <v>157</v>
      </c>
      <c r="C163" s="755"/>
      <c r="D163" s="755"/>
      <c r="E163" s="755"/>
      <c r="F163" s="755"/>
      <c r="G163" s="764">
        <v>8</v>
      </c>
      <c r="H163" s="764"/>
      <c r="I163" s="764"/>
      <c r="J163" s="684"/>
      <c r="K163" s="169"/>
      <c r="L163" s="169"/>
      <c r="M163" s="190"/>
      <c r="N163" s="190"/>
    </row>
    <row r="164" spans="1:14" s="624" customFormat="1" ht="19" customHeight="1">
      <c r="A164" s="634"/>
      <c r="B164" s="755" t="s">
        <v>81</v>
      </c>
      <c r="C164" s="755"/>
      <c r="D164" s="755"/>
      <c r="E164" s="755"/>
      <c r="F164" s="755"/>
      <c r="G164" s="765">
        <f>G162/G163</f>
        <v>0</v>
      </c>
      <c r="H164" s="765"/>
      <c r="I164" s="765"/>
      <c r="J164" s="684"/>
      <c r="K164" s="169"/>
      <c r="L164" s="169"/>
      <c r="M164" s="190"/>
      <c r="N164" s="190"/>
    </row>
    <row r="165" spans="1:14" s="624" customFormat="1" ht="42" customHeight="1">
      <c r="A165" s="634"/>
      <c r="B165" s="757" t="s">
        <v>158</v>
      </c>
      <c r="C165" s="758"/>
      <c r="D165" s="758"/>
      <c r="E165" s="758"/>
      <c r="F165" s="759"/>
      <c r="G165" s="766">
        <f>IF(G164&gt;75%,4,IF(G164&gt;50%,3,IF(G164&gt;25%,2,IF(G164&gt;0,1,))))</f>
        <v>0</v>
      </c>
      <c r="H165" s="766"/>
      <c r="I165" s="766"/>
      <c r="J165" s="684"/>
      <c r="K165" s="169"/>
      <c r="L165" s="169"/>
      <c r="M165" s="190"/>
      <c r="N165" s="190"/>
    </row>
    <row r="166" spans="1:14" s="624" customFormat="1" ht="14.5">
      <c r="A166" s="634"/>
      <c r="B166" s="673"/>
      <c r="C166" s="673"/>
      <c r="D166" s="673"/>
      <c r="E166" s="630"/>
      <c r="F166" s="190"/>
      <c r="G166" s="673"/>
      <c r="H166" s="673"/>
      <c r="I166" s="673"/>
      <c r="J166" s="684"/>
      <c r="K166" s="169"/>
      <c r="L166" s="169"/>
      <c r="M166" s="190"/>
      <c r="N166" s="190"/>
    </row>
    <row r="167" spans="1:14" s="624" customFormat="1" ht="14.5">
      <c r="A167" s="634"/>
      <c r="B167" s="673"/>
      <c r="C167" s="673"/>
      <c r="D167" s="673"/>
      <c r="E167" s="630"/>
      <c r="F167" s="190"/>
      <c r="G167" s="673"/>
      <c r="H167" s="673"/>
      <c r="I167" s="673"/>
      <c r="J167" s="684"/>
      <c r="K167" s="169"/>
      <c r="L167" s="169"/>
      <c r="M167" s="190"/>
      <c r="N167" s="190"/>
    </row>
    <row r="168" spans="1:14" s="624" customFormat="1" ht="14.5">
      <c r="A168" s="634"/>
      <c r="B168" s="673"/>
      <c r="C168" s="673"/>
      <c r="D168" s="673"/>
      <c r="E168" s="674" t="s">
        <v>83</v>
      </c>
      <c r="F168" s="749">
        <f>DATA!$F$21</f>
        <v>0</v>
      </c>
      <c r="G168" s="750"/>
      <c r="H168" s="750"/>
      <c r="I168" s="673"/>
      <c r="J168" s="684"/>
      <c r="K168" s="169"/>
      <c r="L168" s="169"/>
      <c r="M168" s="190"/>
      <c r="N168" s="190"/>
    </row>
    <row r="169" spans="1:14" s="624" customFormat="1" ht="14.5">
      <c r="A169" s="634"/>
      <c r="B169" s="673"/>
      <c r="C169" s="676" t="s">
        <v>53</v>
      </c>
      <c r="D169" s="673"/>
      <c r="E169" s="630"/>
      <c r="F169" s="675" t="s">
        <v>54</v>
      </c>
      <c r="G169" s="673"/>
      <c r="H169" s="673"/>
      <c r="I169" s="673"/>
      <c r="J169" s="684"/>
      <c r="K169" s="169"/>
      <c r="L169" s="169"/>
      <c r="M169" s="190"/>
      <c r="N169" s="190"/>
    </row>
    <row r="170" spans="1:14" s="624" customFormat="1" ht="7" customHeight="1">
      <c r="A170" s="634"/>
      <c r="B170" s="673"/>
      <c r="C170" s="673"/>
      <c r="D170" s="673"/>
      <c r="E170" s="630"/>
      <c r="F170" s="673"/>
      <c r="G170" s="673"/>
      <c r="H170" s="673"/>
      <c r="I170" s="673"/>
      <c r="J170" s="684"/>
      <c r="K170" s="169"/>
      <c r="L170" s="169"/>
      <c r="M170" s="190"/>
      <c r="N170" s="190"/>
    </row>
    <row r="171" spans="1:14" s="624" customFormat="1" ht="14.5" hidden="1">
      <c r="A171" s="634"/>
      <c r="B171" s="673"/>
      <c r="C171" s="673"/>
      <c r="D171" s="673"/>
      <c r="E171" s="630"/>
      <c r="F171" s="673"/>
      <c r="G171" s="673"/>
      <c r="H171" s="673"/>
      <c r="I171" s="673"/>
      <c r="J171" s="684"/>
      <c r="K171" s="169"/>
      <c r="L171" s="169"/>
      <c r="M171" s="190"/>
      <c r="N171" s="190"/>
    </row>
    <row r="172" spans="1:14" s="624" customFormat="1" ht="4" customHeight="1">
      <c r="A172" s="634"/>
      <c r="B172" s="673"/>
      <c r="C172" s="673"/>
      <c r="D172" s="673"/>
      <c r="E172" s="630"/>
      <c r="F172" s="673"/>
      <c r="G172" s="673"/>
      <c r="H172" s="673"/>
      <c r="I172" s="673"/>
      <c r="J172" s="684"/>
      <c r="K172" s="169"/>
      <c r="L172" s="169"/>
      <c r="M172" s="190"/>
      <c r="N172" s="190"/>
    </row>
    <row r="173" spans="1:14" s="624" customFormat="1" ht="14.5">
      <c r="A173" s="634"/>
      <c r="B173" s="673"/>
      <c r="C173" s="677">
        <f>nama_guru</f>
        <v>0</v>
      </c>
      <c r="D173" s="678"/>
      <c r="E173" s="630"/>
      <c r="F173" s="234">
        <f>nama_penilai</f>
        <v>0</v>
      </c>
      <c r="G173" s="673"/>
      <c r="H173" s="673"/>
      <c r="I173" s="673"/>
      <c r="J173" s="684"/>
      <c r="K173" s="169"/>
      <c r="L173" s="169"/>
      <c r="M173" s="190"/>
      <c r="N173" s="190"/>
    </row>
    <row r="174" spans="1:14" s="624" customFormat="1" ht="14.5">
      <c r="A174" s="634"/>
      <c r="B174" s="673"/>
      <c r="C174" s="676" t="str">
        <f>nip_guru</f>
        <v>NIP.</v>
      </c>
      <c r="D174" s="673"/>
      <c r="E174" s="630"/>
      <c r="F174" s="675" t="str">
        <f>nip_penilai</f>
        <v>NIP.</v>
      </c>
      <c r="G174" s="673"/>
      <c r="H174" s="673"/>
      <c r="I174" s="673"/>
      <c r="J174" s="684"/>
      <c r="K174" s="169"/>
      <c r="L174" s="169"/>
      <c r="M174" s="190"/>
      <c r="N174" s="190"/>
    </row>
    <row r="175" spans="1:14" s="624" customFormat="1" ht="14.5">
      <c r="A175" s="634"/>
      <c r="B175" s="673"/>
      <c r="C175" s="676"/>
      <c r="D175" s="673"/>
      <c r="E175" s="630"/>
      <c r="F175" s="675"/>
      <c r="G175" s="673"/>
      <c r="H175" s="673"/>
      <c r="I175" s="673"/>
      <c r="J175" s="684"/>
      <c r="K175" s="169"/>
      <c r="L175" s="169"/>
      <c r="M175" s="190"/>
      <c r="N175" s="190"/>
    </row>
    <row r="176" spans="1:14" s="624" customFormat="1" ht="14.5">
      <c r="A176" s="634"/>
      <c r="B176" s="639"/>
      <c r="C176" s="640"/>
      <c r="D176" s="641"/>
      <c r="E176" s="642"/>
      <c r="F176" s="643"/>
      <c r="G176" s="644"/>
      <c r="H176" s="644"/>
      <c r="I176" s="644"/>
      <c r="J176" s="684"/>
      <c r="K176" s="169"/>
      <c r="L176" s="169"/>
      <c r="M176" s="190"/>
      <c r="N176" s="190"/>
    </row>
    <row r="177" spans="1:14" s="624" customFormat="1" ht="14.5">
      <c r="A177" s="634"/>
      <c r="B177" s="762" t="s">
        <v>159</v>
      </c>
      <c r="C177" s="762"/>
      <c r="D177" s="762"/>
      <c r="E177" s="762"/>
      <c r="F177" s="762"/>
      <c r="G177" s="762"/>
      <c r="H177" s="762"/>
      <c r="I177" s="762"/>
      <c r="J177" s="684"/>
      <c r="K177" s="169"/>
      <c r="L177" s="169"/>
      <c r="M177" s="190"/>
      <c r="N177" s="190"/>
    </row>
    <row r="178" spans="1:14" s="624" customFormat="1" ht="15.4" customHeight="1">
      <c r="A178" s="634"/>
      <c r="B178" s="763" t="s">
        <v>160</v>
      </c>
      <c r="C178" s="763"/>
      <c r="D178" s="763"/>
      <c r="E178" s="763"/>
      <c r="F178" s="763"/>
      <c r="G178" s="763"/>
      <c r="H178" s="763"/>
      <c r="I178" s="763"/>
      <c r="J178" s="684"/>
      <c r="K178" s="169"/>
      <c r="L178" s="169"/>
      <c r="M178" s="190"/>
      <c r="N178" s="190"/>
    </row>
    <row r="179" spans="1:14" s="624" customFormat="1" ht="18" customHeight="1">
      <c r="A179" s="634"/>
      <c r="B179" s="738" t="s">
        <v>8</v>
      </c>
      <c r="C179" s="738"/>
      <c r="D179" s="752" t="s">
        <v>9</v>
      </c>
      <c r="E179" s="752"/>
      <c r="F179" s="752"/>
      <c r="G179" s="753" t="s">
        <v>10</v>
      </c>
      <c r="H179" s="753"/>
      <c r="I179" s="753"/>
      <c r="J179" s="684"/>
      <c r="K179" s="169"/>
      <c r="L179" s="169"/>
      <c r="M179" s="190"/>
      <c r="N179" s="190"/>
    </row>
    <row r="180" spans="1:14" s="624" customFormat="1" ht="37" customHeight="1">
      <c r="A180" s="634"/>
      <c r="B180" s="738"/>
      <c r="C180" s="738"/>
      <c r="D180" s="754" t="s">
        <v>14</v>
      </c>
      <c r="E180" s="754"/>
      <c r="F180" s="645" t="s">
        <v>15</v>
      </c>
      <c r="G180" s="679" t="s">
        <v>16</v>
      </c>
      <c r="H180" s="679" t="s">
        <v>17</v>
      </c>
      <c r="I180" s="679" t="s">
        <v>18</v>
      </c>
      <c r="J180" s="684"/>
      <c r="K180" s="169"/>
      <c r="L180" s="169"/>
      <c r="M180" s="190"/>
      <c r="N180" s="190"/>
    </row>
    <row r="181" spans="1:14" s="624" customFormat="1" ht="57" customHeight="1">
      <c r="A181" s="634"/>
      <c r="B181" s="739">
        <v>1</v>
      </c>
      <c r="C181" s="741" t="s">
        <v>161</v>
      </c>
      <c r="D181" s="659" t="s">
        <v>20</v>
      </c>
      <c r="E181" s="680" t="s">
        <v>162</v>
      </c>
      <c r="F181" s="654"/>
      <c r="G181" s="743" t="str">
        <f>IF(N181=0,$M$8,0)</f>
        <v>⓪</v>
      </c>
      <c r="H181" s="743">
        <f>IF(N181=1,$N$8,1)</f>
        <v>1</v>
      </c>
      <c r="I181" s="743">
        <f>IF(N181=2,$O$8,2)</f>
        <v>2</v>
      </c>
      <c r="J181" s="684"/>
      <c r="K181" s="169"/>
      <c r="L181" s="169"/>
      <c r="M181" s="190">
        <f>COUNTA(F181:F182)</f>
        <v>0</v>
      </c>
      <c r="N181" s="688">
        <f>IF(M181=2,2,IF(M181=0,0,1))</f>
        <v>0</v>
      </c>
    </row>
    <row r="182" spans="1:14" s="624" customFormat="1" ht="57.5" customHeight="1">
      <c r="A182" s="634"/>
      <c r="B182" s="740"/>
      <c r="C182" s="742"/>
      <c r="D182" s="660" t="s">
        <v>21</v>
      </c>
      <c r="E182" s="661" t="s">
        <v>163</v>
      </c>
      <c r="F182" s="662"/>
      <c r="G182" s="744"/>
      <c r="H182" s="744"/>
      <c r="I182" s="744"/>
      <c r="J182" s="684"/>
      <c r="K182" s="169"/>
      <c r="L182" s="169"/>
      <c r="M182" s="190"/>
      <c r="N182" s="688"/>
    </row>
    <row r="183" spans="1:14" s="624" customFormat="1" ht="38.5" customHeight="1">
      <c r="A183" s="634"/>
      <c r="B183" s="739">
        <v>2</v>
      </c>
      <c r="C183" s="741" t="s">
        <v>164</v>
      </c>
      <c r="D183" s="659" t="s">
        <v>20</v>
      </c>
      <c r="E183" s="649" t="s">
        <v>165</v>
      </c>
      <c r="F183" s="654"/>
      <c r="G183" s="743" t="str">
        <f>IF(N183=0,$M$8,0)</f>
        <v>⓪</v>
      </c>
      <c r="H183" s="743">
        <f>IF(N183=1,$N$8,1)</f>
        <v>1</v>
      </c>
      <c r="I183" s="743">
        <f>IF(N183=2,$O$8,2)</f>
        <v>2</v>
      </c>
      <c r="J183" s="684"/>
      <c r="K183" s="169"/>
      <c r="L183" s="169"/>
      <c r="M183" s="190">
        <f>COUNTA(F183:F185)</f>
        <v>0</v>
      </c>
      <c r="N183" s="688">
        <f>IF(M183=3,2,IF(M183=0,0,1))</f>
        <v>0</v>
      </c>
    </row>
    <row r="184" spans="1:14" s="624" customFormat="1" ht="33" customHeight="1">
      <c r="A184" s="634"/>
      <c r="B184" s="740"/>
      <c r="C184" s="742"/>
      <c r="D184" s="669" t="s">
        <v>21</v>
      </c>
      <c r="E184" s="658" t="s">
        <v>166</v>
      </c>
      <c r="F184" s="657"/>
      <c r="G184" s="744"/>
      <c r="H184" s="744"/>
      <c r="I184" s="744"/>
      <c r="J184" s="684"/>
      <c r="K184" s="169"/>
      <c r="L184" s="169"/>
      <c r="M184" s="190"/>
      <c r="N184" s="688"/>
    </row>
    <row r="185" spans="1:14" s="624" customFormat="1" ht="29">
      <c r="A185" s="634"/>
      <c r="B185" s="740"/>
      <c r="C185" s="742"/>
      <c r="D185" s="663" t="s">
        <v>29</v>
      </c>
      <c r="E185" s="655" t="s">
        <v>167</v>
      </c>
      <c r="F185" s="653"/>
      <c r="G185" s="744"/>
      <c r="H185" s="744"/>
      <c r="I185" s="744"/>
      <c r="J185" s="684"/>
      <c r="K185" s="169"/>
      <c r="L185" s="169"/>
      <c r="M185" s="190"/>
      <c r="N185" s="688"/>
    </row>
    <row r="186" spans="1:14" s="624" customFormat="1" ht="43.5" customHeight="1">
      <c r="A186" s="634"/>
      <c r="B186" s="739">
        <v>3</v>
      </c>
      <c r="C186" s="741" t="s">
        <v>168</v>
      </c>
      <c r="D186" s="703" t="s">
        <v>20</v>
      </c>
      <c r="E186" s="649" t="s">
        <v>169</v>
      </c>
      <c r="F186" s="654"/>
      <c r="G186" s="743" t="str">
        <f>IF(N186=0,$M$8,0)</f>
        <v>⓪</v>
      </c>
      <c r="H186" s="743">
        <f>IF(N186=1,$N$8,1)</f>
        <v>1</v>
      </c>
      <c r="I186" s="743">
        <f>IF(N186=2,$O$8,2)</f>
        <v>2</v>
      </c>
      <c r="J186" s="684"/>
      <c r="K186" s="169"/>
      <c r="L186" s="169"/>
      <c r="M186" s="190">
        <f>COUNTA(F186:F189)</f>
        <v>0</v>
      </c>
      <c r="N186" s="688">
        <f>IF(M186&gt;=4,2,IF(M186=0,0,1))</f>
        <v>0</v>
      </c>
    </row>
    <row r="187" spans="1:14" s="624" customFormat="1" ht="44" customHeight="1">
      <c r="A187" s="634"/>
      <c r="B187" s="740"/>
      <c r="C187" s="742"/>
      <c r="D187" s="704" t="s">
        <v>21</v>
      </c>
      <c r="E187" s="649" t="s">
        <v>170</v>
      </c>
      <c r="F187" s="657"/>
      <c r="G187" s="744"/>
      <c r="H187" s="744"/>
      <c r="I187" s="744"/>
      <c r="J187" s="684"/>
      <c r="K187" s="169"/>
      <c r="L187" s="169"/>
      <c r="M187" s="190"/>
      <c r="N187" s="688"/>
    </row>
    <row r="188" spans="1:14" s="624" customFormat="1" ht="47.5" customHeight="1">
      <c r="A188" s="634"/>
      <c r="B188" s="740"/>
      <c r="C188" s="742"/>
      <c r="D188" s="669" t="s">
        <v>29</v>
      </c>
      <c r="E188" s="658" t="s">
        <v>171</v>
      </c>
      <c r="F188" s="657"/>
      <c r="G188" s="744"/>
      <c r="H188" s="744"/>
      <c r="I188" s="744"/>
      <c r="J188" s="684"/>
      <c r="K188" s="169"/>
      <c r="L188" s="169"/>
      <c r="M188" s="190"/>
      <c r="N188" s="688"/>
    </row>
    <row r="189" spans="1:14" s="624" customFormat="1" ht="37" customHeight="1">
      <c r="A189" s="634"/>
      <c r="B189" s="761"/>
      <c r="C189" s="773"/>
      <c r="D189" s="663" t="s">
        <v>172</v>
      </c>
      <c r="E189" s="655" t="s">
        <v>173</v>
      </c>
      <c r="F189" s="653"/>
      <c r="G189" s="744"/>
      <c r="H189" s="744"/>
      <c r="I189" s="744"/>
      <c r="J189" s="684"/>
      <c r="K189" s="169"/>
      <c r="L189" s="169"/>
      <c r="M189" s="190"/>
      <c r="N189" s="190"/>
    </row>
    <row r="190" spans="1:14" s="624" customFormat="1" ht="62.5" customHeight="1">
      <c r="A190" s="634"/>
      <c r="B190" s="739">
        <v>4</v>
      </c>
      <c r="C190" s="741" t="s">
        <v>174</v>
      </c>
      <c r="D190" s="659" t="s">
        <v>20</v>
      </c>
      <c r="E190" s="649" t="s">
        <v>175</v>
      </c>
      <c r="F190" s="654"/>
      <c r="G190" s="743" t="str">
        <f>IF(N190=0,$M$8,0)</f>
        <v>⓪</v>
      </c>
      <c r="H190" s="743">
        <f>IF(N190=1,$N$8,1)</f>
        <v>1</v>
      </c>
      <c r="I190" s="743">
        <f>IF(N190=2,$O$8,2)</f>
        <v>2</v>
      </c>
      <c r="J190" s="684"/>
      <c r="K190" s="169"/>
      <c r="L190" s="169"/>
      <c r="M190" s="190">
        <f>COUNTA(F190:F191)</f>
        <v>0</v>
      </c>
      <c r="N190" s="688">
        <f>IF(M190=2,2,IF(M190=0,0,1))</f>
        <v>0</v>
      </c>
    </row>
    <row r="191" spans="1:14" s="624" customFormat="1" ht="53.5" customHeight="1">
      <c r="A191" s="634"/>
      <c r="B191" s="761"/>
      <c r="C191" s="773"/>
      <c r="D191" s="663" t="s">
        <v>21</v>
      </c>
      <c r="E191" s="652" t="s">
        <v>176</v>
      </c>
      <c r="F191" s="653"/>
      <c r="G191" s="744"/>
      <c r="H191" s="744"/>
      <c r="I191" s="744"/>
      <c r="J191" s="684"/>
      <c r="K191" s="169"/>
      <c r="L191" s="169"/>
      <c r="M191" s="190"/>
      <c r="N191" s="190"/>
    </row>
    <row r="192" spans="1:14" s="624" customFormat="1" ht="46" customHeight="1">
      <c r="A192" s="634"/>
      <c r="B192" s="739">
        <v>5</v>
      </c>
      <c r="C192" s="741" t="s">
        <v>177</v>
      </c>
      <c r="D192" s="659" t="s">
        <v>20</v>
      </c>
      <c r="E192" s="705" t="s">
        <v>178</v>
      </c>
      <c r="F192" s="654"/>
      <c r="G192" s="743" t="str">
        <f>IF(N192=0,$M$8,0)</f>
        <v>⓪</v>
      </c>
      <c r="H192" s="743">
        <f>IF(N192=1,$N$8,1)</f>
        <v>1</v>
      </c>
      <c r="I192" s="743">
        <f>IF(N192=2,$O$8,2)</f>
        <v>2</v>
      </c>
      <c r="J192" s="684"/>
      <c r="K192" s="169"/>
      <c r="L192" s="169"/>
      <c r="M192" s="190">
        <f>COUNTA(F192:F196)</f>
        <v>0</v>
      </c>
      <c r="N192" s="689">
        <f>IF(M192&gt;=4,2,IF(M192=0,0,1))</f>
        <v>0</v>
      </c>
    </row>
    <row r="193" spans="1:14" s="624" customFormat="1" ht="33" customHeight="1">
      <c r="A193" s="634"/>
      <c r="B193" s="740"/>
      <c r="C193" s="742"/>
      <c r="D193" s="669" t="s">
        <v>21</v>
      </c>
      <c r="E193" s="696" t="s">
        <v>179</v>
      </c>
      <c r="F193" s="657"/>
      <c r="G193" s="744"/>
      <c r="H193" s="744"/>
      <c r="I193" s="744"/>
      <c r="J193" s="684"/>
      <c r="K193" s="169"/>
      <c r="L193" s="169"/>
      <c r="M193" s="190"/>
      <c r="N193" s="689"/>
    </row>
    <row r="194" spans="1:14" s="624" customFormat="1" ht="43.5">
      <c r="A194" s="634"/>
      <c r="B194" s="740"/>
      <c r="C194" s="742"/>
      <c r="D194" s="669" t="s">
        <v>29</v>
      </c>
      <c r="E194" s="706" t="s">
        <v>180</v>
      </c>
      <c r="F194" s="657"/>
      <c r="G194" s="744"/>
      <c r="H194" s="744"/>
      <c r="I194" s="744"/>
      <c r="J194" s="684"/>
      <c r="K194" s="169"/>
      <c r="L194" s="169"/>
      <c r="M194" s="190"/>
      <c r="N194" s="689"/>
    </row>
    <row r="195" spans="1:14" s="624" customFormat="1" ht="43.5">
      <c r="A195" s="634"/>
      <c r="B195" s="740"/>
      <c r="C195" s="742"/>
      <c r="D195" s="669" t="s">
        <v>42</v>
      </c>
      <c r="E195" s="706" t="s">
        <v>181</v>
      </c>
      <c r="F195" s="657"/>
      <c r="G195" s="744"/>
      <c r="H195" s="744"/>
      <c r="I195" s="744"/>
      <c r="J195" s="684"/>
      <c r="K195" s="169"/>
      <c r="L195" s="169"/>
      <c r="M195" s="190"/>
      <c r="N195" s="689"/>
    </row>
    <row r="196" spans="1:14" s="624" customFormat="1" ht="31.5" customHeight="1">
      <c r="A196" s="634"/>
      <c r="B196" s="761"/>
      <c r="C196" s="773"/>
      <c r="D196" s="663" t="s">
        <v>66</v>
      </c>
      <c r="E196" s="652" t="s">
        <v>182</v>
      </c>
      <c r="F196" s="653"/>
      <c r="G196" s="744"/>
      <c r="H196" s="744"/>
      <c r="I196" s="744"/>
      <c r="J196" s="684"/>
      <c r="K196" s="169"/>
      <c r="L196" s="169"/>
      <c r="M196" s="190"/>
      <c r="N196" s="190"/>
    </row>
    <row r="197" spans="1:14" s="625" customFormat="1" ht="49.5" customHeight="1">
      <c r="A197" s="212"/>
      <c r="B197" s="739">
        <v>6</v>
      </c>
      <c r="C197" s="741" t="s">
        <v>183</v>
      </c>
      <c r="D197" s="648" t="s">
        <v>20</v>
      </c>
      <c r="E197" s="649" t="s">
        <v>184</v>
      </c>
      <c r="F197" s="681"/>
      <c r="G197" s="743" t="str">
        <f>IF(N197=0,$M$8,0)</f>
        <v>⓪</v>
      </c>
      <c r="H197" s="743">
        <f>IF(N197=1,$N$8,1)</f>
        <v>1</v>
      </c>
      <c r="I197" s="743">
        <f>IF(N197=2,$O$8,2)</f>
        <v>2</v>
      </c>
      <c r="J197" s="692"/>
      <c r="K197" s="555"/>
      <c r="L197" s="555"/>
      <c r="M197" s="693">
        <f>COUNTA(F197:F199)</f>
        <v>0</v>
      </c>
      <c r="N197" s="694">
        <f>IF(M197=3,2,IF(M197=0,0,1))</f>
        <v>0</v>
      </c>
    </row>
    <row r="198" spans="1:14" s="625" customFormat="1" ht="50" customHeight="1">
      <c r="A198" s="212"/>
      <c r="B198" s="740"/>
      <c r="C198" s="742"/>
      <c r="D198" s="669" t="s">
        <v>21</v>
      </c>
      <c r="E198" s="658" t="s">
        <v>185</v>
      </c>
      <c r="F198" s="707"/>
      <c r="G198" s="744"/>
      <c r="H198" s="744"/>
      <c r="I198" s="744"/>
      <c r="J198" s="692"/>
      <c r="K198" s="555"/>
      <c r="L198" s="555"/>
      <c r="M198" s="693"/>
      <c r="N198" s="694"/>
    </row>
    <row r="199" spans="1:14" s="624" customFormat="1" ht="33.4" customHeight="1">
      <c r="A199" s="634"/>
      <c r="B199" s="761"/>
      <c r="C199" s="773"/>
      <c r="D199" s="708" t="s">
        <v>29</v>
      </c>
      <c r="E199" s="697" t="s">
        <v>186</v>
      </c>
      <c r="F199" s="653"/>
      <c r="G199" s="744"/>
      <c r="H199" s="744"/>
      <c r="I199" s="744"/>
      <c r="J199" s="684"/>
      <c r="K199" s="169"/>
      <c r="L199" s="169"/>
      <c r="M199" s="190"/>
      <c r="N199" s="190"/>
    </row>
    <row r="200" spans="1:14" s="624" customFormat="1" ht="21.5" customHeight="1">
      <c r="A200" s="634"/>
      <c r="B200" s="755" t="s">
        <v>187</v>
      </c>
      <c r="C200" s="755"/>
      <c r="D200" s="755"/>
      <c r="E200" s="755"/>
      <c r="F200" s="755"/>
      <c r="G200" s="764">
        <f>N200</f>
        <v>0</v>
      </c>
      <c r="H200" s="764"/>
      <c r="I200" s="764"/>
      <c r="J200" s="684"/>
      <c r="K200" s="169"/>
      <c r="L200" s="169"/>
      <c r="M200" s="190"/>
      <c r="N200" s="190">
        <f>SUM(N181:N199)</f>
        <v>0</v>
      </c>
    </row>
    <row r="201" spans="1:14" s="624" customFormat="1" ht="21.5" customHeight="1">
      <c r="A201" s="634"/>
      <c r="B201" s="755" t="s">
        <v>188</v>
      </c>
      <c r="C201" s="755"/>
      <c r="D201" s="755"/>
      <c r="E201" s="755"/>
      <c r="F201" s="755"/>
      <c r="G201" s="764">
        <v>12</v>
      </c>
      <c r="H201" s="764"/>
      <c r="I201" s="764"/>
      <c r="J201" s="684"/>
      <c r="K201" s="169"/>
      <c r="L201" s="169"/>
      <c r="M201" s="190"/>
      <c r="N201" s="190"/>
    </row>
    <row r="202" spans="1:14" s="624" customFormat="1" ht="21.5" customHeight="1">
      <c r="A202" s="634"/>
      <c r="B202" s="755" t="s">
        <v>189</v>
      </c>
      <c r="C202" s="755"/>
      <c r="D202" s="755"/>
      <c r="E202" s="755"/>
      <c r="F202" s="755"/>
      <c r="G202" s="765">
        <f>G200/G201</f>
        <v>0</v>
      </c>
      <c r="H202" s="765"/>
      <c r="I202" s="765"/>
      <c r="J202" s="684"/>
      <c r="K202" s="169"/>
      <c r="L202" s="169"/>
      <c r="M202" s="190"/>
      <c r="N202" s="190"/>
    </row>
    <row r="203" spans="1:14" s="624" customFormat="1" ht="40" customHeight="1">
      <c r="A203" s="634"/>
      <c r="B203" s="757" t="s">
        <v>190</v>
      </c>
      <c r="C203" s="758"/>
      <c r="D203" s="758"/>
      <c r="E203" s="758"/>
      <c r="F203" s="759"/>
      <c r="G203" s="760">
        <f>IF(G202&gt;75%,4,IF(G202&gt;50%,3,IF(G202&gt;25%,2,IF(G202&gt;0,1,))))</f>
        <v>0</v>
      </c>
      <c r="H203" s="760"/>
      <c r="I203" s="760"/>
      <c r="J203" s="684"/>
      <c r="K203" s="169"/>
      <c r="L203" s="169"/>
      <c r="M203" s="190"/>
      <c r="N203" s="190"/>
    </row>
    <row r="204" spans="1:14" s="624" customFormat="1" ht="14.5">
      <c r="A204" s="634"/>
      <c r="B204" s="673"/>
      <c r="C204" s="673"/>
      <c r="D204" s="673"/>
      <c r="E204" s="630"/>
      <c r="F204" s="190"/>
      <c r="G204" s="673"/>
      <c r="H204" s="673"/>
      <c r="I204" s="673"/>
      <c r="J204" s="684"/>
      <c r="K204" s="169"/>
      <c r="L204" s="169"/>
      <c r="M204" s="190"/>
      <c r="N204" s="190"/>
    </row>
    <row r="205" spans="1:14" s="624" customFormat="1" ht="14.5">
      <c r="A205" s="634"/>
      <c r="B205" s="673"/>
      <c r="C205" s="673"/>
      <c r="D205" s="673"/>
      <c r="E205" s="674" t="s">
        <v>83</v>
      </c>
      <c r="F205" s="749">
        <f>DATA!$F$21</f>
        <v>0</v>
      </c>
      <c r="G205" s="750"/>
      <c r="H205" s="750"/>
      <c r="I205" s="673"/>
      <c r="J205" s="684"/>
      <c r="K205" s="169"/>
      <c r="L205" s="169"/>
      <c r="M205" s="190"/>
      <c r="N205" s="190"/>
    </row>
    <row r="206" spans="1:14" s="624" customFormat="1" ht="14.5">
      <c r="A206" s="634"/>
      <c r="B206" s="673"/>
      <c r="C206" s="676" t="s">
        <v>53</v>
      </c>
      <c r="D206" s="673"/>
      <c r="E206" s="630"/>
      <c r="F206" s="675" t="s">
        <v>54</v>
      </c>
      <c r="G206" s="673"/>
      <c r="H206" s="673"/>
      <c r="I206" s="673"/>
      <c r="J206" s="684"/>
      <c r="K206" s="169"/>
      <c r="L206" s="169"/>
      <c r="M206" s="190"/>
      <c r="N206" s="190"/>
    </row>
    <row r="207" spans="1:14" s="624" customFormat="1" ht="14.5">
      <c r="A207" s="634"/>
      <c r="B207" s="673"/>
      <c r="C207" s="673"/>
      <c r="D207" s="673"/>
      <c r="E207" s="630"/>
      <c r="F207" s="673"/>
      <c r="G207" s="673"/>
      <c r="H207" s="673"/>
      <c r="I207" s="673"/>
      <c r="J207" s="684"/>
      <c r="K207" s="169"/>
      <c r="L207" s="169"/>
      <c r="M207" s="190"/>
      <c r="N207" s="190"/>
    </row>
    <row r="208" spans="1:14" s="624" customFormat="1" ht="14.5">
      <c r="A208" s="634"/>
      <c r="B208" s="673"/>
      <c r="C208" s="673"/>
      <c r="D208" s="673"/>
      <c r="E208" s="630"/>
      <c r="F208" s="673"/>
      <c r="G208" s="673"/>
      <c r="H208" s="673"/>
      <c r="I208" s="673"/>
      <c r="J208" s="684"/>
      <c r="K208" s="169"/>
      <c r="L208" s="169"/>
      <c r="M208" s="190"/>
      <c r="N208" s="190"/>
    </row>
    <row r="209" spans="1:14" s="624" customFormat="1" ht="14.5">
      <c r="A209" s="634"/>
      <c r="B209" s="673"/>
      <c r="C209" s="673"/>
      <c r="D209" s="673"/>
      <c r="E209" s="630"/>
      <c r="F209" s="673"/>
      <c r="G209" s="673"/>
      <c r="H209" s="673"/>
      <c r="I209" s="673"/>
      <c r="J209" s="684"/>
      <c r="K209" s="169"/>
      <c r="L209" s="169"/>
      <c r="M209" s="190"/>
      <c r="N209" s="190"/>
    </row>
    <row r="210" spans="1:14" s="624" customFormat="1" ht="14.5">
      <c r="A210" s="634"/>
      <c r="B210" s="673"/>
      <c r="C210" s="677">
        <f>nama_guru</f>
        <v>0</v>
      </c>
      <c r="D210" s="678"/>
      <c r="E210" s="630"/>
      <c r="F210" s="234">
        <f>nama_penilai</f>
        <v>0</v>
      </c>
      <c r="G210" s="673"/>
      <c r="H210" s="673"/>
      <c r="I210" s="673"/>
      <c r="J210" s="684"/>
      <c r="K210" s="169"/>
      <c r="L210" s="169"/>
      <c r="M210" s="190"/>
      <c r="N210" s="190"/>
    </row>
    <row r="211" spans="1:14" s="624" customFormat="1" ht="14.5">
      <c r="A211" s="634"/>
      <c r="B211" s="673"/>
      <c r="C211" s="676" t="str">
        <f>nip_guru</f>
        <v>NIP.</v>
      </c>
      <c r="D211" s="673"/>
      <c r="E211" s="630"/>
      <c r="F211" s="675" t="str">
        <f>nip_penilai</f>
        <v>NIP.</v>
      </c>
      <c r="G211" s="673"/>
      <c r="H211" s="673"/>
      <c r="I211" s="673"/>
      <c r="J211" s="684"/>
      <c r="K211" s="169"/>
      <c r="L211" s="169"/>
      <c r="M211" s="190"/>
      <c r="N211" s="190"/>
    </row>
    <row r="212" spans="1:14" s="624" customFormat="1" ht="14.5">
      <c r="A212" s="634"/>
      <c r="B212" s="639"/>
      <c r="C212" s="640"/>
      <c r="D212" s="641"/>
      <c r="E212" s="642"/>
      <c r="F212" s="643"/>
      <c r="G212" s="644"/>
      <c r="H212" s="644"/>
      <c r="I212" s="644"/>
      <c r="J212" s="684"/>
      <c r="K212" s="169"/>
      <c r="L212" s="169"/>
      <c r="M212" s="190"/>
      <c r="N212" s="190"/>
    </row>
    <row r="213" spans="1:14" s="624" customFormat="1" ht="14.5">
      <c r="A213" s="634"/>
      <c r="B213" s="762" t="s">
        <v>191</v>
      </c>
      <c r="C213" s="762"/>
      <c r="D213" s="762"/>
      <c r="E213" s="762"/>
      <c r="F213" s="762"/>
      <c r="G213" s="762"/>
      <c r="H213" s="762"/>
      <c r="I213" s="762"/>
      <c r="J213" s="684"/>
      <c r="K213" s="169"/>
      <c r="L213" s="169"/>
      <c r="M213" s="190"/>
      <c r="N213" s="190"/>
    </row>
    <row r="214" spans="1:14" s="624" customFormat="1" ht="14.5">
      <c r="A214" s="634"/>
      <c r="B214" s="763" t="s">
        <v>192</v>
      </c>
      <c r="C214" s="763"/>
      <c r="D214" s="763"/>
      <c r="E214" s="763"/>
      <c r="F214" s="763"/>
      <c r="G214" s="763"/>
      <c r="H214" s="763"/>
      <c r="I214" s="763"/>
      <c r="J214" s="684"/>
      <c r="K214" s="169"/>
      <c r="L214" s="169"/>
      <c r="M214" s="190"/>
      <c r="N214" s="190"/>
    </row>
    <row r="215" spans="1:14" s="624" customFormat="1" ht="20.5" customHeight="1">
      <c r="A215" s="634"/>
      <c r="B215" s="738" t="s">
        <v>8</v>
      </c>
      <c r="C215" s="738"/>
      <c r="D215" s="752" t="s">
        <v>9</v>
      </c>
      <c r="E215" s="752"/>
      <c r="F215" s="752"/>
      <c r="G215" s="753" t="s">
        <v>10</v>
      </c>
      <c r="H215" s="753"/>
      <c r="I215" s="753"/>
      <c r="J215" s="684"/>
      <c r="K215" s="169"/>
      <c r="L215" s="169"/>
      <c r="M215" s="190"/>
      <c r="N215" s="190"/>
    </row>
    <row r="216" spans="1:14" s="624" customFormat="1" ht="37" customHeight="1">
      <c r="A216" s="634"/>
      <c r="B216" s="738"/>
      <c r="C216" s="738"/>
      <c r="D216" s="754" t="s">
        <v>14</v>
      </c>
      <c r="E216" s="754"/>
      <c r="F216" s="645" t="s">
        <v>15</v>
      </c>
      <c r="G216" s="679" t="s">
        <v>16</v>
      </c>
      <c r="H216" s="679" t="s">
        <v>17</v>
      </c>
      <c r="I216" s="679" t="s">
        <v>18</v>
      </c>
      <c r="J216" s="684"/>
      <c r="K216" s="169"/>
      <c r="L216" s="169"/>
      <c r="M216" s="190"/>
      <c r="N216" s="190"/>
    </row>
    <row r="217" spans="1:14" s="624" customFormat="1" ht="39" customHeight="1">
      <c r="A217" s="634"/>
      <c r="B217" s="739">
        <v>1</v>
      </c>
      <c r="C217" s="741" t="s">
        <v>193</v>
      </c>
      <c r="D217" s="659" t="s">
        <v>20</v>
      </c>
      <c r="E217" s="705" t="s">
        <v>194</v>
      </c>
      <c r="F217" s="654"/>
      <c r="G217" s="743" t="str">
        <f>IF(N217=0,$M$8,0)</f>
        <v>⓪</v>
      </c>
      <c r="H217" s="743">
        <f>IF(N217=1,$N$8,1)</f>
        <v>1</v>
      </c>
      <c r="I217" s="743">
        <f>IF(N217=2,$O$8,2)</f>
        <v>2</v>
      </c>
      <c r="J217" s="684"/>
      <c r="K217" s="169"/>
      <c r="L217" s="169"/>
      <c r="M217" s="190">
        <f>COUNTA(F217:F218)</f>
        <v>0</v>
      </c>
      <c r="N217" s="688">
        <f>IF(M217=2,2,IF(M217=0,0,1))</f>
        <v>0</v>
      </c>
    </row>
    <row r="218" spans="1:14" s="624" customFormat="1" ht="62" customHeight="1">
      <c r="A218" s="634"/>
      <c r="B218" s="740"/>
      <c r="C218" s="742"/>
      <c r="D218" s="663" t="s">
        <v>21</v>
      </c>
      <c r="E218" s="655" t="s">
        <v>195</v>
      </c>
      <c r="F218" s="662"/>
      <c r="G218" s="744"/>
      <c r="H218" s="744"/>
      <c r="I218" s="744"/>
      <c r="J218" s="684"/>
      <c r="K218" s="169"/>
      <c r="L218" s="169"/>
      <c r="M218" s="190"/>
      <c r="N218" s="688"/>
    </row>
    <row r="219" spans="1:14" s="624" customFormat="1" ht="57.5" customHeight="1">
      <c r="A219" s="634"/>
      <c r="B219" s="739">
        <v>2</v>
      </c>
      <c r="C219" s="741" t="s">
        <v>196</v>
      </c>
      <c r="D219" s="659" t="s">
        <v>20</v>
      </c>
      <c r="E219" s="680" t="s">
        <v>197</v>
      </c>
      <c r="F219" s="654"/>
      <c r="G219" s="743" t="str">
        <f>IF(N219=0,$M$8,0)</f>
        <v>⓪</v>
      </c>
      <c r="H219" s="743">
        <f>IF(N219=1,$N$8,1)</f>
        <v>1</v>
      </c>
      <c r="I219" s="743">
        <f>IF(N219=2,$O$8,2)</f>
        <v>2</v>
      </c>
      <c r="J219" s="684"/>
      <c r="K219" s="169"/>
      <c r="L219" s="169"/>
      <c r="M219" s="190">
        <f>COUNTA(F219:F222)</f>
        <v>0</v>
      </c>
      <c r="N219" s="688">
        <f>IF(M219&gt;=3,2,IF(M219=0,0,1))</f>
        <v>0</v>
      </c>
    </row>
    <row r="220" spans="1:14" s="624" customFormat="1" ht="58">
      <c r="A220" s="634"/>
      <c r="B220" s="740"/>
      <c r="C220" s="742"/>
      <c r="D220" s="669" t="s">
        <v>21</v>
      </c>
      <c r="E220" s="696" t="s">
        <v>198</v>
      </c>
      <c r="F220" s="657"/>
      <c r="G220" s="744"/>
      <c r="H220" s="744"/>
      <c r="I220" s="744"/>
      <c r="J220" s="684"/>
      <c r="K220" s="169"/>
      <c r="L220" s="169"/>
      <c r="M220" s="190"/>
      <c r="N220" s="688"/>
    </row>
    <row r="221" spans="1:14" s="624" customFormat="1" ht="58">
      <c r="A221" s="634"/>
      <c r="B221" s="740"/>
      <c r="C221" s="742"/>
      <c r="D221" s="669" t="s">
        <v>29</v>
      </c>
      <c r="E221" s="696" t="s">
        <v>199</v>
      </c>
      <c r="F221" s="657"/>
      <c r="G221" s="744"/>
      <c r="H221" s="744"/>
      <c r="I221" s="744"/>
      <c r="J221" s="684"/>
      <c r="K221" s="169"/>
      <c r="L221" s="169"/>
      <c r="M221" s="190"/>
      <c r="N221" s="688"/>
    </row>
    <row r="222" spans="1:14" s="624" customFormat="1" ht="58">
      <c r="A222" s="634"/>
      <c r="B222" s="740"/>
      <c r="C222" s="742"/>
      <c r="D222" s="663" t="s">
        <v>42</v>
      </c>
      <c r="E222" s="652" t="s">
        <v>200</v>
      </c>
      <c r="F222" s="653"/>
      <c r="G222" s="744"/>
      <c r="H222" s="744"/>
      <c r="I222" s="744"/>
      <c r="J222" s="684"/>
      <c r="K222" s="169"/>
      <c r="L222" s="169"/>
      <c r="M222" s="190"/>
      <c r="N222" s="688"/>
    </row>
    <row r="223" spans="1:14" s="624" customFormat="1" ht="38" customHeight="1">
      <c r="A223" s="634"/>
      <c r="B223" s="739">
        <v>3</v>
      </c>
      <c r="C223" s="741" t="s">
        <v>201</v>
      </c>
      <c r="D223" s="659" t="s">
        <v>20</v>
      </c>
      <c r="E223" s="680" t="s">
        <v>202</v>
      </c>
      <c r="F223" s="654"/>
      <c r="G223" s="743" t="str">
        <f>IF(N223=0,$M$8,0)</f>
        <v>⓪</v>
      </c>
      <c r="H223" s="743">
        <f>IF(N223=1,$N$8,1)</f>
        <v>1</v>
      </c>
      <c r="I223" s="743">
        <f>IF(N223=2,$O$8,2)</f>
        <v>2</v>
      </c>
      <c r="J223" s="684"/>
      <c r="K223" s="169"/>
      <c r="L223" s="169"/>
      <c r="M223" s="190">
        <f>COUNTA(F223:F225)</f>
        <v>0</v>
      </c>
      <c r="N223" s="689">
        <f>IF(M223=3,2,IF(M223=0,0,1))</f>
        <v>0</v>
      </c>
    </row>
    <row r="224" spans="1:14" s="624" customFormat="1" ht="38" customHeight="1">
      <c r="A224" s="634"/>
      <c r="B224" s="740"/>
      <c r="C224" s="742"/>
      <c r="D224" s="669" t="s">
        <v>21</v>
      </c>
      <c r="E224" s="696" t="s">
        <v>203</v>
      </c>
      <c r="F224" s="657"/>
      <c r="G224" s="744"/>
      <c r="H224" s="744"/>
      <c r="I224" s="744"/>
      <c r="J224" s="684"/>
      <c r="K224" s="169"/>
      <c r="L224" s="169"/>
      <c r="M224" s="190"/>
      <c r="N224" s="689"/>
    </row>
    <row r="225" spans="1:14" s="624" customFormat="1" ht="38" customHeight="1">
      <c r="A225" s="634"/>
      <c r="B225" s="761"/>
      <c r="C225" s="773"/>
      <c r="D225" s="663" t="s">
        <v>29</v>
      </c>
      <c r="E225" s="697" t="s">
        <v>204</v>
      </c>
      <c r="F225" s="653"/>
      <c r="G225" s="745"/>
      <c r="H225" s="745"/>
      <c r="I225" s="745"/>
      <c r="J225" s="684"/>
      <c r="K225" s="169"/>
      <c r="L225" s="169"/>
      <c r="M225" s="190"/>
      <c r="N225" s="190"/>
    </row>
    <row r="226" spans="1:14" s="624" customFormat="1" ht="62" customHeight="1">
      <c r="A226" s="634"/>
      <c r="B226" s="739">
        <v>4</v>
      </c>
      <c r="C226" s="741" t="s">
        <v>205</v>
      </c>
      <c r="D226" s="659" t="s">
        <v>20</v>
      </c>
      <c r="E226" s="649" t="s">
        <v>206</v>
      </c>
      <c r="F226" s="654"/>
      <c r="G226" s="743" t="str">
        <f>IF(N226=0,$M$8,0)</f>
        <v>⓪</v>
      </c>
      <c r="H226" s="743">
        <f>IF(N226=1,$N$8,1)</f>
        <v>1</v>
      </c>
      <c r="I226" s="743">
        <f>IF(N226=2,$O$8,2)</f>
        <v>2</v>
      </c>
      <c r="J226" s="684"/>
      <c r="K226" s="169"/>
      <c r="L226" s="169"/>
      <c r="M226" s="190">
        <f>COUNTA(F226:F229)</f>
        <v>0</v>
      </c>
      <c r="N226" s="689">
        <f>IF(M226&gt;=3,2,IF(M226=0,0,1))</f>
        <v>0</v>
      </c>
    </row>
    <row r="227" spans="1:14" s="624" customFormat="1" ht="58">
      <c r="A227" s="634"/>
      <c r="B227" s="740"/>
      <c r="C227" s="742"/>
      <c r="D227" s="669" t="s">
        <v>21</v>
      </c>
      <c r="E227" s="696" t="s">
        <v>207</v>
      </c>
      <c r="F227" s="657"/>
      <c r="G227" s="744"/>
      <c r="H227" s="744"/>
      <c r="I227" s="744"/>
      <c r="J227" s="684"/>
      <c r="K227" s="169"/>
      <c r="L227" s="169"/>
      <c r="M227" s="190"/>
      <c r="N227" s="689"/>
    </row>
    <row r="228" spans="1:14" s="624" customFormat="1" ht="43.5">
      <c r="A228" s="634"/>
      <c r="B228" s="740"/>
      <c r="C228" s="742"/>
      <c r="D228" s="669" t="s">
        <v>29</v>
      </c>
      <c r="E228" s="696" t="s">
        <v>208</v>
      </c>
      <c r="F228" s="657"/>
      <c r="G228" s="744"/>
      <c r="H228" s="744"/>
      <c r="I228" s="744"/>
      <c r="J228" s="684"/>
      <c r="K228" s="169"/>
      <c r="L228" s="169"/>
      <c r="M228" s="190"/>
      <c r="N228" s="190"/>
    </row>
    <row r="229" spans="1:14" s="624" customFormat="1" ht="49" customHeight="1">
      <c r="A229" s="634"/>
      <c r="B229" s="761"/>
      <c r="C229" s="773"/>
      <c r="D229" s="663" t="s">
        <v>172</v>
      </c>
      <c r="E229" s="652" t="s">
        <v>209</v>
      </c>
      <c r="F229" s="653"/>
      <c r="G229" s="744"/>
      <c r="H229" s="744"/>
      <c r="I229" s="744"/>
      <c r="J229" s="684"/>
      <c r="K229" s="169"/>
      <c r="L229" s="169"/>
      <c r="M229" s="190"/>
      <c r="N229" s="190"/>
    </row>
    <row r="230" spans="1:14" s="624" customFormat="1" ht="42" customHeight="1">
      <c r="A230" s="634"/>
      <c r="B230" s="739">
        <v>5</v>
      </c>
      <c r="C230" s="741" t="s">
        <v>210</v>
      </c>
      <c r="D230" s="659" t="s">
        <v>20</v>
      </c>
      <c r="E230" s="680" t="s">
        <v>211</v>
      </c>
      <c r="F230" s="654"/>
      <c r="G230" s="743" t="str">
        <f>IF(N230=0,$M$8,0)</f>
        <v>⓪</v>
      </c>
      <c r="H230" s="743">
        <f>IF(N230=1,$N$8,1)</f>
        <v>1</v>
      </c>
      <c r="I230" s="743">
        <f>IF(N230=2,$O$8,2)</f>
        <v>2</v>
      </c>
      <c r="J230" s="684"/>
      <c r="K230" s="169"/>
      <c r="L230" s="169"/>
      <c r="M230" s="190">
        <f>COUNTA(F230:F232)</f>
        <v>0</v>
      </c>
      <c r="N230" s="689">
        <f>IF(M230=3,2,IF(M230=0,0,1))</f>
        <v>0</v>
      </c>
    </row>
    <row r="231" spans="1:14" s="624" customFormat="1" ht="72.5">
      <c r="A231" s="634"/>
      <c r="B231" s="740"/>
      <c r="C231" s="742"/>
      <c r="D231" s="669" t="s">
        <v>21</v>
      </c>
      <c r="E231" s="696" t="s">
        <v>212</v>
      </c>
      <c r="F231" s="657"/>
      <c r="G231" s="744"/>
      <c r="H231" s="744"/>
      <c r="I231" s="744"/>
      <c r="J231" s="684"/>
      <c r="K231" s="169"/>
      <c r="L231" s="169"/>
      <c r="M231" s="190"/>
      <c r="N231" s="190"/>
    </row>
    <row r="232" spans="1:14" s="624" customFormat="1" ht="55.5" customHeight="1">
      <c r="A232" s="634"/>
      <c r="B232" s="761"/>
      <c r="C232" s="773"/>
      <c r="D232" s="663" t="s">
        <v>29</v>
      </c>
      <c r="E232" s="655" t="s">
        <v>213</v>
      </c>
      <c r="F232" s="653"/>
      <c r="G232" s="744"/>
      <c r="H232" s="744"/>
      <c r="I232" s="744"/>
      <c r="J232" s="684"/>
      <c r="K232" s="169"/>
      <c r="L232" s="169"/>
      <c r="M232" s="190"/>
      <c r="N232" s="190"/>
    </row>
    <row r="233" spans="1:14" s="624" customFormat="1" ht="50" customHeight="1">
      <c r="A233" s="634"/>
      <c r="B233" s="739">
        <v>6</v>
      </c>
      <c r="C233" s="741" t="s">
        <v>214</v>
      </c>
      <c r="D233" s="659" t="s">
        <v>20</v>
      </c>
      <c r="E233" s="649" t="s">
        <v>215</v>
      </c>
      <c r="F233" s="654"/>
      <c r="G233" s="743" t="str">
        <f>IF(N233=0,$M$8,0)</f>
        <v>⓪</v>
      </c>
      <c r="H233" s="743">
        <f>IF(N233=1,$N$8,1)</f>
        <v>1</v>
      </c>
      <c r="I233" s="743">
        <f>IF(N233=2,$O$8,2)</f>
        <v>2</v>
      </c>
      <c r="J233" s="684"/>
      <c r="K233" s="169"/>
      <c r="L233" s="169"/>
      <c r="M233" s="190">
        <f>COUNTA(F233:F234)</f>
        <v>0</v>
      </c>
      <c r="N233" s="688">
        <f>IF(M233=2,2,IF(M233=0,0,1))</f>
        <v>0</v>
      </c>
    </row>
    <row r="234" spans="1:14" s="624" customFormat="1" ht="33" customHeight="1">
      <c r="A234" s="634"/>
      <c r="B234" s="740"/>
      <c r="C234" s="742"/>
      <c r="D234" s="663" t="s">
        <v>21</v>
      </c>
      <c r="E234" s="652" t="s">
        <v>216</v>
      </c>
      <c r="F234" s="653"/>
      <c r="G234" s="744"/>
      <c r="H234" s="744"/>
      <c r="I234" s="744"/>
      <c r="J234" s="684"/>
      <c r="K234" s="169"/>
      <c r="L234" s="169"/>
      <c r="M234" s="190"/>
      <c r="N234" s="688"/>
    </row>
    <row r="235" spans="1:14" s="624" customFormat="1" ht="20.5" customHeight="1">
      <c r="A235" s="634"/>
      <c r="B235" s="755" t="s">
        <v>217</v>
      </c>
      <c r="C235" s="755"/>
      <c r="D235" s="755"/>
      <c r="E235" s="755"/>
      <c r="F235" s="755"/>
      <c r="G235" s="764">
        <f>N235</f>
        <v>0</v>
      </c>
      <c r="H235" s="764"/>
      <c r="I235" s="764"/>
      <c r="J235" s="684"/>
      <c r="K235" s="169"/>
      <c r="L235" s="169"/>
      <c r="M235" s="190"/>
      <c r="N235" s="190">
        <f>SUM(N217:N234)</f>
        <v>0</v>
      </c>
    </row>
    <row r="236" spans="1:14" s="624" customFormat="1" ht="20.5" customHeight="1">
      <c r="A236" s="634"/>
      <c r="B236" s="755" t="s">
        <v>218</v>
      </c>
      <c r="C236" s="755"/>
      <c r="D236" s="755"/>
      <c r="E236" s="755"/>
      <c r="F236" s="755"/>
      <c r="G236" s="764">
        <v>12</v>
      </c>
      <c r="H236" s="764"/>
      <c r="I236" s="764"/>
      <c r="J236" s="684"/>
      <c r="K236" s="169"/>
      <c r="L236" s="169"/>
      <c r="M236" s="190"/>
      <c r="N236" s="190"/>
    </row>
    <row r="237" spans="1:14" s="624" customFormat="1" ht="20.5" customHeight="1">
      <c r="A237" s="634"/>
      <c r="B237" s="755" t="s">
        <v>189</v>
      </c>
      <c r="C237" s="755"/>
      <c r="D237" s="755"/>
      <c r="E237" s="755"/>
      <c r="F237" s="755"/>
      <c r="G237" s="765">
        <f>G235/G236</f>
        <v>0</v>
      </c>
      <c r="H237" s="765"/>
      <c r="I237" s="765"/>
      <c r="J237" s="684"/>
      <c r="K237" s="169"/>
      <c r="L237" s="169"/>
      <c r="M237" s="190"/>
      <c r="N237" s="190"/>
    </row>
    <row r="238" spans="1:14" s="624" customFormat="1" ht="40" customHeight="1">
      <c r="A238" s="634"/>
      <c r="B238" s="757" t="s">
        <v>219</v>
      </c>
      <c r="C238" s="758"/>
      <c r="D238" s="758"/>
      <c r="E238" s="758"/>
      <c r="F238" s="759"/>
      <c r="G238" s="760">
        <f>IF(G237&gt;75%,4,IF(G237&gt;50%,3,IF(G237&gt;25%,2,IF(G237&gt;0,1,))))</f>
        <v>0</v>
      </c>
      <c r="H238" s="760"/>
      <c r="I238" s="760"/>
      <c r="J238" s="684"/>
      <c r="K238" s="169"/>
      <c r="L238" s="169"/>
      <c r="M238" s="190"/>
      <c r="N238" s="190"/>
    </row>
    <row r="239" spans="1:14" s="624" customFormat="1" ht="14.5">
      <c r="A239" s="634"/>
      <c r="B239" s="673"/>
      <c r="C239" s="673"/>
      <c r="D239" s="673"/>
      <c r="E239" s="630"/>
      <c r="F239" s="190"/>
      <c r="G239" s="673"/>
      <c r="H239" s="673"/>
      <c r="I239" s="673"/>
      <c r="J239" s="684"/>
      <c r="K239" s="169"/>
      <c r="L239" s="169"/>
      <c r="M239" s="190"/>
      <c r="N239" s="190"/>
    </row>
    <row r="240" spans="1:14" s="624" customFormat="1" ht="14.5">
      <c r="A240" s="634"/>
      <c r="B240" s="673"/>
      <c r="C240" s="673"/>
      <c r="D240" s="673"/>
      <c r="E240" s="630"/>
      <c r="F240" s="190"/>
      <c r="G240" s="673"/>
      <c r="H240" s="673"/>
      <c r="I240" s="673"/>
      <c r="J240" s="684"/>
      <c r="K240" s="169"/>
      <c r="L240" s="169"/>
      <c r="M240" s="190"/>
      <c r="N240" s="190"/>
    </row>
    <row r="241" spans="1:14" s="624" customFormat="1" ht="14.5">
      <c r="A241" s="634"/>
      <c r="B241" s="673"/>
      <c r="C241" s="673"/>
      <c r="D241" s="673"/>
      <c r="E241" s="674" t="s">
        <v>83</v>
      </c>
      <c r="F241" s="749">
        <f>DATA!$F$21</f>
        <v>0</v>
      </c>
      <c r="G241" s="750"/>
      <c r="H241" s="750"/>
      <c r="I241" s="673"/>
      <c r="J241" s="684"/>
      <c r="K241" s="169"/>
      <c r="L241" s="169"/>
      <c r="M241" s="190"/>
      <c r="N241" s="190"/>
    </row>
    <row r="242" spans="1:14" s="624" customFormat="1" ht="14.5">
      <c r="A242" s="634"/>
      <c r="B242" s="673"/>
      <c r="C242" s="676" t="s">
        <v>53</v>
      </c>
      <c r="D242" s="673"/>
      <c r="E242" s="630"/>
      <c r="F242" s="675" t="s">
        <v>54</v>
      </c>
      <c r="G242" s="673"/>
      <c r="H242" s="673"/>
      <c r="I242" s="673"/>
      <c r="J242" s="684"/>
      <c r="K242" s="169"/>
      <c r="L242" s="169"/>
      <c r="M242" s="190"/>
      <c r="N242" s="190"/>
    </row>
    <row r="243" spans="1:14" s="624" customFormat="1" ht="14.5">
      <c r="A243" s="634"/>
      <c r="B243" s="673"/>
      <c r="C243" s="673"/>
      <c r="D243" s="673"/>
      <c r="E243" s="630"/>
      <c r="F243" s="673"/>
      <c r="G243" s="673"/>
      <c r="H243" s="673"/>
      <c r="I243" s="673"/>
      <c r="J243" s="684"/>
      <c r="K243" s="169"/>
      <c r="L243" s="169"/>
      <c r="M243" s="190"/>
      <c r="N243" s="190"/>
    </row>
    <row r="244" spans="1:14" s="624" customFormat="1" ht="14.5">
      <c r="A244" s="634"/>
      <c r="B244" s="673"/>
      <c r="C244" s="673"/>
      <c r="D244" s="673"/>
      <c r="E244" s="630"/>
      <c r="F244" s="673"/>
      <c r="G244" s="673"/>
      <c r="H244" s="673"/>
      <c r="I244" s="673"/>
      <c r="J244" s="684"/>
      <c r="K244" s="169"/>
      <c r="L244" s="169"/>
      <c r="M244" s="190"/>
      <c r="N244" s="190"/>
    </row>
    <row r="245" spans="1:14" s="624" customFormat="1" ht="0.4" customHeight="1">
      <c r="A245" s="634"/>
      <c r="B245" s="673"/>
      <c r="C245" s="673"/>
      <c r="D245" s="673"/>
      <c r="E245" s="630"/>
      <c r="F245" s="673"/>
      <c r="G245" s="673"/>
      <c r="H245" s="673"/>
      <c r="I245" s="673"/>
      <c r="J245" s="684"/>
      <c r="K245" s="169"/>
      <c r="L245" s="169"/>
      <c r="M245" s="190"/>
      <c r="N245" s="190"/>
    </row>
    <row r="246" spans="1:14" s="624" customFormat="1" ht="14.5">
      <c r="A246" s="634"/>
      <c r="B246" s="673"/>
      <c r="C246" s="677">
        <f>nama_guru</f>
        <v>0</v>
      </c>
      <c r="D246" s="678"/>
      <c r="E246" s="630"/>
      <c r="F246" s="234">
        <f>nama_penilai</f>
        <v>0</v>
      </c>
      <c r="G246" s="673"/>
      <c r="H246" s="673"/>
      <c r="I246" s="673"/>
      <c r="J246" s="684"/>
      <c r="K246" s="169"/>
      <c r="L246" s="169"/>
      <c r="M246" s="190"/>
      <c r="N246" s="190"/>
    </row>
    <row r="247" spans="1:14" s="624" customFormat="1" ht="14.5">
      <c r="A247" s="634"/>
      <c r="B247" s="673"/>
      <c r="C247" s="676" t="str">
        <f>nip_guru</f>
        <v>NIP.</v>
      </c>
      <c r="D247" s="673"/>
      <c r="E247" s="630"/>
      <c r="F247" s="675" t="str">
        <f>nip_penilai</f>
        <v>NIP.</v>
      </c>
      <c r="G247" s="673"/>
      <c r="H247" s="673"/>
      <c r="I247" s="673"/>
      <c r="J247" s="684"/>
      <c r="K247" s="169"/>
      <c r="L247" s="169"/>
      <c r="M247" s="190"/>
      <c r="N247" s="190"/>
    </row>
    <row r="248" spans="1:14" s="624" customFormat="1" ht="14.5">
      <c r="A248" s="634"/>
      <c r="B248" s="673"/>
      <c r="C248" s="676"/>
      <c r="D248" s="673"/>
      <c r="E248" s="630"/>
      <c r="F248" s="675"/>
      <c r="G248" s="673"/>
      <c r="H248" s="673"/>
      <c r="I248" s="673"/>
      <c r="J248" s="684"/>
      <c r="K248" s="169"/>
      <c r="L248" s="169"/>
      <c r="M248" s="190"/>
      <c r="N248" s="190"/>
    </row>
    <row r="249" spans="1:14" s="624" customFormat="1" ht="14.5">
      <c r="A249" s="634"/>
      <c r="B249" s="639"/>
      <c r="C249" s="640"/>
      <c r="D249" s="641"/>
      <c r="E249" s="642"/>
      <c r="F249" s="643"/>
      <c r="G249" s="644"/>
      <c r="H249" s="644"/>
      <c r="I249" s="644"/>
      <c r="J249" s="684"/>
      <c r="K249" s="169"/>
      <c r="L249" s="169"/>
      <c r="M249" s="190"/>
      <c r="N249" s="190"/>
    </row>
    <row r="250" spans="1:14" s="624" customFormat="1" ht="14.5">
      <c r="A250" s="634"/>
      <c r="B250" s="762" t="s">
        <v>220</v>
      </c>
      <c r="C250" s="762"/>
      <c r="D250" s="762"/>
      <c r="E250" s="762"/>
      <c r="F250" s="762"/>
      <c r="G250" s="762"/>
      <c r="H250" s="762"/>
      <c r="I250" s="762"/>
      <c r="J250" s="684"/>
      <c r="K250" s="169"/>
      <c r="L250" s="169"/>
      <c r="M250" s="190"/>
      <c r="N250" s="190"/>
    </row>
    <row r="251" spans="1:14" s="624" customFormat="1" ht="14.5">
      <c r="A251" s="634"/>
      <c r="B251" s="763" t="s">
        <v>221</v>
      </c>
      <c r="C251" s="763"/>
      <c r="D251" s="763"/>
      <c r="E251" s="763"/>
      <c r="F251" s="763"/>
      <c r="G251" s="763"/>
      <c r="H251" s="763"/>
      <c r="I251" s="763"/>
      <c r="J251" s="684"/>
      <c r="K251" s="169"/>
      <c r="L251" s="169"/>
      <c r="M251" s="190"/>
      <c r="N251" s="190"/>
    </row>
    <row r="252" spans="1:14" s="624" customFormat="1" ht="10" customHeight="1">
      <c r="A252" s="634"/>
      <c r="B252" s="738" t="s">
        <v>8</v>
      </c>
      <c r="C252" s="738"/>
      <c r="D252" s="752" t="s">
        <v>9</v>
      </c>
      <c r="E252" s="752"/>
      <c r="F252" s="752"/>
      <c r="G252" s="753" t="s">
        <v>10</v>
      </c>
      <c r="H252" s="753"/>
      <c r="I252" s="753"/>
      <c r="J252" s="684"/>
      <c r="K252" s="169"/>
      <c r="L252" s="169"/>
      <c r="M252" s="190"/>
      <c r="N252" s="190"/>
    </row>
    <row r="253" spans="1:14" s="624" customFormat="1" ht="37" customHeight="1">
      <c r="A253" s="634"/>
      <c r="B253" s="738"/>
      <c r="C253" s="738"/>
      <c r="D253" s="754" t="s">
        <v>14</v>
      </c>
      <c r="E253" s="754"/>
      <c r="F253" s="645" t="s">
        <v>15</v>
      </c>
      <c r="G253" s="679" t="s">
        <v>16</v>
      </c>
      <c r="H253" s="679" t="s">
        <v>17</v>
      </c>
      <c r="I253" s="679" t="s">
        <v>18</v>
      </c>
      <c r="J253" s="684"/>
      <c r="K253" s="169"/>
      <c r="L253" s="169"/>
      <c r="M253" s="190"/>
      <c r="N253" s="190"/>
    </row>
    <row r="254" spans="1:14" s="624" customFormat="1" ht="37.5" customHeight="1">
      <c r="A254" s="634"/>
      <c r="B254" s="739">
        <v>1</v>
      </c>
      <c r="C254" s="770" t="s">
        <v>222</v>
      </c>
      <c r="D254" s="659" t="s">
        <v>20</v>
      </c>
      <c r="E254" s="696" t="s">
        <v>223</v>
      </c>
      <c r="F254" s="664"/>
      <c r="G254" s="743" t="str">
        <f>IF(N254=0,$M$8,0)</f>
        <v>⓪</v>
      </c>
      <c r="H254" s="743">
        <f>IF(N254=1,$N$8,1)</f>
        <v>1</v>
      </c>
      <c r="I254" s="743">
        <f>IF(N254=2,$O$8,2)</f>
        <v>2</v>
      </c>
      <c r="J254" s="684"/>
      <c r="K254" s="169"/>
      <c r="L254" s="169"/>
      <c r="M254" s="190">
        <f>COUNTA(F254:F257)</f>
        <v>0</v>
      </c>
      <c r="N254" s="690">
        <f>IF(M254&gt;=3,2,IF(M254=0,0,1))</f>
        <v>0</v>
      </c>
    </row>
    <row r="255" spans="1:14" s="624" customFormat="1" ht="37.5" customHeight="1">
      <c r="A255" s="634"/>
      <c r="B255" s="740"/>
      <c r="C255" s="774"/>
      <c r="D255" s="669" t="s">
        <v>21</v>
      </c>
      <c r="E255" s="696" t="s">
        <v>224</v>
      </c>
      <c r="F255" s="665"/>
      <c r="G255" s="744"/>
      <c r="H255" s="744"/>
      <c r="I255" s="744"/>
      <c r="J255" s="684"/>
      <c r="K255" s="169"/>
      <c r="L255" s="169"/>
      <c r="M255" s="190"/>
      <c r="N255" s="190"/>
    </row>
    <row r="256" spans="1:14" s="624" customFormat="1" ht="37.5" customHeight="1">
      <c r="A256" s="634"/>
      <c r="B256" s="740"/>
      <c r="C256" s="774"/>
      <c r="D256" s="669" t="s">
        <v>29</v>
      </c>
      <c r="E256" s="696" t="s">
        <v>225</v>
      </c>
      <c r="F256" s="665"/>
      <c r="G256" s="744"/>
      <c r="H256" s="744"/>
      <c r="I256" s="744"/>
      <c r="J256" s="684"/>
      <c r="K256" s="169"/>
      <c r="L256" s="169"/>
      <c r="M256" s="190"/>
      <c r="N256" s="190"/>
    </row>
    <row r="257" spans="1:14" s="624" customFormat="1" ht="37.5" customHeight="1">
      <c r="A257" s="634"/>
      <c r="B257" s="740"/>
      <c r="C257" s="774"/>
      <c r="D257" s="669" t="s">
        <v>42</v>
      </c>
      <c r="E257" s="696" t="s">
        <v>226</v>
      </c>
      <c r="F257" s="665"/>
      <c r="G257" s="744"/>
      <c r="H257" s="744"/>
      <c r="I257" s="744"/>
      <c r="J257" s="684"/>
      <c r="K257" s="169"/>
      <c r="L257" s="169"/>
      <c r="M257" s="190"/>
      <c r="N257" s="190"/>
    </row>
    <row r="258" spans="1:14" s="624" customFormat="1" ht="78.5" customHeight="1">
      <c r="A258" s="634"/>
      <c r="B258" s="739">
        <v>2</v>
      </c>
      <c r="C258" s="741" t="s">
        <v>227</v>
      </c>
      <c r="D258" s="659" t="s">
        <v>20</v>
      </c>
      <c r="E258" s="680" t="s">
        <v>228</v>
      </c>
      <c r="F258" s="664"/>
      <c r="G258" s="743" t="str">
        <f>IF(N258=0,$M$8,0)</f>
        <v>⓪</v>
      </c>
      <c r="H258" s="743">
        <f>IF(N258=1,$N$8,1)</f>
        <v>1</v>
      </c>
      <c r="I258" s="743">
        <f>IF(N258=2,$O$8,2)</f>
        <v>2</v>
      </c>
      <c r="J258" s="684"/>
      <c r="K258" s="169"/>
      <c r="L258" s="169"/>
      <c r="M258" s="190">
        <f>COUNTA(F258:F263)</f>
        <v>0</v>
      </c>
      <c r="N258" s="712">
        <f>IF(M258&gt;4,2,IF(M258=0,0,1))</f>
        <v>0</v>
      </c>
    </row>
    <row r="259" spans="1:14" s="624" customFormat="1" ht="64" customHeight="1">
      <c r="B259" s="740"/>
      <c r="C259" s="742"/>
      <c r="D259" s="669" t="s">
        <v>21</v>
      </c>
      <c r="E259" s="696" t="s">
        <v>229</v>
      </c>
      <c r="F259" s="665"/>
      <c r="G259" s="744"/>
      <c r="H259" s="744"/>
      <c r="I259" s="744"/>
      <c r="J259" s="684"/>
      <c r="K259" s="169"/>
      <c r="L259" s="169"/>
      <c r="M259" s="190"/>
      <c r="N259" s="190"/>
    </row>
    <row r="260" spans="1:14" s="624" customFormat="1" ht="78.5" customHeight="1">
      <c r="A260" s="634"/>
      <c r="B260" s="740"/>
      <c r="C260" s="742"/>
      <c r="D260" s="669" t="s">
        <v>29</v>
      </c>
      <c r="E260" s="696" t="s">
        <v>230</v>
      </c>
      <c r="F260" s="665"/>
      <c r="G260" s="744"/>
      <c r="H260" s="744"/>
      <c r="I260" s="744"/>
      <c r="J260" s="684"/>
      <c r="K260" s="169"/>
      <c r="L260" s="169"/>
      <c r="M260" s="190"/>
      <c r="N260" s="190"/>
    </row>
    <row r="261" spans="1:14" s="624" customFormat="1" ht="79.5" customHeight="1">
      <c r="A261" s="634"/>
      <c r="B261" s="740"/>
      <c r="C261" s="742"/>
      <c r="D261" s="669" t="s">
        <v>42</v>
      </c>
      <c r="E261" s="734" t="s">
        <v>1249</v>
      </c>
      <c r="F261" s="665"/>
      <c r="G261" s="744"/>
      <c r="H261" s="744"/>
      <c r="I261" s="744"/>
      <c r="J261" s="684"/>
      <c r="K261" s="169"/>
      <c r="L261" s="169"/>
      <c r="M261" s="190"/>
      <c r="N261" s="190"/>
    </row>
    <row r="262" spans="1:14" s="624" customFormat="1" ht="58">
      <c r="A262" s="634"/>
      <c r="B262" s="740"/>
      <c r="C262" s="742"/>
      <c r="D262" s="669" t="s">
        <v>66</v>
      </c>
      <c r="E262" s="696" t="s">
        <v>231</v>
      </c>
      <c r="F262" s="665"/>
      <c r="G262" s="744"/>
      <c r="H262" s="744"/>
      <c r="I262" s="744"/>
      <c r="J262" s="684"/>
      <c r="K262" s="169"/>
      <c r="L262" s="169"/>
      <c r="M262" s="190"/>
      <c r="N262" s="190"/>
    </row>
    <row r="263" spans="1:14" s="624" customFormat="1" ht="72.5">
      <c r="A263" s="634"/>
      <c r="B263" s="761"/>
      <c r="C263" s="773"/>
      <c r="D263" s="663" t="s">
        <v>68</v>
      </c>
      <c r="E263" s="652" t="s">
        <v>232</v>
      </c>
      <c r="F263" s="666"/>
      <c r="G263" s="745"/>
      <c r="H263" s="745"/>
      <c r="I263" s="745"/>
      <c r="J263" s="684"/>
      <c r="K263" s="169"/>
      <c r="L263" s="169"/>
      <c r="M263" s="190"/>
      <c r="N263" s="190"/>
    </row>
    <row r="264" spans="1:14" s="624" customFormat="1" ht="38" customHeight="1">
      <c r="A264" s="634"/>
      <c r="B264" s="739">
        <v>3</v>
      </c>
      <c r="C264" s="741" t="s">
        <v>233</v>
      </c>
      <c r="D264" s="659" t="s">
        <v>20</v>
      </c>
      <c r="E264" s="680" t="s">
        <v>234</v>
      </c>
      <c r="F264" s="654"/>
      <c r="G264" s="743" t="str">
        <f>IF(N264=0,$M$8,0)</f>
        <v>⓪</v>
      </c>
      <c r="H264" s="743">
        <f>IF(N264=1,$N$8,1)</f>
        <v>1</v>
      </c>
      <c r="I264" s="743">
        <f>IF(N264=2,$O$8,2)</f>
        <v>2</v>
      </c>
      <c r="J264" s="684"/>
      <c r="K264" s="169"/>
      <c r="L264" s="169"/>
      <c r="M264" s="190">
        <f>COUNTA(F264:F266)</f>
        <v>0</v>
      </c>
      <c r="N264" s="689">
        <f>IF(M264=3,2,IF(M264=0,0,1))</f>
        <v>0</v>
      </c>
    </row>
    <row r="265" spans="1:14" s="624" customFormat="1" ht="38" customHeight="1">
      <c r="A265" s="634"/>
      <c r="B265" s="740"/>
      <c r="C265" s="742"/>
      <c r="D265" s="669" t="s">
        <v>21</v>
      </c>
      <c r="E265" s="696" t="s">
        <v>235</v>
      </c>
      <c r="F265" s="657"/>
      <c r="G265" s="744"/>
      <c r="H265" s="744"/>
      <c r="I265" s="744"/>
      <c r="J265" s="684"/>
      <c r="K265" s="169"/>
      <c r="L265" s="169"/>
      <c r="M265" s="190"/>
      <c r="N265" s="190"/>
    </row>
    <row r="266" spans="1:14" s="624" customFormat="1" ht="38" customHeight="1">
      <c r="A266" s="634"/>
      <c r="B266" s="740"/>
      <c r="C266" s="742"/>
      <c r="D266" s="663" t="s">
        <v>29</v>
      </c>
      <c r="E266" s="652" t="s">
        <v>236</v>
      </c>
      <c r="F266" s="653"/>
      <c r="G266" s="744"/>
      <c r="H266" s="744"/>
      <c r="I266" s="744"/>
      <c r="J266" s="684"/>
      <c r="K266" s="169"/>
      <c r="L266" s="169"/>
      <c r="M266" s="190"/>
      <c r="N266" s="190"/>
    </row>
    <row r="267" spans="1:14" s="624" customFormat="1" ht="46.5" customHeight="1">
      <c r="A267" s="634"/>
      <c r="B267" s="739">
        <v>4</v>
      </c>
      <c r="C267" s="741" t="s">
        <v>237</v>
      </c>
      <c r="D267" s="659" t="s">
        <v>20</v>
      </c>
      <c r="E267" s="680" t="s">
        <v>238</v>
      </c>
      <c r="F267" s="654"/>
      <c r="G267" s="743" t="str">
        <f>IF(N267=0,$M$8,0)</f>
        <v>⓪</v>
      </c>
      <c r="H267" s="743">
        <f>IF(N267=1,$N$8,1)</f>
        <v>1</v>
      </c>
      <c r="I267" s="743">
        <f>IF(N267=2,$O$8,2)</f>
        <v>2</v>
      </c>
      <c r="J267" s="684"/>
      <c r="K267" s="169"/>
      <c r="L267" s="169"/>
      <c r="M267" s="190">
        <f>COUNTA(F267:F269)</f>
        <v>0</v>
      </c>
      <c r="N267" s="689">
        <f>IF(M267=3,2,IF(M267=0,0,1))</f>
        <v>0</v>
      </c>
    </row>
    <row r="268" spans="1:14" s="624" customFormat="1" ht="62.5" customHeight="1">
      <c r="B268" s="740"/>
      <c r="C268" s="742"/>
      <c r="D268" s="669" t="s">
        <v>21</v>
      </c>
      <c r="E268" s="696" t="s">
        <v>239</v>
      </c>
      <c r="F268" s="657"/>
      <c r="G268" s="744"/>
      <c r="H268" s="744"/>
      <c r="I268" s="744"/>
      <c r="J268" s="684"/>
      <c r="K268" s="169"/>
      <c r="L268" s="169"/>
      <c r="M268" s="190"/>
      <c r="N268" s="190"/>
    </row>
    <row r="269" spans="1:14" s="624" customFormat="1" ht="62.5" customHeight="1">
      <c r="A269" s="634"/>
      <c r="B269" s="740"/>
      <c r="C269" s="742"/>
      <c r="D269" s="663" t="s">
        <v>29</v>
      </c>
      <c r="E269" s="652" t="s">
        <v>240</v>
      </c>
      <c r="F269" s="653"/>
      <c r="G269" s="744"/>
      <c r="H269" s="744"/>
      <c r="I269" s="744"/>
      <c r="J269" s="684"/>
      <c r="K269" s="169"/>
      <c r="L269" s="169"/>
      <c r="M269" s="190"/>
      <c r="N269" s="190"/>
    </row>
    <row r="270" spans="1:14" s="624" customFormat="1" ht="77.5" customHeight="1">
      <c r="A270" s="634"/>
      <c r="B270" s="739">
        <v>5</v>
      </c>
      <c r="C270" s="741" t="s">
        <v>241</v>
      </c>
      <c r="D270" s="659" t="s">
        <v>20</v>
      </c>
      <c r="E270" s="680" t="s">
        <v>242</v>
      </c>
      <c r="F270" s="668"/>
      <c r="G270" s="743" t="str">
        <f>IF(N270=0,$M$8,0)</f>
        <v>⓪</v>
      </c>
      <c r="H270" s="743">
        <f>IF(N270=1,$N$8,1)</f>
        <v>1</v>
      </c>
      <c r="I270" s="743">
        <f>IF(N270=2,$O$8,2)</f>
        <v>2</v>
      </c>
      <c r="J270" s="684"/>
      <c r="K270" s="169"/>
      <c r="L270" s="169"/>
      <c r="M270" s="190">
        <f>COUNTA(F270:F271)</f>
        <v>0</v>
      </c>
      <c r="N270" s="688">
        <f>IF(M270=2,2,IF(M270=0,0,1))</f>
        <v>0</v>
      </c>
    </row>
    <row r="271" spans="1:14" s="624" customFormat="1" ht="77.5" customHeight="1">
      <c r="A271" s="634"/>
      <c r="B271" s="740"/>
      <c r="C271" s="742"/>
      <c r="D271" s="663" t="s">
        <v>21</v>
      </c>
      <c r="E271" s="652" t="s">
        <v>243</v>
      </c>
      <c r="F271" s="672"/>
      <c r="G271" s="744"/>
      <c r="H271" s="744"/>
      <c r="I271" s="744"/>
      <c r="J271" s="684"/>
      <c r="K271" s="169"/>
      <c r="L271" s="169"/>
      <c r="M271" s="190"/>
      <c r="N271" s="190"/>
    </row>
    <row r="272" spans="1:14" s="624" customFormat="1" ht="77.5" customHeight="1">
      <c r="A272" s="634"/>
      <c r="B272" s="739">
        <v>6</v>
      </c>
      <c r="C272" s="741" t="s">
        <v>244</v>
      </c>
      <c r="D272" s="659" t="s">
        <v>20</v>
      </c>
      <c r="E272" s="705" t="s">
        <v>245</v>
      </c>
      <c r="F272" s="654"/>
      <c r="G272" s="743" t="str">
        <f>IF(N272=0,$M$8,0)</f>
        <v>⓪</v>
      </c>
      <c r="H272" s="743">
        <f>IF(N272=1,$N$8,1)</f>
        <v>1</v>
      </c>
      <c r="I272" s="743">
        <f>IF(N272=2,$O$8,2)</f>
        <v>2</v>
      </c>
      <c r="J272" s="684"/>
      <c r="K272" s="169"/>
      <c r="L272" s="169"/>
      <c r="M272" s="190">
        <f>COUNTA(F272:F274)</f>
        <v>0</v>
      </c>
      <c r="N272" s="688">
        <f>IF(M272=3,2,IF(M272=0,0,1))</f>
        <v>0</v>
      </c>
    </row>
    <row r="273" spans="1:14" s="624" customFormat="1" ht="77.5" customHeight="1">
      <c r="A273" s="634"/>
      <c r="B273" s="740"/>
      <c r="C273" s="742"/>
      <c r="D273" s="669" t="s">
        <v>21</v>
      </c>
      <c r="E273" s="706" t="s">
        <v>246</v>
      </c>
      <c r="F273" s="657"/>
      <c r="G273" s="744"/>
      <c r="H273" s="744"/>
      <c r="I273" s="744"/>
      <c r="J273" s="684"/>
      <c r="K273" s="169"/>
      <c r="L273" s="169"/>
      <c r="M273" s="190"/>
      <c r="N273" s="688"/>
    </row>
    <row r="274" spans="1:14" s="624" customFormat="1" ht="77.5" customHeight="1">
      <c r="A274" s="634"/>
      <c r="B274" s="740"/>
      <c r="C274" s="742"/>
      <c r="D274" s="663" t="s">
        <v>29</v>
      </c>
      <c r="E274" s="652" t="s">
        <v>247</v>
      </c>
      <c r="F274" s="653"/>
      <c r="G274" s="744"/>
      <c r="H274" s="744"/>
      <c r="I274" s="744"/>
      <c r="J274" s="684"/>
      <c r="K274" s="169"/>
      <c r="L274" s="169"/>
      <c r="M274" s="190"/>
      <c r="N274" s="190"/>
    </row>
    <row r="275" spans="1:14" s="624" customFormat="1" ht="14.5">
      <c r="A275" s="634"/>
      <c r="B275" s="755" t="s">
        <v>248</v>
      </c>
      <c r="C275" s="755"/>
      <c r="D275" s="755"/>
      <c r="E275" s="755"/>
      <c r="F275" s="755"/>
      <c r="G275" s="764">
        <f>N275</f>
        <v>0</v>
      </c>
      <c r="H275" s="764"/>
      <c r="I275" s="764"/>
      <c r="J275" s="684"/>
      <c r="K275" s="169"/>
      <c r="L275" s="169"/>
      <c r="M275" s="190"/>
      <c r="N275" s="190">
        <f>SUM(N254:N274)</f>
        <v>0</v>
      </c>
    </row>
    <row r="276" spans="1:14" s="624" customFormat="1" ht="14.5">
      <c r="A276" s="634"/>
      <c r="B276" s="755" t="s">
        <v>249</v>
      </c>
      <c r="C276" s="755"/>
      <c r="D276" s="755"/>
      <c r="E276" s="755"/>
      <c r="F276" s="755"/>
      <c r="G276" s="764">
        <v>12</v>
      </c>
      <c r="H276" s="764"/>
      <c r="I276" s="764"/>
      <c r="J276" s="684"/>
      <c r="K276" s="169"/>
      <c r="L276" s="169"/>
      <c r="M276" s="190"/>
      <c r="N276" s="190"/>
    </row>
    <row r="277" spans="1:14" s="624" customFormat="1" ht="14.5">
      <c r="A277" s="634"/>
      <c r="B277" s="755" t="s">
        <v>189</v>
      </c>
      <c r="C277" s="755"/>
      <c r="D277" s="755"/>
      <c r="E277" s="755"/>
      <c r="F277" s="755"/>
      <c r="G277" s="765">
        <f>G275/G276</f>
        <v>0</v>
      </c>
      <c r="H277" s="765"/>
      <c r="I277" s="765"/>
      <c r="J277" s="684"/>
      <c r="K277" s="169"/>
      <c r="L277" s="169"/>
      <c r="M277" s="190"/>
      <c r="N277" s="190"/>
    </row>
    <row r="278" spans="1:14" s="624" customFormat="1" ht="38.5" customHeight="1">
      <c r="A278" s="634"/>
      <c r="B278" s="757" t="s">
        <v>250</v>
      </c>
      <c r="C278" s="758"/>
      <c r="D278" s="758"/>
      <c r="E278" s="758"/>
      <c r="F278" s="759"/>
      <c r="G278" s="760">
        <f>IF(G277&gt;75%,4,IF(G277&gt;50%,3,IF(G277&gt;25%,2,IF(G277&gt;0,1,))))</f>
        <v>0</v>
      </c>
      <c r="H278" s="760"/>
      <c r="I278" s="760"/>
      <c r="J278" s="684"/>
      <c r="K278" s="169"/>
      <c r="L278" s="169"/>
      <c r="M278" s="190"/>
      <c r="N278" s="190"/>
    </row>
    <row r="279" spans="1:14" s="624" customFormat="1" ht="14.5">
      <c r="A279" s="634"/>
      <c r="B279" s="673"/>
      <c r="C279" s="673"/>
      <c r="D279" s="673"/>
      <c r="E279" s="630"/>
      <c r="F279" s="190"/>
      <c r="G279" s="673"/>
      <c r="H279" s="673"/>
      <c r="I279" s="673"/>
      <c r="J279" s="684"/>
      <c r="K279" s="169"/>
      <c r="L279" s="169"/>
      <c r="M279" s="190"/>
      <c r="N279" s="190"/>
    </row>
    <row r="280" spans="1:14" s="624" customFormat="1" ht="14.5">
      <c r="A280" s="634"/>
      <c r="B280" s="673"/>
      <c r="C280" s="673"/>
      <c r="D280" s="673"/>
      <c r="E280" s="674" t="s">
        <v>83</v>
      </c>
      <c r="F280" s="749">
        <f>DATA!$F$21</f>
        <v>0</v>
      </c>
      <c r="G280" s="750"/>
      <c r="H280" s="750"/>
      <c r="I280" s="750"/>
      <c r="J280" s="684"/>
      <c r="K280" s="169"/>
      <c r="L280" s="169"/>
      <c r="M280" s="190"/>
      <c r="N280" s="190"/>
    </row>
    <row r="281" spans="1:14" s="624" customFormat="1" ht="14.5">
      <c r="A281" s="634"/>
      <c r="B281" s="673"/>
      <c r="C281" s="676" t="s">
        <v>53</v>
      </c>
      <c r="D281" s="673"/>
      <c r="E281" s="630"/>
      <c r="F281" s="675" t="s">
        <v>54</v>
      </c>
      <c r="G281" s="673"/>
      <c r="H281" s="673"/>
      <c r="I281" s="673"/>
      <c r="J281" s="684"/>
      <c r="K281" s="169"/>
      <c r="L281" s="169"/>
      <c r="M281" s="190"/>
      <c r="N281" s="190"/>
    </row>
    <row r="282" spans="1:14" s="624" customFormat="1" ht="14.5">
      <c r="A282" s="634"/>
      <c r="B282" s="673"/>
      <c r="C282" s="673"/>
      <c r="D282" s="673"/>
      <c r="E282" s="630"/>
      <c r="F282" s="673"/>
      <c r="G282" s="673"/>
      <c r="H282" s="673"/>
      <c r="I282" s="673"/>
      <c r="J282" s="684"/>
      <c r="K282" s="169"/>
      <c r="L282" s="169"/>
      <c r="M282" s="190"/>
      <c r="N282" s="190"/>
    </row>
    <row r="283" spans="1:14" s="624" customFormat="1" ht="14.5">
      <c r="A283" s="634"/>
      <c r="B283" s="673"/>
      <c r="C283" s="673"/>
      <c r="D283" s="673"/>
      <c r="E283" s="630"/>
      <c r="F283" s="673"/>
      <c r="G283" s="673"/>
      <c r="H283" s="673"/>
      <c r="I283" s="673"/>
      <c r="J283" s="684"/>
      <c r="K283" s="169"/>
      <c r="L283" s="169"/>
      <c r="M283" s="190"/>
      <c r="N283" s="190"/>
    </row>
    <row r="284" spans="1:14" s="624" customFormat="1" ht="14.5">
      <c r="A284" s="634"/>
      <c r="B284" s="673"/>
      <c r="C284" s="677">
        <f>nama_guru</f>
        <v>0</v>
      </c>
      <c r="D284" s="678"/>
      <c r="E284" s="630"/>
      <c r="F284" s="234">
        <f>nama_penilai</f>
        <v>0</v>
      </c>
      <c r="G284" s="673"/>
      <c r="H284" s="673"/>
      <c r="I284" s="673"/>
      <c r="J284" s="684"/>
      <c r="K284" s="169"/>
      <c r="L284" s="169"/>
      <c r="M284" s="190"/>
      <c r="N284" s="190"/>
    </row>
    <row r="285" spans="1:14" s="624" customFormat="1" ht="14.5">
      <c r="A285" s="634"/>
      <c r="B285" s="673"/>
      <c r="C285" s="676" t="str">
        <f>nip_guru</f>
        <v>NIP.</v>
      </c>
      <c r="D285" s="673"/>
      <c r="E285" s="630"/>
      <c r="F285" s="675" t="str">
        <f>nip_penilai</f>
        <v>NIP.</v>
      </c>
      <c r="G285" s="673"/>
      <c r="H285" s="673"/>
      <c r="I285" s="673"/>
      <c r="J285" s="684"/>
      <c r="K285" s="169"/>
      <c r="L285" s="169"/>
      <c r="M285" s="190"/>
      <c r="N285" s="190"/>
    </row>
    <row r="286" spans="1:14" s="624" customFormat="1" ht="10" customHeight="1">
      <c r="A286" s="634"/>
      <c r="B286" s="673"/>
      <c r="C286" s="676"/>
      <c r="D286" s="673"/>
      <c r="E286" s="630"/>
      <c r="F286" s="675"/>
      <c r="G286" s="673"/>
      <c r="H286" s="673"/>
      <c r="I286" s="673"/>
      <c r="J286" s="684"/>
      <c r="K286" s="169"/>
      <c r="L286" s="169"/>
      <c r="M286" s="190"/>
      <c r="N286" s="190"/>
    </row>
    <row r="287" spans="1:14" s="624" customFormat="1" ht="10" customHeight="1">
      <c r="A287" s="634"/>
      <c r="B287" s="709"/>
      <c r="C287" s="710"/>
      <c r="D287" s="709"/>
      <c r="E287" s="642"/>
      <c r="F287" s="711"/>
      <c r="G287" s="709"/>
      <c r="H287" s="709"/>
      <c r="I287" s="709"/>
      <c r="J287" s="684"/>
      <c r="K287" s="169"/>
      <c r="L287" s="169"/>
      <c r="M287" s="190"/>
      <c r="N287" s="190"/>
    </row>
    <row r="288" spans="1:14" s="624" customFormat="1" ht="17" customHeight="1">
      <c r="A288" s="634"/>
      <c r="B288" s="762" t="s">
        <v>251</v>
      </c>
      <c r="C288" s="762"/>
      <c r="D288" s="762"/>
      <c r="E288" s="762"/>
      <c r="F288" s="762"/>
      <c r="G288" s="762"/>
      <c r="H288" s="762"/>
      <c r="I288" s="673"/>
      <c r="J288" s="684"/>
      <c r="K288" s="169"/>
      <c r="L288" s="169"/>
      <c r="M288" s="190"/>
      <c r="N288" s="190"/>
    </row>
    <row r="289" spans="1:14" s="624" customFormat="1" ht="18.5" customHeight="1">
      <c r="A289" s="634"/>
      <c r="B289" s="763" t="s">
        <v>252</v>
      </c>
      <c r="C289" s="763"/>
      <c r="D289" s="763"/>
      <c r="E289" s="763"/>
      <c r="F289" s="763"/>
      <c r="G289" s="763"/>
      <c r="H289" s="763"/>
      <c r="I289" s="763"/>
      <c r="J289" s="684"/>
      <c r="K289" s="169"/>
      <c r="L289" s="169"/>
      <c r="M289" s="190"/>
      <c r="N289" s="190"/>
    </row>
    <row r="290" spans="1:14" s="624" customFormat="1" ht="17.5" customHeight="1">
      <c r="A290" s="634"/>
      <c r="B290" s="738" t="s">
        <v>8</v>
      </c>
      <c r="C290" s="738"/>
      <c r="D290" s="752" t="s">
        <v>9</v>
      </c>
      <c r="E290" s="752"/>
      <c r="F290" s="752"/>
      <c r="G290" s="753" t="s">
        <v>10</v>
      </c>
      <c r="H290" s="753"/>
      <c r="I290" s="753"/>
      <c r="J290" s="684"/>
      <c r="K290" s="169"/>
      <c r="L290" s="169"/>
      <c r="M290" s="190"/>
      <c r="N290" s="190"/>
    </row>
    <row r="291" spans="1:14" s="624" customFormat="1" ht="37" customHeight="1">
      <c r="A291" s="634"/>
      <c r="B291" s="738"/>
      <c r="C291" s="738"/>
      <c r="D291" s="754" t="s">
        <v>14</v>
      </c>
      <c r="E291" s="754"/>
      <c r="F291" s="645" t="s">
        <v>15</v>
      </c>
      <c r="G291" s="679" t="s">
        <v>16</v>
      </c>
      <c r="H291" s="679" t="s">
        <v>17</v>
      </c>
      <c r="I291" s="679" t="s">
        <v>18</v>
      </c>
      <c r="J291" s="684"/>
      <c r="K291" s="169"/>
      <c r="L291" s="169"/>
      <c r="M291" s="190"/>
      <c r="N291" s="190"/>
    </row>
    <row r="292" spans="1:14" s="624" customFormat="1" ht="30.5" customHeight="1">
      <c r="A292" s="634"/>
      <c r="B292" s="739">
        <v>1</v>
      </c>
      <c r="C292" s="741" t="s">
        <v>253</v>
      </c>
      <c r="D292" s="659" t="s">
        <v>20</v>
      </c>
      <c r="E292" s="649" t="s">
        <v>254</v>
      </c>
      <c r="F292" s="664"/>
      <c r="G292" s="743" t="str">
        <f>IF(N292=0,$M$8,0)</f>
        <v>⓪</v>
      </c>
      <c r="H292" s="743">
        <f>IF(N292=1,$N$8,1)</f>
        <v>1</v>
      </c>
      <c r="I292" s="743">
        <f>IF(N292=2,$O$8,2)</f>
        <v>2</v>
      </c>
      <c r="J292" s="684"/>
      <c r="K292" s="169"/>
      <c r="L292" s="169"/>
      <c r="M292" s="190">
        <f>COUNTA(F292:F294)</f>
        <v>0</v>
      </c>
      <c r="N292" s="690">
        <f>IF(M292=3,2,IF(M292=0,0,1))</f>
        <v>0</v>
      </c>
    </row>
    <row r="293" spans="1:14" s="624" customFormat="1" ht="30.5" customHeight="1">
      <c r="A293" s="634"/>
      <c r="B293" s="740"/>
      <c r="C293" s="742"/>
      <c r="D293" s="669" t="s">
        <v>21</v>
      </c>
      <c r="E293" s="696" t="s">
        <v>255</v>
      </c>
      <c r="F293" s="665"/>
      <c r="G293" s="744"/>
      <c r="H293" s="744"/>
      <c r="I293" s="744"/>
      <c r="J293" s="684"/>
      <c r="K293" s="169"/>
      <c r="L293" s="169"/>
      <c r="M293" s="190"/>
      <c r="N293" s="190"/>
    </row>
    <row r="294" spans="1:14" s="624" customFormat="1" ht="30.5" customHeight="1">
      <c r="A294" s="634"/>
      <c r="B294" s="761"/>
      <c r="C294" s="773"/>
      <c r="D294" s="663" t="s">
        <v>29</v>
      </c>
      <c r="E294" s="652" t="s">
        <v>256</v>
      </c>
      <c r="F294" s="666"/>
      <c r="G294" s="745"/>
      <c r="H294" s="745"/>
      <c r="I294" s="745"/>
      <c r="J294" s="684"/>
      <c r="K294" s="169"/>
      <c r="L294" s="169"/>
      <c r="M294" s="190"/>
      <c r="N294" s="190"/>
    </row>
    <row r="295" spans="1:14" s="624" customFormat="1" ht="83" customHeight="1">
      <c r="A295" s="634"/>
      <c r="B295" s="739">
        <v>2</v>
      </c>
      <c r="C295" s="741" t="s">
        <v>257</v>
      </c>
      <c r="D295" s="659" t="s">
        <v>20</v>
      </c>
      <c r="E295" s="680" t="s">
        <v>258</v>
      </c>
      <c r="F295" s="654"/>
      <c r="G295" s="743" t="str">
        <f>IF(N295=0,$M$8,0)</f>
        <v>⓪</v>
      </c>
      <c r="H295" s="743">
        <f>IF(N295=1,$N$8,1)</f>
        <v>1</v>
      </c>
      <c r="I295" s="743">
        <f>IF(N295=2,$O$8,2)</f>
        <v>2</v>
      </c>
      <c r="J295" s="684"/>
      <c r="K295" s="169"/>
      <c r="L295" s="169"/>
      <c r="M295" s="190">
        <f>COUNTA(F295:F296)</f>
        <v>0</v>
      </c>
      <c r="N295" s="688">
        <f>IF(M295=2,2,IF(M295=0,0,1))</f>
        <v>0</v>
      </c>
    </row>
    <row r="296" spans="1:14" s="624" customFormat="1" ht="59" customHeight="1">
      <c r="A296" s="634"/>
      <c r="B296" s="740"/>
      <c r="C296" s="742"/>
      <c r="D296" s="663" t="s">
        <v>21</v>
      </c>
      <c r="E296" s="652" t="s">
        <v>259</v>
      </c>
      <c r="F296" s="653"/>
      <c r="G296" s="744"/>
      <c r="H296" s="744"/>
      <c r="I296" s="744"/>
      <c r="J296" s="684"/>
      <c r="K296" s="169"/>
      <c r="L296" s="169"/>
      <c r="M296" s="190"/>
      <c r="N296" s="190"/>
    </row>
    <row r="297" spans="1:14" s="624" customFormat="1" ht="61" customHeight="1">
      <c r="A297" s="634"/>
      <c r="B297" s="739">
        <v>3</v>
      </c>
      <c r="C297" s="741" t="s">
        <v>260</v>
      </c>
      <c r="D297" s="659" t="s">
        <v>20</v>
      </c>
      <c r="E297" s="680" t="s">
        <v>261</v>
      </c>
      <c r="F297" s="654"/>
      <c r="G297" s="743" t="str">
        <f>IF(N297=0,$M$8,0)</f>
        <v>⓪</v>
      </c>
      <c r="H297" s="743">
        <f>IF(N297=1,$N$8,1)</f>
        <v>1</v>
      </c>
      <c r="I297" s="743">
        <f>IF(N297=2,$O$8,2)</f>
        <v>2</v>
      </c>
      <c r="J297" s="684"/>
      <c r="K297" s="169"/>
      <c r="L297" s="169"/>
      <c r="M297" s="190">
        <f>COUNTA(F297:F298)</f>
        <v>0</v>
      </c>
      <c r="N297" s="688">
        <f>IF(M297=2,2,IF(M297=0,0,1))</f>
        <v>0</v>
      </c>
    </row>
    <row r="298" spans="1:14" s="624" customFormat="1" ht="79.5" customHeight="1">
      <c r="A298" s="634"/>
      <c r="B298" s="740"/>
      <c r="C298" s="742"/>
      <c r="D298" s="663" t="s">
        <v>21</v>
      </c>
      <c r="E298" s="652" t="s">
        <v>262</v>
      </c>
      <c r="F298" s="653"/>
      <c r="G298" s="744"/>
      <c r="H298" s="744"/>
      <c r="I298" s="744"/>
      <c r="J298" s="684"/>
      <c r="K298" s="169"/>
      <c r="L298" s="169"/>
      <c r="M298" s="190"/>
      <c r="N298" s="190"/>
    </row>
    <row r="299" spans="1:14" s="624" customFormat="1" ht="31.5" customHeight="1">
      <c r="A299" s="634"/>
      <c r="B299" s="739">
        <v>4</v>
      </c>
      <c r="C299" s="741" t="s">
        <v>263</v>
      </c>
      <c r="D299" s="659" t="s">
        <v>20</v>
      </c>
      <c r="E299" s="680" t="s">
        <v>264</v>
      </c>
      <c r="F299" s="654"/>
      <c r="G299" s="743" t="str">
        <f>IF(N299=0,$M$8,0)</f>
        <v>⓪</v>
      </c>
      <c r="H299" s="743">
        <f>IF(N299=1,$N$8,1)</f>
        <v>1</v>
      </c>
      <c r="I299" s="743">
        <f>IF(N299=2,$O$8,2)</f>
        <v>2</v>
      </c>
      <c r="J299" s="684"/>
      <c r="K299" s="169"/>
      <c r="L299" s="169"/>
      <c r="M299" s="190">
        <f>COUNTA(F299:F301)</f>
        <v>0</v>
      </c>
      <c r="N299" s="689">
        <f>IF(M299=3,2,IF(M299=0,0,1))</f>
        <v>0</v>
      </c>
    </row>
    <row r="300" spans="1:14" s="624" customFormat="1" ht="31.5" customHeight="1">
      <c r="A300" s="634"/>
      <c r="B300" s="740"/>
      <c r="C300" s="742"/>
      <c r="D300" s="669" t="s">
        <v>21</v>
      </c>
      <c r="E300" s="696" t="s">
        <v>265</v>
      </c>
      <c r="F300" s="657"/>
      <c r="G300" s="744"/>
      <c r="H300" s="744"/>
      <c r="I300" s="744"/>
      <c r="J300" s="684"/>
      <c r="K300" s="169"/>
      <c r="L300" s="169"/>
      <c r="M300" s="190"/>
      <c r="N300" s="190"/>
    </row>
    <row r="301" spans="1:14" s="624" customFormat="1" ht="31.5" customHeight="1">
      <c r="A301" s="634"/>
      <c r="B301" s="740"/>
      <c r="C301" s="742"/>
      <c r="D301" s="663" t="s">
        <v>29</v>
      </c>
      <c r="E301" s="652" t="s">
        <v>266</v>
      </c>
      <c r="F301" s="653"/>
      <c r="G301" s="744"/>
      <c r="H301" s="744"/>
      <c r="I301" s="744"/>
      <c r="J301" s="684"/>
      <c r="K301" s="169"/>
      <c r="L301" s="169"/>
      <c r="M301" s="190"/>
      <c r="N301" s="190"/>
    </row>
    <row r="302" spans="1:14" s="624" customFormat="1" ht="47" customHeight="1">
      <c r="A302" s="634"/>
      <c r="B302" s="739">
        <v>5</v>
      </c>
      <c r="C302" s="741" t="s">
        <v>267</v>
      </c>
      <c r="D302" s="659" t="s">
        <v>20</v>
      </c>
      <c r="E302" s="680" t="s">
        <v>268</v>
      </c>
      <c r="F302" s="654"/>
      <c r="G302" s="743" t="str">
        <f>IF(N302=0,$M$8,0)</f>
        <v>⓪</v>
      </c>
      <c r="H302" s="743">
        <f>IF(N302=1,$N$8,1)</f>
        <v>1</v>
      </c>
      <c r="I302" s="743">
        <f>IF(N302=2,$O$8,2)</f>
        <v>2</v>
      </c>
      <c r="J302" s="684"/>
      <c r="K302" s="169"/>
      <c r="L302" s="169"/>
      <c r="M302" s="190">
        <f>COUNTA(F302:F304)</f>
        <v>0</v>
      </c>
      <c r="N302" s="689">
        <f>IF(M302=3,2,IF(M302=0,0,1))</f>
        <v>0</v>
      </c>
    </row>
    <row r="303" spans="1:14" s="624" customFormat="1" ht="47" customHeight="1">
      <c r="A303" s="634"/>
      <c r="B303" s="740"/>
      <c r="C303" s="742"/>
      <c r="D303" s="669" t="s">
        <v>21</v>
      </c>
      <c r="E303" s="696" t="s">
        <v>269</v>
      </c>
      <c r="F303" s="657"/>
      <c r="G303" s="744"/>
      <c r="H303" s="744"/>
      <c r="I303" s="744"/>
      <c r="J303" s="684"/>
      <c r="K303" s="169"/>
      <c r="L303" s="169"/>
      <c r="M303" s="190"/>
      <c r="N303" s="190"/>
    </row>
    <row r="304" spans="1:14" s="624" customFormat="1" ht="47" customHeight="1">
      <c r="A304" s="634"/>
      <c r="B304" s="740"/>
      <c r="C304" s="742"/>
      <c r="D304" s="663" t="s">
        <v>29</v>
      </c>
      <c r="E304" s="652" t="s">
        <v>270</v>
      </c>
      <c r="F304" s="653"/>
      <c r="G304" s="744"/>
      <c r="H304" s="744"/>
      <c r="I304" s="744"/>
      <c r="J304" s="684"/>
      <c r="K304" s="169"/>
      <c r="L304" s="169"/>
      <c r="M304" s="190"/>
      <c r="N304" s="190"/>
    </row>
    <row r="305" spans="1:14" s="624" customFormat="1" ht="18" customHeight="1">
      <c r="A305" s="634"/>
      <c r="B305" s="755" t="s">
        <v>271</v>
      </c>
      <c r="C305" s="755"/>
      <c r="D305" s="755"/>
      <c r="E305" s="755"/>
      <c r="F305" s="755"/>
      <c r="G305" s="756">
        <f>N305</f>
        <v>0</v>
      </c>
      <c r="H305" s="756"/>
      <c r="I305" s="756"/>
      <c r="J305" s="684"/>
      <c r="K305" s="169"/>
      <c r="L305" s="169"/>
      <c r="M305" s="190"/>
      <c r="N305" s="190">
        <f>SUM(N292:N304)</f>
        <v>0</v>
      </c>
    </row>
    <row r="306" spans="1:14" s="624" customFormat="1" ht="18" customHeight="1">
      <c r="A306" s="634"/>
      <c r="B306" s="755" t="s">
        <v>272</v>
      </c>
      <c r="C306" s="755"/>
      <c r="D306" s="755"/>
      <c r="E306" s="755"/>
      <c r="F306" s="755"/>
      <c r="G306" s="764">
        <v>10</v>
      </c>
      <c r="H306" s="764"/>
      <c r="I306" s="764"/>
      <c r="J306" s="684"/>
      <c r="K306" s="169"/>
      <c r="L306" s="169"/>
      <c r="M306" s="190"/>
      <c r="N306" s="190"/>
    </row>
    <row r="307" spans="1:14" s="624" customFormat="1" ht="18" customHeight="1">
      <c r="A307" s="634"/>
      <c r="B307" s="755" t="s">
        <v>138</v>
      </c>
      <c r="C307" s="755"/>
      <c r="D307" s="755"/>
      <c r="E307" s="755"/>
      <c r="F307" s="755"/>
      <c r="G307" s="765">
        <f>G305/G306</f>
        <v>0</v>
      </c>
      <c r="H307" s="765"/>
      <c r="I307" s="765"/>
      <c r="J307" s="684"/>
      <c r="K307" s="169"/>
      <c r="L307" s="169"/>
      <c r="M307" s="190"/>
      <c r="N307" s="190"/>
    </row>
    <row r="308" spans="1:14" s="624" customFormat="1" ht="43" customHeight="1">
      <c r="A308" s="634"/>
      <c r="B308" s="757" t="s">
        <v>273</v>
      </c>
      <c r="C308" s="758"/>
      <c r="D308" s="758"/>
      <c r="E308" s="758"/>
      <c r="F308" s="759"/>
      <c r="G308" s="760">
        <f>IF(G307&gt;75%,4,IF(G307&gt;50%,3,IF(G307&gt;25%,2,IF(G307&gt;0,1,))))</f>
        <v>0</v>
      </c>
      <c r="H308" s="760"/>
      <c r="I308" s="760"/>
      <c r="J308" s="684"/>
      <c r="K308" s="169"/>
      <c r="L308" s="169"/>
      <c r="M308" s="190"/>
      <c r="N308" s="190"/>
    </row>
    <row r="309" spans="1:14" s="624" customFormat="1" ht="14.5">
      <c r="A309" s="634"/>
      <c r="B309" s="673"/>
      <c r="C309" s="673"/>
      <c r="D309" s="673"/>
      <c r="E309" s="630"/>
      <c r="F309" s="190"/>
      <c r="G309" s="673"/>
      <c r="H309" s="673"/>
      <c r="I309" s="673"/>
      <c r="J309" s="684"/>
      <c r="K309" s="169"/>
      <c r="L309" s="169"/>
      <c r="M309" s="190"/>
      <c r="N309" s="190"/>
    </row>
    <row r="310" spans="1:14" s="624" customFormat="1" ht="14.5">
      <c r="A310" s="634"/>
      <c r="B310" s="673"/>
      <c r="C310" s="673"/>
      <c r="D310" s="673"/>
      <c r="E310" s="630"/>
      <c r="F310" s="190"/>
      <c r="G310" s="673"/>
      <c r="H310" s="673"/>
      <c r="I310" s="673"/>
      <c r="J310" s="684"/>
      <c r="K310" s="169"/>
      <c r="L310" s="169"/>
      <c r="M310" s="190"/>
      <c r="N310" s="190"/>
    </row>
    <row r="311" spans="1:14" s="624" customFormat="1" ht="14.5">
      <c r="A311" s="634"/>
      <c r="B311" s="673"/>
      <c r="C311" s="673"/>
      <c r="D311" s="673"/>
      <c r="E311" s="674" t="s">
        <v>52</v>
      </c>
      <c r="F311" s="749">
        <f>DATA!$F$21</f>
        <v>0</v>
      </c>
      <c r="G311" s="750"/>
      <c r="H311" s="750"/>
      <c r="I311" s="673"/>
      <c r="J311" s="684"/>
      <c r="K311" s="169"/>
      <c r="L311" s="169"/>
      <c r="M311" s="190"/>
      <c r="N311" s="190"/>
    </row>
    <row r="312" spans="1:14" s="624" customFormat="1" ht="14.5">
      <c r="A312" s="634"/>
      <c r="B312" s="673"/>
      <c r="C312" s="676" t="s">
        <v>53</v>
      </c>
      <c r="D312" s="673"/>
      <c r="E312" s="630"/>
      <c r="F312" s="675" t="s">
        <v>54</v>
      </c>
      <c r="G312" s="673"/>
      <c r="H312" s="673"/>
      <c r="I312" s="673"/>
      <c r="J312" s="684"/>
      <c r="K312" s="169"/>
      <c r="L312" s="169"/>
      <c r="M312" s="190"/>
      <c r="N312" s="190"/>
    </row>
    <row r="313" spans="1:14" s="624" customFormat="1" ht="14.5">
      <c r="A313" s="634"/>
      <c r="B313" s="673"/>
      <c r="C313" s="673"/>
      <c r="D313" s="673"/>
      <c r="E313" s="630"/>
      <c r="F313" s="673"/>
      <c r="G313" s="673"/>
      <c r="H313" s="673"/>
      <c r="I313" s="673"/>
      <c r="J313" s="684"/>
      <c r="K313" s="169"/>
      <c r="L313" s="169"/>
      <c r="M313" s="190"/>
      <c r="N313" s="190"/>
    </row>
    <row r="314" spans="1:14" s="624" customFormat="1" ht="14.5">
      <c r="A314" s="634"/>
      <c r="B314" s="673"/>
      <c r="C314" s="673"/>
      <c r="D314" s="673"/>
      <c r="E314" s="630"/>
      <c r="F314" s="673"/>
      <c r="G314" s="673"/>
      <c r="H314" s="673"/>
      <c r="I314" s="673"/>
      <c r="J314" s="684"/>
      <c r="K314" s="169"/>
      <c r="L314" s="169"/>
      <c r="M314" s="190"/>
      <c r="N314" s="190"/>
    </row>
    <row r="315" spans="1:14" s="624" customFormat="1" ht="14.5">
      <c r="A315" s="634"/>
      <c r="B315" s="673"/>
      <c r="C315" s="677">
        <f>nama_guru</f>
        <v>0</v>
      </c>
      <c r="D315" s="678"/>
      <c r="E315" s="630"/>
      <c r="F315" s="234">
        <f>nama_penilai</f>
        <v>0</v>
      </c>
      <c r="G315" s="673"/>
      <c r="H315" s="673"/>
      <c r="I315" s="673"/>
      <c r="J315" s="684"/>
      <c r="K315" s="169"/>
      <c r="L315" s="169"/>
      <c r="M315" s="190"/>
      <c r="N315" s="190"/>
    </row>
    <row r="316" spans="1:14" s="624" customFormat="1" ht="14.5">
      <c r="A316" s="634"/>
      <c r="B316" s="673"/>
      <c r="C316" s="676" t="str">
        <f>nip_guru</f>
        <v>NIP.</v>
      </c>
      <c r="D316" s="673"/>
      <c r="E316" s="630"/>
      <c r="F316" s="675" t="str">
        <f>nip_penilai</f>
        <v>NIP.</v>
      </c>
      <c r="G316" s="673"/>
      <c r="H316" s="673"/>
      <c r="I316" s="673"/>
      <c r="J316" s="684"/>
      <c r="K316" s="169"/>
      <c r="L316" s="169"/>
      <c r="M316" s="190"/>
      <c r="N316" s="190"/>
    </row>
    <row r="317" spans="1:14" s="624" customFormat="1" ht="14.5">
      <c r="A317" s="634"/>
      <c r="B317" s="673"/>
      <c r="C317" s="677"/>
      <c r="D317" s="678"/>
      <c r="E317" s="630"/>
      <c r="F317" s="234"/>
      <c r="G317" s="673"/>
      <c r="H317" s="673"/>
      <c r="I317" s="673"/>
      <c r="J317" s="684"/>
      <c r="K317" s="169"/>
      <c r="L317" s="169"/>
      <c r="M317" s="190"/>
      <c r="N317" s="190"/>
    </row>
    <row r="318" spans="1:14" s="624" customFormat="1" ht="14.5">
      <c r="A318" s="634"/>
      <c r="B318" s="673"/>
      <c r="C318" s="676"/>
      <c r="D318" s="673"/>
      <c r="E318" s="630"/>
      <c r="F318" s="675"/>
      <c r="G318" s="673"/>
      <c r="H318" s="673"/>
      <c r="I318" s="673"/>
      <c r="J318" s="684"/>
      <c r="K318" s="169"/>
      <c r="L318" s="169"/>
      <c r="M318" s="190"/>
      <c r="N318" s="190"/>
    </row>
    <row r="319" spans="1:14" s="624" customFormat="1" ht="14.5">
      <c r="A319" s="634"/>
      <c r="B319" s="639"/>
      <c r="C319" s="640"/>
      <c r="D319" s="641"/>
      <c r="E319" s="642"/>
      <c r="F319" s="643"/>
      <c r="G319" s="644"/>
      <c r="H319" s="644"/>
      <c r="I319" s="644"/>
      <c r="J319" s="684"/>
      <c r="K319" s="169"/>
      <c r="L319" s="169"/>
      <c r="M319" s="190"/>
      <c r="N319" s="190"/>
    </row>
    <row r="320" spans="1:14" s="624" customFormat="1" ht="14.5">
      <c r="A320" s="634"/>
      <c r="B320" s="762" t="s">
        <v>274</v>
      </c>
      <c r="C320" s="762"/>
      <c r="D320" s="762"/>
      <c r="E320" s="762"/>
      <c r="F320" s="762"/>
      <c r="G320" s="762"/>
      <c r="H320" s="762"/>
      <c r="I320" s="762"/>
      <c r="J320" s="684"/>
      <c r="K320" s="169"/>
      <c r="L320" s="169"/>
      <c r="M320" s="190"/>
      <c r="N320" s="190"/>
    </row>
    <row r="321" spans="1:14" s="624" customFormat="1" ht="22.65" customHeight="1">
      <c r="A321" s="634"/>
      <c r="B321" s="763" t="s">
        <v>275</v>
      </c>
      <c r="C321" s="763"/>
      <c r="D321" s="763"/>
      <c r="E321" s="763"/>
      <c r="F321" s="763"/>
      <c r="G321" s="763"/>
      <c r="H321" s="763"/>
      <c r="I321" s="763"/>
      <c r="J321" s="684"/>
      <c r="K321" s="169"/>
      <c r="L321" s="169"/>
      <c r="M321" s="190"/>
      <c r="N321" s="190"/>
    </row>
    <row r="322" spans="1:14" s="624" customFormat="1" ht="10" customHeight="1">
      <c r="A322" s="634"/>
      <c r="B322" s="738" t="s">
        <v>8</v>
      </c>
      <c r="C322" s="738"/>
      <c r="D322" s="752" t="s">
        <v>9</v>
      </c>
      <c r="E322" s="752"/>
      <c r="F322" s="752"/>
      <c r="G322" s="753" t="s">
        <v>10</v>
      </c>
      <c r="H322" s="753"/>
      <c r="I322" s="753"/>
      <c r="J322" s="684"/>
      <c r="K322" s="169"/>
      <c r="L322" s="169"/>
      <c r="M322" s="190"/>
      <c r="N322" s="190"/>
    </row>
    <row r="323" spans="1:14" s="624" customFormat="1" ht="37" customHeight="1">
      <c r="A323" s="634"/>
      <c r="B323" s="738"/>
      <c r="C323" s="738"/>
      <c r="D323" s="754" t="s">
        <v>14</v>
      </c>
      <c r="E323" s="754"/>
      <c r="F323" s="645" t="s">
        <v>15</v>
      </c>
      <c r="G323" s="679" t="s">
        <v>16</v>
      </c>
      <c r="H323" s="679" t="s">
        <v>17</v>
      </c>
      <c r="I323" s="679" t="s">
        <v>18</v>
      </c>
      <c r="J323" s="684"/>
      <c r="K323" s="169"/>
      <c r="L323" s="169"/>
      <c r="M323" s="190"/>
      <c r="N323" s="190"/>
    </row>
    <row r="324" spans="1:14" s="624" customFormat="1" ht="43" customHeight="1">
      <c r="A324" s="634"/>
      <c r="B324" s="739">
        <v>1</v>
      </c>
      <c r="C324" s="770" t="s">
        <v>276</v>
      </c>
      <c r="D324" s="648" t="s">
        <v>20</v>
      </c>
      <c r="E324" s="649" t="s">
        <v>277</v>
      </c>
      <c r="F324" s="713"/>
      <c r="G324" s="746" t="str">
        <f>IF(N324=0,$M$8,0)</f>
        <v>⓪</v>
      </c>
      <c r="H324" s="746">
        <f>IF(N324=1,$N$8,1)</f>
        <v>1</v>
      </c>
      <c r="I324" s="746">
        <f>IF(N324=2,$O$8,2)</f>
        <v>2</v>
      </c>
      <c r="J324" s="684"/>
      <c r="K324" s="169"/>
      <c r="L324" s="169"/>
      <c r="M324" s="190">
        <f>COUNTA(F324:F327)</f>
        <v>0</v>
      </c>
      <c r="N324" s="690">
        <f>IF(M324&gt;=3,2,IF(M324=0,0,1))</f>
        <v>0</v>
      </c>
    </row>
    <row r="325" spans="1:14" s="624" customFormat="1" ht="43" customHeight="1">
      <c r="A325" s="634"/>
      <c r="B325" s="740"/>
      <c r="C325" s="771"/>
      <c r="D325" s="656" t="s">
        <v>21</v>
      </c>
      <c r="E325" s="658" t="s">
        <v>278</v>
      </c>
      <c r="F325" s="714"/>
      <c r="G325" s="747"/>
      <c r="H325" s="747"/>
      <c r="I325" s="747"/>
      <c r="J325" s="684"/>
      <c r="K325" s="169"/>
      <c r="L325" s="169"/>
      <c r="M325" s="190"/>
      <c r="N325" s="190"/>
    </row>
    <row r="326" spans="1:14" s="624" customFormat="1" ht="60.5" customHeight="1">
      <c r="A326" s="634"/>
      <c r="B326" s="740"/>
      <c r="C326" s="771"/>
      <c r="D326" s="656" t="s">
        <v>29</v>
      </c>
      <c r="E326" s="658" t="s">
        <v>279</v>
      </c>
      <c r="F326" s="714"/>
      <c r="G326" s="747"/>
      <c r="H326" s="747"/>
      <c r="I326" s="747"/>
      <c r="J326" s="684"/>
      <c r="K326" s="169"/>
      <c r="L326" s="169"/>
      <c r="M326" s="190"/>
      <c r="N326" s="190"/>
    </row>
    <row r="327" spans="1:14" s="624" customFormat="1" ht="50.5" customHeight="1">
      <c r="A327" s="634"/>
      <c r="B327" s="761"/>
      <c r="C327" s="772"/>
      <c r="D327" s="651" t="s">
        <v>42</v>
      </c>
      <c r="E327" s="655" t="s">
        <v>280</v>
      </c>
      <c r="F327" s="715"/>
      <c r="G327" s="748"/>
      <c r="H327" s="748"/>
      <c r="I327" s="748"/>
      <c r="J327" s="684"/>
      <c r="K327" s="169"/>
      <c r="L327" s="169"/>
      <c r="M327" s="190"/>
      <c r="N327" s="190"/>
    </row>
    <row r="328" spans="1:14" s="624" customFormat="1" ht="31" customHeight="1">
      <c r="A328" s="634"/>
      <c r="B328" s="739">
        <v>2</v>
      </c>
      <c r="C328" s="741" t="s">
        <v>281</v>
      </c>
      <c r="D328" s="659" t="s">
        <v>20</v>
      </c>
      <c r="E328" s="680" t="s">
        <v>282</v>
      </c>
      <c r="F328" s="654"/>
      <c r="G328" s="743" t="str">
        <f>IF(N328=0,$M$8,0)</f>
        <v>⓪</v>
      </c>
      <c r="H328" s="743">
        <f>IF(N328=1,$N$8,1)</f>
        <v>1</v>
      </c>
      <c r="I328" s="743">
        <f>IF(N328=2,$O$8,2)</f>
        <v>2</v>
      </c>
      <c r="J328" s="684"/>
      <c r="K328" s="169"/>
      <c r="L328" s="169"/>
      <c r="M328" s="190">
        <f>COUNTA(F328:F329)</f>
        <v>0</v>
      </c>
      <c r="N328" s="688">
        <f>IF(M328=2,2,IF(M328=0,0,1))</f>
        <v>0</v>
      </c>
    </row>
    <row r="329" spans="1:14" s="624" customFormat="1" ht="31" customHeight="1">
      <c r="A329" s="634"/>
      <c r="B329" s="740"/>
      <c r="C329" s="742"/>
      <c r="D329" s="663" t="s">
        <v>21</v>
      </c>
      <c r="E329" s="652" t="s">
        <v>283</v>
      </c>
      <c r="F329" s="653"/>
      <c r="G329" s="744"/>
      <c r="H329" s="744"/>
      <c r="I329" s="744"/>
      <c r="J329" s="684"/>
      <c r="K329" s="169"/>
      <c r="L329" s="169"/>
      <c r="M329" s="190"/>
      <c r="N329" s="190"/>
    </row>
    <row r="330" spans="1:14" s="624" customFormat="1" ht="31" customHeight="1">
      <c r="A330" s="634"/>
      <c r="B330" s="739">
        <v>3</v>
      </c>
      <c r="C330" s="741" t="s">
        <v>284</v>
      </c>
      <c r="D330" s="659" t="s">
        <v>20</v>
      </c>
      <c r="E330" s="680" t="s">
        <v>285</v>
      </c>
      <c r="F330" s="664"/>
      <c r="G330" s="743" t="str">
        <f>IF(N330=0,$M$8,0)</f>
        <v>⓪</v>
      </c>
      <c r="H330" s="743">
        <f>IF(N330=1,$N$8,1)</f>
        <v>1</v>
      </c>
      <c r="I330" s="743">
        <f>IF(N330=2,$O$8,2)</f>
        <v>2</v>
      </c>
      <c r="J330" s="684"/>
      <c r="K330" s="169"/>
      <c r="L330" s="169"/>
      <c r="M330" s="190">
        <f>COUNTA(F330:F333)</f>
        <v>0</v>
      </c>
      <c r="N330" s="690">
        <f>IF(M330&gt;=3,2,IF(M330=0,0,1))</f>
        <v>0</v>
      </c>
    </row>
    <row r="331" spans="1:14" s="624" customFormat="1" ht="31" customHeight="1">
      <c r="A331" s="634"/>
      <c r="B331" s="740"/>
      <c r="C331" s="742"/>
      <c r="D331" s="669" t="s">
        <v>21</v>
      </c>
      <c r="E331" s="696" t="s">
        <v>286</v>
      </c>
      <c r="F331" s="665"/>
      <c r="G331" s="744"/>
      <c r="H331" s="744"/>
      <c r="I331" s="744"/>
      <c r="J331" s="684"/>
      <c r="K331" s="169"/>
      <c r="L331" s="169"/>
      <c r="M331" s="190"/>
      <c r="N331" s="190"/>
    </row>
    <row r="332" spans="1:14" s="624" customFormat="1" ht="31" customHeight="1">
      <c r="A332" s="634"/>
      <c r="B332" s="740"/>
      <c r="C332" s="742"/>
      <c r="D332" s="669" t="s">
        <v>29</v>
      </c>
      <c r="E332" s="696" t="s">
        <v>287</v>
      </c>
      <c r="F332" s="665"/>
      <c r="G332" s="744"/>
      <c r="H332" s="744"/>
      <c r="I332" s="744"/>
      <c r="J332" s="684"/>
      <c r="K332" s="169"/>
      <c r="L332" s="169"/>
      <c r="M332" s="190"/>
      <c r="N332" s="190"/>
    </row>
    <row r="333" spans="1:14" s="624" customFormat="1" ht="23.5" customHeight="1">
      <c r="A333" s="634"/>
      <c r="B333" s="761"/>
      <c r="C333" s="773"/>
      <c r="D333" s="663" t="s">
        <v>42</v>
      </c>
      <c r="E333" s="652" t="s">
        <v>288</v>
      </c>
      <c r="F333" s="666"/>
      <c r="G333" s="745"/>
      <c r="H333" s="745"/>
      <c r="I333" s="745"/>
      <c r="J333" s="684"/>
      <c r="K333" s="169"/>
      <c r="L333" s="169"/>
      <c r="M333" s="190"/>
      <c r="N333" s="190"/>
    </row>
    <row r="334" spans="1:14" s="624" customFormat="1" ht="46.5" customHeight="1">
      <c r="A334" s="634"/>
      <c r="B334" s="739">
        <v>4</v>
      </c>
      <c r="C334" s="741" t="s">
        <v>289</v>
      </c>
      <c r="D334" s="659" t="s">
        <v>20</v>
      </c>
      <c r="E334" s="680" t="s">
        <v>290</v>
      </c>
      <c r="F334" s="654"/>
      <c r="G334" s="743" t="str">
        <f>IF(N334=0,$M$8,0)</f>
        <v>⓪</v>
      </c>
      <c r="H334" s="743">
        <f>IF(N334=1,$N$8,1)</f>
        <v>1</v>
      </c>
      <c r="I334" s="743">
        <f>IF(N334=2,$O$8,2)</f>
        <v>2</v>
      </c>
      <c r="J334" s="684"/>
      <c r="K334" s="169"/>
      <c r="L334" s="169"/>
      <c r="M334" s="190">
        <f>COUNTA(F334:F336)</f>
        <v>0</v>
      </c>
      <c r="N334" s="689">
        <f>IF(M334=3,2,IF(M334=0,0,1))</f>
        <v>0</v>
      </c>
    </row>
    <row r="335" spans="1:14" s="624" customFormat="1" ht="46.5" customHeight="1">
      <c r="A335" s="634"/>
      <c r="B335" s="740"/>
      <c r="C335" s="742"/>
      <c r="D335" s="669" t="s">
        <v>21</v>
      </c>
      <c r="E335" s="696" t="s">
        <v>291</v>
      </c>
      <c r="F335" s="657"/>
      <c r="G335" s="744"/>
      <c r="H335" s="744"/>
      <c r="I335" s="744"/>
      <c r="J335" s="684"/>
      <c r="K335" s="169"/>
      <c r="L335" s="169"/>
      <c r="M335" s="190"/>
      <c r="N335" s="190"/>
    </row>
    <row r="336" spans="1:14" s="624" customFormat="1" ht="45" customHeight="1">
      <c r="A336" s="634"/>
      <c r="B336" s="740"/>
      <c r="C336" s="742"/>
      <c r="D336" s="663" t="s">
        <v>29</v>
      </c>
      <c r="E336" s="652" t="s">
        <v>292</v>
      </c>
      <c r="F336" s="653"/>
      <c r="G336" s="744"/>
      <c r="H336" s="744"/>
      <c r="I336" s="744"/>
      <c r="J336" s="684"/>
      <c r="K336" s="169"/>
      <c r="L336" s="169"/>
      <c r="M336" s="190"/>
      <c r="N336" s="190"/>
    </row>
    <row r="337" spans="1:14" s="624" customFormat="1" ht="46" customHeight="1">
      <c r="A337" s="634"/>
      <c r="B337" s="739">
        <v>5</v>
      </c>
      <c r="C337" s="741" t="s">
        <v>293</v>
      </c>
      <c r="D337" s="659" t="s">
        <v>20</v>
      </c>
      <c r="E337" s="705" t="s">
        <v>294</v>
      </c>
      <c r="F337" s="654"/>
      <c r="G337" s="743" t="str">
        <f>IF(N337=0,$M$8,0)</f>
        <v>⓪</v>
      </c>
      <c r="H337" s="743">
        <f>IF(N337=1,$N$8,1)</f>
        <v>1</v>
      </c>
      <c r="I337" s="743">
        <f>IF(N337=2,$O$8,2)</f>
        <v>2</v>
      </c>
      <c r="J337" s="684"/>
      <c r="K337" s="169"/>
      <c r="L337" s="169"/>
      <c r="M337" s="190">
        <f>COUNTA(F337:F339)</f>
        <v>0</v>
      </c>
      <c r="N337" s="688">
        <f>IF(M337=3,2,IF(M337=0,0,1))</f>
        <v>0</v>
      </c>
    </row>
    <row r="338" spans="1:14" s="624" customFormat="1" ht="56.5" customHeight="1">
      <c r="A338" s="634"/>
      <c r="B338" s="740"/>
      <c r="C338" s="742"/>
      <c r="D338" s="669" t="s">
        <v>21</v>
      </c>
      <c r="E338" s="696" t="s">
        <v>295</v>
      </c>
      <c r="F338" s="657"/>
      <c r="G338" s="744"/>
      <c r="H338" s="744"/>
      <c r="I338" s="744"/>
      <c r="J338" s="684"/>
      <c r="K338" s="169"/>
      <c r="L338" s="169"/>
      <c r="M338" s="190"/>
      <c r="N338" s="688"/>
    </row>
    <row r="339" spans="1:14" s="624" customFormat="1" ht="29" customHeight="1">
      <c r="A339" s="634"/>
      <c r="B339" s="740"/>
      <c r="C339" s="742"/>
      <c r="D339" s="663" t="s">
        <v>29</v>
      </c>
      <c r="E339" s="652" t="s">
        <v>296</v>
      </c>
      <c r="F339" s="653"/>
      <c r="G339" s="744"/>
      <c r="H339" s="744"/>
      <c r="I339" s="744"/>
      <c r="J339" s="684"/>
      <c r="K339" s="169"/>
      <c r="L339" s="169"/>
      <c r="M339" s="190"/>
      <c r="N339" s="190"/>
    </row>
    <row r="340" spans="1:14" s="624" customFormat="1" ht="18" customHeight="1">
      <c r="A340" s="634"/>
      <c r="B340" s="755" t="s">
        <v>297</v>
      </c>
      <c r="C340" s="755"/>
      <c r="D340" s="755"/>
      <c r="E340" s="755"/>
      <c r="F340" s="755"/>
      <c r="G340" s="764">
        <f>N340</f>
        <v>0</v>
      </c>
      <c r="H340" s="764"/>
      <c r="I340" s="764"/>
      <c r="J340" s="684"/>
      <c r="K340" s="169"/>
      <c r="L340" s="169"/>
      <c r="M340" s="190"/>
      <c r="N340" s="190">
        <f>SUM(N324:N339)</f>
        <v>0</v>
      </c>
    </row>
    <row r="341" spans="1:14" s="624" customFormat="1" ht="18" customHeight="1">
      <c r="A341" s="634"/>
      <c r="B341" s="755" t="s">
        <v>298</v>
      </c>
      <c r="C341" s="755"/>
      <c r="D341" s="755"/>
      <c r="E341" s="755"/>
      <c r="F341" s="755"/>
      <c r="G341" s="764">
        <v>10</v>
      </c>
      <c r="H341" s="764"/>
      <c r="I341" s="764"/>
      <c r="J341" s="684"/>
      <c r="K341" s="169"/>
      <c r="L341" s="169"/>
      <c r="M341" s="190"/>
      <c r="N341" s="190"/>
    </row>
    <row r="342" spans="1:14" s="624" customFormat="1" ht="18" customHeight="1">
      <c r="A342" s="634"/>
      <c r="B342" s="755" t="s">
        <v>138</v>
      </c>
      <c r="C342" s="755"/>
      <c r="D342" s="755"/>
      <c r="E342" s="755"/>
      <c r="F342" s="755"/>
      <c r="G342" s="765">
        <f>G340/G341</f>
        <v>0</v>
      </c>
      <c r="H342" s="765"/>
      <c r="I342" s="765"/>
      <c r="J342" s="684"/>
      <c r="K342" s="169"/>
      <c r="L342" s="169"/>
      <c r="M342" s="190"/>
      <c r="N342" s="190"/>
    </row>
    <row r="343" spans="1:14" s="624" customFormat="1" ht="45" customHeight="1">
      <c r="A343" s="634"/>
      <c r="B343" s="757" t="s">
        <v>299</v>
      </c>
      <c r="C343" s="758"/>
      <c r="D343" s="758"/>
      <c r="E343" s="758"/>
      <c r="F343" s="759"/>
      <c r="G343" s="760">
        <f>IF(G342&gt;75%,4,IF(G342&gt;50%,3,IF(G342&gt;25%,2,IF(G342&gt;0,1,))))</f>
        <v>0</v>
      </c>
      <c r="H343" s="760"/>
      <c r="I343" s="760"/>
      <c r="J343" s="684"/>
      <c r="K343" s="169"/>
      <c r="L343" s="169"/>
      <c r="M343" s="190"/>
      <c r="N343" s="190"/>
    </row>
    <row r="344" spans="1:14" s="624" customFormat="1" ht="14.5">
      <c r="A344" s="634"/>
      <c r="B344" s="673"/>
      <c r="C344" s="673"/>
      <c r="D344" s="673"/>
      <c r="E344" s="630"/>
      <c r="F344" s="190"/>
      <c r="G344" s="673"/>
      <c r="H344" s="673"/>
      <c r="I344" s="673"/>
      <c r="J344" s="684"/>
      <c r="K344" s="169"/>
      <c r="L344" s="169"/>
      <c r="M344" s="190"/>
      <c r="N344" s="190"/>
    </row>
    <row r="345" spans="1:14" s="624" customFormat="1" ht="14.5">
      <c r="A345" s="634"/>
      <c r="B345" s="673"/>
      <c r="C345" s="673"/>
      <c r="D345" s="673"/>
      <c r="E345" s="674" t="s">
        <v>52</v>
      </c>
      <c r="F345" s="749">
        <f>DATA!$F$21</f>
        <v>0</v>
      </c>
      <c r="G345" s="750"/>
      <c r="H345" s="750"/>
      <c r="I345" s="673"/>
      <c r="J345" s="684"/>
      <c r="K345" s="169"/>
      <c r="L345" s="169"/>
      <c r="M345" s="190"/>
      <c r="N345" s="190"/>
    </row>
    <row r="346" spans="1:14" s="624" customFormat="1" ht="14.5">
      <c r="A346" s="634"/>
      <c r="B346" s="673"/>
      <c r="C346" s="676" t="s">
        <v>53</v>
      </c>
      <c r="D346" s="673"/>
      <c r="E346" s="630"/>
      <c r="F346" s="675" t="s">
        <v>54</v>
      </c>
      <c r="G346" s="673"/>
      <c r="H346" s="673"/>
      <c r="I346" s="673"/>
      <c r="J346" s="684"/>
      <c r="K346" s="169"/>
      <c r="L346" s="169"/>
      <c r="M346" s="190"/>
      <c r="N346" s="190"/>
    </row>
    <row r="347" spans="1:14" s="624" customFormat="1" ht="14.5">
      <c r="A347" s="634"/>
      <c r="B347" s="673"/>
      <c r="C347" s="673"/>
      <c r="D347" s="673"/>
      <c r="E347" s="630"/>
      <c r="F347" s="673"/>
      <c r="G347" s="673"/>
      <c r="H347" s="673"/>
      <c r="I347" s="673"/>
      <c r="J347" s="684"/>
      <c r="K347" s="169"/>
      <c r="L347" s="169"/>
      <c r="M347" s="190"/>
      <c r="N347" s="190"/>
    </row>
    <row r="348" spans="1:14" s="624" customFormat="1" ht="14.5">
      <c r="A348" s="634"/>
      <c r="B348" s="673"/>
      <c r="C348" s="673"/>
      <c r="D348" s="673"/>
      <c r="E348" s="630"/>
      <c r="F348" s="673"/>
      <c r="G348" s="673"/>
      <c r="H348" s="673"/>
      <c r="I348" s="673"/>
      <c r="J348" s="684"/>
      <c r="K348" s="169"/>
      <c r="L348" s="169"/>
      <c r="M348" s="190"/>
      <c r="N348" s="190"/>
    </row>
    <row r="349" spans="1:14" s="624" customFormat="1" ht="14.5">
      <c r="A349" s="634"/>
      <c r="B349" s="673"/>
      <c r="C349" s="677">
        <f>nama_guru</f>
        <v>0</v>
      </c>
      <c r="D349" s="678"/>
      <c r="E349" s="630"/>
      <c r="F349" s="234">
        <f>nama_penilai</f>
        <v>0</v>
      </c>
      <c r="G349" s="673"/>
      <c r="H349" s="673"/>
      <c r="I349" s="673"/>
      <c r="J349" s="684"/>
      <c r="K349" s="169"/>
      <c r="L349" s="169"/>
      <c r="M349" s="190"/>
      <c r="N349" s="190"/>
    </row>
    <row r="350" spans="1:14" s="624" customFormat="1" ht="14.5">
      <c r="A350" s="634"/>
      <c r="B350" s="673"/>
      <c r="C350" s="676" t="str">
        <f>nip_guru</f>
        <v>NIP.</v>
      </c>
      <c r="D350" s="673"/>
      <c r="E350" s="630"/>
      <c r="F350" s="675" t="str">
        <f>nip_penilai</f>
        <v>NIP.</v>
      </c>
      <c r="G350" s="673"/>
      <c r="H350" s="673"/>
      <c r="I350" s="673"/>
      <c r="J350" s="684"/>
      <c r="K350" s="169"/>
      <c r="L350" s="169"/>
      <c r="M350" s="190"/>
      <c r="N350" s="190"/>
    </row>
    <row r="351" spans="1:14" s="624" customFormat="1" ht="14.5">
      <c r="A351" s="634"/>
      <c r="B351" s="673"/>
      <c r="C351" s="677"/>
      <c r="D351" s="678"/>
      <c r="E351" s="630"/>
      <c r="F351" s="234"/>
      <c r="G351" s="673"/>
      <c r="H351" s="673"/>
      <c r="I351" s="673"/>
      <c r="J351" s="684"/>
      <c r="K351" s="169"/>
      <c r="L351" s="169"/>
      <c r="M351" s="190"/>
      <c r="N351" s="190"/>
    </row>
    <row r="352" spans="1:14" s="624" customFormat="1" ht="14.5">
      <c r="A352" s="634"/>
      <c r="B352" s="673"/>
      <c r="C352" s="676"/>
      <c r="D352" s="673"/>
      <c r="E352" s="630"/>
      <c r="F352" s="675"/>
      <c r="G352" s="673"/>
      <c r="H352" s="673"/>
      <c r="I352" s="673"/>
      <c r="J352" s="684"/>
      <c r="K352" s="169"/>
      <c r="L352" s="169"/>
      <c r="M352" s="190"/>
      <c r="N352" s="190"/>
    </row>
    <row r="353" spans="1:14" s="624" customFormat="1" ht="14.5">
      <c r="A353" s="634"/>
      <c r="B353" s="639"/>
      <c r="C353" s="640"/>
      <c r="D353" s="641"/>
      <c r="E353" s="642"/>
      <c r="F353" s="643"/>
      <c r="G353" s="644"/>
      <c r="H353" s="644"/>
      <c r="I353" s="644"/>
      <c r="J353" s="684"/>
      <c r="K353" s="169"/>
      <c r="L353" s="169"/>
      <c r="M353" s="190"/>
      <c r="N353" s="190"/>
    </row>
    <row r="354" spans="1:14" s="624" customFormat="1" ht="14.5">
      <c r="A354" s="634"/>
      <c r="B354" s="762" t="s">
        <v>300</v>
      </c>
      <c r="C354" s="762"/>
      <c r="D354" s="762"/>
      <c r="E354" s="762"/>
      <c r="F354" s="762"/>
      <c r="G354" s="762"/>
      <c r="H354" s="762"/>
      <c r="I354" s="762"/>
      <c r="J354" s="684"/>
      <c r="K354" s="169"/>
      <c r="L354" s="169"/>
      <c r="M354" s="190"/>
      <c r="N354" s="190"/>
    </row>
    <row r="355" spans="1:14" s="624" customFormat="1" ht="18.399999999999999" customHeight="1">
      <c r="A355" s="634"/>
      <c r="B355" s="763" t="s">
        <v>301</v>
      </c>
      <c r="C355" s="763"/>
      <c r="D355" s="763"/>
      <c r="E355" s="763"/>
      <c r="F355" s="763"/>
      <c r="G355" s="763"/>
      <c r="H355" s="763"/>
      <c r="I355" s="763"/>
      <c r="J355" s="684"/>
      <c r="K355" s="169"/>
      <c r="L355" s="169"/>
      <c r="M355" s="190"/>
      <c r="N355" s="190"/>
    </row>
    <row r="356" spans="1:14" s="624" customFormat="1" ht="10" customHeight="1">
      <c r="A356" s="634"/>
      <c r="B356" s="738" t="s">
        <v>8</v>
      </c>
      <c r="C356" s="738"/>
      <c r="D356" s="752" t="s">
        <v>9</v>
      </c>
      <c r="E356" s="752"/>
      <c r="F356" s="752"/>
      <c r="G356" s="753" t="s">
        <v>10</v>
      </c>
      <c r="H356" s="753"/>
      <c r="I356" s="753"/>
      <c r="J356" s="684"/>
      <c r="K356" s="169"/>
      <c r="L356" s="169"/>
      <c r="M356" s="190"/>
      <c r="N356" s="190"/>
    </row>
    <row r="357" spans="1:14" s="624" customFormat="1" ht="37" customHeight="1">
      <c r="A357" s="634"/>
      <c r="B357" s="738"/>
      <c r="C357" s="738"/>
      <c r="D357" s="754" t="s">
        <v>14</v>
      </c>
      <c r="E357" s="754"/>
      <c r="F357" s="645" t="s">
        <v>15</v>
      </c>
      <c r="G357" s="679" t="s">
        <v>16</v>
      </c>
      <c r="H357" s="679" t="s">
        <v>17</v>
      </c>
      <c r="I357" s="679" t="s">
        <v>18</v>
      </c>
      <c r="J357" s="684"/>
      <c r="K357" s="169"/>
      <c r="L357" s="169"/>
      <c r="M357" s="190"/>
      <c r="N357" s="190"/>
    </row>
    <row r="358" spans="1:14" s="624" customFormat="1" ht="21.5" customHeight="1">
      <c r="A358" s="634"/>
      <c r="B358" s="739">
        <v>1</v>
      </c>
      <c r="C358" s="741" t="s">
        <v>302</v>
      </c>
      <c r="D358" s="659" t="s">
        <v>20</v>
      </c>
      <c r="E358" s="680" t="s">
        <v>303</v>
      </c>
      <c r="F358" s="654"/>
      <c r="G358" s="743" t="str">
        <f>IF(N358=0,$M$8,0)</f>
        <v>⓪</v>
      </c>
      <c r="H358" s="743">
        <f>IF(N358=1,$N$8,1)</f>
        <v>1</v>
      </c>
      <c r="I358" s="743">
        <f>IF(N358=2,$O$8,2)</f>
        <v>2</v>
      </c>
      <c r="J358" s="684"/>
      <c r="K358" s="169"/>
      <c r="L358" s="169"/>
      <c r="M358" s="190">
        <f>COUNTA(F358:F360)</f>
        <v>0</v>
      </c>
      <c r="N358" s="689">
        <f>IF(M358=3,2,IF(M358=0,0,1))</f>
        <v>0</v>
      </c>
    </row>
    <row r="359" spans="1:14" s="624" customFormat="1" ht="33.5" customHeight="1">
      <c r="A359" s="634"/>
      <c r="B359" s="740"/>
      <c r="C359" s="742"/>
      <c r="D359" s="669" t="s">
        <v>21</v>
      </c>
      <c r="E359" s="696" t="s">
        <v>304</v>
      </c>
      <c r="F359" s="657"/>
      <c r="G359" s="744"/>
      <c r="H359" s="744"/>
      <c r="I359" s="744"/>
      <c r="J359" s="684"/>
      <c r="K359" s="169"/>
      <c r="L359" s="169"/>
      <c r="M359" s="190"/>
      <c r="N359" s="190"/>
    </row>
    <row r="360" spans="1:14" s="624" customFormat="1" ht="33.5" customHeight="1">
      <c r="A360" s="634"/>
      <c r="B360" s="740"/>
      <c r="C360" s="742"/>
      <c r="D360" s="663" t="s">
        <v>29</v>
      </c>
      <c r="E360" s="652" t="s">
        <v>305</v>
      </c>
      <c r="F360" s="653"/>
      <c r="G360" s="744"/>
      <c r="H360" s="744"/>
      <c r="I360" s="744"/>
      <c r="J360" s="684"/>
      <c r="K360" s="169"/>
      <c r="L360" s="169"/>
      <c r="M360" s="190"/>
      <c r="N360" s="190"/>
    </row>
    <row r="361" spans="1:14" s="624" customFormat="1" ht="58.5" customHeight="1">
      <c r="A361" s="634"/>
      <c r="B361" s="739">
        <v>2</v>
      </c>
      <c r="C361" s="741" t="s">
        <v>306</v>
      </c>
      <c r="D361" s="659" t="s">
        <v>20</v>
      </c>
      <c r="E361" s="649" t="s">
        <v>307</v>
      </c>
      <c r="F361" s="654"/>
      <c r="G361" s="743" t="str">
        <f>IF(N361=0,$M$8,0)</f>
        <v>⓪</v>
      </c>
      <c r="H361" s="743">
        <f>IF(N361=1,$N$8,1)</f>
        <v>1</v>
      </c>
      <c r="I361" s="743">
        <f>IF(N361=2,$O$8,2)</f>
        <v>2</v>
      </c>
      <c r="J361" s="684"/>
      <c r="K361" s="169"/>
      <c r="L361" s="169"/>
      <c r="M361" s="190">
        <f>COUNTA(F361:F363)</f>
        <v>0</v>
      </c>
      <c r="N361" s="689">
        <f>IF(M361=3,2,IF(M361=0,0,1))</f>
        <v>0</v>
      </c>
    </row>
    <row r="362" spans="1:14" s="624" customFormat="1" ht="58.5" customHeight="1">
      <c r="A362" s="634"/>
      <c r="B362" s="740"/>
      <c r="C362" s="742"/>
      <c r="D362" s="669" t="s">
        <v>21</v>
      </c>
      <c r="E362" s="658" t="s">
        <v>308</v>
      </c>
      <c r="F362" s="657"/>
      <c r="G362" s="744"/>
      <c r="H362" s="744"/>
      <c r="I362" s="744"/>
      <c r="J362" s="684"/>
      <c r="K362" s="169"/>
      <c r="L362" s="169"/>
      <c r="M362" s="190"/>
      <c r="N362" s="190"/>
    </row>
    <row r="363" spans="1:14" s="624" customFormat="1" ht="58.5" customHeight="1">
      <c r="A363" s="634"/>
      <c r="B363" s="740"/>
      <c r="C363" s="742"/>
      <c r="D363" s="663" t="s">
        <v>29</v>
      </c>
      <c r="E363" s="652" t="s">
        <v>309</v>
      </c>
      <c r="F363" s="653"/>
      <c r="G363" s="744"/>
      <c r="H363" s="744"/>
      <c r="I363" s="744"/>
      <c r="J363" s="684"/>
      <c r="K363" s="169"/>
      <c r="L363" s="169"/>
      <c r="M363" s="190"/>
      <c r="N363" s="190"/>
    </row>
    <row r="364" spans="1:14" s="624" customFormat="1" ht="46" customHeight="1">
      <c r="A364" s="634"/>
      <c r="B364" s="739">
        <v>3</v>
      </c>
      <c r="C364" s="741" t="s">
        <v>310</v>
      </c>
      <c r="D364" s="659" t="s">
        <v>20</v>
      </c>
      <c r="E364" s="680" t="s">
        <v>311</v>
      </c>
      <c r="F364" s="654"/>
      <c r="G364" s="743" t="str">
        <f>IF(N364=0,$M$8,0)</f>
        <v>⓪</v>
      </c>
      <c r="H364" s="743">
        <f>IF(N364=1,$N$8,1)</f>
        <v>1</v>
      </c>
      <c r="I364" s="743">
        <f>IF(N364=2,$O$8,2)</f>
        <v>2</v>
      </c>
      <c r="J364" s="684"/>
      <c r="K364" s="169"/>
      <c r="L364" s="169"/>
      <c r="M364" s="190">
        <f>COUNTA(F364:F366)</f>
        <v>0</v>
      </c>
      <c r="N364" s="689">
        <f>IF(M364=3,2,IF(M364=0,0,1))</f>
        <v>0</v>
      </c>
    </row>
    <row r="365" spans="1:14" s="624" customFormat="1" ht="46" customHeight="1">
      <c r="A365" s="634"/>
      <c r="B365" s="740"/>
      <c r="C365" s="742"/>
      <c r="D365" s="669" t="s">
        <v>21</v>
      </c>
      <c r="E365" s="696" t="s">
        <v>312</v>
      </c>
      <c r="F365" s="657"/>
      <c r="G365" s="744"/>
      <c r="H365" s="744"/>
      <c r="I365" s="744"/>
      <c r="J365" s="684"/>
      <c r="K365" s="169"/>
      <c r="L365" s="169"/>
      <c r="M365" s="190"/>
      <c r="N365" s="190"/>
    </row>
    <row r="366" spans="1:14" s="624" customFormat="1" ht="46" customHeight="1">
      <c r="A366" s="634"/>
      <c r="B366" s="740"/>
      <c r="C366" s="742"/>
      <c r="D366" s="663" t="s">
        <v>29</v>
      </c>
      <c r="E366" s="652" t="s">
        <v>313</v>
      </c>
      <c r="F366" s="653"/>
      <c r="G366" s="744"/>
      <c r="H366" s="744"/>
      <c r="I366" s="744"/>
      <c r="J366" s="684"/>
      <c r="K366" s="169"/>
      <c r="L366" s="169"/>
      <c r="M366" s="190"/>
      <c r="N366" s="190"/>
    </row>
    <row r="367" spans="1:14" s="624" customFormat="1" ht="51" customHeight="1">
      <c r="A367" s="634"/>
      <c r="B367" s="739">
        <v>4</v>
      </c>
      <c r="C367" s="741" t="s">
        <v>314</v>
      </c>
      <c r="D367" s="659" t="s">
        <v>20</v>
      </c>
      <c r="E367" s="649" t="s">
        <v>315</v>
      </c>
      <c r="F367" s="654"/>
      <c r="G367" s="743" t="str">
        <f>IF(N367=0,$M$8,0)</f>
        <v>⓪</v>
      </c>
      <c r="H367" s="743">
        <f>IF(N367=1,$N$8,1)</f>
        <v>1</v>
      </c>
      <c r="I367" s="743">
        <f>IF(N367=2,$O$8,2)</f>
        <v>2</v>
      </c>
      <c r="J367" s="684"/>
      <c r="K367" s="169"/>
      <c r="L367" s="169"/>
      <c r="M367" s="190">
        <f>COUNTA(F367:F368)</f>
        <v>0</v>
      </c>
      <c r="N367" s="688">
        <f>IF(M367=2,2,IF(M367=0,0,1))</f>
        <v>0</v>
      </c>
    </row>
    <row r="368" spans="1:14" s="624" customFormat="1" ht="67" customHeight="1">
      <c r="A368" s="634"/>
      <c r="B368" s="740"/>
      <c r="C368" s="742"/>
      <c r="D368" s="663" t="s">
        <v>21</v>
      </c>
      <c r="E368" s="652" t="s">
        <v>316</v>
      </c>
      <c r="F368" s="662"/>
      <c r="G368" s="744"/>
      <c r="H368" s="744"/>
      <c r="I368" s="744"/>
      <c r="J368" s="684"/>
      <c r="K368" s="169"/>
      <c r="L368" s="169"/>
      <c r="M368" s="190"/>
      <c r="N368" s="688"/>
    </row>
    <row r="369" spans="1:14" s="624" customFormat="1" ht="51" customHeight="1">
      <c r="A369" s="634"/>
      <c r="B369" s="739">
        <v>5</v>
      </c>
      <c r="C369" s="741" t="s">
        <v>317</v>
      </c>
      <c r="D369" s="659" t="s">
        <v>20</v>
      </c>
      <c r="E369" s="716" t="s">
        <v>318</v>
      </c>
      <c r="F369" s="654"/>
      <c r="G369" s="743" t="str">
        <f>IF(N369=0,$M$8,0)</f>
        <v>⓪</v>
      </c>
      <c r="H369" s="743">
        <f>IF(N369=1,$N$8,1)</f>
        <v>1</v>
      </c>
      <c r="I369" s="743">
        <f>IF(N369=2,$O$8,2)</f>
        <v>2</v>
      </c>
      <c r="J369" s="684"/>
      <c r="K369" s="169"/>
      <c r="L369" s="169"/>
      <c r="M369" s="190">
        <f>COUNTA(F369:F371)</f>
        <v>0</v>
      </c>
      <c r="N369" s="689">
        <f>IF(M369=3,2,IF(M369=0,0,1))</f>
        <v>0</v>
      </c>
    </row>
    <row r="370" spans="1:14" s="624" customFormat="1" ht="34" customHeight="1">
      <c r="A370" s="634"/>
      <c r="B370" s="740"/>
      <c r="C370" s="742"/>
      <c r="D370" s="669" t="s">
        <v>21</v>
      </c>
      <c r="E370" s="696" t="s">
        <v>319</v>
      </c>
      <c r="F370" s="657"/>
      <c r="G370" s="744"/>
      <c r="H370" s="744"/>
      <c r="I370" s="744"/>
      <c r="J370" s="684"/>
      <c r="K370" s="169"/>
      <c r="L370" s="169"/>
      <c r="M370" s="190"/>
      <c r="N370" s="190"/>
    </row>
    <row r="371" spans="1:14" s="624" customFormat="1" ht="34" customHeight="1">
      <c r="A371" s="634"/>
      <c r="B371" s="740"/>
      <c r="C371" s="742"/>
      <c r="D371" s="663" t="s">
        <v>29</v>
      </c>
      <c r="E371" s="652" t="s">
        <v>320</v>
      </c>
      <c r="F371" s="653"/>
      <c r="G371" s="744"/>
      <c r="H371" s="744"/>
      <c r="I371" s="744"/>
      <c r="J371" s="684"/>
      <c r="K371" s="169"/>
      <c r="L371" s="169"/>
      <c r="M371" s="190"/>
      <c r="N371" s="190"/>
    </row>
    <row r="372" spans="1:14" s="624" customFormat="1" ht="50" customHeight="1">
      <c r="A372" s="634"/>
      <c r="B372" s="739">
        <v>6</v>
      </c>
      <c r="C372" s="741" t="s">
        <v>321</v>
      </c>
      <c r="D372" s="659" t="s">
        <v>20</v>
      </c>
      <c r="E372" s="680" t="s">
        <v>322</v>
      </c>
      <c r="F372" s="654"/>
      <c r="G372" s="743" t="str">
        <f>IF(N372=0,$M$8,0)</f>
        <v>⓪</v>
      </c>
      <c r="H372" s="743">
        <f>IF(N372=1,$N$8,1)</f>
        <v>1</v>
      </c>
      <c r="I372" s="743">
        <f>IF(N372=2,$O$8,2)</f>
        <v>2</v>
      </c>
      <c r="J372" s="684"/>
      <c r="K372" s="169"/>
      <c r="L372" s="169"/>
      <c r="M372" s="190">
        <f>COUNTA(F372:F374)</f>
        <v>0</v>
      </c>
      <c r="N372" s="689">
        <f>IF(M372=3,2,IF(M372=0,0,1))</f>
        <v>0</v>
      </c>
    </row>
    <row r="373" spans="1:14" s="624" customFormat="1" ht="35" customHeight="1">
      <c r="A373" s="634"/>
      <c r="B373" s="740"/>
      <c r="C373" s="742"/>
      <c r="D373" s="669" t="s">
        <v>21</v>
      </c>
      <c r="E373" s="696" t="s">
        <v>323</v>
      </c>
      <c r="F373" s="657"/>
      <c r="G373" s="744"/>
      <c r="H373" s="744"/>
      <c r="I373" s="744"/>
      <c r="J373" s="684"/>
      <c r="K373" s="169"/>
      <c r="L373" s="169"/>
      <c r="M373" s="190"/>
      <c r="N373" s="190"/>
    </row>
    <row r="374" spans="1:14" s="624" customFormat="1" ht="33.5" customHeight="1">
      <c r="A374" s="634"/>
      <c r="B374" s="740"/>
      <c r="C374" s="742"/>
      <c r="D374" s="663" t="s">
        <v>29</v>
      </c>
      <c r="E374" s="652" t="s">
        <v>324</v>
      </c>
      <c r="F374" s="653"/>
      <c r="G374" s="744"/>
      <c r="H374" s="744"/>
      <c r="I374" s="744"/>
      <c r="J374" s="684"/>
      <c r="K374" s="169"/>
      <c r="L374" s="169"/>
      <c r="M374" s="190"/>
      <c r="N374" s="190"/>
    </row>
    <row r="375" spans="1:14" s="624" customFormat="1" ht="32.5" customHeight="1">
      <c r="A375" s="634"/>
      <c r="B375" s="739">
        <v>7</v>
      </c>
      <c r="C375" s="741" t="s">
        <v>325</v>
      </c>
      <c r="D375" s="659" t="s">
        <v>20</v>
      </c>
      <c r="E375" s="680" t="s">
        <v>326</v>
      </c>
      <c r="F375" s="654"/>
      <c r="G375" s="743" t="str">
        <f>IF(N375=0,$M$8,0)</f>
        <v>⓪</v>
      </c>
      <c r="H375" s="743">
        <f>IF(N375=1,$N$8,1)</f>
        <v>1</v>
      </c>
      <c r="I375" s="743">
        <f>IF(N375=2,$O$8,2)</f>
        <v>2</v>
      </c>
      <c r="J375" s="684"/>
      <c r="K375" s="169"/>
      <c r="L375" s="169"/>
      <c r="M375" s="190">
        <f>COUNTA(F375:F377)</f>
        <v>0</v>
      </c>
      <c r="N375" s="689">
        <f>IF(M375=3,2,IF(M375=0,0,1))</f>
        <v>0</v>
      </c>
    </row>
    <row r="376" spans="1:14" s="624" customFormat="1" ht="32.5" customHeight="1">
      <c r="A376" s="634"/>
      <c r="B376" s="740"/>
      <c r="C376" s="742"/>
      <c r="D376" s="669" t="s">
        <v>21</v>
      </c>
      <c r="E376" s="696" t="s">
        <v>327</v>
      </c>
      <c r="F376" s="657"/>
      <c r="G376" s="744"/>
      <c r="H376" s="744"/>
      <c r="I376" s="744"/>
      <c r="J376" s="684"/>
      <c r="K376" s="169"/>
      <c r="L376" s="169"/>
      <c r="M376" s="190"/>
      <c r="N376" s="190"/>
    </row>
    <row r="377" spans="1:14" s="624" customFormat="1" ht="32.5" customHeight="1">
      <c r="A377" s="634"/>
      <c r="B377" s="740"/>
      <c r="C377" s="742"/>
      <c r="D377" s="663" t="s">
        <v>29</v>
      </c>
      <c r="E377" s="652" t="s">
        <v>328</v>
      </c>
      <c r="F377" s="653"/>
      <c r="G377" s="744"/>
      <c r="H377" s="744"/>
      <c r="I377" s="744"/>
      <c r="J377" s="684"/>
      <c r="K377" s="169"/>
      <c r="L377" s="169"/>
      <c r="M377" s="190"/>
      <c r="N377" s="190"/>
    </row>
    <row r="378" spans="1:14" s="624" customFormat="1" ht="20.5" customHeight="1">
      <c r="A378" s="634"/>
      <c r="B378" s="755" t="s">
        <v>329</v>
      </c>
      <c r="C378" s="755"/>
      <c r="D378" s="755"/>
      <c r="E378" s="755"/>
      <c r="F378" s="755"/>
      <c r="G378" s="756">
        <f>N378</f>
        <v>0</v>
      </c>
      <c r="H378" s="756"/>
      <c r="I378" s="756"/>
      <c r="J378" s="684"/>
      <c r="K378" s="169"/>
      <c r="L378" s="169"/>
      <c r="M378" s="190"/>
      <c r="N378" s="190">
        <f>SUM(N358:N377)</f>
        <v>0</v>
      </c>
    </row>
    <row r="379" spans="1:14" s="624" customFormat="1" ht="20.5" customHeight="1">
      <c r="A379" s="634"/>
      <c r="B379" s="755" t="s">
        <v>330</v>
      </c>
      <c r="C379" s="755"/>
      <c r="D379" s="755"/>
      <c r="E379" s="755"/>
      <c r="F379" s="755"/>
      <c r="G379" s="764">
        <v>14</v>
      </c>
      <c r="H379" s="764"/>
      <c r="I379" s="764"/>
      <c r="J379" s="684"/>
      <c r="K379" s="169"/>
      <c r="L379" s="169"/>
      <c r="M379" s="190"/>
      <c r="N379" s="190"/>
    </row>
    <row r="380" spans="1:14" s="624" customFormat="1" ht="20.5" customHeight="1">
      <c r="A380" s="634"/>
      <c r="B380" s="755" t="s">
        <v>50</v>
      </c>
      <c r="C380" s="755"/>
      <c r="D380" s="755"/>
      <c r="E380" s="755"/>
      <c r="F380" s="755"/>
      <c r="G380" s="765">
        <f>G378/G379</f>
        <v>0</v>
      </c>
      <c r="H380" s="765"/>
      <c r="I380" s="765"/>
      <c r="J380" s="684"/>
      <c r="K380" s="169"/>
      <c r="L380" s="169"/>
      <c r="M380" s="190"/>
      <c r="N380" s="190"/>
    </row>
    <row r="381" spans="1:14" s="624" customFormat="1" ht="43" customHeight="1">
      <c r="A381" s="634"/>
      <c r="B381" s="757" t="s">
        <v>331</v>
      </c>
      <c r="C381" s="758"/>
      <c r="D381" s="758"/>
      <c r="E381" s="758"/>
      <c r="F381" s="759"/>
      <c r="G381" s="760">
        <f>IF(G380&gt;75%,4,IF(G380&gt;50%,3,IF(G380&gt;25%,2,IF(G380&gt;0,1,))))</f>
        <v>0</v>
      </c>
      <c r="H381" s="760"/>
      <c r="I381" s="760"/>
      <c r="J381" s="684"/>
      <c r="K381" s="169"/>
      <c r="L381" s="169"/>
      <c r="M381" s="190"/>
      <c r="N381" s="190"/>
    </row>
    <row r="382" spans="1:14" s="624" customFormat="1" ht="14.5">
      <c r="A382" s="634"/>
      <c r="B382" s="673"/>
      <c r="C382" s="673"/>
      <c r="D382" s="673"/>
      <c r="E382" s="630"/>
      <c r="F382" s="190"/>
      <c r="G382" s="673"/>
      <c r="H382" s="673"/>
      <c r="I382" s="673"/>
      <c r="J382" s="684"/>
      <c r="K382" s="169"/>
      <c r="L382" s="169"/>
      <c r="M382" s="190"/>
      <c r="N382" s="190"/>
    </row>
    <row r="383" spans="1:14" s="624" customFormat="1" ht="14.5">
      <c r="A383" s="634"/>
      <c r="B383" s="673"/>
      <c r="C383" s="673"/>
      <c r="D383" s="673"/>
      <c r="E383" s="674" t="s">
        <v>83</v>
      </c>
      <c r="F383" s="749">
        <f>DATA!$F$21</f>
        <v>0</v>
      </c>
      <c r="G383" s="750"/>
      <c r="H383" s="750"/>
      <c r="I383" s="673"/>
      <c r="J383" s="684"/>
      <c r="K383" s="169"/>
      <c r="L383" s="169"/>
      <c r="M383" s="190"/>
      <c r="N383" s="190"/>
    </row>
    <row r="384" spans="1:14" s="624" customFormat="1" ht="14.5">
      <c r="A384" s="634"/>
      <c r="B384" s="673"/>
      <c r="C384" s="676" t="s">
        <v>53</v>
      </c>
      <c r="D384" s="673"/>
      <c r="E384" s="630"/>
      <c r="F384" s="675" t="s">
        <v>54</v>
      </c>
      <c r="G384" s="673"/>
      <c r="H384" s="673"/>
      <c r="I384" s="673"/>
      <c r="J384" s="684"/>
      <c r="K384" s="169"/>
      <c r="L384" s="169"/>
      <c r="M384" s="190"/>
      <c r="N384" s="190"/>
    </row>
    <row r="385" spans="1:14" s="624" customFormat="1" ht="14.5">
      <c r="A385" s="634"/>
      <c r="B385" s="673"/>
      <c r="C385" s="673"/>
      <c r="D385" s="673"/>
      <c r="E385" s="630"/>
      <c r="F385" s="673"/>
      <c r="G385" s="673"/>
      <c r="H385" s="673"/>
      <c r="I385" s="673"/>
      <c r="J385" s="684"/>
      <c r="K385" s="169"/>
      <c r="L385" s="169"/>
      <c r="M385" s="190"/>
      <c r="N385" s="190"/>
    </row>
    <row r="386" spans="1:14" s="624" customFormat="1" ht="14.5">
      <c r="A386" s="634"/>
      <c r="B386" s="673"/>
      <c r="C386" s="673"/>
      <c r="D386" s="673"/>
      <c r="E386" s="630"/>
      <c r="F386" s="673"/>
      <c r="G386" s="673"/>
      <c r="H386" s="673"/>
      <c r="I386" s="673"/>
      <c r="J386" s="684"/>
      <c r="K386" s="169"/>
      <c r="L386" s="169"/>
      <c r="M386" s="190"/>
      <c r="N386" s="190"/>
    </row>
    <row r="387" spans="1:14" s="624" customFormat="1" ht="14.5">
      <c r="A387" s="634"/>
      <c r="B387" s="673"/>
      <c r="C387" s="677">
        <f>nama_guru</f>
        <v>0</v>
      </c>
      <c r="D387" s="678"/>
      <c r="E387" s="630"/>
      <c r="F387" s="234">
        <f>nama_penilai</f>
        <v>0</v>
      </c>
      <c r="G387" s="673"/>
      <c r="H387" s="673"/>
      <c r="I387" s="673"/>
      <c r="J387" s="684"/>
      <c r="K387" s="169"/>
      <c r="L387" s="169"/>
      <c r="M387" s="190"/>
      <c r="N387" s="190"/>
    </row>
    <row r="388" spans="1:14" s="624" customFormat="1" ht="14.5">
      <c r="A388" s="634"/>
      <c r="B388" s="673"/>
      <c r="C388" s="676" t="str">
        <f>nip_guru</f>
        <v>NIP.</v>
      </c>
      <c r="D388" s="673"/>
      <c r="E388" s="630"/>
      <c r="F388" s="675" t="str">
        <f>nip_penilai</f>
        <v>NIP.</v>
      </c>
      <c r="G388" s="673"/>
      <c r="H388" s="673"/>
      <c r="I388" s="673"/>
      <c r="J388" s="684"/>
      <c r="K388" s="169"/>
      <c r="L388" s="169"/>
      <c r="M388" s="190"/>
      <c r="N388" s="190"/>
    </row>
    <row r="389" spans="1:14" s="624" customFormat="1" ht="14.5">
      <c r="A389" s="634"/>
      <c r="B389" s="673"/>
      <c r="C389" s="676"/>
      <c r="D389" s="673"/>
      <c r="E389" s="630"/>
      <c r="F389" s="675"/>
      <c r="G389" s="673"/>
      <c r="H389" s="673"/>
      <c r="I389" s="673"/>
      <c r="J389" s="684"/>
      <c r="K389" s="169"/>
      <c r="L389" s="169"/>
      <c r="M389" s="190"/>
      <c r="N389" s="190"/>
    </row>
    <row r="390" spans="1:14" s="624" customFormat="1" ht="14.5">
      <c r="A390" s="634"/>
      <c r="B390" s="639"/>
      <c r="C390" s="640"/>
      <c r="D390" s="641"/>
      <c r="E390" s="642"/>
      <c r="F390" s="643"/>
      <c r="G390" s="644"/>
      <c r="H390" s="644"/>
      <c r="I390" s="644"/>
      <c r="J390" s="684"/>
      <c r="K390" s="169"/>
      <c r="L390" s="169" t="s">
        <v>55</v>
      </c>
      <c r="M390" s="190"/>
      <c r="N390" s="190"/>
    </row>
    <row r="391" spans="1:14" s="624" customFormat="1" ht="14.5">
      <c r="A391" s="634"/>
      <c r="B391" s="762" t="s">
        <v>332</v>
      </c>
      <c r="C391" s="762"/>
      <c r="D391" s="762"/>
      <c r="E391" s="762"/>
      <c r="F391" s="762"/>
      <c r="G391" s="762"/>
      <c r="H391" s="762"/>
      <c r="I391" s="762"/>
      <c r="J391" s="684"/>
      <c r="K391" s="169"/>
      <c r="L391" s="169"/>
      <c r="M391" s="190"/>
      <c r="N391" s="190"/>
    </row>
    <row r="392" spans="1:14" s="624" customFormat="1" ht="31.5" customHeight="1">
      <c r="A392" s="634"/>
      <c r="B392" s="763" t="s">
        <v>333</v>
      </c>
      <c r="C392" s="763"/>
      <c r="D392" s="763"/>
      <c r="E392" s="763"/>
      <c r="F392" s="763"/>
      <c r="G392" s="763"/>
      <c r="H392" s="763"/>
      <c r="I392" s="763"/>
      <c r="J392" s="684"/>
      <c r="K392" s="169"/>
      <c r="L392" s="169"/>
      <c r="M392" s="190"/>
      <c r="N392" s="190"/>
    </row>
    <row r="393" spans="1:14" s="624" customFormat="1" ht="15.5" customHeight="1">
      <c r="A393" s="634"/>
      <c r="B393" s="738" t="s">
        <v>8</v>
      </c>
      <c r="C393" s="738"/>
      <c r="D393" s="752" t="s">
        <v>9</v>
      </c>
      <c r="E393" s="752"/>
      <c r="F393" s="752"/>
      <c r="G393" s="753" t="s">
        <v>10</v>
      </c>
      <c r="H393" s="753"/>
      <c r="I393" s="753"/>
      <c r="J393" s="684"/>
      <c r="K393" s="169"/>
      <c r="L393" s="169"/>
      <c r="M393" s="190"/>
      <c r="N393" s="190"/>
    </row>
    <row r="394" spans="1:14" s="624" customFormat="1" ht="37" customHeight="1">
      <c r="A394" s="634"/>
      <c r="B394" s="738"/>
      <c r="C394" s="738"/>
      <c r="D394" s="754" t="s">
        <v>14</v>
      </c>
      <c r="E394" s="754"/>
      <c r="F394" s="645" t="s">
        <v>15</v>
      </c>
      <c r="G394" s="679" t="s">
        <v>16</v>
      </c>
      <c r="H394" s="679" t="s">
        <v>17</v>
      </c>
      <c r="I394" s="679" t="s">
        <v>18</v>
      </c>
      <c r="J394" s="684"/>
      <c r="K394" s="169"/>
      <c r="L394" s="169"/>
      <c r="M394" s="190"/>
      <c r="N394" s="190"/>
    </row>
    <row r="395" spans="1:14" s="624" customFormat="1" ht="43.5" customHeight="1">
      <c r="A395" s="634"/>
      <c r="B395" s="739">
        <v>1</v>
      </c>
      <c r="C395" s="741" t="s">
        <v>334</v>
      </c>
      <c r="D395" s="659" t="s">
        <v>20</v>
      </c>
      <c r="E395" s="680" t="s">
        <v>335</v>
      </c>
      <c r="F395" s="654"/>
      <c r="G395" s="743" t="str">
        <f>IF(N395=0,$M$8,0)</f>
        <v>⓪</v>
      </c>
      <c r="H395" s="743">
        <f>IF(N395=1,$N$8,1)</f>
        <v>1</v>
      </c>
      <c r="I395" s="743">
        <f>IF(N395=2,$O$8,2)</f>
        <v>2</v>
      </c>
      <c r="J395" s="684"/>
      <c r="K395" s="169"/>
      <c r="L395" s="169"/>
      <c r="M395" s="190">
        <f>COUNTA(F395:F397)</f>
        <v>0</v>
      </c>
      <c r="N395" s="688">
        <f>IF(M395=3,2,IF(M395=0,0,1))</f>
        <v>0</v>
      </c>
    </row>
    <row r="396" spans="1:14" s="624" customFormat="1" ht="61" customHeight="1">
      <c r="A396" s="634"/>
      <c r="B396" s="740"/>
      <c r="C396" s="742"/>
      <c r="D396" s="669" t="s">
        <v>21</v>
      </c>
      <c r="E396" s="658" t="s">
        <v>336</v>
      </c>
      <c r="F396" s="657"/>
      <c r="G396" s="744"/>
      <c r="H396" s="744"/>
      <c r="I396" s="744"/>
      <c r="J396" s="684"/>
      <c r="K396" s="169"/>
      <c r="L396" s="169"/>
      <c r="M396" s="190"/>
      <c r="N396" s="688"/>
    </row>
    <row r="397" spans="1:14" s="624" customFormat="1" ht="59.5" customHeight="1">
      <c r="A397" s="634"/>
      <c r="B397" s="740"/>
      <c r="C397" s="742"/>
      <c r="D397" s="663" t="s">
        <v>29</v>
      </c>
      <c r="E397" s="655" t="s">
        <v>337</v>
      </c>
      <c r="F397" s="653"/>
      <c r="G397" s="744"/>
      <c r="H397" s="744"/>
      <c r="I397" s="744"/>
      <c r="J397" s="684"/>
      <c r="K397" s="169"/>
      <c r="L397" s="169"/>
      <c r="M397" s="190"/>
      <c r="N397" s="190"/>
    </row>
    <row r="398" spans="1:14" s="624" customFormat="1" ht="81.5" customHeight="1">
      <c r="A398" s="634"/>
      <c r="B398" s="739">
        <v>2</v>
      </c>
      <c r="C398" s="741" t="s">
        <v>338</v>
      </c>
      <c r="D398" s="659" t="s">
        <v>20</v>
      </c>
      <c r="E398" s="649" t="s">
        <v>339</v>
      </c>
      <c r="F398" s="654"/>
      <c r="G398" s="743" t="str">
        <f>IF(N398=0,$M$8,0)</f>
        <v>⓪</v>
      </c>
      <c r="H398" s="743">
        <f>IF(N398=1,$N$8,1)</f>
        <v>1</v>
      </c>
      <c r="I398" s="743">
        <f>IF(N398=2,$O$8,2)</f>
        <v>2</v>
      </c>
      <c r="J398" s="684"/>
      <c r="K398" s="169"/>
      <c r="L398" s="169"/>
      <c r="M398" s="190">
        <f>COUNTA(F398:F403)</f>
        <v>0</v>
      </c>
      <c r="N398" s="688">
        <f>IF(M398&gt;=5,2,IF(M398=0,0,1))</f>
        <v>0</v>
      </c>
    </row>
    <row r="399" spans="1:14" s="624" customFormat="1" ht="78" customHeight="1">
      <c r="A399" s="634"/>
      <c r="B399" s="740"/>
      <c r="C399" s="742"/>
      <c r="D399" s="669" t="s">
        <v>21</v>
      </c>
      <c r="E399" s="658" t="s">
        <v>340</v>
      </c>
      <c r="F399" s="657"/>
      <c r="G399" s="744"/>
      <c r="H399" s="744"/>
      <c r="I399" s="744"/>
      <c r="J399" s="684"/>
      <c r="K399" s="169"/>
      <c r="L399" s="169"/>
      <c r="M399" s="190"/>
      <c r="N399" s="688"/>
    </row>
    <row r="400" spans="1:14" s="624" customFormat="1" ht="90.5" customHeight="1">
      <c r="A400" s="634"/>
      <c r="B400" s="740"/>
      <c r="C400" s="742"/>
      <c r="D400" s="669" t="s">
        <v>29</v>
      </c>
      <c r="E400" s="658" t="s">
        <v>341</v>
      </c>
      <c r="F400" s="657"/>
      <c r="G400" s="744"/>
      <c r="H400" s="744"/>
      <c r="I400" s="744"/>
      <c r="J400" s="684"/>
      <c r="K400" s="169"/>
      <c r="L400" s="169"/>
      <c r="M400" s="190"/>
      <c r="N400" s="688"/>
    </row>
    <row r="401" spans="1:14" s="624" customFormat="1" ht="90.5" customHeight="1">
      <c r="A401" s="634"/>
      <c r="B401" s="740"/>
      <c r="C401" s="742"/>
      <c r="D401" s="669" t="s">
        <v>172</v>
      </c>
      <c r="E401" s="658" t="s">
        <v>342</v>
      </c>
      <c r="F401" s="657"/>
      <c r="G401" s="744"/>
      <c r="H401" s="744"/>
      <c r="I401" s="744"/>
      <c r="J401" s="684"/>
      <c r="K401" s="169"/>
      <c r="L401" s="169"/>
      <c r="M401" s="190"/>
      <c r="N401" s="688"/>
    </row>
    <row r="402" spans="1:14" s="624" customFormat="1" ht="90.5" customHeight="1">
      <c r="A402" s="634"/>
      <c r="B402" s="740"/>
      <c r="C402" s="742"/>
      <c r="D402" s="669" t="s">
        <v>66</v>
      </c>
      <c r="E402" s="658" t="s">
        <v>343</v>
      </c>
      <c r="F402" s="657"/>
      <c r="G402" s="744"/>
      <c r="H402" s="744"/>
      <c r="I402" s="744"/>
      <c r="J402" s="684"/>
      <c r="K402" s="169"/>
      <c r="L402" s="169"/>
      <c r="M402" s="190"/>
      <c r="N402" s="688"/>
    </row>
    <row r="403" spans="1:14" s="624" customFormat="1" ht="90.5" customHeight="1">
      <c r="A403" s="634"/>
      <c r="B403" s="740"/>
      <c r="C403" s="742"/>
      <c r="D403" s="663" t="s">
        <v>68</v>
      </c>
      <c r="E403" s="655" t="s">
        <v>344</v>
      </c>
      <c r="F403" s="653"/>
      <c r="G403" s="744"/>
      <c r="H403" s="744"/>
      <c r="I403" s="744"/>
      <c r="J403" s="684"/>
      <c r="K403" s="169"/>
      <c r="L403" s="169"/>
      <c r="M403" s="190"/>
      <c r="N403" s="190"/>
    </row>
    <row r="404" spans="1:14" s="624" customFormat="1" ht="52" customHeight="1">
      <c r="A404" s="634"/>
      <c r="B404" s="739">
        <v>3</v>
      </c>
      <c r="C404" s="741" t="s">
        <v>345</v>
      </c>
      <c r="D404" s="659" t="s">
        <v>20</v>
      </c>
      <c r="E404" s="649" t="s">
        <v>346</v>
      </c>
      <c r="F404" s="654"/>
      <c r="G404" s="743" t="str">
        <f>IF(N404=0,$M$8,0)</f>
        <v>⓪</v>
      </c>
      <c r="H404" s="743">
        <f>IF(N404=1,$N$8,1)</f>
        <v>1</v>
      </c>
      <c r="I404" s="743">
        <f>IF(N404=2,$O$8,2)</f>
        <v>2</v>
      </c>
      <c r="J404" s="684"/>
      <c r="K404" s="169"/>
      <c r="L404" s="169"/>
      <c r="M404" s="190">
        <f>COUNTA(F404:F406)</f>
        <v>0</v>
      </c>
      <c r="N404" s="689">
        <f>IF(M404=3,2,IF(M404=0,0,1))</f>
        <v>0</v>
      </c>
    </row>
    <row r="405" spans="1:14" s="624" customFormat="1" ht="52" customHeight="1">
      <c r="A405" s="634"/>
      <c r="B405" s="740"/>
      <c r="C405" s="742"/>
      <c r="D405" s="669" t="s">
        <v>21</v>
      </c>
      <c r="E405" s="658" t="s">
        <v>347</v>
      </c>
      <c r="F405" s="668"/>
      <c r="G405" s="744"/>
      <c r="H405" s="744"/>
      <c r="I405" s="744"/>
      <c r="J405" s="684"/>
      <c r="K405" s="169"/>
      <c r="L405" s="169"/>
      <c r="M405" s="190"/>
      <c r="N405" s="689"/>
    </row>
    <row r="406" spans="1:14" s="624" customFormat="1" ht="52" customHeight="1">
      <c r="A406" s="634"/>
      <c r="B406" s="740"/>
      <c r="C406" s="742"/>
      <c r="D406" s="663" t="s">
        <v>29</v>
      </c>
      <c r="E406" s="652" t="s">
        <v>348</v>
      </c>
      <c r="F406" s="657"/>
      <c r="G406" s="744"/>
      <c r="H406" s="744"/>
      <c r="I406" s="744"/>
      <c r="J406" s="684"/>
      <c r="K406" s="169"/>
      <c r="L406" s="169"/>
      <c r="M406" s="190"/>
      <c r="N406" s="190"/>
    </row>
    <row r="407" spans="1:14" s="624" customFormat="1" ht="18.5" customHeight="1">
      <c r="A407" s="634"/>
      <c r="B407" s="755" t="s">
        <v>349</v>
      </c>
      <c r="C407" s="755"/>
      <c r="D407" s="755"/>
      <c r="E407" s="755"/>
      <c r="F407" s="755"/>
      <c r="G407" s="756">
        <f>N407</f>
        <v>0</v>
      </c>
      <c r="H407" s="756"/>
      <c r="I407" s="756"/>
      <c r="J407" s="684"/>
      <c r="K407" s="169"/>
      <c r="L407" s="169"/>
      <c r="M407" s="190"/>
      <c r="N407" s="190">
        <f>SUM(N395:N406)</f>
        <v>0</v>
      </c>
    </row>
    <row r="408" spans="1:14" s="624" customFormat="1" ht="18.5" customHeight="1">
      <c r="A408" s="634"/>
      <c r="B408" s="755" t="s">
        <v>350</v>
      </c>
      <c r="C408" s="755"/>
      <c r="D408" s="755"/>
      <c r="E408" s="755"/>
      <c r="F408" s="755"/>
      <c r="G408" s="756">
        <v>6</v>
      </c>
      <c r="H408" s="756"/>
      <c r="I408" s="756"/>
      <c r="J408" s="684"/>
      <c r="K408" s="169"/>
      <c r="L408" s="169"/>
      <c r="M408" s="190"/>
      <c r="N408" s="190"/>
    </row>
    <row r="409" spans="1:14" s="624" customFormat="1" ht="18.5" customHeight="1">
      <c r="A409" s="634"/>
      <c r="B409" s="755" t="s">
        <v>351</v>
      </c>
      <c r="C409" s="755"/>
      <c r="D409" s="755"/>
      <c r="E409" s="755"/>
      <c r="F409" s="755"/>
      <c r="G409" s="765">
        <f>G407/G408</f>
        <v>0</v>
      </c>
      <c r="H409" s="765"/>
      <c r="I409" s="765"/>
      <c r="J409" s="684"/>
      <c r="K409" s="169"/>
      <c r="L409" s="169"/>
      <c r="M409" s="190"/>
      <c r="N409" s="190"/>
    </row>
    <row r="410" spans="1:14" s="624" customFormat="1" ht="46" customHeight="1">
      <c r="A410" s="634"/>
      <c r="B410" s="757" t="s">
        <v>352</v>
      </c>
      <c r="C410" s="758"/>
      <c r="D410" s="758"/>
      <c r="E410" s="758"/>
      <c r="F410" s="759"/>
      <c r="G410" s="760">
        <f>IF(G409&gt;75%,4,IF(G409&gt;50%,3,IF(G409&gt;25%,2,IF(G409&gt;0,1,))))</f>
        <v>0</v>
      </c>
      <c r="H410" s="760"/>
      <c r="I410" s="760"/>
      <c r="J410" s="684"/>
      <c r="K410" s="169"/>
      <c r="L410" s="169"/>
      <c r="M410" s="190"/>
      <c r="N410" s="190"/>
    </row>
    <row r="411" spans="1:14" s="624" customFormat="1" ht="14.5">
      <c r="A411" s="634"/>
      <c r="B411" s="673"/>
      <c r="C411" s="673"/>
      <c r="D411" s="673"/>
      <c r="E411" s="630"/>
      <c r="F411" s="190"/>
      <c r="G411" s="673"/>
      <c r="H411" s="673"/>
      <c r="I411" s="673"/>
      <c r="J411" s="684"/>
      <c r="K411" s="169"/>
      <c r="L411" s="169"/>
      <c r="M411" s="190"/>
      <c r="N411" s="190"/>
    </row>
    <row r="412" spans="1:14" s="624" customFormat="1" ht="14.5">
      <c r="A412" s="634"/>
      <c r="B412" s="673"/>
      <c r="C412" s="673"/>
      <c r="D412" s="673"/>
      <c r="E412" s="630"/>
      <c r="F412" s="190"/>
      <c r="G412" s="673"/>
      <c r="H412" s="673"/>
      <c r="I412" s="673"/>
      <c r="J412" s="684"/>
      <c r="K412" s="169"/>
      <c r="L412" s="169"/>
      <c r="M412" s="190"/>
      <c r="N412" s="190"/>
    </row>
    <row r="413" spans="1:14" s="624" customFormat="1" ht="14.5">
      <c r="A413" s="634"/>
      <c r="B413" s="673"/>
      <c r="C413" s="673"/>
      <c r="D413" s="673"/>
      <c r="E413" s="674" t="s">
        <v>52</v>
      </c>
      <c r="F413" s="749">
        <f>DATA!$F$21</f>
        <v>0</v>
      </c>
      <c r="G413" s="750"/>
      <c r="H413" s="750"/>
      <c r="I413" s="673"/>
      <c r="J413" s="684"/>
      <c r="K413" s="169"/>
      <c r="L413" s="169"/>
      <c r="M413" s="190"/>
      <c r="N413" s="190"/>
    </row>
    <row r="414" spans="1:14" s="624" customFormat="1" ht="14.5">
      <c r="A414" s="634"/>
      <c r="B414" s="673"/>
      <c r="C414" s="676" t="s">
        <v>53</v>
      </c>
      <c r="D414" s="673"/>
      <c r="E414" s="630"/>
      <c r="F414" s="675" t="s">
        <v>54</v>
      </c>
      <c r="G414" s="673"/>
      <c r="H414" s="673"/>
      <c r="I414" s="673"/>
      <c r="J414" s="684"/>
      <c r="K414" s="169"/>
      <c r="L414" s="169"/>
      <c r="M414" s="190"/>
      <c r="N414" s="190"/>
    </row>
    <row r="415" spans="1:14" s="624" customFormat="1" ht="14.5">
      <c r="A415" s="634"/>
      <c r="B415" s="673"/>
      <c r="C415" s="673"/>
      <c r="D415" s="673"/>
      <c r="E415" s="630"/>
      <c r="F415" s="673"/>
      <c r="G415" s="673"/>
      <c r="H415" s="673"/>
      <c r="I415" s="673"/>
      <c r="J415" s="684"/>
      <c r="K415" s="169"/>
      <c r="L415" s="169"/>
      <c r="M415" s="190"/>
      <c r="N415" s="190"/>
    </row>
    <row r="416" spans="1:14" s="624" customFormat="1" ht="14.5">
      <c r="A416" s="634"/>
      <c r="B416" s="673"/>
      <c r="C416" s="673"/>
      <c r="D416" s="673"/>
      <c r="E416" s="630"/>
      <c r="F416" s="673"/>
      <c r="G416" s="673"/>
      <c r="H416" s="673"/>
      <c r="I416" s="673"/>
      <c r="J416" s="684"/>
      <c r="K416" s="169"/>
      <c r="L416" s="169"/>
      <c r="M416" s="190"/>
      <c r="N416" s="190"/>
    </row>
    <row r="417" spans="1:14" s="624" customFormat="1" ht="14.5">
      <c r="A417" s="634"/>
      <c r="B417" s="673"/>
      <c r="C417" s="677">
        <f>nama_guru</f>
        <v>0</v>
      </c>
      <c r="D417" s="678"/>
      <c r="E417" s="630"/>
      <c r="F417" s="234">
        <f>nama_penilai</f>
        <v>0</v>
      </c>
      <c r="G417" s="673"/>
      <c r="H417" s="673"/>
      <c r="I417" s="673"/>
      <c r="J417" s="684"/>
      <c r="K417" s="169"/>
      <c r="L417" s="169"/>
      <c r="M417" s="190"/>
      <c r="N417" s="190"/>
    </row>
    <row r="418" spans="1:14" s="624" customFormat="1" ht="14.5">
      <c r="A418" s="634"/>
      <c r="B418" s="673"/>
      <c r="C418" s="676" t="str">
        <f>nip_guru</f>
        <v>NIP.</v>
      </c>
      <c r="D418" s="673"/>
      <c r="E418" s="630"/>
      <c r="F418" s="675" t="str">
        <f>nip_penilai</f>
        <v>NIP.</v>
      </c>
      <c r="G418" s="673"/>
      <c r="H418" s="673"/>
      <c r="I418" s="673"/>
      <c r="J418" s="684"/>
      <c r="K418" s="169"/>
      <c r="L418" s="169"/>
      <c r="M418" s="190"/>
      <c r="N418" s="190"/>
    </row>
    <row r="419" spans="1:14" s="624" customFormat="1" ht="14.5">
      <c r="A419" s="634"/>
      <c r="B419" s="673"/>
      <c r="C419" s="677"/>
      <c r="D419" s="678"/>
      <c r="E419" s="630"/>
      <c r="F419" s="234"/>
      <c r="G419" s="673"/>
      <c r="H419" s="673"/>
      <c r="I419" s="673"/>
      <c r="J419" s="684"/>
      <c r="K419" s="169"/>
      <c r="L419" s="169"/>
      <c r="M419" s="190"/>
      <c r="N419" s="190"/>
    </row>
    <row r="420" spans="1:14" s="624" customFormat="1" ht="14.5">
      <c r="A420" s="634"/>
      <c r="B420" s="673"/>
      <c r="C420" s="676"/>
      <c r="D420" s="673"/>
      <c r="E420" s="630"/>
      <c r="F420" s="675"/>
      <c r="G420" s="673"/>
      <c r="H420" s="673"/>
      <c r="I420" s="673"/>
      <c r="J420" s="684"/>
      <c r="K420" s="169"/>
      <c r="L420" s="169"/>
      <c r="M420" s="190"/>
      <c r="N420" s="190"/>
    </row>
    <row r="421" spans="1:14" s="624" customFormat="1" ht="14.5">
      <c r="A421" s="634"/>
      <c r="B421" s="639"/>
      <c r="C421" s="640"/>
      <c r="D421" s="641"/>
      <c r="E421" s="642"/>
      <c r="F421" s="643"/>
      <c r="G421" s="644"/>
      <c r="H421" s="644"/>
      <c r="I421" s="644"/>
      <c r="J421" s="684"/>
      <c r="K421" s="169"/>
      <c r="L421" s="169"/>
      <c r="M421" s="190"/>
      <c r="N421" s="190"/>
    </row>
    <row r="422" spans="1:14" s="624" customFormat="1" ht="14.5">
      <c r="A422" s="634"/>
      <c r="B422" s="762" t="s">
        <v>353</v>
      </c>
      <c r="C422" s="762"/>
      <c r="D422" s="762"/>
      <c r="E422" s="762"/>
      <c r="F422" s="762"/>
      <c r="G422" s="762"/>
      <c r="H422" s="762"/>
      <c r="I422" s="762"/>
      <c r="J422" s="684"/>
      <c r="K422" s="169"/>
      <c r="L422" s="169"/>
      <c r="M422" s="190"/>
      <c r="N422" s="190"/>
    </row>
    <row r="423" spans="1:14" s="624" customFormat="1" ht="16" customHeight="1">
      <c r="A423" s="634"/>
      <c r="B423" s="763" t="s">
        <v>354</v>
      </c>
      <c r="C423" s="763"/>
      <c r="D423" s="763"/>
      <c r="E423" s="763"/>
      <c r="F423" s="763"/>
      <c r="G423" s="763"/>
      <c r="H423" s="763"/>
      <c r="I423" s="763"/>
      <c r="J423" s="684"/>
      <c r="K423" s="169"/>
      <c r="L423" s="169"/>
      <c r="M423" s="190"/>
      <c r="N423" s="190"/>
    </row>
    <row r="424" spans="1:14" s="624" customFormat="1" ht="10" customHeight="1">
      <c r="A424" s="634"/>
      <c r="B424" s="738" t="s">
        <v>8</v>
      </c>
      <c r="C424" s="738"/>
      <c r="D424" s="752" t="s">
        <v>9</v>
      </c>
      <c r="E424" s="752"/>
      <c r="F424" s="752"/>
      <c r="G424" s="753" t="s">
        <v>10</v>
      </c>
      <c r="H424" s="753"/>
      <c r="I424" s="753"/>
      <c r="J424" s="684"/>
      <c r="K424" s="169"/>
      <c r="L424" s="169"/>
      <c r="M424" s="190"/>
      <c r="N424" s="190"/>
    </row>
    <row r="425" spans="1:14" s="624" customFormat="1" ht="37" customHeight="1">
      <c r="A425" s="634"/>
      <c r="B425" s="738"/>
      <c r="C425" s="738"/>
      <c r="D425" s="754" t="s">
        <v>14</v>
      </c>
      <c r="E425" s="754"/>
      <c r="F425" s="645" t="s">
        <v>15</v>
      </c>
      <c r="G425" s="679" t="s">
        <v>16</v>
      </c>
      <c r="H425" s="679" t="s">
        <v>17</v>
      </c>
      <c r="I425" s="679" t="s">
        <v>18</v>
      </c>
      <c r="J425" s="684"/>
      <c r="K425" s="169"/>
      <c r="L425" s="169"/>
      <c r="M425" s="190"/>
      <c r="N425" s="190"/>
    </row>
    <row r="426" spans="1:14" s="624" customFormat="1" ht="46" customHeight="1">
      <c r="A426" s="634"/>
      <c r="B426" s="739">
        <v>1</v>
      </c>
      <c r="C426" s="741" t="s">
        <v>355</v>
      </c>
      <c r="D426" s="659" t="s">
        <v>20</v>
      </c>
      <c r="E426" s="680" t="s">
        <v>356</v>
      </c>
      <c r="F426" s="654"/>
      <c r="G426" s="743" t="str">
        <f>IF(N426=0,$M$8,0)</f>
        <v>⓪</v>
      </c>
      <c r="H426" s="743">
        <f>IF(N426=1,$N$8,1)</f>
        <v>1</v>
      </c>
      <c r="I426" s="743">
        <f>IF(N426=2,$O$8,2)</f>
        <v>2</v>
      </c>
      <c r="J426" s="684"/>
      <c r="K426" s="169"/>
      <c r="L426" s="169"/>
      <c r="M426" s="190">
        <f>COUNTA(F426:F427)</f>
        <v>0</v>
      </c>
      <c r="N426" s="688">
        <f>IF(M426=2,2,IF(M426=0,0,1))</f>
        <v>0</v>
      </c>
    </row>
    <row r="427" spans="1:14" s="624" customFormat="1" ht="46" customHeight="1">
      <c r="A427" s="634"/>
      <c r="B427" s="740"/>
      <c r="C427" s="742"/>
      <c r="D427" s="663" t="s">
        <v>21</v>
      </c>
      <c r="E427" s="652" t="s">
        <v>357</v>
      </c>
      <c r="F427" s="653"/>
      <c r="G427" s="744"/>
      <c r="H427" s="744"/>
      <c r="I427" s="744"/>
      <c r="J427" s="684"/>
      <c r="K427" s="169"/>
      <c r="L427" s="169"/>
      <c r="M427" s="190"/>
      <c r="N427" s="190"/>
    </row>
    <row r="428" spans="1:14" s="624" customFormat="1" ht="46" customHeight="1">
      <c r="A428" s="634"/>
      <c r="B428" s="739">
        <v>2</v>
      </c>
      <c r="C428" s="741" t="s">
        <v>358</v>
      </c>
      <c r="D428" s="659" t="s">
        <v>20</v>
      </c>
      <c r="E428" s="680" t="s">
        <v>359</v>
      </c>
      <c r="F428" s="654"/>
      <c r="G428" s="743" t="str">
        <f>IF(N428=0,$M$8,0)</f>
        <v>⓪</v>
      </c>
      <c r="H428" s="743">
        <f>IF(N428=1,$N$8,1)</f>
        <v>1</v>
      </c>
      <c r="I428" s="743">
        <f>IF(N428=2,$O$8,2)</f>
        <v>2</v>
      </c>
      <c r="J428" s="684"/>
      <c r="K428" s="169"/>
      <c r="L428" s="169"/>
      <c r="M428" s="190">
        <f>COUNTA(F428:F429)</f>
        <v>0</v>
      </c>
      <c r="N428" s="688">
        <f>IF(M428=2,2,IF(M428=0,0,1))</f>
        <v>0</v>
      </c>
    </row>
    <row r="429" spans="1:14" s="624" customFormat="1" ht="46" customHeight="1">
      <c r="A429" s="634"/>
      <c r="B429" s="740"/>
      <c r="C429" s="742"/>
      <c r="D429" s="660" t="s">
        <v>21</v>
      </c>
      <c r="E429" s="652" t="s">
        <v>360</v>
      </c>
      <c r="F429" s="662"/>
      <c r="G429" s="744"/>
      <c r="H429" s="744"/>
      <c r="I429" s="744"/>
      <c r="J429" s="684"/>
      <c r="K429" s="169"/>
      <c r="L429" s="169"/>
      <c r="M429" s="190"/>
      <c r="N429" s="688"/>
    </row>
    <row r="430" spans="1:14" s="624" customFormat="1" ht="70.5" customHeight="1">
      <c r="A430" s="634"/>
      <c r="B430" s="739">
        <v>3</v>
      </c>
      <c r="C430" s="741" t="s">
        <v>361</v>
      </c>
      <c r="D430" s="659" t="s">
        <v>20</v>
      </c>
      <c r="E430" s="649" t="s">
        <v>362</v>
      </c>
      <c r="F430" s="654"/>
      <c r="G430" s="743" t="str">
        <f>IF(N430=0,$M$8,0)</f>
        <v>⓪</v>
      </c>
      <c r="H430" s="743">
        <f>IF(N430=1,$N$8,1)</f>
        <v>1</v>
      </c>
      <c r="I430" s="743">
        <f>IF(N430=2,$O$8,2)</f>
        <v>2</v>
      </c>
      <c r="J430" s="684"/>
      <c r="K430" s="169"/>
      <c r="L430" s="169"/>
      <c r="M430" s="190">
        <f>COUNTA(F430:F431)</f>
        <v>0</v>
      </c>
      <c r="N430" s="688">
        <f>IF(M430=2,2,IF(M430=0,0,1))</f>
        <v>0</v>
      </c>
    </row>
    <row r="431" spans="1:14" s="624" customFormat="1" ht="70.5" customHeight="1">
      <c r="A431" s="634"/>
      <c r="B431" s="740"/>
      <c r="C431" s="742"/>
      <c r="D431" s="663" t="s">
        <v>21</v>
      </c>
      <c r="E431" s="652" t="s">
        <v>363</v>
      </c>
      <c r="F431" s="653"/>
      <c r="G431" s="744"/>
      <c r="H431" s="744"/>
      <c r="I431" s="744"/>
      <c r="J431" s="684"/>
      <c r="K431" s="169"/>
      <c r="L431" s="169"/>
      <c r="M431" s="190"/>
      <c r="N431" s="190"/>
    </row>
    <row r="432" spans="1:14" s="624" customFormat="1" ht="55" customHeight="1">
      <c r="A432" s="634"/>
      <c r="B432" s="739">
        <v>4</v>
      </c>
      <c r="C432" s="741" t="s">
        <v>364</v>
      </c>
      <c r="D432" s="659" t="s">
        <v>20</v>
      </c>
      <c r="E432" s="680" t="s">
        <v>365</v>
      </c>
      <c r="F432" s="654"/>
      <c r="G432" s="743" t="str">
        <f>IF(N432=0,$M$8,0)</f>
        <v>⓪</v>
      </c>
      <c r="H432" s="743">
        <f>IF(N432=1,$N$8,1)</f>
        <v>1</v>
      </c>
      <c r="I432" s="743">
        <f>IF(N432=2,$O$8,2)</f>
        <v>2</v>
      </c>
      <c r="J432" s="684"/>
      <c r="K432" s="169"/>
      <c r="L432" s="169"/>
      <c r="M432" s="190">
        <f>COUNTA(F432:F433)</f>
        <v>0</v>
      </c>
      <c r="N432" s="688">
        <f>IF(M432=2,2,IF(M432=0,0,1))</f>
        <v>0</v>
      </c>
    </row>
    <row r="433" spans="1:14" s="624" customFormat="1" ht="55" customHeight="1">
      <c r="A433" s="634"/>
      <c r="B433" s="740"/>
      <c r="C433" s="742"/>
      <c r="D433" s="663" t="s">
        <v>21</v>
      </c>
      <c r="E433" s="652" t="s">
        <v>366</v>
      </c>
      <c r="F433" s="653"/>
      <c r="G433" s="744"/>
      <c r="H433" s="744"/>
      <c r="I433" s="744"/>
      <c r="J433" s="684"/>
      <c r="K433" s="169"/>
      <c r="L433" s="169"/>
      <c r="M433" s="190"/>
      <c r="N433" s="190"/>
    </row>
    <row r="434" spans="1:14" s="624" customFormat="1" ht="68.5" customHeight="1">
      <c r="A434" s="634"/>
      <c r="B434" s="739">
        <v>5</v>
      </c>
      <c r="C434" s="741" t="s">
        <v>367</v>
      </c>
      <c r="D434" s="659" t="s">
        <v>20</v>
      </c>
      <c r="E434" s="701" t="s">
        <v>368</v>
      </c>
      <c r="F434" s="668"/>
      <c r="G434" s="743" t="str">
        <f>IF(N434=0,$M$8,0)</f>
        <v>⓪</v>
      </c>
      <c r="H434" s="743">
        <f>IF(N434=1,$N$8,1)</f>
        <v>1</v>
      </c>
      <c r="I434" s="743">
        <f>IF(N434=2,$O$8,2)</f>
        <v>2</v>
      </c>
      <c r="J434" s="684"/>
      <c r="K434" s="169"/>
      <c r="L434" s="169"/>
      <c r="M434" s="190">
        <f>COUNTA(F434:F435)</f>
        <v>0</v>
      </c>
      <c r="N434" s="688">
        <f>IF(M434=2,2,IF(M434=0,0,1))</f>
        <v>0</v>
      </c>
    </row>
    <row r="435" spans="1:14" s="624" customFormat="1" ht="68.5" customHeight="1">
      <c r="A435" s="634"/>
      <c r="B435" s="740"/>
      <c r="C435" s="742"/>
      <c r="D435" s="663" t="s">
        <v>21</v>
      </c>
      <c r="E435" s="652" t="s">
        <v>369</v>
      </c>
      <c r="F435" s="653"/>
      <c r="G435" s="744"/>
      <c r="H435" s="744"/>
      <c r="I435" s="744"/>
      <c r="J435" s="684"/>
      <c r="K435" s="169"/>
      <c r="L435" s="169"/>
      <c r="M435" s="190"/>
      <c r="N435" s="190"/>
    </row>
    <row r="436" spans="1:14" s="624" customFormat="1" ht="20.5" customHeight="1">
      <c r="A436" s="634"/>
      <c r="B436" s="755" t="s">
        <v>370</v>
      </c>
      <c r="C436" s="755"/>
      <c r="D436" s="755"/>
      <c r="E436" s="755"/>
      <c r="F436" s="755"/>
      <c r="G436" s="756">
        <f>N436</f>
        <v>0</v>
      </c>
      <c r="H436" s="756"/>
      <c r="I436" s="756"/>
      <c r="J436" s="684"/>
      <c r="K436" s="169"/>
      <c r="L436" s="169"/>
      <c r="M436" s="190"/>
      <c r="N436" s="190">
        <f>SUM(N426:N435)</f>
        <v>0</v>
      </c>
    </row>
    <row r="437" spans="1:14" s="624" customFormat="1" ht="20.5" customHeight="1">
      <c r="A437" s="634"/>
      <c r="B437" s="755" t="s">
        <v>371</v>
      </c>
      <c r="C437" s="755"/>
      <c r="D437" s="755"/>
      <c r="E437" s="755"/>
      <c r="F437" s="755"/>
      <c r="G437" s="756">
        <v>10</v>
      </c>
      <c r="H437" s="756"/>
      <c r="I437" s="756"/>
      <c r="J437" s="684"/>
      <c r="K437" s="169"/>
      <c r="L437" s="169"/>
      <c r="M437" s="190"/>
      <c r="N437" s="190"/>
    </row>
    <row r="438" spans="1:14" s="624" customFormat="1" ht="20.5" customHeight="1">
      <c r="A438" s="634"/>
      <c r="B438" s="755" t="s">
        <v>138</v>
      </c>
      <c r="C438" s="755"/>
      <c r="D438" s="755"/>
      <c r="E438" s="755"/>
      <c r="F438" s="755"/>
      <c r="G438" s="765">
        <f>G436/G437</f>
        <v>0</v>
      </c>
      <c r="H438" s="765"/>
      <c r="I438" s="765"/>
      <c r="J438" s="684"/>
      <c r="K438" s="169"/>
      <c r="L438" s="169"/>
      <c r="M438" s="190"/>
      <c r="N438" s="190"/>
    </row>
    <row r="439" spans="1:14" s="624" customFormat="1" ht="43" customHeight="1">
      <c r="A439" s="634"/>
      <c r="B439" s="757" t="s">
        <v>372</v>
      </c>
      <c r="C439" s="758"/>
      <c r="D439" s="758"/>
      <c r="E439" s="758"/>
      <c r="F439" s="759"/>
      <c r="G439" s="760">
        <f>IF(G438&gt;75%,4,IF(G438&gt;50%,3,IF(G438&gt;25%,2,IF(G438&gt;0,1,))))</f>
        <v>0</v>
      </c>
      <c r="H439" s="760"/>
      <c r="I439" s="760"/>
      <c r="J439" s="684"/>
      <c r="K439" s="169"/>
      <c r="L439" s="169"/>
      <c r="M439" s="190"/>
      <c r="N439" s="190"/>
    </row>
    <row r="440" spans="1:14" s="624" customFormat="1" ht="14.5">
      <c r="A440" s="634"/>
      <c r="B440" s="673"/>
      <c r="C440" s="673"/>
      <c r="D440" s="673"/>
      <c r="E440" s="630"/>
      <c r="F440" s="190"/>
      <c r="G440" s="673"/>
      <c r="H440" s="673"/>
      <c r="I440" s="673"/>
      <c r="J440" s="684"/>
      <c r="K440" s="169"/>
      <c r="L440" s="169"/>
      <c r="M440" s="190"/>
      <c r="N440" s="190"/>
    </row>
    <row r="441" spans="1:14" s="624" customFormat="1" ht="14.5">
      <c r="A441" s="634"/>
      <c r="B441" s="673"/>
      <c r="C441" s="673"/>
      <c r="D441" s="673"/>
      <c r="E441" s="630"/>
      <c r="F441" s="190"/>
      <c r="G441" s="673"/>
      <c r="H441" s="673"/>
      <c r="I441" s="673"/>
      <c r="J441" s="684"/>
      <c r="K441" s="169"/>
      <c r="L441" s="169"/>
      <c r="M441" s="190"/>
      <c r="N441" s="190"/>
    </row>
    <row r="442" spans="1:14" s="624" customFormat="1" ht="14.5">
      <c r="A442" s="634"/>
      <c r="B442" s="673"/>
      <c r="C442" s="673"/>
      <c r="D442" s="673"/>
      <c r="E442" s="674" t="s">
        <v>83</v>
      </c>
      <c r="F442" s="749">
        <f>DATA!$F$21</f>
        <v>0</v>
      </c>
      <c r="G442" s="750"/>
      <c r="H442" s="750"/>
      <c r="I442" s="673"/>
      <c r="J442" s="684"/>
      <c r="K442" s="169"/>
      <c r="L442" s="169"/>
      <c r="M442" s="190"/>
      <c r="N442" s="190"/>
    </row>
    <row r="443" spans="1:14" s="624" customFormat="1" ht="14.5">
      <c r="A443" s="634"/>
      <c r="B443" s="673"/>
      <c r="C443" s="676" t="s">
        <v>53</v>
      </c>
      <c r="D443" s="673"/>
      <c r="E443" s="630"/>
      <c r="F443" s="675" t="s">
        <v>54</v>
      </c>
      <c r="G443" s="673"/>
      <c r="H443" s="673"/>
      <c r="I443" s="673"/>
      <c r="J443" s="684"/>
      <c r="K443" s="169"/>
      <c r="L443" s="169"/>
      <c r="M443" s="190"/>
      <c r="N443" s="190"/>
    </row>
    <row r="444" spans="1:14" s="624" customFormat="1" ht="14.5">
      <c r="A444" s="634"/>
      <c r="B444" s="673"/>
      <c r="C444" s="673"/>
      <c r="D444" s="673"/>
      <c r="E444" s="630"/>
      <c r="F444" s="673"/>
      <c r="G444" s="673"/>
      <c r="H444" s="673"/>
      <c r="I444" s="673"/>
      <c r="J444" s="684"/>
      <c r="K444" s="169"/>
      <c r="L444" s="169"/>
      <c r="M444" s="190"/>
      <c r="N444" s="190"/>
    </row>
    <row r="445" spans="1:14" s="624" customFormat="1" ht="7.65" customHeight="1">
      <c r="A445" s="634"/>
      <c r="B445" s="673"/>
      <c r="C445" s="673"/>
      <c r="D445" s="673"/>
      <c r="E445" s="630"/>
      <c r="F445" s="673"/>
      <c r="G445" s="673"/>
      <c r="H445" s="673"/>
      <c r="I445" s="673"/>
      <c r="J445" s="684"/>
      <c r="K445" s="169"/>
      <c r="L445" s="169"/>
      <c r="M445" s="190"/>
      <c r="N445" s="190"/>
    </row>
    <row r="446" spans="1:14" s="624" customFormat="1" ht="14.5" hidden="1">
      <c r="A446" s="634"/>
      <c r="B446" s="673"/>
      <c r="C446" s="677">
        <f>nama_guru</f>
        <v>0</v>
      </c>
      <c r="D446" s="678"/>
      <c r="E446" s="630"/>
      <c r="F446" s="234">
        <f>nama_penilai</f>
        <v>0</v>
      </c>
      <c r="G446" s="673"/>
      <c r="H446" s="673"/>
      <c r="I446" s="673"/>
      <c r="J446" s="684"/>
      <c r="K446" s="169"/>
      <c r="L446" s="169"/>
      <c r="M446" s="190"/>
      <c r="N446" s="190"/>
    </row>
    <row r="447" spans="1:14" s="624" customFormat="1" ht="14.5">
      <c r="A447" s="634"/>
      <c r="B447" s="673"/>
      <c r="C447" s="676" t="str">
        <f>nip_guru</f>
        <v>NIP.</v>
      </c>
      <c r="D447" s="673"/>
      <c r="E447" s="630"/>
      <c r="F447" s="675" t="str">
        <f>nip_penilai</f>
        <v>NIP.</v>
      </c>
      <c r="G447" s="673"/>
      <c r="H447" s="673"/>
      <c r="I447" s="673"/>
      <c r="J447" s="684"/>
      <c r="K447" s="169"/>
      <c r="L447" s="169"/>
      <c r="M447" s="190"/>
      <c r="N447" s="190"/>
    </row>
    <row r="448" spans="1:14" s="624" customFormat="1" ht="14.5">
      <c r="A448" s="634"/>
      <c r="B448" s="673"/>
      <c r="C448" s="677">
        <f>nama_guru</f>
        <v>0</v>
      </c>
      <c r="D448" s="678"/>
      <c r="E448" s="630"/>
      <c r="F448" s="234">
        <f>nama_penilai</f>
        <v>0</v>
      </c>
      <c r="G448" s="673"/>
      <c r="H448" s="673"/>
      <c r="I448" s="673"/>
      <c r="J448" s="684"/>
      <c r="K448" s="169"/>
      <c r="L448" s="169"/>
      <c r="M448" s="190"/>
      <c r="N448" s="190"/>
    </row>
    <row r="449" spans="1:14" s="624" customFormat="1" ht="14.5">
      <c r="A449" s="634"/>
      <c r="B449" s="673"/>
      <c r="C449" s="676"/>
      <c r="D449" s="673"/>
      <c r="E449" s="630"/>
      <c r="F449" s="675"/>
      <c r="G449" s="673"/>
      <c r="H449" s="673"/>
      <c r="I449" s="673"/>
      <c r="J449" s="684"/>
      <c r="K449" s="169"/>
      <c r="L449" s="169"/>
      <c r="M449" s="190"/>
      <c r="N449" s="190"/>
    </row>
    <row r="450" spans="1:14" s="624" customFormat="1" ht="14.5">
      <c r="A450" s="634"/>
      <c r="B450" s="639"/>
      <c r="C450" s="640"/>
      <c r="D450" s="641"/>
      <c r="E450" s="642"/>
      <c r="F450" s="643"/>
      <c r="G450" s="644"/>
      <c r="H450" s="644"/>
      <c r="I450" s="644"/>
      <c r="J450" s="684"/>
      <c r="K450" s="169"/>
      <c r="L450" s="169"/>
      <c r="M450" s="190"/>
      <c r="N450" s="190"/>
    </row>
    <row r="451" spans="1:14" s="624" customFormat="1" ht="12.5" customHeight="1">
      <c r="A451" s="634"/>
      <c r="B451" s="183" t="s">
        <v>373</v>
      </c>
      <c r="C451" s="169"/>
      <c r="E451" s="630"/>
      <c r="F451" s="190"/>
      <c r="G451" s="169"/>
      <c r="H451" s="169"/>
      <c r="I451" s="169"/>
      <c r="J451" s="684"/>
      <c r="K451" s="169"/>
      <c r="L451" s="169"/>
      <c r="M451" s="190"/>
      <c r="N451" s="190"/>
    </row>
    <row r="452" spans="1:14" s="624" customFormat="1" ht="18" customHeight="1">
      <c r="A452" s="634"/>
      <c r="B452" s="751" t="s">
        <v>374</v>
      </c>
      <c r="C452" s="751"/>
      <c r="D452" s="751"/>
      <c r="E452" s="751"/>
      <c r="F452" s="751"/>
      <c r="G452" s="751"/>
      <c r="H452" s="751"/>
      <c r="I452" s="751"/>
      <c r="J452" s="684"/>
      <c r="K452" s="169"/>
      <c r="L452" s="169"/>
      <c r="M452" s="190"/>
      <c r="N452" s="190"/>
    </row>
    <row r="453" spans="1:14" s="624" customFormat="1" ht="10" customHeight="1">
      <c r="A453" s="634"/>
      <c r="B453" s="738" t="s">
        <v>8</v>
      </c>
      <c r="C453" s="738"/>
      <c r="D453" s="752" t="s">
        <v>9</v>
      </c>
      <c r="E453" s="752"/>
      <c r="F453" s="752"/>
      <c r="G453" s="753" t="s">
        <v>10</v>
      </c>
      <c r="H453" s="753"/>
      <c r="I453" s="753"/>
      <c r="J453" s="684"/>
      <c r="K453" s="169"/>
      <c r="L453" s="169"/>
      <c r="M453" s="190"/>
      <c r="N453" s="190"/>
    </row>
    <row r="454" spans="1:14" s="624" customFormat="1" ht="37" customHeight="1">
      <c r="A454" s="634"/>
      <c r="B454" s="738"/>
      <c r="C454" s="738"/>
      <c r="D454" s="754" t="s">
        <v>14</v>
      </c>
      <c r="E454" s="754"/>
      <c r="F454" s="645" t="s">
        <v>15</v>
      </c>
      <c r="G454" s="679" t="s">
        <v>16</v>
      </c>
      <c r="H454" s="679" t="s">
        <v>17</v>
      </c>
      <c r="I454" s="679" t="s">
        <v>18</v>
      </c>
      <c r="J454" s="684"/>
      <c r="K454" s="169"/>
      <c r="L454" s="169"/>
      <c r="M454" s="190"/>
      <c r="N454" s="190"/>
    </row>
    <row r="455" spans="1:14" s="624" customFormat="1" ht="39" customHeight="1">
      <c r="A455" s="634"/>
      <c r="B455" s="739">
        <v>1</v>
      </c>
      <c r="C455" s="741" t="s">
        <v>375</v>
      </c>
      <c r="D455" s="659" t="s">
        <v>20</v>
      </c>
      <c r="E455" s="680" t="s">
        <v>376</v>
      </c>
      <c r="F455" s="654"/>
      <c r="G455" s="743" t="str">
        <f>IF(N455=0,$M$8,0)</f>
        <v>⓪</v>
      </c>
      <c r="H455" s="743">
        <f>IF(N455=1,$N$8,1)</f>
        <v>1</v>
      </c>
      <c r="I455" s="743">
        <f>IF(N455=2,$O$8,2)</f>
        <v>2</v>
      </c>
      <c r="J455" s="684"/>
      <c r="K455" s="169"/>
      <c r="L455" s="169"/>
      <c r="M455" s="190">
        <f>COUNTA(F455:F457)</f>
        <v>0</v>
      </c>
      <c r="N455" s="689">
        <f>IF(M455=3,2,IF(M455=0,0,1))</f>
        <v>0</v>
      </c>
    </row>
    <row r="456" spans="1:14" s="624" customFormat="1" ht="39" customHeight="1">
      <c r="A456" s="634"/>
      <c r="B456" s="740"/>
      <c r="C456" s="742"/>
      <c r="D456" s="669" t="s">
        <v>21</v>
      </c>
      <c r="E456" s="696" t="s">
        <v>377</v>
      </c>
      <c r="F456" s="657"/>
      <c r="G456" s="744"/>
      <c r="H456" s="744"/>
      <c r="I456" s="744"/>
      <c r="J456" s="684"/>
      <c r="K456" s="169"/>
      <c r="L456" s="169"/>
      <c r="M456" s="190"/>
      <c r="N456" s="190"/>
    </row>
    <row r="457" spans="1:14" s="624" customFormat="1" ht="39" customHeight="1">
      <c r="A457" s="634"/>
      <c r="B457" s="740"/>
      <c r="C457" s="742"/>
      <c r="D457" s="663" t="s">
        <v>29</v>
      </c>
      <c r="E457" s="652" t="s">
        <v>378</v>
      </c>
      <c r="F457" s="653"/>
      <c r="G457" s="744"/>
      <c r="H457" s="744"/>
      <c r="I457" s="744"/>
      <c r="J457" s="684"/>
      <c r="K457" s="169"/>
      <c r="L457" s="169"/>
      <c r="M457" s="190"/>
      <c r="N457" s="190"/>
    </row>
    <row r="458" spans="1:14" s="624" customFormat="1" ht="80.5" customHeight="1">
      <c r="A458" s="634"/>
      <c r="B458" s="739">
        <v>2</v>
      </c>
      <c r="C458" s="741" t="s">
        <v>379</v>
      </c>
      <c r="D458" s="659" t="s">
        <v>20</v>
      </c>
      <c r="E458" s="732" t="s">
        <v>1259</v>
      </c>
      <c r="F458" s="654"/>
      <c r="G458" s="743" t="str">
        <f>IF(N458=0,$M$8,0)</f>
        <v>⓪</v>
      </c>
      <c r="H458" s="743">
        <f>IF(N458=1,$N$8,1)</f>
        <v>1</v>
      </c>
      <c r="I458" s="743">
        <f>IF(N458=2,$O$8,2)</f>
        <v>2</v>
      </c>
      <c r="J458" s="684"/>
      <c r="K458" s="169"/>
      <c r="L458" s="169"/>
      <c r="M458" s="190">
        <f>COUNTA(F458:F459)</f>
        <v>0</v>
      </c>
      <c r="N458" s="688">
        <f>IF(M458=2,2,IF(M458=0,0,1))</f>
        <v>0</v>
      </c>
    </row>
    <row r="459" spans="1:14" s="624" customFormat="1" ht="90.5" customHeight="1">
      <c r="A459" s="634"/>
      <c r="B459" s="740"/>
      <c r="C459" s="742"/>
      <c r="D459" s="663" t="s">
        <v>21</v>
      </c>
      <c r="E459" s="735" t="s">
        <v>1260</v>
      </c>
      <c r="F459" s="653"/>
      <c r="G459" s="744"/>
      <c r="H459" s="744"/>
      <c r="I459" s="744"/>
      <c r="J459" s="684"/>
      <c r="K459" s="169"/>
      <c r="L459" s="169"/>
      <c r="M459" s="190"/>
      <c r="N459" s="190"/>
    </row>
    <row r="460" spans="1:14" s="624" customFormat="1" ht="48.5" customHeight="1">
      <c r="A460" s="634"/>
      <c r="B460" s="739">
        <v>3</v>
      </c>
      <c r="C460" s="741" t="s">
        <v>380</v>
      </c>
      <c r="D460" s="659" t="s">
        <v>20</v>
      </c>
      <c r="E460" s="680" t="s">
        <v>381</v>
      </c>
      <c r="F460" s="654"/>
      <c r="G460" s="743" t="str">
        <f>IF(N460=0,$M$8,0)</f>
        <v>⓪</v>
      </c>
      <c r="H460" s="743">
        <f>IF(N460=1,$N$8,1)</f>
        <v>1</v>
      </c>
      <c r="I460" s="743">
        <f>IF(N460=2,$O$8,2)</f>
        <v>2</v>
      </c>
      <c r="J460" s="684"/>
      <c r="K460" s="169"/>
      <c r="L460" s="169"/>
      <c r="M460" s="190">
        <f>COUNTA(F460:F462)</f>
        <v>0</v>
      </c>
      <c r="N460" s="689">
        <f>IF(M460=3,2,IF(M460=0,0,1))</f>
        <v>0</v>
      </c>
    </row>
    <row r="461" spans="1:14" s="624" customFormat="1" ht="49" customHeight="1">
      <c r="A461" s="634"/>
      <c r="B461" s="740"/>
      <c r="C461" s="742"/>
      <c r="D461" s="669" t="s">
        <v>21</v>
      </c>
      <c r="E461" s="696" t="s">
        <v>382</v>
      </c>
      <c r="F461" s="657"/>
      <c r="G461" s="744"/>
      <c r="H461" s="744"/>
      <c r="I461" s="744"/>
      <c r="J461" s="684"/>
      <c r="K461" s="169"/>
      <c r="L461" s="169"/>
      <c r="M461" s="190"/>
      <c r="N461" s="190"/>
    </row>
    <row r="462" spans="1:14" s="624" customFormat="1" ht="78.5" customHeight="1">
      <c r="A462" s="634"/>
      <c r="B462" s="740"/>
      <c r="C462" s="742"/>
      <c r="D462" s="663" t="s">
        <v>29</v>
      </c>
      <c r="E462" s="652" t="s">
        <v>383</v>
      </c>
      <c r="F462" s="653"/>
      <c r="G462" s="744"/>
      <c r="H462" s="744"/>
      <c r="I462" s="744"/>
      <c r="J462" s="684"/>
      <c r="K462" s="169"/>
      <c r="L462" s="169"/>
      <c r="M462" s="190"/>
      <c r="N462" s="190"/>
    </row>
    <row r="463" spans="1:14" s="624" customFormat="1" ht="47" customHeight="1">
      <c r="A463" s="634"/>
      <c r="B463" s="739">
        <v>4</v>
      </c>
      <c r="C463" s="741" t="s">
        <v>384</v>
      </c>
      <c r="D463" s="702" t="s">
        <v>20</v>
      </c>
      <c r="E463" s="701" t="s">
        <v>385</v>
      </c>
      <c r="F463" s="668"/>
      <c r="G463" s="743" t="str">
        <f>IF(N463=0,$M$8,0)</f>
        <v>⓪</v>
      </c>
      <c r="H463" s="743">
        <f>IF(N463=1,$N$8,1)</f>
        <v>1</v>
      </c>
      <c r="I463" s="743">
        <f>IF(N463=2,$O$8,2)</f>
        <v>2</v>
      </c>
      <c r="J463" s="684"/>
      <c r="K463" s="169"/>
      <c r="L463" s="169"/>
      <c r="M463" s="190">
        <f>COUNTA(F463:F464)</f>
        <v>0</v>
      </c>
      <c r="N463" s="688">
        <f>IF(M463=2,2,IF(M463=0,0,1))</f>
        <v>0</v>
      </c>
    </row>
    <row r="464" spans="1:14" s="624" customFormat="1" ht="63" customHeight="1">
      <c r="A464" s="634"/>
      <c r="B464" s="740"/>
      <c r="C464" s="742"/>
      <c r="D464" s="663" t="s">
        <v>21</v>
      </c>
      <c r="E464" s="652" t="s">
        <v>386</v>
      </c>
      <c r="F464" s="653"/>
      <c r="G464" s="744"/>
      <c r="H464" s="744"/>
      <c r="I464" s="744"/>
      <c r="J464" s="684"/>
      <c r="K464" s="169"/>
      <c r="L464" s="169"/>
      <c r="M464" s="190"/>
      <c r="N464" s="190"/>
    </row>
    <row r="465" spans="1:14" s="624" customFormat="1" ht="15.5" customHeight="1">
      <c r="A465" s="634"/>
      <c r="B465" s="755" t="s">
        <v>387</v>
      </c>
      <c r="C465" s="755"/>
      <c r="D465" s="755"/>
      <c r="E465" s="755"/>
      <c r="F465" s="755"/>
      <c r="G465" s="756">
        <f>N465</f>
        <v>0</v>
      </c>
      <c r="H465" s="756"/>
      <c r="I465" s="756"/>
      <c r="J465" s="684"/>
      <c r="K465" s="169"/>
      <c r="L465" s="169"/>
      <c r="M465" s="190"/>
      <c r="N465" s="190">
        <f>SUM(N455:N464)</f>
        <v>0</v>
      </c>
    </row>
    <row r="466" spans="1:14" s="624" customFormat="1" ht="15.5" customHeight="1">
      <c r="A466" s="634"/>
      <c r="B466" s="755" t="s">
        <v>388</v>
      </c>
      <c r="C466" s="755"/>
      <c r="D466" s="755"/>
      <c r="E466" s="755"/>
      <c r="F466" s="755"/>
      <c r="G466" s="756">
        <v>8</v>
      </c>
      <c r="H466" s="756"/>
      <c r="I466" s="756"/>
      <c r="J466" s="684"/>
      <c r="K466" s="169"/>
      <c r="L466" s="169"/>
      <c r="M466" s="190"/>
      <c r="N466" s="190"/>
    </row>
    <row r="467" spans="1:14" s="624" customFormat="1" ht="15.5" customHeight="1">
      <c r="A467" s="634"/>
      <c r="B467" s="755" t="s">
        <v>81</v>
      </c>
      <c r="C467" s="755"/>
      <c r="D467" s="755"/>
      <c r="E467" s="755"/>
      <c r="F467" s="755"/>
      <c r="G467" s="767">
        <f>G465/G466</f>
        <v>0</v>
      </c>
      <c r="H467" s="767"/>
      <c r="I467" s="767"/>
      <c r="J467" s="684"/>
      <c r="K467" s="169"/>
      <c r="L467" s="169"/>
      <c r="M467" s="190"/>
      <c r="N467" s="190"/>
    </row>
    <row r="468" spans="1:14" ht="41" customHeight="1">
      <c r="A468" s="634"/>
      <c r="B468" s="757" t="s">
        <v>389</v>
      </c>
      <c r="C468" s="758"/>
      <c r="D468" s="758"/>
      <c r="E468" s="758"/>
      <c r="F468" s="759"/>
      <c r="G468" s="760">
        <f>IF(G467&gt;75%,4,IF(G467&gt;50%,3,IF(G467&gt;25%,2,IF(G467&gt;0,1,))))</f>
        <v>0</v>
      </c>
      <c r="H468" s="760"/>
      <c r="I468" s="760"/>
      <c r="J468" s="684"/>
    </row>
    <row r="469" spans="1:14" ht="15.5">
      <c r="A469" s="634"/>
      <c r="B469" s="717"/>
      <c r="C469" s="717"/>
      <c r="D469" s="717"/>
      <c r="G469" s="718"/>
      <c r="H469" s="718"/>
      <c r="I469" s="718"/>
      <c r="J469" s="684"/>
    </row>
    <row r="470" spans="1:14" ht="14.5">
      <c r="A470" s="634"/>
      <c r="B470" s="673"/>
      <c r="C470" s="673"/>
      <c r="D470" s="673"/>
      <c r="G470" s="673"/>
      <c r="H470" s="673"/>
      <c r="I470" s="673"/>
      <c r="J470" s="684"/>
    </row>
    <row r="471" spans="1:14" ht="14.5">
      <c r="A471" s="634"/>
      <c r="B471" s="673"/>
      <c r="C471" s="673"/>
      <c r="D471" s="673"/>
      <c r="E471" s="674" t="s">
        <v>83</v>
      </c>
      <c r="F471" s="749">
        <f>DATA!$F$21</f>
        <v>0</v>
      </c>
      <c r="G471" s="750"/>
      <c r="H471" s="750"/>
      <c r="I471" s="673"/>
      <c r="J471" s="684"/>
    </row>
    <row r="472" spans="1:14" ht="14.5">
      <c r="A472" s="634"/>
      <c r="B472" s="673"/>
      <c r="C472" s="676" t="s">
        <v>53</v>
      </c>
      <c r="D472" s="673"/>
      <c r="F472" s="675" t="s">
        <v>54</v>
      </c>
      <c r="G472" s="673"/>
      <c r="H472" s="673"/>
      <c r="I472" s="673"/>
      <c r="J472" s="684"/>
    </row>
    <row r="473" spans="1:14" ht="14.5">
      <c r="A473" s="634"/>
      <c r="B473" s="673"/>
      <c r="C473" s="673"/>
      <c r="D473" s="673"/>
      <c r="F473" s="673"/>
      <c r="G473" s="673"/>
      <c r="H473" s="673"/>
      <c r="I473" s="673"/>
      <c r="J473" s="684"/>
    </row>
    <row r="474" spans="1:14" ht="14.5">
      <c r="A474" s="634"/>
      <c r="B474" s="673"/>
      <c r="C474" s="673"/>
      <c r="D474" s="673"/>
      <c r="F474" s="673"/>
      <c r="G474" s="673"/>
      <c r="H474" s="673"/>
      <c r="I474" s="673"/>
      <c r="J474" s="684"/>
    </row>
    <row r="475" spans="1:14" ht="14.5">
      <c r="A475" s="634"/>
      <c r="B475" s="673"/>
      <c r="C475" s="677">
        <f>nama_guru</f>
        <v>0</v>
      </c>
      <c r="D475" s="678"/>
      <c r="F475" s="234">
        <f>nama_penilai</f>
        <v>0</v>
      </c>
      <c r="G475" s="673"/>
      <c r="H475" s="673"/>
      <c r="I475" s="673"/>
      <c r="J475" s="684"/>
    </row>
    <row r="476" spans="1:14" ht="14.5">
      <c r="A476" s="634"/>
      <c r="B476" s="673"/>
      <c r="C476" s="676" t="str">
        <f>nip_guru</f>
        <v>NIP.</v>
      </c>
      <c r="D476" s="673"/>
      <c r="F476" s="675" t="str">
        <f>nip_penilai</f>
        <v>NIP.</v>
      </c>
      <c r="G476" s="673"/>
      <c r="H476" s="673"/>
      <c r="I476" s="673"/>
      <c r="J476" s="684"/>
    </row>
    <row r="477" spans="1:14" ht="14.5">
      <c r="A477" s="634"/>
      <c r="B477" s="673"/>
      <c r="C477" s="677"/>
      <c r="D477" s="678"/>
      <c r="F477" s="234"/>
      <c r="G477" s="673"/>
      <c r="H477" s="673"/>
      <c r="I477" s="673"/>
      <c r="J477" s="684"/>
    </row>
    <row r="478" spans="1:14" ht="14.5">
      <c r="A478" s="634"/>
      <c r="B478" s="673"/>
      <c r="C478" s="676"/>
      <c r="D478" s="673"/>
      <c r="F478" s="675"/>
      <c r="G478" s="673"/>
      <c r="H478" s="673"/>
      <c r="I478" s="673"/>
      <c r="J478" s="684"/>
    </row>
    <row r="479" spans="1:14" ht="15.5">
      <c r="A479" s="634"/>
      <c r="B479" s="719"/>
      <c r="C479" s="719"/>
      <c r="D479" s="719"/>
      <c r="E479" s="642"/>
      <c r="F479" s="643"/>
      <c r="G479" s="720"/>
      <c r="H479" s="720"/>
      <c r="I479" s="720"/>
      <c r="J479" s="684"/>
    </row>
    <row r="480" spans="1:14" ht="14.5">
      <c r="A480" s="634"/>
      <c r="B480" s="762" t="s">
        <v>390</v>
      </c>
      <c r="C480" s="762"/>
      <c r="D480" s="762"/>
      <c r="E480" s="762"/>
      <c r="F480" s="762"/>
      <c r="G480" s="762"/>
      <c r="H480" s="762"/>
      <c r="I480" s="762"/>
      <c r="J480" s="684"/>
    </row>
    <row r="481" spans="1:15" s="183" customFormat="1" ht="19.399999999999999" customHeight="1">
      <c r="A481" s="721"/>
      <c r="B481" s="768" t="s">
        <v>391</v>
      </c>
      <c r="C481" s="768"/>
      <c r="D481" s="768"/>
      <c r="E481" s="768"/>
      <c r="F481" s="768"/>
      <c r="G481" s="768"/>
      <c r="H481" s="768"/>
      <c r="I481" s="768"/>
      <c r="J481" s="726"/>
      <c r="M481" s="190"/>
      <c r="N481" s="190"/>
      <c r="O481" s="190"/>
    </row>
    <row r="482" spans="1:15" ht="19.5" customHeight="1">
      <c r="A482" s="634"/>
      <c r="B482" s="738" t="s">
        <v>8</v>
      </c>
      <c r="C482" s="738"/>
      <c r="D482" s="752" t="s">
        <v>9</v>
      </c>
      <c r="E482" s="752"/>
      <c r="F482" s="752"/>
      <c r="G482" s="753" t="s">
        <v>10</v>
      </c>
      <c r="H482" s="753"/>
      <c r="I482" s="753"/>
      <c r="J482" s="684"/>
    </row>
    <row r="483" spans="1:15" ht="37" customHeight="1">
      <c r="A483" s="634"/>
      <c r="B483" s="738"/>
      <c r="C483" s="738"/>
      <c r="D483" s="754" t="s">
        <v>14</v>
      </c>
      <c r="E483" s="754"/>
      <c r="F483" s="645" t="s">
        <v>15</v>
      </c>
      <c r="G483" s="679" t="s">
        <v>16</v>
      </c>
      <c r="H483" s="679" t="s">
        <v>17</v>
      </c>
      <c r="I483" s="679" t="s">
        <v>18</v>
      </c>
      <c r="J483" s="684"/>
    </row>
    <row r="484" spans="1:15" s="624" customFormat="1" ht="42" customHeight="1">
      <c r="A484" s="634"/>
      <c r="B484" s="739">
        <v>1</v>
      </c>
      <c r="C484" s="741" t="s">
        <v>392</v>
      </c>
      <c r="D484" s="659" t="s">
        <v>20</v>
      </c>
      <c r="E484" s="680" t="s">
        <v>393</v>
      </c>
      <c r="F484" s="654"/>
      <c r="G484" s="743" t="str">
        <f>IF(N484=0,$M$8,0)</f>
        <v>⓪</v>
      </c>
      <c r="H484" s="743">
        <f>IF(N484=1,$N$8,1)</f>
        <v>1</v>
      </c>
      <c r="I484" s="743">
        <f>IF(N484=2,$O$8,2)</f>
        <v>2</v>
      </c>
      <c r="J484" s="684"/>
      <c r="K484" s="169"/>
      <c r="L484" s="169"/>
      <c r="M484" s="190">
        <f>COUNTA(F484:F486)</f>
        <v>0</v>
      </c>
      <c r="N484" s="689">
        <f>IF(M484=3,2,IF(M484=0,0,1))</f>
        <v>0</v>
      </c>
    </row>
    <row r="485" spans="1:15" s="624" customFormat="1" ht="42" customHeight="1">
      <c r="A485" s="634"/>
      <c r="B485" s="740"/>
      <c r="C485" s="742"/>
      <c r="D485" s="669" t="s">
        <v>21</v>
      </c>
      <c r="E485" s="696" t="s">
        <v>394</v>
      </c>
      <c r="F485" s="657"/>
      <c r="G485" s="744"/>
      <c r="H485" s="744"/>
      <c r="I485" s="744"/>
      <c r="J485" s="684"/>
      <c r="K485" s="169"/>
      <c r="L485" s="169"/>
      <c r="M485" s="190"/>
      <c r="N485" s="190"/>
    </row>
    <row r="486" spans="1:15" s="624" customFormat="1" ht="42" customHeight="1">
      <c r="A486" s="634"/>
      <c r="B486" s="740"/>
      <c r="C486" s="742"/>
      <c r="D486" s="663" t="s">
        <v>29</v>
      </c>
      <c r="E486" s="652" t="s">
        <v>395</v>
      </c>
      <c r="F486" s="653"/>
      <c r="G486" s="744"/>
      <c r="H486" s="744"/>
      <c r="I486" s="744"/>
      <c r="J486" s="684"/>
      <c r="K486" s="169"/>
      <c r="L486" s="169"/>
      <c r="M486" s="190"/>
      <c r="N486" s="190"/>
    </row>
    <row r="487" spans="1:15" s="624" customFormat="1" ht="41.5" customHeight="1">
      <c r="A487" s="634"/>
      <c r="B487" s="739">
        <v>2</v>
      </c>
      <c r="C487" s="769" t="s">
        <v>396</v>
      </c>
      <c r="D487" s="659" t="s">
        <v>20</v>
      </c>
      <c r="E487" s="649" t="s">
        <v>397</v>
      </c>
      <c r="F487" s="654"/>
      <c r="G487" s="743" t="str">
        <f>IF(N487=0,$M$8,0)</f>
        <v>⓪</v>
      </c>
      <c r="H487" s="743">
        <f>IF(N487=1,$N$8,1)</f>
        <v>1</v>
      </c>
      <c r="I487" s="743">
        <f>IF(N487=2,$O$8,2)</f>
        <v>2</v>
      </c>
      <c r="J487" s="684"/>
      <c r="K487" s="169"/>
      <c r="L487" s="169"/>
      <c r="M487" s="190">
        <f>COUNTA(F487:F490)</f>
        <v>0</v>
      </c>
      <c r="N487" s="689">
        <f>IF(M487&gt;=3,2,IF(M487=0,0,1))</f>
        <v>0</v>
      </c>
    </row>
    <row r="488" spans="1:15" s="624" customFormat="1" ht="41.5" customHeight="1">
      <c r="A488" s="634"/>
      <c r="B488" s="740"/>
      <c r="C488" s="742"/>
      <c r="D488" s="669" t="s">
        <v>21</v>
      </c>
      <c r="E488" s="696" t="s">
        <v>398</v>
      </c>
      <c r="F488" s="657"/>
      <c r="G488" s="744"/>
      <c r="H488" s="744"/>
      <c r="I488" s="744"/>
      <c r="J488" s="684"/>
      <c r="K488" s="169"/>
      <c r="L488" s="169"/>
      <c r="M488" s="190"/>
      <c r="N488" s="190"/>
    </row>
    <row r="489" spans="1:15" s="624" customFormat="1" ht="41.5" customHeight="1">
      <c r="A489" s="634"/>
      <c r="B489" s="740"/>
      <c r="C489" s="742"/>
      <c r="D489" s="669" t="s">
        <v>29</v>
      </c>
      <c r="E489" s="696" t="s">
        <v>399</v>
      </c>
      <c r="F489" s="657"/>
      <c r="G489" s="744"/>
      <c r="H489" s="744"/>
      <c r="I489" s="744"/>
      <c r="J489" s="684"/>
      <c r="K489" s="169"/>
      <c r="L489" s="169"/>
      <c r="M489" s="190"/>
      <c r="N489" s="190"/>
    </row>
    <row r="490" spans="1:15" s="624" customFormat="1" ht="41.5" customHeight="1">
      <c r="A490" s="634"/>
      <c r="B490" s="740"/>
      <c r="C490" s="742"/>
      <c r="D490" s="663" t="s">
        <v>172</v>
      </c>
      <c r="E490" s="697" t="s">
        <v>400</v>
      </c>
      <c r="F490" s="653"/>
      <c r="G490" s="744"/>
      <c r="H490" s="744"/>
      <c r="I490" s="744"/>
      <c r="J490" s="684"/>
      <c r="K490" s="169"/>
      <c r="L490" s="169"/>
      <c r="M490" s="190"/>
      <c r="N490" s="190"/>
    </row>
    <row r="491" spans="1:15" s="624" customFormat="1" ht="39" customHeight="1">
      <c r="A491" s="634"/>
      <c r="B491" s="739">
        <v>3</v>
      </c>
      <c r="C491" s="741" t="s">
        <v>401</v>
      </c>
      <c r="D491" s="702" t="s">
        <v>20</v>
      </c>
      <c r="E491" s="701" t="s">
        <v>402</v>
      </c>
      <c r="F491" s="668"/>
      <c r="G491" s="743" t="str">
        <f>IF(N491=0,$M$8,0)</f>
        <v>⓪</v>
      </c>
      <c r="H491" s="743">
        <f>IF(N491=1,$N$8,1)</f>
        <v>1</v>
      </c>
      <c r="I491" s="743">
        <f>IF(N491=2,$O$8,2)</f>
        <v>2</v>
      </c>
      <c r="J491" s="684"/>
      <c r="K491" s="169"/>
      <c r="L491" s="169"/>
      <c r="M491" s="190">
        <f>COUNTA(F491:F493)</f>
        <v>0</v>
      </c>
      <c r="N491" s="689">
        <f>IF(M491=3,2,IF(M491=0,0,1))</f>
        <v>0</v>
      </c>
    </row>
    <row r="492" spans="1:15" s="624" customFormat="1" ht="39" customHeight="1">
      <c r="A492" s="634"/>
      <c r="B492" s="740"/>
      <c r="C492" s="742"/>
      <c r="D492" s="669" t="s">
        <v>21</v>
      </c>
      <c r="E492" s="696" t="s">
        <v>403</v>
      </c>
      <c r="F492" s="657"/>
      <c r="G492" s="744"/>
      <c r="H492" s="744"/>
      <c r="I492" s="744"/>
      <c r="J492" s="684"/>
      <c r="K492" s="169"/>
      <c r="L492" s="169"/>
      <c r="M492" s="190"/>
      <c r="N492" s="190"/>
    </row>
    <row r="493" spans="1:15" s="624" customFormat="1" ht="45" customHeight="1">
      <c r="A493" s="634"/>
      <c r="B493" s="740"/>
      <c r="C493" s="742"/>
      <c r="D493" s="663" t="s">
        <v>29</v>
      </c>
      <c r="E493" s="652" t="s">
        <v>404</v>
      </c>
      <c r="F493" s="653"/>
      <c r="G493" s="744"/>
      <c r="H493" s="744"/>
      <c r="I493" s="744"/>
      <c r="J493" s="684"/>
      <c r="K493" s="169"/>
      <c r="L493" s="169"/>
      <c r="M493" s="190"/>
      <c r="N493" s="190"/>
    </row>
    <row r="494" spans="1:15" s="624" customFormat="1" ht="20.5" customHeight="1">
      <c r="A494" s="634"/>
      <c r="B494" s="755" t="s">
        <v>405</v>
      </c>
      <c r="C494" s="755"/>
      <c r="D494" s="755"/>
      <c r="E494" s="755"/>
      <c r="F494" s="755"/>
      <c r="G494" s="756">
        <f>N494</f>
        <v>0</v>
      </c>
      <c r="H494" s="756"/>
      <c r="I494" s="756"/>
      <c r="J494" s="684"/>
      <c r="K494" s="169"/>
      <c r="L494" s="169"/>
      <c r="M494" s="190"/>
      <c r="N494" s="190">
        <f>SUM(N484:N493)</f>
        <v>0</v>
      </c>
    </row>
    <row r="495" spans="1:15" s="624" customFormat="1" ht="20.5" customHeight="1">
      <c r="A495" s="634"/>
      <c r="B495" s="755" t="s">
        <v>406</v>
      </c>
      <c r="C495" s="755"/>
      <c r="D495" s="755"/>
      <c r="E495" s="755"/>
      <c r="F495" s="755"/>
      <c r="G495" s="756">
        <v>6</v>
      </c>
      <c r="H495" s="756"/>
      <c r="I495" s="756"/>
      <c r="J495" s="684"/>
      <c r="K495" s="169"/>
      <c r="L495" s="169"/>
      <c r="M495" s="190"/>
      <c r="N495" s="190"/>
    </row>
    <row r="496" spans="1:15" s="624" customFormat="1" ht="20.5" customHeight="1">
      <c r="A496" s="634"/>
      <c r="B496" s="755" t="s">
        <v>351</v>
      </c>
      <c r="C496" s="755"/>
      <c r="D496" s="755"/>
      <c r="E496" s="755"/>
      <c r="F496" s="755"/>
      <c r="G496" s="765">
        <f>G494/G495</f>
        <v>0</v>
      </c>
      <c r="H496" s="765"/>
      <c r="I496" s="765"/>
      <c r="J496" s="684"/>
      <c r="K496" s="169"/>
      <c r="L496" s="169"/>
      <c r="M496" s="190"/>
      <c r="N496" s="190"/>
    </row>
    <row r="497" spans="1:14" s="624" customFormat="1" ht="46.5" customHeight="1">
      <c r="A497" s="634"/>
      <c r="B497" s="757" t="s">
        <v>407</v>
      </c>
      <c r="C497" s="758"/>
      <c r="D497" s="758"/>
      <c r="E497" s="758"/>
      <c r="F497" s="759"/>
      <c r="G497" s="760">
        <f>IF(G496&gt;75%,4,IF(G496&gt;50%,3,IF(G496&gt;25%,2,IF(G496&gt;0,1,))))</f>
        <v>0</v>
      </c>
      <c r="H497" s="760"/>
      <c r="I497" s="760"/>
      <c r="J497" s="684"/>
      <c r="K497" s="169"/>
      <c r="L497" s="169"/>
      <c r="M497" s="190"/>
      <c r="N497" s="190"/>
    </row>
    <row r="498" spans="1:14" s="624" customFormat="1" ht="14.5">
      <c r="A498" s="634"/>
      <c r="B498" s="722"/>
      <c r="C498" s="723"/>
      <c r="D498" s="724"/>
      <c r="E498" s="630"/>
      <c r="F498" s="190"/>
      <c r="G498" s="725"/>
      <c r="H498" s="725"/>
      <c r="I498" s="725"/>
      <c r="J498" s="684"/>
      <c r="K498" s="169"/>
      <c r="L498" s="169"/>
      <c r="M498" s="190"/>
      <c r="N498" s="190"/>
    </row>
    <row r="499" spans="1:14" s="624" customFormat="1" ht="14.5">
      <c r="A499" s="634"/>
      <c r="B499" s="673"/>
      <c r="C499" s="673"/>
      <c r="D499" s="673"/>
      <c r="E499" s="630"/>
      <c r="F499" s="190"/>
      <c r="G499" s="673"/>
      <c r="H499" s="673"/>
      <c r="I499" s="673"/>
      <c r="J499" s="684"/>
      <c r="K499" s="169"/>
      <c r="L499" s="169"/>
      <c r="M499" s="190"/>
      <c r="N499" s="190"/>
    </row>
    <row r="500" spans="1:14" s="624" customFormat="1" ht="14.5">
      <c r="A500" s="634"/>
      <c r="B500" s="673"/>
      <c r="C500" s="673"/>
      <c r="D500" s="673"/>
      <c r="E500" s="674" t="s">
        <v>83</v>
      </c>
      <c r="F500" s="749">
        <f>DATA!$F$21</f>
        <v>0</v>
      </c>
      <c r="G500" s="750"/>
      <c r="H500" s="750"/>
      <c r="I500" s="673"/>
      <c r="J500" s="684"/>
      <c r="K500" s="169"/>
      <c r="L500" s="169"/>
      <c r="M500" s="190"/>
      <c r="N500" s="190"/>
    </row>
    <row r="501" spans="1:14" ht="14.5">
      <c r="A501" s="634"/>
      <c r="B501" s="673"/>
      <c r="C501" s="676" t="s">
        <v>53</v>
      </c>
      <c r="D501" s="673"/>
      <c r="F501" s="675" t="s">
        <v>54</v>
      </c>
      <c r="G501" s="673"/>
      <c r="H501" s="673"/>
      <c r="I501" s="673"/>
      <c r="J501" s="684"/>
    </row>
    <row r="502" spans="1:14" ht="14.5">
      <c r="A502" s="634"/>
      <c r="B502" s="673"/>
      <c r="C502" s="673"/>
      <c r="D502" s="673"/>
      <c r="F502" s="673"/>
      <c r="G502" s="673"/>
      <c r="H502" s="673"/>
      <c r="I502" s="673"/>
      <c r="J502" s="684"/>
    </row>
    <row r="503" spans="1:14" ht="14.5">
      <c r="A503" s="634"/>
      <c r="B503" s="673"/>
      <c r="C503" s="673"/>
      <c r="D503" s="673"/>
      <c r="F503" s="673"/>
      <c r="G503" s="673"/>
      <c r="H503" s="673"/>
      <c r="I503" s="673"/>
      <c r="J503" s="684"/>
    </row>
    <row r="504" spans="1:14" ht="14.5">
      <c r="A504" s="634"/>
      <c r="B504" s="673"/>
      <c r="C504" s="677">
        <f>nama_guru</f>
        <v>0</v>
      </c>
      <c r="D504" s="678"/>
      <c r="F504" s="234">
        <f>nama_penilai</f>
        <v>0</v>
      </c>
      <c r="G504" s="673"/>
      <c r="H504" s="673"/>
      <c r="I504" s="673"/>
      <c r="J504" s="684"/>
    </row>
    <row r="505" spans="1:14" ht="14.5">
      <c r="A505" s="634"/>
      <c r="B505" s="673"/>
      <c r="C505" s="676" t="str">
        <f>nip_guru</f>
        <v>NIP.</v>
      </c>
      <c r="D505" s="673"/>
      <c r="F505" s="675" t="str">
        <f>nip_penilai</f>
        <v>NIP.</v>
      </c>
      <c r="G505" s="673"/>
      <c r="H505" s="673"/>
      <c r="I505" s="673"/>
      <c r="J505" s="684"/>
    </row>
    <row r="506" spans="1:14" ht="14.5">
      <c r="A506" s="634"/>
      <c r="B506" s="673"/>
      <c r="C506" s="677"/>
      <c r="D506" s="678"/>
      <c r="F506" s="234"/>
      <c r="G506" s="673"/>
      <c r="H506" s="673"/>
      <c r="I506" s="673"/>
      <c r="J506" s="684"/>
    </row>
    <row r="507" spans="1:14" ht="14.5">
      <c r="A507" s="634"/>
      <c r="B507" s="673"/>
      <c r="C507" s="676"/>
      <c r="D507" s="673"/>
      <c r="F507" s="675"/>
      <c r="G507" s="673"/>
      <c r="H507" s="673"/>
      <c r="I507" s="673"/>
      <c r="J507" s="684"/>
    </row>
    <row r="508" spans="1:14" ht="14.5">
      <c r="A508" s="634"/>
      <c r="B508" s="639"/>
      <c r="C508" s="640"/>
      <c r="D508" s="641"/>
      <c r="E508" s="642"/>
      <c r="F508" s="643"/>
      <c r="G508" s="644"/>
      <c r="H508" s="644"/>
      <c r="I508" s="644"/>
      <c r="J508" s="684"/>
    </row>
    <row r="509" spans="1:14" ht="14.5" hidden="1"/>
    <row r="510" spans="1:14" ht="14.5" hidden="1"/>
    <row r="511" spans="1:14" ht="14.5" hidden="1"/>
    <row r="512" spans="1:14" ht="14.5" hidden="1"/>
    <row r="513" ht="14.5" hidden="1"/>
    <row r="514" ht="14.5" hidden="1"/>
    <row r="515" ht="14.5" hidden="1"/>
    <row r="516" ht="14.5" hidden="1"/>
  </sheetData>
  <sheetProtection formatCells="0" formatColumns="0" formatRows="0" insertColumns="0" insertRows="0"/>
  <mergeCells count="600">
    <mergeCell ref="H10:H11"/>
    <mergeCell ref="H12:H13"/>
    <mergeCell ref="B1:C1"/>
    <mergeCell ref="E1:I1"/>
    <mergeCell ref="B2:C2"/>
    <mergeCell ref="E2:I2"/>
    <mergeCell ref="B3:C3"/>
    <mergeCell ref="E3:I3"/>
    <mergeCell ref="B6:I6"/>
    <mergeCell ref="B7:I7"/>
    <mergeCell ref="D8:F8"/>
    <mergeCell ref="G8:I8"/>
    <mergeCell ref="B8:C9"/>
    <mergeCell ref="D9:E9"/>
    <mergeCell ref="C10:C11"/>
    <mergeCell ref="C12:C13"/>
    <mergeCell ref="B10:B11"/>
    <mergeCell ref="B12:B13"/>
    <mergeCell ref="I10:I11"/>
    <mergeCell ref="I12:I13"/>
    <mergeCell ref="C14:C16"/>
    <mergeCell ref="C17:C19"/>
    <mergeCell ref="C20:C22"/>
    <mergeCell ref="C23:C26"/>
    <mergeCell ref="C27:C30"/>
    <mergeCell ref="G10:G11"/>
    <mergeCell ref="G12:G13"/>
    <mergeCell ref="G14:G16"/>
    <mergeCell ref="G17:G19"/>
    <mergeCell ref="G20:G22"/>
    <mergeCell ref="G23:G26"/>
    <mergeCell ref="G27:G30"/>
    <mergeCell ref="B63:F63"/>
    <mergeCell ref="G63:I63"/>
    <mergeCell ref="B64:F64"/>
    <mergeCell ref="G64:I64"/>
    <mergeCell ref="C49:C50"/>
    <mergeCell ref="C51:C57"/>
    <mergeCell ref="C58:C59"/>
    <mergeCell ref="C60:C62"/>
    <mergeCell ref="G49:G50"/>
    <mergeCell ref="G51:G57"/>
    <mergeCell ref="G58:G59"/>
    <mergeCell ref="G60:G62"/>
    <mergeCell ref="H60:H62"/>
    <mergeCell ref="I60:I62"/>
    <mergeCell ref="B65:F65"/>
    <mergeCell ref="G65:I65"/>
    <mergeCell ref="B66:F66"/>
    <mergeCell ref="G66:I66"/>
    <mergeCell ref="F68:H68"/>
    <mergeCell ref="B75:I75"/>
    <mergeCell ref="B76:I76"/>
    <mergeCell ref="D77:F77"/>
    <mergeCell ref="G77:I77"/>
    <mergeCell ref="D78:E78"/>
    <mergeCell ref="B95:F95"/>
    <mergeCell ref="G95:I95"/>
    <mergeCell ref="B96:F96"/>
    <mergeCell ref="G96:I96"/>
    <mergeCell ref="B97:F97"/>
    <mergeCell ref="G97:I97"/>
    <mergeCell ref="B98:F98"/>
    <mergeCell ref="G98:I98"/>
    <mergeCell ref="C79:C81"/>
    <mergeCell ref="C82:C85"/>
    <mergeCell ref="C86:C89"/>
    <mergeCell ref="C90:C94"/>
    <mergeCell ref="G79:G81"/>
    <mergeCell ref="G82:G85"/>
    <mergeCell ref="G86:G89"/>
    <mergeCell ref="G90:G94"/>
    <mergeCell ref="H79:H81"/>
    <mergeCell ref="H82:H85"/>
    <mergeCell ref="H86:H89"/>
    <mergeCell ref="H90:H94"/>
    <mergeCell ref="I79:I81"/>
    <mergeCell ref="I82:I85"/>
    <mergeCell ref="I86:I89"/>
    <mergeCell ref="F101:H101"/>
    <mergeCell ref="B110:I110"/>
    <mergeCell ref="B111:I111"/>
    <mergeCell ref="D112:F112"/>
    <mergeCell ref="G112:I112"/>
    <mergeCell ref="D113:E113"/>
    <mergeCell ref="B133:F133"/>
    <mergeCell ref="G133:I133"/>
    <mergeCell ref="B134:F134"/>
    <mergeCell ref="G134:I134"/>
    <mergeCell ref="C114:C117"/>
    <mergeCell ref="C118:C121"/>
    <mergeCell ref="C122:C124"/>
    <mergeCell ref="C125:C129"/>
    <mergeCell ref="C130:C132"/>
    <mergeCell ref="G114:G117"/>
    <mergeCell ref="G118:G121"/>
    <mergeCell ref="G122:G124"/>
    <mergeCell ref="G125:G129"/>
    <mergeCell ref="G130:G132"/>
    <mergeCell ref="H114:H117"/>
    <mergeCell ref="H118:H121"/>
    <mergeCell ref="H122:H124"/>
    <mergeCell ref="H125:H129"/>
    <mergeCell ref="B135:F135"/>
    <mergeCell ref="G135:I135"/>
    <mergeCell ref="B136:F136"/>
    <mergeCell ref="G136:I136"/>
    <mergeCell ref="F139:H139"/>
    <mergeCell ref="B148:I148"/>
    <mergeCell ref="B149:I149"/>
    <mergeCell ref="D150:F150"/>
    <mergeCell ref="G150:I150"/>
    <mergeCell ref="C152:C154"/>
    <mergeCell ref="C155:C156"/>
    <mergeCell ref="C157:C158"/>
    <mergeCell ref="C159:C161"/>
    <mergeCell ref="G152:G154"/>
    <mergeCell ref="G155:G156"/>
    <mergeCell ref="G157:G158"/>
    <mergeCell ref="G159:G161"/>
    <mergeCell ref="B152:B154"/>
    <mergeCell ref="B155:B156"/>
    <mergeCell ref="B157:B158"/>
    <mergeCell ref="G181:G182"/>
    <mergeCell ref="G183:G185"/>
    <mergeCell ref="G186:G189"/>
    <mergeCell ref="G190:G191"/>
    <mergeCell ref="G192:G196"/>
    <mergeCell ref="G197:G199"/>
    <mergeCell ref="H192:H196"/>
    <mergeCell ref="H197:H199"/>
    <mergeCell ref="B159:B161"/>
    <mergeCell ref="B181:B182"/>
    <mergeCell ref="B183:B185"/>
    <mergeCell ref="B186:B189"/>
    <mergeCell ref="B190:B191"/>
    <mergeCell ref="B192:B196"/>
    <mergeCell ref="B197:B199"/>
    <mergeCell ref="C181:C182"/>
    <mergeCell ref="C183:C185"/>
    <mergeCell ref="C186:C189"/>
    <mergeCell ref="C190:C191"/>
    <mergeCell ref="C192:C196"/>
    <mergeCell ref="C197:C199"/>
    <mergeCell ref="B233:B234"/>
    <mergeCell ref="C217:C218"/>
    <mergeCell ref="C219:C222"/>
    <mergeCell ref="C223:C225"/>
    <mergeCell ref="C226:C229"/>
    <mergeCell ref="C230:C232"/>
    <mergeCell ref="B200:F200"/>
    <mergeCell ref="G200:I200"/>
    <mergeCell ref="B201:F201"/>
    <mergeCell ref="G201:I201"/>
    <mergeCell ref="B202:F202"/>
    <mergeCell ref="G202:I202"/>
    <mergeCell ref="B203:F203"/>
    <mergeCell ref="G203:I203"/>
    <mergeCell ref="F205:H205"/>
    <mergeCell ref="B213:I213"/>
    <mergeCell ref="B214:I214"/>
    <mergeCell ref="D215:F215"/>
    <mergeCell ref="G215:I215"/>
    <mergeCell ref="B215:C216"/>
    <mergeCell ref="B275:F275"/>
    <mergeCell ref="G275:I275"/>
    <mergeCell ref="B276:F276"/>
    <mergeCell ref="G276:I276"/>
    <mergeCell ref="B254:B257"/>
    <mergeCell ref="B258:B263"/>
    <mergeCell ref="B264:B266"/>
    <mergeCell ref="B267:B269"/>
    <mergeCell ref="B270:B271"/>
    <mergeCell ref="B272:B274"/>
    <mergeCell ref="C254:C257"/>
    <mergeCell ref="C258:C263"/>
    <mergeCell ref="C264:C266"/>
    <mergeCell ref="C267:C269"/>
    <mergeCell ref="C270:C271"/>
    <mergeCell ref="C272:C274"/>
    <mergeCell ref="G254:G257"/>
    <mergeCell ref="G258:G263"/>
    <mergeCell ref="H258:H263"/>
    <mergeCell ref="H264:H266"/>
    <mergeCell ref="H267:H269"/>
    <mergeCell ref="H270:H271"/>
    <mergeCell ref="H272:H274"/>
    <mergeCell ref="H254:H257"/>
    <mergeCell ref="C297:C298"/>
    <mergeCell ref="C299:C301"/>
    <mergeCell ref="C302:C304"/>
    <mergeCell ref="H302:H304"/>
    <mergeCell ref="I299:I301"/>
    <mergeCell ref="I302:I304"/>
    <mergeCell ref="G292:G294"/>
    <mergeCell ref="G295:G296"/>
    <mergeCell ref="B277:F277"/>
    <mergeCell ref="G277:I277"/>
    <mergeCell ref="B278:F278"/>
    <mergeCell ref="G278:I278"/>
    <mergeCell ref="F280:I280"/>
    <mergeCell ref="B288:H288"/>
    <mergeCell ref="B289:I289"/>
    <mergeCell ref="D290:F290"/>
    <mergeCell ref="G290:I290"/>
    <mergeCell ref="G341:I341"/>
    <mergeCell ref="B324:B327"/>
    <mergeCell ref="B328:B329"/>
    <mergeCell ref="B330:B333"/>
    <mergeCell ref="B334:B336"/>
    <mergeCell ref="B337:B339"/>
    <mergeCell ref="B342:F342"/>
    <mergeCell ref="B343:F343"/>
    <mergeCell ref="D291:E291"/>
    <mergeCell ref="B305:F305"/>
    <mergeCell ref="G305:I305"/>
    <mergeCell ref="B306:F306"/>
    <mergeCell ref="G306:I306"/>
    <mergeCell ref="B307:F307"/>
    <mergeCell ref="G307:I307"/>
    <mergeCell ref="B308:F308"/>
    <mergeCell ref="G308:I308"/>
    <mergeCell ref="B292:B294"/>
    <mergeCell ref="B295:B296"/>
    <mergeCell ref="B297:B298"/>
    <mergeCell ref="B299:B301"/>
    <mergeCell ref="B302:B304"/>
    <mergeCell ref="C292:C294"/>
    <mergeCell ref="C295:C296"/>
    <mergeCell ref="C324:C327"/>
    <mergeCell ref="C328:C329"/>
    <mergeCell ref="C330:C333"/>
    <mergeCell ref="C334:C336"/>
    <mergeCell ref="C337:C339"/>
    <mergeCell ref="G324:G327"/>
    <mergeCell ref="G328:G329"/>
    <mergeCell ref="G330:G333"/>
    <mergeCell ref="G334:G336"/>
    <mergeCell ref="B407:F407"/>
    <mergeCell ref="G407:I407"/>
    <mergeCell ref="B408:F408"/>
    <mergeCell ref="G408:I408"/>
    <mergeCell ref="B395:B397"/>
    <mergeCell ref="B398:B403"/>
    <mergeCell ref="B404:B406"/>
    <mergeCell ref="C395:C397"/>
    <mergeCell ref="C398:C403"/>
    <mergeCell ref="C404:C406"/>
    <mergeCell ref="G398:G403"/>
    <mergeCell ref="G404:G406"/>
    <mergeCell ref="H398:H403"/>
    <mergeCell ref="H404:H406"/>
    <mergeCell ref="I398:I403"/>
    <mergeCell ref="I404:I406"/>
    <mergeCell ref="G426:G427"/>
    <mergeCell ref="G428:G429"/>
    <mergeCell ref="G430:G431"/>
    <mergeCell ref="G432:G433"/>
    <mergeCell ref="G434:G435"/>
    <mergeCell ref="H426:H427"/>
    <mergeCell ref="B409:F409"/>
    <mergeCell ref="G409:I409"/>
    <mergeCell ref="B410:F410"/>
    <mergeCell ref="G410:I410"/>
    <mergeCell ref="F413:H413"/>
    <mergeCell ref="B422:I422"/>
    <mergeCell ref="B423:I423"/>
    <mergeCell ref="D424:F424"/>
    <mergeCell ref="G424:I424"/>
    <mergeCell ref="B424:C425"/>
    <mergeCell ref="D425:E425"/>
    <mergeCell ref="B426:B427"/>
    <mergeCell ref="B428:B429"/>
    <mergeCell ref="B430:B431"/>
    <mergeCell ref="B432:B433"/>
    <mergeCell ref="B434:B435"/>
    <mergeCell ref="C426:C427"/>
    <mergeCell ref="C428:C429"/>
    <mergeCell ref="C430:C431"/>
    <mergeCell ref="C432:C433"/>
    <mergeCell ref="C434:C435"/>
    <mergeCell ref="C460:C462"/>
    <mergeCell ref="C463:C464"/>
    <mergeCell ref="G455:G457"/>
    <mergeCell ref="G458:G459"/>
    <mergeCell ref="G460:G462"/>
    <mergeCell ref="G463:G464"/>
    <mergeCell ref="B453:C454"/>
    <mergeCell ref="B436:F436"/>
    <mergeCell ref="G436:I436"/>
    <mergeCell ref="B437:F437"/>
    <mergeCell ref="G437:I437"/>
    <mergeCell ref="B438:F438"/>
    <mergeCell ref="G438:I438"/>
    <mergeCell ref="B439:F439"/>
    <mergeCell ref="G439:I439"/>
    <mergeCell ref="B497:F497"/>
    <mergeCell ref="G497:I497"/>
    <mergeCell ref="B484:B486"/>
    <mergeCell ref="B487:B490"/>
    <mergeCell ref="B491:B493"/>
    <mergeCell ref="C484:C486"/>
    <mergeCell ref="C487:C490"/>
    <mergeCell ref="C491:C493"/>
    <mergeCell ref="G484:G486"/>
    <mergeCell ref="G487:G490"/>
    <mergeCell ref="G491:G493"/>
    <mergeCell ref="H487:H490"/>
    <mergeCell ref="H491:H493"/>
    <mergeCell ref="I484:I486"/>
    <mergeCell ref="I487:I490"/>
    <mergeCell ref="I491:I493"/>
    <mergeCell ref="G495:I495"/>
    <mergeCell ref="B496:F496"/>
    <mergeCell ref="G496:I496"/>
    <mergeCell ref="B482:C483"/>
    <mergeCell ref="B467:F467"/>
    <mergeCell ref="G467:I467"/>
    <mergeCell ref="B468:F468"/>
    <mergeCell ref="G468:I468"/>
    <mergeCell ref="F471:H471"/>
    <mergeCell ref="B480:I480"/>
    <mergeCell ref="B481:I481"/>
    <mergeCell ref="D482:F482"/>
    <mergeCell ref="G482:I482"/>
    <mergeCell ref="G264:G266"/>
    <mergeCell ref="G267:G269"/>
    <mergeCell ref="G270:G271"/>
    <mergeCell ref="G272:G274"/>
    <mergeCell ref="F500:H500"/>
    <mergeCell ref="G299:G301"/>
    <mergeCell ref="G302:G304"/>
    <mergeCell ref="G337:G339"/>
    <mergeCell ref="G358:G360"/>
    <mergeCell ref="G361:G363"/>
    <mergeCell ref="G364:G366"/>
    <mergeCell ref="G367:G368"/>
    <mergeCell ref="G369:G371"/>
    <mergeCell ref="F311:H311"/>
    <mergeCell ref="B320:I320"/>
    <mergeCell ref="B321:I321"/>
    <mergeCell ref="D322:F322"/>
    <mergeCell ref="G322:I322"/>
    <mergeCell ref="D323:E323"/>
    <mergeCell ref="B340:F340"/>
    <mergeCell ref="D483:E483"/>
    <mergeCell ref="B494:F494"/>
    <mergeCell ref="G494:I494"/>
    <mergeCell ref="B495:F495"/>
    <mergeCell ref="B14:B16"/>
    <mergeCell ref="B17:B19"/>
    <mergeCell ref="B20:B22"/>
    <mergeCell ref="B23:B26"/>
    <mergeCell ref="B27:B30"/>
    <mergeCell ref="B49:B50"/>
    <mergeCell ref="B51:B57"/>
    <mergeCell ref="B58:B59"/>
    <mergeCell ref="B60:B62"/>
    <mergeCell ref="B79:B81"/>
    <mergeCell ref="B82:B85"/>
    <mergeCell ref="B86:B89"/>
    <mergeCell ref="B90:B94"/>
    <mergeCell ref="B114:B117"/>
    <mergeCell ref="B118:B121"/>
    <mergeCell ref="B122:B124"/>
    <mergeCell ref="B125:B129"/>
    <mergeCell ref="G297:G298"/>
    <mergeCell ref="F241:H241"/>
    <mergeCell ref="B250:I250"/>
    <mergeCell ref="B251:I251"/>
    <mergeCell ref="D252:F252"/>
    <mergeCell ref="G252:I252"/>
    <mergeCell ref="D253:E253"/>
    <mergeCell ref="I254:I257"/>
    <mergeCell ref="B252:C253"/>
    <mergeCell ref="D216:E216"/>
    <mergeCell ref="B235:F235"/>
    <mergeCell ref="G235:I235"/>
    <mergeCell ref="B236:F236"/>
    <mergeCell ref="G236:I236"/>
    <mergeCell ref="B237:F237"/>
    <mergeCell ref="G237:I237"/>
    <mergeCell ref="G372:G374"/>
    <mergeCell ref="H372:H374"/>
    <mergeCell ref="I372:I374"/>
    <mergeCell ref="I337:I339"/>
    <mergeCell ref="I358:I360"/>
    <mergeCell ref="I361:I363"/>
    <mergeCell ref="I364:I366"/>
    <mergeCell ref="I367:I368"/>
    <mergeCell ref="I369:I371"/>
    <mergeCell ref="H369:H371"/>
    <mergeCell ref="G342:I342"/>
    <mergeCell ref="G343:I343"/>
    <mergeCell ref="F345:H345"/>
    <mergeCell ref="B354:I354"/>
    <mergeCell ref="B355:I355"/>
    <mergeCell ref="D356:F356"/>
    <mergeCell ref="G356:I356"/>
    <mergeCell ref="D357:E357"/>
    <mergeCell ref="H358:H360"/>
    <mergeCell ref="H361:H363"/>
    <mergeCell ref="H364:H366"/>
    <mergeCell ref="H367:H368"/>
    <mergeCell ref="G340:I340"/>
    <mergeCell ref="B341:F341"/>
    <mergeCell ref="G375:G377"/>
    <mergeCell ref="G395:G397"/>
    <mergeCell ref="F383:H383"/>
    <mergeCell ref="B391:I391"/>
    <mergeCell ref="B392:I392"/>
    <mergeCell ref="D393:F393"/>
    <mergeCell ref="G393:I393"/>
    <mergeCell ref="D394:E394"/>
    <mergeCell ref="B378:F378"/>
    <mergeCell ref="G378:I378"/>
    <mergeCell ref="B379:F379"/>
    <mergeCell ref="G379:I379"/>
    <mergeCell ref="B380:F380"/>
    <mergeCell ref="G380:I380"/>
    <mergeCell ref="B381:F381"/>
    <mergeCell ref="G381:I381"/>
    <mergeCell ref="H375:H377"/>
    <mergeCell ref="H395:H397"/>
    <mergeCell ref="I375:I377"/>
    <mergeCell ref="I395:I397"/>
    <mergeCell ref="H14:H16"/>
    <mergeCell ref="H17:H19"/>
    <mergeCell ref="H20:H22"/>
    <mergeCell ref="H23:H26"/>
    <mergeCell ref="H27:H30"/>
    <mergeCell ref="H49:H50"/>
    <mergeCell ref="H51:H57"/>
    <mergeCell ref="H58:H59"/>
    <mergeCell ref="F36:H36"/>
    <mergeCell ref="B45:I45"/>
    <mergeCell ref="B46:I46"/>
    <mergeCell ref="D47:F47"/>
    <mergeCell ref="G47:I47"/>
    <mergeCell ref="D48:E48"/>
    <mergeCell ref="I58:I59"/>
    <mergeCell ref="B31:F31"/>
    <mergeCell ref="G31:I31"/>
    <mergeCell ref="B32:F32"/>
    <mergeCell ref="G32:I32"/>
    <mergeCell ref="B33:F33"/>
    <mergeCell ref="G33:I33"/>
    <mergeCell ref="B34:F34"/>
    <mergeCell ref="G34:I34"/>
    <mergeCell ref="I14:I16"/>
    <mergeCell ref="H130:H132"/>
    <mergeCell ref="H152:H154"/>
    <mergeCell ref="H155:H156"/>
    <mergeCell ref="H157:H158"/>
    <mergeCell ref="H159:H161"/>
    <mergeCell ref="H181:H182"/>
    <mergeCell ref="H183:H185"/>
    <mergeCell ref="H186:H189"/>
    <mergeCell ref="H190:H191"/>
    <mergeCell ref="F168:H168"/>
    <mergeCell ref="B177:I177"/>
    <mergeCell ref="B178:I178"/>
    <mergeCell ref="D179:F179"/>
    <mergeCell ref="G179:I179"/>
    <mergeCell ref="D180:E180"/>
    <mergeCell ref="D151:E151"/>
    <mergeCell ref="B162:F162"/>
    <mergeCell ref="G162:I162"/>
    <mergeCell ref="B163:F163"/>
    <mergeCell ref="G163:I163"/>
    <mergeCell ref="B164:F164"/>
    <mergeCell ref="G164:I164"/>
    <mergeCell ref="B165:F165"/>
    <mergeCell ref="G165:I165"/>
    <mergeCell ref="B238:F238"/>
    <mergeCell ref="G238:I238"/>
    <mergeCell ref="I223:I225"/>
    <mergeCell ref="I226:I229"/>
    <mergeCell ref="H217:H218"/>
    <mergeCell ref="H219:H222"/>
    <mergeCell ref="H223:H225"/>
    <mergeCell ref="H226:H229"/>
    <mergeCell ref="H230:H232"/>
    <mergeCell ref="H233:H234"/>
    <mergeCell ref="G217:G218"/>
    <mergeCell ref="G219:G222"/>
    <mergeCell ref="G223:G225"/>
    <mergeCell ref="G226:G229"/>
    <mergeCell ref="G230:G232"/>
    <mergeCell ref="C233:C234"/>
    <mergeCell ref="G233:G234"/>
    <mergeCell ref="I230:I232"/>
    <mergeCell ref="I233:I234"/>
    <mergeCell ref="B217:B218"/>
    <mergeCell ref="B219:B222"/>
    <mergeCell ref="B223:B225"/>
    <mergeCell ref="B226:B229"/>
    <mergeCell ref="B230:B232"/>
    <mergeCell ref="H292:H294"/>
    <mergeCell ref="H295:H296"/>
    <mergeCell ref="H297:H298"/>
    <mergeCell ref="H299:H301"/>
    <mergeCell ref="H324:H327"/>
    <mergeCell ref="H328:H329"/>
    <mergeCell ref="H330:H333"/>
    <mergeCell ref="H334:H336"/>
    <mergeCell ref="H337:H339"/>
    <mergeCell ref="H428:H429"/>
    <mergeCell ref="H430:H431"/>
    <mergeCell ref="H432:H433"/>
    <mergeCell ref="H434:H435"/>
    <mergeCell ref="H455:H457"/>
    <mergeCell ref="H458:H459"/>
    <mergeCell ref="H460:H462"/>
    <mergeCell ref="H463:H464"/>
    <mergeCell ref="H484:H486"/>
    <mergeCell ref="F442:H442"/>
    <mergeCell ref="B452:I452"/>
    <mergeCell ref="D453:F453"/>
    <mergeCell ref="G453:I453"/>
    <mergeCell ref="D454:E454"/>
    <mergeCell ref="B465:F465"/>
    <mergeCell ref="G465:I465"/>
    <mergeCell ref="B466:F466"/>
    <mergeCell ref="G466:I466"/>
    <mergeCell ref="B455:B457"/>
    <mergeCell ref="B458:B459"/>
    <mergeCell ref="B460:B462"/>
    <mergeCell ref="B463:B464"/>
    <mergeCell ref="C455:C457"/>
    <mergeCell ref="C458:C459"/>
    <mergeCell ref="I17:I19"/>
    <mergeCell ref="I20:I22"/>
    <mergeCell ref="I23:I26"/>
    <mergeCell ref="I27:I30"/>
    <mergeCell ref="I49:I50"/>
    <mergeCell ref="I51:I57"/>
    <mergeCell ref="I90:I94"/>
    <mergeCell ref="I114:I117"/>
    <mergeCell ref="I118:I121"/>
    <mergeCell ref="I122:I124"/>
    <mergeCell ref="I125:I129"/>
    <mergeCell ref="I130:I132"/>
    <mergeCell ref="I152:I154"/>
    <mergeCell ref="I155:I156"/>
    <mergeCell ref="I157:I158"/>
    <mergeCell ref="I159:I161"/>
    <mergeCell ref="I181:I182"/>
    <mergeCell ref="I183:I185"/>
    <mergeCell ref="I186:I189"/>
    <mergeCell ref="I190:I191"/>
    <mergeCell ref="I192:I196"/>
    <mergeCell ref="I197:I199"/>
    <mergeCell ref="I217:I218"/>
    <mergeCell ref="I219:I222"/>
    <mergeCell ref="I258:I263"/>
    <mergeCell ref="I264:I266"/>
    <mergeCell ref="I267:I269"/>
    <mergeCell ref="I270:I271"/>
    <mergeCell ref="I272:I274"/>
    <mergeCell ref="I292:I294"/>
    <mergeCell ref="I295:I296"/>
    <mergeCell ref="I297:I298"/>
    <mergeCell ref="I324:I327"/>
    <mergeCell ref="I328:I329"/>
    <mergeCell ref="I330:I333"/>
    <mergeCell ref="I334:I336"/>
    <mergeCell ref="I426:I427"/>
    <mergeCell ref="I428:I429"/>
    <mergeCell ref="I430:I431"/>
    <mergeCell ref="I432:I433"/>
    <mergeCell ref="I434:I435"/>
    <mergeCell ref="I455:I457"/>
    <mergeCell ref="I458:I459"/>
    <mergeCell ref="I460:I462"/>
    <mergeCell ref="I463:I464"/>
    <mergeCell ref="B322:C323"/>
    <mergeCell ref="B393:C394"/>
    <mergeCell ref="B179:C180"/>
    <mergeCell ref="B356:C357"/>
    <mergeCell ref="B112:C113"/>
    <mergeCell ref="B150:C151"/>
    <mergeCell ref="B47:C48"/>
    <mergeCell ref="B77:C78"/>
    <mergeCell ref="B290:C291"/>
    <mergeCell ref="B358:B360"/>
    <mergeCell ref="B361:B363"/>
    <mergeCell ref="B364:B366"/>
    <mergeCell ref="B367:B368"/>
    <mergeCell ref="B369:B371"/>
    <mergeCell ref="B372:B374"/>
    <mergeCell ref="B375:B377"/>
    <mergeCell ref="C358:C360"/>
    <mergeCell ref="C361:C363"/>
    <mergeCell ref="C364:C366"/>
    <mergeCell ref="C367:C368"/>
    <mergeCell ref="C369:C371"/>
    <mergeCell ref="C372:C374"/>
    <mergeCell ref="C375:C377"/>
    <mergeCell ref="B130:B132"/>
  </mergeCells>
  <dataValidations count="1">
    <dataValidation allowBlank="1" showInputMessage="1" showErrorMessage="1" prompt="Untuk merubah kembali menu utama_x000a_Isi Data Guru_x000a_Selengkapnya" sqref="F36 F68 F101 F139 F168 F205 F241 F280 F311 F345 F383 F413 F442 F471 F500 C40:C41 C72:C73 C106:C107 C144:C145 C173:C174 C210:C211 C246:C247 C284:C285 C315:C316 C349:C350 C387:C388 C417:C418 C446:C447 C475:C476 C504:C505 F40:F41 F72:F73 F106:F107 F144:F145 F173:F174 F210:F211 F246:F247 F284:F285 F315:F316 F349:F350 F387:F388 F417:F418 F446:F447 F475:F476 F504:F505"/>
  </dataValidations>
  <printOptions horizontalCentered="1"/>
  <pageMargins left="0.43" right="0.2" top="0.24" bottom="0.24" header="0.31" footer="0.31"/>
  <pageSetup paperSize="9" scale="94" orientation="portrait" r:id="rId1"/>
  <rowBreaks count="4" manualBreakCount="4">
    <brk id="22" max="8" man="1"/>
    <brk id="231" max="8" man="1"/>
    <brk id="263" max="8" man="1"/>
    <brk id="374"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89"/>
  <sheetViews>
    <sheetView zoomScale="85" zoomScaleNormal="85" workbookViewId="0">
      <pane xSplit="5" ySplit="5" topLeftCell="AB14" activePane="bottomRight" state="frozen"/>
      <selection pane="topRight"/>
      <selection pane="bottomLeft"/>
      <selection pane="bottomRight"/>
    </sheetView>
  </sheetViews>
  <sheetFormatPr defaultColWidth="0" defaultRowHeight="0" customHeight="1" zeroHeight="1"/>
  <cols>
    <col min="1" max="1" width="12.6328125" style="141" customWidth="1"/>
    <col min="2" max="2" width="6.36328125" style="141" customWidth="1"/>
    <col min="3" max="3" width="15.36328125" style="141" customWidth="1"/>
    <col min="4" max="4" width="6.36328125" style="141" customWidth="1"/>
    <col min="5" max="5" width="41.90625" style="141" customWidth="1"/>
    <col min="6" max="35" width="5.08984375" style="279" customWidth="1"/>
    <col min="36" max="36" width="12.36328125" style="141" customWidth="1"/>
    <col min="37" max="38" width="0" style="141" hidden="1" customWidth="1"/>
    <col min="39" max="16384" width="9.08984375" style="141" hidden="1"/>
  </cols>
  <sheetData>
    <row r="1" spans="1:36" ht="21" customHeight="1">
      <c r="A1" s="147"/>
      <c r="B1" s="283" t="s">
        <v>517</v>
      </c>
      <c r="C1" s="283"/>
      <c r="D1" s="283" t="s">
        <v>492</v>
      </c>
      <c r="E1" s="357">
        <f>DATA!F9</f>
        <v>0</v>
      </c>
      <c r="F1" s="986" t="s">
        <v>874</v>
      </c>
      <c r="G1" s="986"/>
      <c r="H1" s="986"/>
      <c r="I1" s="986"/>
      <c r="J1" s="986"/>
      <c r="K1" s="986"/>
      <c r="L1" s="986"/>
      <c r="M1" s="986"/>
      <c r="N1" s="986"/>
      <c r="O1" s="986"/>
      <c r="P1" s="986"/>
      <c r="Q1" s="986"/>
      <c r="R1" s="986"/>
      <c r="S1" s="986"/>
      <c r="T1" s="986"/>
      <c r="U1" s="986"/>
      <c r="V1" s="986"/>
      <c r="W1" s="986"/>
      <c r="X1" s="986"/>
      <c r="Y1" s="986"/>
      <c r="Z1" s="986"/>
      <c r="AA1" s="986"/>
      <c r="AB1" s="986"/>
      <c r="AC1" s="986"/>
      <c r="AD1" s="293"/>
      <c r="AE1" s="293"/>
      <c r="AF1" s="293"/>
      <c r="AG1" s="293"/>
      <c r="AH1" s="293"/>
      <c r="AI1" s="293"/>
      <c r="AJ1" s="147"/>
    </row>
    <row r="2" spans="1:36" ht="21" customHeight="1">
      <c r="A2" s="147"/>
      <c r="B2" s="283" t="s">
        <v>875</v>
      </c>
      <c r="C2" s="283"/>
      <c r="D2" s="283" t="s">
        <v>492</v>
      </c>
      <c r="E2" s="356">
        <f>DATA!F10</f>
        <v>0</v>
      </c>
      <c r="F2" s="986"/>
      <c r="G2" s="986"/>
      <c r="H2" s="986"/>
      <c r="I2" s="986"/>
      <c r="J2" s="986"/>
      <c r="K2" s="986"/>
      <c r="L2" s="986"/>
      <c r="M2" s="986"/>
      <c r="N2" s="986"/>
      <c r="O2" s="986"/>
      <c r="P2" s="986"/>
      <c r="Q2" s="986"/>
      <c r="R2" s="986"/>
      <c r="S2" s="986"/>
      <c r="T2" s="986"/>
      <c r="U2" s="986"/>
      <c r="V2" s="986"/>
      <c r="W2" s="986"/>
      <c r="X2" s="986"/>
      <c r="Y2" s="986"/>
      <c r="Z2" s="986"/>
      <c r="AA2" s="986"/>
      <c r="AB2" s="986"/>
      <c r="AC2" s="986"/>
      <c r="AD2" s="293"/>
      <c r="AE2" s="293"/>
      <c r="AF2" s="293"/>
      <c r="AG2" s="293"/>
      <c r="AH2" s="293"/>
      <c r="AI2" s="293"/>
      <c r="AJ2" s="147"/>
    </row>
    <row r="3" spans="1:36" ht="21" customHeight="1">
      <c r="A3" s="147"/>
      <c r="B3" s="283" t="s">
        <v>525</v>
      </c>
      <c r="C3" s="284"/>
      <c r="D3" s="284" t="s">
        <v>492</v>
      </c>
      <c r="E3" s="356">
        <f>DATA!F17</f>
        <v>0</v>
      </c>
      <c r="F3" s="987"/>
      <c r="G3" s="987"/>
      <c r="H3" s="987"/>
      <c r="I3" s="987"/>
      <c r="J3" s="987"/>
      <c r="K3" s="987"/>
      <c r="L3" s="987"/>
      <c r="M3" s="987"/>
      <c r="N3" s="987"/>
      <c r="O3" s="987"/>
      <c r="P3" s="987"/>
      <c r="Q3" s="987"/>
      <c r="R3" s="987"/>
      <c r="S3" s="987"/>
      <c r="T3" s="987"/>
      <c r="U3" s="987"/>
      <c r="V3" s="987"/>
      <c r="W3" s="987"/>
      <c r="X3" s="987"/>
      <c r="Y3" s="987"/>
      <c r="Z3" s="987"/>
      <c r="AA3" s="987"/>
      <c r="AB3" s="987"/>
      <c r="AC3" s="987"/>
      <c r="AD3" s="293"/>
      <c r="AE3" s="293"/>
      <c r="AF3" s="293"/>
      <c r="AG3" s="293"/>
      <c r="AH3" s="293"/>
      <c r="AI3" s="293"/>
      <c r="AJ3" s="147"/>
    </row>
    <row r="4" spans="1:36" ht="14.5">
      <c r="A4" s="147"/>
      <c r="B4" s="988" t="s">
        <v>807</v>
      </c>
      <c r="C4" s="988" t="s">
        <v>876</v>
      </c>
      <c r="D4" s="982" t="s">
        <v>877</v>
      </c>
      <c r="E4" s="983"/>
      <c r="F4" s="993" t="s">
        <v>878</v>
      </c>
      <c r="G4" s="993"/>
      <c r="H4" s="993"/>
      <c r="I4" s="993" t="s">
        <v>879</v>
      </c>
      <c r="J4" s="993"/>
      <c r="K4" s="993"/>
      <c r="L4" s="993" t="s">
        <v>880</v>
      </c>
      <c r="M4" s="993"/>
      <c r="N4" s="993"/>
      <c r="O4" s="993" t="s">
        <v>881</v>
      </c>
      <c r="P4" s="993"/>
      <c r="Q4" s="993"/>
      <c r="R4" s="993" t="s">
        <v>882</v>
      </c>
      <c r="S4" s="993"/>
      <c r="T4" s="993"/>
      <c r="U4" s="993" t="s">
        <v>883</v>
      </c>
      <c r="V4" s="993"/>
      <c r="W4" s="993"/>
      <c r="X4" s="993" t="s">
        <v>884</v>
      </c>
      <c r="Y4" s="993"/>
      <c r="Z4" s="993"/>
      <c r="AA4" s="993" t="s">
        <v>885</v>
      </c>
      <c r="AB4" s="993"/>
      <c r="AC4" s="993"/>
      <c r="AD4" s="993" t="s">
        <v>886</v>
      </c>
      <c r="AE4" s="993"/>
      <c r="AF4" s="993"/>
      <c r="AG4" s="993" t="s">
        <v>887</v>
      </c>
      <c r="AH4" s="993"/>
      <c r="AI4" s="993"/>
      <c r="AJ4" s="147"/>
    </row>
    <row r="5" spans="1:36" ht="14.5">
      <c r="A5" s="147"/>
      <c r="B5" s="989"/>
      <c r="C5" s="989"/>
      <c r="D5" s="984"/>
      <c r="E5" s="985"/>
      <c r="F5" s="286">
        <v>0</v>
      </c>
      <c r="G5" s="286">
        <v>1</v>
      </c>
      <c r="H5" s="286">
        <v>2</v>
      </c>
      <c r="I5" s="286">
        <v>0</v>
      </c>
      <c r="J5" s="286">
        <v>1</v>
      </c>
      <c r="K5" s="286">
        <v>2</v>
      </c>
      <c r="L5" s="286">
        <v>0</v>
      </c>
      <c r="M5" s="286">
        <v>1</v>
      </c>
      <c r="N5" s="286">
        <v>2</v>
      </c>
      <c r="O5" s="286">
        <v>0</v>
      </c>
      <c r="P5" s="286">
        <v>1</v>
      </c>
      <c r="Q5" s="286">
        <v>2</v>
      </c>
      <c r="R5" s="286">
        <v>0</v>
      </c>
      <c r="S5" s="286">
        <v>1</v>
      </c>
      <c r="T5" s="286">
        <v>2</v>
      </c>
      <c r="U5" s="286">
        <v>0</v>
      </c>
      <c r="V5" s="286">
        <v>1</v>
      </c>
      <c r="W5" s="286">
        <v>2</v>
      </c>
      <c r="X5" s="286">
        <v>0</v>
      </c>
      <c r="Y5" s="286">
        <v>1</v>
      </c>
      <c r="Z5" s="286">
        <v>2</v>
      </c>
      <c r="AA5" s="286">
        <v>0</v>
      </c>
      <c r="AB5" s="286">
        <v>1</v>
      </c>
      <c r="AC5" s="286">
        <v>2</v>
      </c>
      <c r="AD5" s="286">
        <v>0</v>
      </c>
      <c r="AE5" s="286">
        <v>1</v>
      </c>
      <c r="AF5" s="286">
        <v>2</v>
      </c>
      <c r="AG5" s="286">
        <v>0</v>
      </c>
      <c r="AH5" s="286">
        <v>1</v>
      </c>
      <c r="AI5" s="286">
        <v>2</v>
      </c>
      <c r="AJ5" s="147"/>
    </row>
    <row r="6" spans="1:36" ht="29">
      <c r="A6" s="147"/>
      <c r="B6" s="990">
        <v>1</v>
      </c>
      <c r="C6" s="994" t="s">
        <v>888</v>
      </c>
      <c r="D6" s="311">
        <v>1</v>
      </c>
      <c r="E6" s="358" t="s">
        <v>889</v>
      </c>
      <c r="F6" s="289"/>
      <c r="G6" s="289" t="s">
        <v>890</v>
      </c>
      <c r="H6" s="289"/>
      <c r="I6" s="295"/>
      <c r="J6" s="295"/>
      <c r="K6" s="295" t="s">
        <v>890</v>
      </c>
      <c r="L6" s="289"/>
      <c r="M6" s="289"/>
      <c r="N6" s="289"/>
      <c r="O6" s="295"/>
      <c r="P6" s="295"/>
      <c r="Q6" s="295"/>
      <c r="R6" s="289"/>
      <c r="S6" s="289"/>
      <c r="T6" s="289"/>
      <c r="U6" s="295"/>
      <c r="V6" s="295"/>
      <c r="W6" s="295"/>
      <c r="X6" s="289"/>
      <c r="Y6" s="289"/>
      <c r="Z6" s="289"/>
      <c r="AA6" s="295"/>
      <c r="AB6" s="295"/>
      <c r="AC6" s="295"/>
      <c r="AD6" s="289"/>
      <c r="AE6" s="289"/>
      <c r="AF6" s="289"/>
      <c r="AG6" s="295"/>
      <c r="AH6" s="295"/>
      <c r="AI6" s="295"/>
      <c r="AJ6" s="147"/>
    </row>
    <row r="7" spans="1:36" ht="29">
      <c r="A7" s="147"/>
      <c r="B7" s="991"/>
      <c r="C7" s="995"/>
      <c r="D7" s="311">
        <v>2</v>
      </c>
      <c r="E7" s="358" t="s">
        <v>891</v>
      </c>
      <c r="F7" s="289"/>
      <c r="G7" s="289" t="s">
        <v>890</v>
      </c>
      <c r="H7" s="289"/>
      <c r="I7" s="295"/>
      <c r="J7" s="295"/>
      <c r="K7" s="295" t="s">
        <v>890</v>
      </c>
      <c r="L7" s="289"/>
      <c r="M7" s="289"/>
      <c r="N7" s="289"/>
      <c r="O7" s="295"/>
      <c r="P7" s="295"/>
      <c r="Q7" s="295"/>
      <c r="R7" s="289"/>
      <c r="S7" s="289"/>
      <c r="T7" s="289"/>
      <c r="U7" s="295"/>
      <c r="V7" s="295"/>
      <c r="W7" s="295"/>
      <c r="X7" s="289"/>
      <c r="Y7" s="289"/>
      <c r="Z7" s="289"/>
      <c r="AA7" s="295"/>
      <c r="AB7" s="295"/>
      <c r="AC7" s="295"/>
      <c r="AD7" s="289"/>
      <c r="AE7" s="289"/>
      <c r="AF7" s="289"/>
      <c r="AG7" s="295"/>
      <c r="AH7" s="295"/>
      <c r="AI7" s="295"/>
      <c r="AJ7" s="147"/>
    </row>
    <row r="8" spans="1:36" ht="29">
      <c r="A8" s="147"/>
      <c r="B8" s="991"/>
      <c r="C8" s="995"/>
      <c r="D8" s="311">
        <v>3</v>
      </c>
      <c r="E8" s="358" t="s">
        <v>892</v>
      </c>
      <c r="F8" s="289"/>
      <c r="G8" s="289"/>
      <c r="H8" s="289" t="s">
        <v>890</v>
      </c>
      <c r="I8" s="295"/>
      <c r="J8" s="295"/>
      <c r="K8" s="295" t="s">
        <v>890</v>
      </c>
      <c r="L8" s="289"/>
      <c r="M8" s="289"/>
      <c r="N8" s="289"/>
      <c r="O8" s="295"/>
      <c r="P8" s="295"/>
      <c r="Q8" s="295"/>
      <c r="R8" s="289"/>
      <c r="S8" s="289"/>
      <c r="T8" s="289"/>
      <c r="U8" s="295"/>
      <c r="V8" s="295"/>
      <c r="W8" s="295"/>
      <c r="X8" s="289"/>
      <c r="Y8" s="289"/>
      <c r="Z8" s="289"/>
      <c r="AA8" s="295"/>
      <c r="AB8" s="295"/>
      <c r="AC8" s="295"/>
      <c r="AD8" s="289"/>
      <c r="AE8" s="289"/>
      <c r="AF8" s="289"/>
      <c r="AG8" s="295"/>
      <c r="AH8" s="295"/>
      <c r="AI8" s="295"/>
      <c r="AJ8" s="147"/>
    </row>
    <row r="9" spans="1:36" ht="29">
      <c r="A9" s="147"/>
      <c r="B9" s="991"/>
      <c r="C9" s="995"/>
      <c r="D9" s="311">
        <v>4</v>
      </c>
      <c r="E9" s="358" t="s">
        <v>893</v>
      </c>
      <c r="F9" s="289"/>
      <c r="G9" s="289"/>
      <c r="H9" s="289" t="s">
        <v>890</v>
      </c>
      <c r="I9" s="295"/>
      <c r="J9" s="295"/>
      <c r="K9" s="295" t="s">
        <v>890</v>
      </c>
      <c r="L9" s="289"/>
      <c r="M9" s="289"/>
      <c r="N9" s="289"/>
      <c r="O9" s="295"/>
      <c r="P9" s="295"/>
      <c r="Q9" s="295"/>
      <c r="R9" s="289"/>
      <c r="S9" s="289"/>
      <c r="T9" s="289"/>
      <c r="U9" s="295"/>
      <c r="V9" s="295"/>
      <c r="W9" s="295"/>
      <c r="X9" s="289"/>
      <c r="Y9" s="289"/>
      <c r="Z9" s="289"/>
      <c r="AA9" s="295"/>
      <c r="AB9" s="295"/>
      <c r="AC9" s="295"/>
      <c r="AD9" s="289"/>
      <c r="AE9" s="289"/>
      <c r="AF9" s="289"/>
      <c r="AG9" s="295"/>
      <c r="AH9" s="295"/>
      <c r="AI9" s="295"/>
      <c r="AJ9" s="147"/>
    </row>
    <row r="10" spans="1:36" ht="29">
      <c r="A10" s="147"/>
      <c r="B10" s="992"/>
      <c r="C10" s="996"/>
      <c r="D10" s="311">
        <v>5</v>
      </c>
      <c r="E10" s="358" t="s">
        <v>894</v>
      </c>
      <c r="F10" s="289"/>
      <c r="G10" s="289"/>
      <c r="H10" s="289" t="s">
        <v>890</v>
      </c>
      <c r="I10" s="295"/>
      <c r="J10" s="295"/>
      <c r="K10" s="295" t="s">
        <v>890</v>
      </c>
      <c r="L10" s="289"/>
      <c r="M10" s="289"/>
      <c r="N10" s="289"/>
      <c r="O10" s="295"/>
      <c r="P10" s="295"/>
      <c r="Q10" s="295"/>
      <c r="R10" s="289"/>
      <c r="S10" s="289"/>
      <c r="T10" s="289"/>
      <c r="U10" s="295"/>
      <c r="V10" s="295"/>
      <c r="W10" s="295"/>
      <c r="X10" s="289"/>
      <c r="Y10" s="289"/>
      <c r="Z10" s="289"/>
      <c r="AA10" s="295"/>
      <c r="AB10" s="295"/>
      <c r="AC10" s="295"/>
      <c r="AD10" s="289"/>
      <c r="AE10" s="289"/>
      <c r="AF10" s="289"/>
      <c r="AG10" s="295"/>
      <c r="AH10" s="295"/>
      <c r="AI10" s="295"/>
      <c r="AJ10" s="147"/>
    </row>
    <row r="11" spans="1:36" ht="29">
      <c r="A11" s="147"/>
      <c r="B11" s="990">
        <v>2</v>
      </c>
      <c r="C11" s="994" t="s">
        <v>895</v>
      </c>
      <c r="D11" s="311">
        <v>1</v>
      </c>
      <c r="E11" s="358" t="s">
        <v>896</v>
      </c>
      <c r="F11" s="289"/>
      <c r="G11" s="289"/>
      <c r="H11" s="289" t="s">
        <v>890</v>
      </c>
      <c r="I11" s="295"/>
      <c r="J11" s="295"/>
      <c r="K11" s="295" t="s">
        <v>890</v>
      </c>
      <c r="L11" s="289"/>
      <c r="M11" s="289"/>
      <c r="N11" s="289"/>
      <c r="O11" s="295"/>
      <c r="P11" s="295"/>
      <c r="Q11" s="295"/>
      <c r="R11" s="289"/>
      <c r="S11" s="289"/>
      <c r="T11" s="289"/>
      <c r="U11" s="295"/>
      <c r="V11" s="295"/>
      <c r="W11" s="295"/>
      <c r="X11" s="289"/>
      <c r="Y11" s="289"/>
      <c r="Z11" s="289"/>
      <c r="AA11" s="295"/>
      <c r="AB11" s="295"/>
      <c r="AC11" s="295"/>
      <c r="AD11" s="289"/>
      <c r="AE11" s="289"/>
      <c r="AF11" s="289"/>
      <c r="AG11" s="295"/>
      <c r="AH11" s="295"/>
      <c r="AI11" s="295"/>
      <c r="AJ11" s="147"/>
    </row>
    <row r="12" spans="1:36" ht="29">
      <c r="A12" s="147"/>
      <c r="B12" s="991"/>
      <c r="C12" s="995"/>
      <c r="D12" s="311">
        <v>2</v>
      </c>
      <c r="E12" s="358" t="s">
        <v>897</v>
      </c>
      <c r="F12" s="289"/>
      <c r="G12" s="289"/>
      <c r="H12" s="289" t="s">
        <v>890</v>
      </c>
      <c r="I12" s="295"/>
      <c r="J12" s="295"/>
      <c r="K12" s="295" t="s">
        <v>890</v>
      </c>
      <c r="L12" s="289"/>
      <c r="M12" s="289"/>
      <c r="N12" s="289"/>
      <c r="O12" s="295"/>
      <c r="P12" s="295"/>
      <c r="Q12" s="295"/>
      <c r="R12" s="289"/>
      <c r="S12" s="289"/>
      <c r="T12" s="289"/>
      <c r="U12" s="295"/>
      <c r="V12" s="295"/>
      <c r="W12" s="295"/>
      <c r="X12" s="289"/>
      <c r="Y12" s="289"/>
      <c r="Z12" s="289"/>
      <c r="AA12" s="295"/>
      <c r="AB12" s="295"/>
      <c r="AC12" s="295"/>
      <c r="AD12" s="289"/>
      <c r="AE12" s="289"/>
      <c r="AF12" s="289"/>
      <c r="AG12" s="295"/>
      <c r="AH12" s="295"/>
      <c r="AI12" s="295"/>
      <c r="AJ12" s="147"/>
    </row>
    <row r="13" spans="1:36" ht="29">
      <c r="A13" s="147"/>
      <c r="B13" s="991"/>
      <c r="C13" s="995"/>
      <c r="D13" s="311">
        <v>3</v>
      </c>
      <c r="E13" s="358" t="s">
        <v>898</v>
      </c>
      <c r="F13" s="289"/>
      <c r="G13" s="289" t="s">
        <v>890</v>
      </c>
      <c r="H13" s="289"/>
      <c r="I13" s="295"/>
      <c r="J13" s="295"/>
      <c r="K13" s="295" t="s">
        <v>890</v>
      </c>
      <c r="L13" s="289"/>
      <c r="M13" s="289"/>
      <c r="N13" s="289"/>
      <c r="O13" s="295"/>
      <c r="P13" s="295"/>
      <c r="Q13" s="295"/>
      <c r="R13" s="289"/>
      <c r="S13" s="289"/>
      <c r="T13" s="289"/>
      <c r="U13" s="295"/>
      <c r="V13" s="295"/>
      <c r="W13" s="295"/>
      <c r="X13" s="289"/>
      <c r="Y13" s="289"/>
      <c r="Z13" s="289"/>
      <c r="AA13" s="295"/>
      <c r="AB13" s="295"/>
      <c r="AC13" s="295"/>
      <c r="AD13" s="289"/>
      <c r="AE13" s="289"/>
      <c r="AF13" s="289"/>
      <c r="AG13" s="295"/>
      <c r="AH13" s="295"/>
      <c r="AI13" s="295"/>
      <c r="AJ13" s="147"/>
    </row>
    <row r="14" spans="1:36" ht="43.5">
      <c r="A14" s="147"/>
      <c r="B14" s="991"/>
      <c r="C14" s="995"/>
      <c r="D14" s="311">
        <v>4</v>
      </c>
      <c r="E14" s="358" t="s">
        <v>899</v>
      </c>
      <c r="F14" s="289"/>
      <c r="G14" s="289" t="s">
        <v>890</v>
      </c>
      <c r="H14" s="289"/>
      <c r="I14" s="295"/>
      <c r="J14" s="295"/>
      <c r="K14" s="295" t="s">
        <v>890</v>
      </c>
      <c r="L14" s="289"/>
      <c r="M14" s="289"/>
      <c r="N14" s="289"/>
      <c r="O14" s="295"/>
      <c r="P14" s="295"/>
      <c r="Q14" s="295"/>
      <c r="R14" s="289"/>
      <c r="S14" s="289"/>
      <c r="T14" s="289"/>
      <c r="U14" s="295"/>
      <c r="V14" s="295"/>
      <c r="W14" s="295"/>
      <c r="X14" s="289"/>
      <c r="Y14" s="289"/>
      <c r="Z14" s="289"/>
      <c r="AA14" s="295"/>
      <c r="AB14" s="295"/>
      <c r="AC14" s="295"/>
      <c r="AD14" s="289"/>
      <c r="AE14" s="289"/>
      <c r="AF14" s="289"/>
      <c r="AG14" s="295"/>
      <c r="AH14" s="295"/>
      <c r="AI14" s="295"/>
      <c r="AJ14" s="147"/>
    </row>
    <row r="15" spans="1:36" ht="29">
      <c r="A15" s="147"/>
      <c r="B15" s="992"/>
      <c r="C15" s="996"/>
      <c r="D15" s="311">
        <v>5</v>
      </c>
      <c r="E15" s="358" t="s">
        <v>900</v>
      </c>
      <c r="F15" s="289"/>
      <c r="G15" s="289"/>
      <c r="H15" s="289" t="s">
        <v>890</v>
      </c>
      <c r="I15" s="295"/>
      <c r="J15" s="295"/>
      <c r="K15" s="295" t="s">
        <v>890</v>
      </c>
      <c r="L15" s="289"/>
      <c r="M15" s="289"/>
      <c r="N15" s="289"/>
      <c r="O15" s="295"/>
      <c r="P15" s="295"/>
      <c r="Q15" s="295"/>
      <c r="R15" s="289"/>
      <c r="S15" s="289"/>
      <c r="T15" s="289"/>
      <c r="U15" s="295"/>
      <c r="V15" s="295"/>
      <c r="W15" s="295"/>
      <c r="X15" s="289"/>
      <c r="Y15" s="289"/>
      <c r="Z15" s="289"/>
      <c r="AA15" s="295"/>
      <c r="AB15" s="295"/>
      <c r="AC15" s="295"/>
      <c r="AD15" s="289"/>
      <c r="AE15" s="289"/>
      <c r="AF15" s="289"/>
      <c r="AG15" s="295"/>
      <c r="AH15" s="295"/>
      <c r="AI15" s="295"/>
      <c r="AJ15" s="147"/>
    </row>
    <row r="16" spans="1:36" ht="29">
      <c r="A16" s="147"/>
      <c r="B16" s="990">
        <v>3</v>
      </c>
      <c r="C16" s="997" t="s">
        <v>901</v>
      </c>
      <c r="D16" s="311">
        <v>6</v>
      </c>
      <c r="E16" s="358" t="s">
        <v>902</v>
      </c>
      <c r="F16" s="289"/>
      <c r="G16" s="289"/>
      <c r="H16" s="289" t="s">
        <v>890</v>
      </c>
      <c r="I16" s="295"/>
      <c r="J16" s="295"/>
      <c r="K16" s="295" t="s">
        <v>890</v>
      </c>
      <c r="L16" s="289"/>
      <c r="M16" s="289"/>
      <c r="N16" s="289"/>
      <c r="O16" s="295"/>
      <c r="P16" s="295"/>
      <c r="Q16" s="295"/>
      <c r="R16" s="289"/>
      <c r="S16" s="289"/>
      <c r="T16" s="289"/>
      <c r="U16" s="295"/>
      <c r="V16" s="295"/>
      <c r="W16" s="295"/>
      <c r="X16" s="289"/>
      <c r="Y16" s="289"/>
      <c r="Z16" s="289"/>
      <c r="AA16" s="295"/>
      <c r="AB16" s="295"/>
      <c r="AC16" s="295"/>
      <c r="AD16" s="289"/>
      <c r="AE16" s="289"/>
      <c r="AF16" s="289"/>
      <c r="AG16" s="295"/>
      <c r="AH16" s="295"/>
      <c r="AI16" s="295"/>
      <c r="AJ16" s="147"/>
    </row>
    <row r="17" spans="1:36" ht="29">
      <c r="A17" s="147"/>
      <c r="B17" s="991"/>
      <c r="C17" s="998"/>
      <c r="D17" s="311">
        <v>1</v>
      </c>
      <c r="E17" s="358" t="s">
        <v>903</v>
      </c>
      <c r="F17" s="289"/>
      <c r="G17" s="289"/>
      <c r="H17" s="289" t="s">
        <v>890</v>
      </c>
      <c r="I17" s="295"/>
      <c r="J17" s="295"/>
      <c r="K17" s="295" t="s">
        <v>890</v>
      </c>
      <c r="L17" s="289"/>
      <c r="M17" s="289"/>
      <c r="N17" s="289"/>
      <c r="O17" s="295"/>
      <c r="P17" s="295"/>
      <c r="Q17" s="295"/>
      <c r="R17" s="289"/>
      <c r="S17" s="289"/>
      <c r="T17" s="289"/>
      <c r="U17" s="295"/>
      <c r="V17" s="295"/>
      <c r="W17" s="295"/>
      <c r="X17" s="289"/>
      <c r="Y17" s="289"/>
      <c r="Z17" s="289"/>
      <c r="AA17" s="295"/>
      <c r="AB17" s="295"/>
      <c r="AC17" s="295"/>
      <c r="AD17" s="289"/>
      <c r="AE17" s="289"/>
      <c r="AF17" s="289"/>
      <c r="AG17" s="295"/>
      <c r="AH17" s="295"/>
      <c r="AI17" s="295"/>
      <c r="AJ17" s="147"/>
    </row>
    <row r="18" spans="1:36" ht="29">
      <c r="A18" s="147"/>
      <c r="B18" s="991"/>
      <c r="C18" s="998"/>
      <c r="D18" s="311">
        <v>2</v>
      </c>
      <c r="E18" s="358" t="s">
        <v>904</v>
      </c>
      <c r="F18" s="289"/>
      <c r="G18" s="289" t="s">
        <v>890</v>
      </c>
      <c r="H18" s="289"/>
      <c r="I18" s="295"/>
      <c r="J18" s="295"/>
      <c r="K18" s="295" t="s">
        <v>890</v>
      </c>
      <c r="L18" s="289"/>
      <c r="M18" s="289"/>
      <c r="N18" s="289"/>
      <c r="O18" s="295"/>
      <c r="P18" s="295"/>
      <c r="Q18" s="295"/>
      <c r="R18" s="289"/>
      <c r="S18" s="289"/>
      <c r="T18" s="289"/>
      <c r="U18" s="295"/>
      <c r="V18" s="295"/>
      <c r="W18" s="295"/>
      <c r="X18" s="289"/>
      <c r="Y18" s="289"/>
      <c r="Z18" s="289"/>
      <c r="AA18" s="295"/>
      <c r="AB18" s="295"/>
      <c r="AC18" s="295"/>
      <c r="AD18" s="289"/>
      <c r="AE18" s="289"/>
      <c r="AF18" s="289"/>
      <c r="AG18" s="295"/>
      <c r="AH18" s="295"/>
      <c r="AI18" s="295"/>
      <c r="AJ18" s="147"/>
    </row>
    <row r="19" spans="1:36" ht="14.5">
      <c r="A19" s="147"/>
      <c r="B19" s="991"/>
      <c r="C19" s="998"/>
      <c r="D19" s="311">
        <v>3</v>
      </c>
      <c r="E19" s="358" t="s">
        <v>905</v>
      </c>
      <c r="F19" s="289"/>
      <c r="G19" s="289" t="s">
        <v>890</v>
      </c>
      <c r="H19" s="289"/>
      <c r="I19" s="295"/>
      <c r="J19" s="295"/>
      <c r="K19" s="295" t="s">
        <v>890</v>
      </c>
      <c r="L19" s="289"/>
      <c r="M19" s="289"/>
      <c r="N19" s="289"/>
      <c r="O19" s="295"/>
      <c r="P19" s="295"/>
      <c r="Q19" s="295"/>
      <c r="R19" s="289"/>
      <c r="S19" s="289"/>
      <c r="T19" s="289"/>
      <c r="U19" s="295"/>
      <c r="V19" s="295"/>
      <c r="W19" s="295"/>
      <c r="X19" s="289"/>
      <c r="Y19" s="289"/>
      <c r="Z19" s="289"/>
      <c r="AA19" s="295"/>
      <c r="AB19" s="295"/>
      <c r="AC19" s="295"/>
      <c r="AD19" s="289"/>
      <c r="AE19" s="289"/>
      <c r="AF19" s="289"/>
      <c r="AG19" s="295"/>
      <c r="AH19" s="295"/>
      <c r="AI19" s="295"/>
      <c r="AJ19" s="147"/>
    </row>
    <row r="20" spans="1:36" ht="29">
      <c r="A20" s="147"/>
      <c r="B20" s="991"/>
      <c r="C20" s="998"/>
      <c r="D20" s="311">
        <v>4</v>
      </c>
      <c r="E20" s="358" t="s">
        <v>906</v>
      </c>
      <c r="F20" s="289"/>
      <c r="G20" s="289" t="s">
        <v>890</v>
      </c>
      <c r="H20" s="289"/>
      <c r="I20" s="295"/>
      <c r="J20" s="295"/>
      <c r="K20" s="295" t="s">
        <v>890</v>
      </c>
      <c r="L20" s="289"/>
      <c r="M20" s="289"/>
      <c r="N20" s="289"/>
      <c r="O20" s="295"/>
      <c r="P20" s="295"/>
      <c r="Q20" s="295"/>
      <c r="R20" s="289"/>
      <c r="S20" s="289"/>
      <c r="T20" s="289"/>
      <c r="U20" s="295"/>
      <c r="V20" s="295"/>
      <c r="W20" s="295"/>
      <c r="X20" s="289"/>
      <c r="Y20" s="289"/>
      <c r="Z20" s="289"/>
      <c r="AA20" s="295"/>
      <c r="AB20" s="295"/>
      <c r="AC20" s="295"/>
      <c r="AD20" s="289"/>
      <c r="AE20" s="289"/>
      <c r="AF20" s="289"/>
      <c r="AG20" s="295"/>
      <c r="AH20" s="295"/>
      <c r="AI20" s="295"/>
      <c r="AJ20" s="147"/>
    </row>
    <row r="21" spans="1:36" ht="29">
      <c r="A21" s="147"/>
      <c r="B21" s="991"/>
      <c r="C21" s="998"/>
      <c r="D21" s="311">
        <v>5</v>
      </c>
      <c r="E21" s="358" t="s">
        <v>907</v>
      </c>
      <c r="F21" s="289"/>
      <c r="G21" s="289"/>
      <c r="H21" s="289" t="s">
        <v>890</v>
      </c>
      <c r="I21" s="295"/>
      <c r="J21" s="295"/>
      <c r="K21" s="295" t="s">
        <v>890</v>
      </c>
      <c r="L21" s="289"/>
      <c r="M21" s="289"/>
      <c r="N21" s="289"/>
      <c r="O21" s="295"/>
      <c r="P21" s="295"/>
      <c r="Q21" s="295"/>
      <c r="R21" s="289"/>
      <c r="S21" s="289"/>
      <c r="T21" s="289"/>
      <c r="U21" s="295"/>
      <c r="V21" s="295"/>
      <c r="W21" s="295"/>
      <c r="X21" s="289"/>
      <c r="Y21" s="289"/>
      <c r="Z21" s="289"/>
      <c r="AA21" s="295"/>
      <c r="AB21" s="295"/>
      <c r="AC21" s="295"/>
      <c r="AD21" s="289"/>
      <c r="AE21" s="289"/>
      <c r="AF21" s="289"/>
      <c r="AG21" s="295"/>
      <c r="AH21" s="295"/>
      <c r="AI21" s="295"/>
      <c r="AJ21" s="147"/>
    </row>
    <row r="22" spans="1:36" ht="29">
      <c r="A22" s="147"/>
      <c r="B22" s="992"/>
      <c r="C22" s="999"/>
      <c r="D22" s="311">
        <v>6</v>
      </c>
      <c r="E22" s="358" t="s">
        <v>908</v>
      </c>
      <c r="F22" s="289"/>
      <c r="G22" s="289"/>
      <c r="H22" s="289" t="s">
        <v>890</v>
      </c>
      <c r="I22" s="295"/>
      <c r="J22" s="295"/>
      <c r="K22" s="295" t="s">
        <v>890</v>
      </c>
      <c r="L22" s="289"/>
      <c r="M22" s="289"/>
      <c r="N22" s="289"/>
      <c r="O22" s="295"/>
      <c r="P22" s="295"/>
      <c r="Q22" s="295"/>
      <c r="R22" s="289"/>
      <c r="S22" s="289"/>
      <c r="T22" s="289"/>
      <c r="U22" s="295"/>
      <c r="V22" s="295"/>
      <c r="W22" s="295"/>
      <c r="X22" s="289"/>
      <c r="Y22" s="289"/>
      <c r="Z22" s="289"/>
      <c r="AA22" s="295"/>
      <c r="AB22" s="295"/>
      <c r="AC22" s="295"/>
      <c r="AD22" s="289"/>
      <c r="AE22" s="289"/>
      <c r="AF22" s="289"/>
      <c r="AG22" s="295"/>
      <c r="AH22" s="295"/>
      <c r="AI22" s="295"/>
      <c r="AJ22" s="147"/>
    </row>
    <row r="23" spans="1:36" ht="14.5">
      <c r="A23" s="147"/>
      <c r="B23" s="1003" t="s">
        <v>617</v>
      </c>
      <c r="C23" s="1003"/>
      <c r="D23" s="1003"/>
      <c r="E23" s="1003"/>
      <c r="F23" s="1004">
        <f>F88</f>
        <v>27</v>
      </c>
      <c r="G23" s="1004"/>
      <c r="H23" s="1004"/>
      <c r="I23" s="1004">
        <f>I88</f>
        <v>34</v>
      </c>
      <c r="J23" s="1004"/>
      <c r="K23" s="1004"/>
      <c r="L23" s="1004">
        <f>L88</f>
        <v>0</v>
      </c>
      <c r="M23" s="1004"/>
      <c r="N23" s="1004"/>
      <c r="O23" s="1004">
        <f>O88</f>
        <v>0</v>
      </c>
      <c r="P23" s="1004"/>
      <c r="Q23" s="1004"/>
      <c r="R23" s="1004">
        <f>R88</f>
        <v>0</v>
      </c>
      <c r="S23" s="1004"/>
      <c r="T23" s="1004"/>
      <c r="U23" s="1004">
        <f>U88</f>
        <v>0</v>
      </c>
      <c r="V23" s="1004"/>
      <c r="W23" s="1004"/>
      <c r="X23" s="1004">
        <f>X88</f>
        <v>0</v>
      </c>
      <c r="Y23" s="1004"/>
      <c r="Z23" s="1004"/>
      <c r="AA23" s="1004">
        <f>AA88</f>
        <v>0</v>
      </c>
      <c r="AB23" s="1004"/>
      <c r="AC23" s="1004"/>
      <c r="AD23" s="1004">
        <f>AD88</f>
        <v>0</v>
      </c>
      <c r="AE23" s="1004"/>
      <c r="AF23" s="1004"/>
      <c r="AG23" s="1004">
        <f>AG88</f>
        <v>0</v>
      </c>
      <c r="AH23" s="1004"/>
      <c r="AI23" s="1004"/>
      <c r="AJ23" s="298" t="s">
        <v>909</v>
      </c>
    </row>
    <row r="24" spans="1:36" ht="14.5">
      <c r="A24" s="147"/>
      <c r="B24" s="1003" t="s">
        <v>910</v>
      </c>
      <c r="C24" s="1003"/>
      <c r="D24" s="1003"/>
      <c r="E24" s="1003"/>
      <c r="F24" s="1005">
        <v>34</v>
      </c>
      <c r="G24" s="1005"/>
      <c r="H24" s="1005"/>
      <c r="I24" s="1005">
        <v>34</v>
      </c>
      <c r="J24" s="1005"/>
      <c r="K24" s="1005"/>
      <c r="L24" s="1005">
        <v>34</v>
      </c>
      <c r="M24" s="1005"/>
      <c r="N24" s="1005"/>
      <c r="O24" s="1005">
        <v>34</v>
      </c>
      <c r="P24" s="1005"/>
      <c r="Q24" s="1005"/>
      <c r="R24" s="1005">
        <v>34</v>
      </c>
      <c r="S24" s="1005"/>
      <c r="T24" s="1005"/>
      <c r="U24" s="1005">
        <v>34</v>
      </c>
      <c r="V24" s="1005"/>
      <c r="W24" s="1005"/>
      <c r="X24" s="1005">
        <v>34</v>
      </c>
      <c r="Y24" s="1005"/>
      <c r="Z24" s="1005"/>
      <c r="AA24" s="1005">
        <v>34</v>
      </c>
      <c r="AB24" s="1005"/>
      <c r="AC24" s="1005"/>
      <c r="AD24" s="1005">
        <v>34</v>
      </c>
      <c r="AE24" s="1005"/>
      <c r="AF24" s="1005"/>
      <c r="AG24" s="1005">
        <v>34</v>
      </c>
      <c r="AH24" s="1005"/>
      <c r="AI24" s="1005"/>
      <c r="AJ24" s="298" t="s">
        <v>911</v>
      </c>
    </row>
    <row r="25" spans="1:36" ht="14.5">
      <c r="A25" s="147"/>
      <c r="B25" s="1003" t="s">
        <v>912</v>
      </c>
      <c r="C25" s="1003"/>
      <c r="D25" s="1003"/>
      <c r="E25" s="1003"/>
      <c r="F25" s="1002">
        <f>(F23/F24)*100</f>
        <v>79.411764705882305</v>
      </c>
      <c r="G25" s="1002"/>
      <c r="H25" s="1002"/>
      <c r="I25" s="1002">
        <f>(I23/I24)*100</f>
        <v>100</v>
      </c>
      <c r="J25" s="1002"/>
      <c r="K25" s="1002"/>
      <c r="L25" s="1002">
        <f>(L23/L24)*100</f>
        <v>0</v>
      </c>
      <c r="M25" s="1002"/>
      <c r="N25" s="1002"/>
      <c r="O25" s="1002">
        <f>(O23/O24)*100</f>
        <v>0</v>
      </c>
      <c r="P25" s="1002"/>
      <c r="Q25" s="1002"/>
      <c r="R25" s="1002">
        <f>(R23/R24)*100</f>
        <v>0</v>
      </c>
      <c r="S25" s="1002"/>
      <c r="T25" s="1002"/>
      <c r="U25" s="1002">
        <f>(U23/U24)*100</f>
        <v>0</v>
      </c>
      <c r="V25" s="1002"/>
      <c r="W25" s="1002"/>
      <c r="X25" s="1002">
        <f>(X23/X24)*100</f>
        <v>0</v>
      </c>
      <c r="Y25" s="1002"/>
      <c r="Z25" s="1002"/>
      <c r="AA25" s="1002">
        <f>(AA23/AA24)*100</f>
        <v>0</v>
      </c>
      <c r="AB25" s="1002"/>
      <c r="AC25" s="1002"/>
      <c r="AD25" s="1002">
        <f>(AD23/AD24)*100</f>
        <v>0</v>
      </c>
      <c r="AE25" s="1002"/>
      <c r="AF25" s="1002"/>
      <c r="AG25" s="1002">
        <f>(AG23/AG24)*100</f>
        <v>0</v>
      </c>
      <c r="AH25" s="1002"/>
      <c r="AI25" s="1002"/>
      <c r="AJ25" s="299">
        <f>SUM(F25:AI25)/AJ89</f>
        <v>89.705882352941202</v>
      </c>
    </row>
    <row r="26" spans="1:36" ht="14.5">
      <c r="A26" s="147"/>
      <c r="B26" s="1003" t="s">
        <v>913</v>
      </c>
      <c r="C26" s="1003"/>
      <c r="D26" s="1003"/>
      <c r="E26" s="1003"/>
      <c r="F26" s="1004" t="str">
        <f>IF(F25&gt;=91,"Sangat Baik",IF(F25&gt;=76,"Baik",IF(F25&gt;=61,"Cukup",IF(F25&gt;=51,"Kurang",IF(F25&lt;51,"Buruk","")))))</f>
        <v>Baik</v>
      </c>
      <c r="G26" s="1004"/>
      <c r="H26" s="1004"/>
      <c r="I26" s="1004" t="str">
        <f>IF(I25&gt;=91,"Sangat Baik",IF(I25&gt;=76,"Baik",IF(I25&gt;=61,"Cukup",IF(I25&gt;=51,"Kurang",IF(I25&lt;51,"Buruk","")))))</f>
        <v>Sangat Baik</v>
      </c>
      <c r="J26" s="1004"/>
      <c r="K26" s="1004"/>
      <c r="L26" s="1004" t="str">
        <f>IF(L25&gt;=91,"Sangat Baik",IF(L25&gt;=76,"Baik",IF(L25&gt;=61,"Cukup",IF(L25&gt;=51,"Kurang",IF(L25&lt;51,"Buruk","")))))</f>
        <v>Buruk</v>
      </c>
      <c r="M26" s="1004"/>
      <c r="N26" s="1004"/>
      <c r="O26" s="1004" t="str">
        <f>IF(O25&gt;=91,"Sangat Baik",IF(O25&gt;=76,"Baik",IF(O25&gt;=61,"Cukup",IF(O25&gt;=51,"Kurang",IF(O25&lt;51,"Buruk","")))))</f>
        <v>Buruk</v>
      </c>
      <c r="P26" s="1004"/>
      <c r="Q26" s="1004"/>
      <c r="R26" s="1004" t="str">
        <f>IF(R25&gt;=91,"Sangat Baik",IF(R25&gt;=76,"Baik",IF(R25&gt;=61,"Cukup",IF(R25&gt;=51,"Kurang",IF(R25&lt;51,"Buruk","")))))</f>
        <v>Buruk</v>
      </c>
      <c r="S26" s="1004"/>
      <c r="T26" s="1004"/>
      <c r="U26" s="1004" t="str">
        <f>IF(U25&gt;=91,"Sangat Baik",IF(U25&gt;=76,"Baik",IF(U25&gt;=61,"Cukup",IF(U25&gt;=51,"Kurang",IF(U25&lt;51,"Buruk","")))))</f>
        <v>Buruk</v>
      </c>
      <c r="V26" s="1004"/>
      <c r="W26" s="1004"/>
      <c r="X26" s="1004" t="str">
        <f>IF(X25&gt;=91,"Sangat Baik",IF(X25&gt;=76,"Baik",IF(X25&gt;=61,"Cukup",IF(X25&gt;=51,"Kurang",IF(X25&lt;51,"Buruk","")))))</f>
        <v>Buruk</v>
      </c>
      <c r="Y26" s="1004"/>
      <c r="Z26" s="1004"/>
      <c r="AA26" s="1004" t="str">
        <f>IF(AA25&gt;=91,"Sangat Baik",IF(AA25&gt;=76,"Baik",IF(AA25&gt;=61,"Cukup",IF(AA25&gt;=51,"Kurang",IF(AA25&lt;51,"Buruk","")))))</f>
        <v>Buruk</v>
      </c>
      <c r="AB26" s="1004"/>
      <c r="AC26" s="1004"/>
      <c r="AD26" s="1004" t="str">
        <f>IF(AD25&gt;=91,"Sangat Baik",IF(AD25&gt;=76,"Baik",IF(AD25&gt;=61,"Cukup",IF(AD25&gt;=51,"Kurang",IF(AD25&lt;51,"Buruk","")))))</f>
        <v>Buruk</v>
      </c>
      <c r="AE26" s="1004"/>
      <c r="AF26" s="1004"/>
      <c r="AG26" s="1004" t="str">
        <f>IF(AG25&gt;=91,"Sangat Baik",IF(AG25&gt;=76,"Baik",IF(AG25&gt;=61,"Cukup",IF(AG25&gt;=51,"Kurang",IF(AG25&lt;51,"Buruk","")))))</f>
        <v>Buruk</v>
      </c>
      <c r="AH26" s="1004"/>
      <c r="AI26" s="1004"/>
      <c r="AJ26" s="300" t="str">
        <f>IF(AJ25&gt;=91,"Sangat Baik",IF(AJ25&gt;=76,"Baik",IF(AJ25&gt;=61,"Cukup",IF(AJ25&gt;=51,"Kurang",IF(AJ25&lt;51,"Buruk","")))))</f>
        <v>Baik</v>
      </c>
    </row>
    <row r="27" spans="1:36" ht="51.75" customHeight="1">
      <c r="A27" s="147"/>
      <c r="B27" s="1001"/>
      <c r="C27" s="1001"/>
      <c r="D27" s="1001"/>
      <c r="E27" s="1001"/>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147"/>
    </row>
    <row r="28" spans="1:36" ht="15" hidden="1" customHeight="1">
      <c r="B28" s="314"/>
      <c r="C28" s="314"/>
      <c r="D28" s="314"/>
      <c r="E28" s="314"/>
    </row>
    <row r="29" spans="1:36" ht="15" hidden="1" customHeight="1">
      <c r="B29" s="314"/>
      <c r="C29" s="314"/>
      <c r="D29" s="314"/>
      <c r="E29" s="314"/>
    </row>
    <row r="30" spans="1:36" ht="15" hidden="1" customHeight="1">
      <c r="B30" s="314"/>
      <c r="C30" s="314"/>
      <c r="D30" s="314"/>
      <c r="E30" s="314"/>
    </row>
    <row r="31" spans="1:36" ht="15" hidden="1" customHeight="1">
      <c r="B31" s="314"/>
      <c r="C31" s="314"/>
      <c r="D31" s="314"/>
      <c r="E31" s="314"/>
    </row>
    <row r="32" spans="1:36" ht="15" hidden="1" customHeight="1">
      <c r="B32" s="314"/>
      <c r="C32" s="314"/>
      <c r="D32" s="314"/>
      <c r="E32" s="314"/>
    </row>
    <row r="33" spans="2:5" ht="15" hidden="1" customHeight="1">
      <c r="B33" s="314"/>
      <c r="C33" s="314"/>
      <c r="D33" s="314"/>
      <c r="E33" s="314"/>
    </row>
    <row r="34" spans="2:5" ht="15" hidden="1" customHeight="1">
      <c r="B34" s="314"/>
      <c r="C34" s="314"/>
      <c r="D34" s="314"/>
      <c r="E34" s="314"/>
    </row>
    <row r="35" spans="2:5" ht="15" hidden="1" customHeight="1">
      <c r="B35" s="314"/>
      <c r="C35" s="314"/>
      <c r="D35" s="314"/>
      <c r="E35" s="314"/>
    </row>
    <row r="36" spans="2:5" ht="15" hidden="1" customHeight="1">
      <c r="B36" s="314"/>
      <c r="C36" s="314"/>
      <c r="D36" s="314"/>
      <c r="E36" s="314"/>
    </row>
    <row r="37" spans="2:5" ht="15" hidden="1" customHeight="1">
      <c r="B37" s="314"/>
      <c r="C37" s="314"/>
      <c r="D37" s="314"/>
      <c r="E37" s="314"/>
    </row>
    <row r="38" spans="2:5" ht="15" hidden="1" customHeight="1">
      <c r="B38" s="314"/>
      <c r="C38" s="314"/>
      <c r="D38" s="314"/>
      <c r="E38" s="314"/>
    </row>
    <row r="39" spans="2:5" ht="15" hidden="1" customHeight="1">
      <c r="B39" s="314"/>
      <c r="C39" s="314"/>
      <c r="D39" s="314"/>
      <c r="E39" s="314"/>
    </row>
    <row r="40" spans="2:5" ht="15" hidden="1" customHeight="1">
      <c r="B40" s="314"/>
      <c r="C40" s="314"/>
      <c r="D40" s="314"/>
      <c r="E40" s="314"/>
    </row>
    <row r="41" spans="2:5" ht="15" hidden="1" customHeight="1">
      <c r="B41" s="314"/>
      <c r="C41" s="314"/>
      <c r="D41" s="314"/>
      <c r="E41" s="314"/>
    </row>
    <row r="42" spans="2:5" ht="15" hidden="1" customHeight="1">
      <c r="B42" s="314"/>
      <c r="C42" s="314"/>
      <c r="D42" s="314"/>
      <c r="E42" s="314"/>
    </row>
    <row r="43" spans="2:5" ht="15" hidden="1" customHeight="1">
      <c r="B43" s="314"/>
      <c r="C43" s="314"/>
      <c r="D43" s="314"/>
      <c r="E43" s="314"/>
    </row>
    <row r="44" spans="2:5" ht="15" hidden="1" customHeight="1">
      <c r="B44" s="314"/>
      <c r="C44" s="314"/>
      <c r="D44" s="314"/>
      <c r="E44" s="314"/>
    </row>
    <row r="45" spans="2:5" ht="15" hidden="1" customHeight="1">
      <c r="B45" s="314"/>
      <c r="C45" s="314"/>
      <c r="D45" s="314"/>
      <c r="E45" s="314"/>
    </row>
    <row r="46" spans="2:5" ht="15" hidden="1" customHeight="1">
      <c r="B46" s="314"/>
      <c r="C46" s="314"/>
      <c r="D46" s="314"/>
      <c r="E46" s="314"/>
    </row>
    <row r="47" spans="2:5" ht="15" hidden="1" customHeight="1">
      <c r="B47" s="314"/>
      <c r="C47" s="314"/>
      <c r="D47" s="314"/>
      <c r="E47" s="314"/>
    </row>
    <row r="48" spans="2:5" ht="15" hidden="1" customHeight="1">
      <c r="B48" s="314"/>
      <c r="C48" s="314"/>
      <c r="D48" s="314"/>
      <c r="E48" s="314"/>
    </row>
    <row r="49" spans="2:5" ht="15" hidden="1" customHeight="1">
      <c r="B49" s="314"/>
      <c r="C49" s="314"/>
      <c r="D49" s="314"/>
      <c r="E49" s="314"/>
    </row>
    <row r="50" spans="2:5" ht="15" hidden="1" customHeight="1">
      <c r="B50" s="314"/>
      <c r="C50" s="314"/>
      <c r="D50" s="314"/>
      <c r="E50" s="314"/>
    </row>
    <row r="51" spans="2:5" ht="15" hidden="1" customHeight="1">
      <c r="B51" s="314"/>
      <c r="C51" s="314"/>
      <c r="D51" s="314"/>
      <c r="E51" s="314"/>
    </row>
    <row r="52" spans="2:5" ht="15" hidden="1" customHeight="1">
      <c r="B52" s="314"/>
      <c r="C52" s="314"/>
      <c r="D52" s="314"/>
      <c r="E52" s="314"/>
    </row>
    <row r="53" spans="2:5" ht="15" hidden="1" customHeight="1">
      <c r="B53" s="314"/>
      <c r="C53" s="314"/>
      <c r="D53" s="314"/>
      <c r="E53" s="314"/>
    </row>
    <row r="54" spans="2:5" ht="15" hidden="1" customHeight="1">
      <c r="B54" s="314"/>
      <c r="C54" s="314"/>
      <c r="D54" s="314"/>
      <c r="E54" s="314"/>
    </row>
    <row r="55" spans="2:5" ht="15" hidden="1" customHeight="1">
      <c r="B55" s="314"/>
      <c r="C55" s="314"/>
      <c r="D55" s="314"/>
      <c r="E55" s="314"/>
    </row>
    <row r="56" spans="2:5" ht="15" hidden="1" customHeight="1">
      <c r="B56" s="314"/>
      <c r="C56" s="314"/>
      <c r="D56" s="314"/>
      <c r="E56" s="314"/>
    </row>
    <row r="57" spans="2:5" ht="15" hidden="1" customHeight="1">
      <c r="B57" s="314"/>
      <c r="C57" s="314"/>
      <c r="D57" s="314"/>
      <c r="E57" s="314"/>
    </row>
    <row r="58" spans="2:5" ht="15" hidden="1" customHeight="1">
      <c r="B58" s="314"/>
      <c r="C58" s="314"/>
      <c r="D58" s="314"/>
      <c r="E58" s="314"/>
    </row>
    <row r="59" spans="2:5" ht="15" hidden="1" customHeight="1">
      <c r="B59" s="314"/>
      <c r="C59" s="314"/>
      <c r="D59" s="314"/>
      <c r="E59" s="314"/>
    </row>
    <row r="60" spans="2:5" ht="15" hidden="1" customHeight="1">
      <c r="B60" s="314"/>
      <c r="C60" s="314"/>
      <c r="D60" s="314"/>
      <c r="E60" s="314"/>
    </row>
    <row r="61" spans="2:5" ht="15" hidden="1" customHeight="1">
      <c r="B61" s="314"/>
      <c r="C61" s="314"/>
      <c r="D61" s="314"/>
      <c r="E61" s="314"/>
    </row>
    <row r="62" spans="2:5" ht="15" hidden="1" customHeight="1">
      <c r="B62" s="314"/>
      <c r="C62" s="314"/>
      <c r="D62" s="314"/>
      <c r="E62" s="314"/>
    </row>
    <row r="63" spans="2:5" ht="15" hidden="1" customHeight="1">
      <c r="B63" s="314"/>
      <c r="C63" s="314"/>
      <c r="D63" s="314"/>
      <c r="E63" s="314"/>
    </row>
    <row r="64" spans="2:5" ht="15" hidden="1" customHeight="1">
      <c r="B64" s="314"/>
      <c r="C64" s="314"/>
      <c r="D64" s="314"/>
      <c r="E64" s="314"/>
    </row>
    <row r="65" spans="2:5" ht="15" hidden="1" customHeight="1">
      <c r="B65" s="314"/>
      <c r="C65" s="314"/>
      <c r="D65" s="314"/>
      <c r="E65" s="314"/>
    </row>
    <row r="66" spans="2:5" ht="15" hidden="1" customHeight="1">
      <c r="B66" s="314"/>
      <c r="C66" s="314"/>
      <c r="D66" s="314"/>
      <c r="E66" s="314"/>
    </row>
    <row r="67" spans="2:5" ht="15" hidden="1" customHeight="1">
      <c r="B67" s="314"/>
      <c r="C67" s="314"/>
      <c r="D67" s="314"/>
      <c r="E67" s="314"/>
    </row>
    <row r="68" spans="2:5" ht="15" hidden="1" customHeight="1">
      <c r="B68" s="314"/>
      <c r="C68" s="314"/>
      <c r="D68" s="314"/>
      <c r="E68" s="314"/>
    </row>
    <row r="69" spans="2:5" ht="15" hidden="1" customHeight="1">
      <c r="B69" s="314"/>
      <c r="C69" s="314"/>
      <c r="D69" s="314"/>
      <c r="E69" s="314"/>
    </row>
    <row r="70" spans="2:5" ht="15" hidden="1" customHeight="1">
      <c r="B70" s="314"/>
      <c r="C70" s="314"/>
      <c r="D70" s="314"/>
      <c r="E70" s="314"/>
    </row>
    <row r="71" spans="2:5" ht="15" hidden="1" customHeight="1">
      <c r="B71" s="314"/>
      <c r="C71" s="314"/>
      <c r="D71" s="314"/>
      <c r="E71" s="314"/>
    </row>
    <row r="72" spans="2:5" ht="15" hidden="1" customHeight="1">
      <c r="B72" s="314"/>
      <c r="C72" s="314"/>
      <c r="D72" s="314"/>
      <c r="E72" s="314"/>
    </row>
    <row r="73" spans="2:5" ht="15" hidden="1" customHeight="1">
      <c r="B73" s="314"/>
      <c r="C73" s="314"/>
      <c r="D73" s="314"/>
      <c r="E73" s="314"/>
    </row>
    <row r="74" spans="2:5" ht="15" hidden="1" customHeight="1">
      <c r="B74" s="314"/>
      <c r="C74" s="314"/>
      <c r="D74" s="314"/>
      <c r="E74" s="314"/>
    </row>
    <row r="75" spans="2:5" ht="15" hidden="1" customHeight="1">
      <c r="B75" s="314"/>
      <c r="C75" s="314"/>
      <c r="D75" s="314"/>
      <c r="E75" s="314"/>
    </row>
    <row r="76" spans="2:5" ht="15" hidden="1" customHeight="1">
      <c r="B76" s="314"/>
      <c r="C76" s="314"/>
      <c r="D76" s="314"/>
      <c r="E76" s="314"/>
    </row>
    <row r="77" spans="2:5" ht="15" hidden="1" customHeight="1">
      <c r="B77" s="314"/>
      <c r="C77" s="314"/>
      <c r="D77" s="314"/>
      <c r="E77" s="314"/>
    </row>
    <row r="78" spans="2:5" ht="15" hidden="1" customHeight="1">
      <c r="B78" s="314"/>
      <c r="C78" s="314"/>
      <c r="D78" s="314"/>
      <c r="E78" s="314"/>
    </row>
    <row r="79" spans="2:5" ht="15" hidden="1" customHeight="1">
      <c r="B79" s="314"/>
      <c r="C79" s="314"/>
      <c r="D79" s="314"/>
      <c r="E79" s="314"/>
    </row>
    <row r="80" spans="2:5" ht="15" hidden="1" customHeight="1">
      <c r="B80" s="314"/>
      <c r="C80" s="314"/>
      <c r="D80" s="314"/>
      <c r="E80" s="314"/>
    </row>
    <row r="81" spans="6:38" ht="15" hidden="1" customHeight="1"/>
    <row r="82" spans="6:38" ht="15" hidden="1" customHeight="1"/>
    <row r="83" spans="6:38" ht="15" hidden="1" customHeight="1"/>
    <row r="84" spans="6:38" ht="15" hidden="1" customHeight="1"/>
    <row r="85" spans="6:38" ht="15" hidden="1" customHeight="1"/>
    <row r="86" spans="6:38" ht="15" hidden="1" customHeight="1"/>
    <row r="87" spans="6:38" ht="15" hidden="1" customHeight="1">
      <c r="F87" s="279">
        <f>COUNTA(F6:F22)</f>
        <v>0</v>
      </c>
      <c r="G87" s="279">
        <f>COUNTA(G6:G22)*1</f>
        <v>7</v>
      </c>
      <c r="H87" s="279">
        <f>COUNTA(H6:H22)*2</f>
        <v>20</v>
      </c>
      <c r="I87" s="279">
        <f>COUNTA(I6:I22)</f>
        <v>0</v>
      </c>
      <c r="J87" s="279">
        <f>COUNTA(J6:J22)*1</f>
        <v>0</v>
      </c>
      <c r="K87" s="279">
        <f>COUNTA(K6:K22)*2</f>
        <v>34</v>
      </c>
      <c r="L87" s="279">
        <f>COUNTA(L6:L22)</f>
        <v>0</v>
      </c>
      <c r="M87" s="279">
        <f>COUNTA(M6:M22)*1</f>
        <v>0</v>
      </c>
      <c r="N87" s="279">
        <f>COUNTA(N6:N22)*2</f>
        <v>0</v>
      </c>
      <c r="O87" s="279">
        <f>COUNTA(O6:O22)</f>
        <v>0</v>
      </c>
      <c r="P87" s="279">
        <f>COUNTA(P6:P22)*1</f>
        <v>0</v>
      </c>
      <c r="Q87" s="279">
        <f>COUNTA(Q6:Q22)*2</f>
        <v>0</v>
      </c>
      <c r="R87" s="279">
        <f>COUNTA(R6:R22)</f>
        <v>0</v>
      </c>
      <c r="S87" s="279">
        <f>COUNTA(S6:S22)*1</f>
        <v>0</v>
      </c>
      <c r="T87" s="279">
        <f>COUNTA(T6:T22)*2</f>
        <v>0</v>
      </c>
      <c r="U87" s="279">
        <f>COUNTA(U6:U22)</f>
        <v>0</v>
      </c>
      <c r="V87" s="279">
        <f>COUNTA(V6:V22)*1</f>
        <v>0</v>
      </c>
      <c r="W87" s="279">
        <f>COUNTA(W6:W22)*2</f>
        <v>0</v>
      </c>
      <c r="X87" s="279">
        <f>COUNTA(X6:X22)</f>
        <v>0</v>
      </c>
      <c r="Y87" s="279">
        <f>COUNTA(Y6:Y22)*1</f>
        <v>0</v>
      </c>
      <c r="Z87" s="279">
        <f>COUNTA(Z6:Z22)*2</f>
        <v>0</v>
      </c>
      <c r="AA87" s="279">
        <f>COUNTA(AA6:AA22)</f>
        <v>0</v>
      </c>
      <c r="AB87" s="279">
        <f>COUNTA(AB6:AB22)*1</f>
        <v>0</v>
      </c>
      <c r="AC87" s="279">
        <f>COUNTA(AC6:AC22)*2</f>
        <v>0</v>
      </c>
      <c r="AD87" s="279">
        <f>COUNTA(AD6:AD22)</f>
        <v>0</v>
      </c>
      <c r="AE87" s="279">
        <f>COUNTA(AE6:AE22)*1</f>
        <v>0</v>
      </c>
      <c r="AF87" s="279">
        <f>COUNTA(AF6:AF22)*2</f>
        <v>0</v>
      </c>
      <c r="AG87" s="279">
        <f>COUNTA(AG6:AG22)</f>
        <v>0</v>
      </c>
      <c r="AH87" s="279">
        <f>COUNTA(AH6:AH22)*1</f>
        <v>0</v>
      </c>
      <c r="AI87" s="279">
        <f>COUNTA(AI6:AI22)*2</f>
        <v>0</v>
      </c>
      <c r="AJ87" s="279">
        <f>COUNTA(AJ6:AJ22)</f>
        <v>0</v>
      </c>
      <c r="AK87" s="279">
        <f>COUNTA(AK6:AK22)*1</f>
        <v>0</v>
      </c>
      <c r="AL87" s="279">
        <f>COUNTA(AL6:AL22)*2</f>
        <v>0</v>
      </c>
    </row>
    <row r="88" spans="6:38" ht="15" hidden="1" customHeight="1">
      <c r="F88" s="1000">
        <f>SUM(F87:H87)</f>
        <v>27</v>
      </c>
      <c r="G88" s="1000"/>
      <c r="H88" s="1000"/>
      <c r="I88" s="1000">
        <f>SUM(I87:K87)</f>
        <v>34</v>
      </c>
      <c r="J88" s="1000"/>
      <c r="K88" s="1000"/>
      <c r="L88" s="1000">
        <f>SUM(L87:N87)</f>
        <v>0</v>
      </c>
      <c r="M88" s="1000"/>
      <c r="N88" s="1000"/>
      <c r="O88" s="1000">
        <f>SUM(O87:Q87)</f>
        <v>0</v>
      </c>
      <c r="P88" s="1000"/>
      <c r="Q88" s="1000"/>
      <c r="R88" s="1000">
        <f>SUM(R87:T87)</f>
        <v>0</v>
      </c>
      <c r="S88" s="1000"/>
      <c r="T88" s="1000"/>
      <c r="U88" s="1000">
        <f>SUM(U87:W87)</f>
        <v>0</v>
      </c>
      <c r="V88" s="1000"/>
      <c r="W88" s="1000"/>
      <c r="X88" s="1000">
        <f>SUM(X87:Z87)</f>
        <v>0</v>
      </c>
      <c r="Y88" s="1000"/>
      <c r="Z88" s="1000"/>
      <c r="AA88" s="1000">
        <f>SUM(AA87:AC87)</f>
        <v>0</v>
      </c>
      <c r="AB88" s="1000"/>
      <c r="AC88" s="1000"/>
      <c r="AD88" s="1000">
        <f>SUM(AD87:AF87)</f>
        <v>0</v>
      </c>
      <c r="AE88" s="1000"/>
      <c r="AF88" s="1000"/>
      <c r="AG88" s="1000">
        <f>SUM(AG87:AI87)</f>
        <v>0</v>
      </c>
      <c r="AH88" s="1000"/>
      <c r="AI88" s="1000"/>
      <c r="AJ88" s="278">
        <f>SUM(AJ87:AL87)</f>
        <v>0</v>
      </c>
      <c r="AK88" s="278"/>
      <c r="AL88" s="278"/>
    </row>
    <row r="89" spans="6:38" ht="15" hidden="1" customHeight="1">
      <c r="F89" s="1000">
        <f>IF(F88=0,0,1)</f>
        <v>1</v>
      </c>
      <c r="G89" s="1000"/>
      <c r="H89" s="1000"/>
      <c r="I89" s="1000">
        <f>IF(I88=0,0,1)</f>
        <v>1</v>
      </c>
      <c r="J89" s="1000"/>
      <c r="K89" s="1000"/>
      <c r="L89" s="1000">
        <f>IF(L88=0,0,1)</f>
        <v>0</v>
      </c>
      <c r="M89" s="1000"/>
      <c r="N89" s="1000"/>
      <c r="O89" s="1000">
        <f>IF(O88=0,0,1)</f>
        <v>0</v>
      </c>
      <c r="P89" s="1000"/>
      <c r="Q89" s="1000"/>
      <c r="R89" s="1000">
        <f>IF(R88=0,0,1)</f>
        <v>0</v>
      </c>
      <c r="S89" s="1000"/>
      <c r="T89" s="1000"/>
      <c r="U89" s="1000">
        <f>IF(U88=0,0,1)</f>
        <v>0</v>
      </c>
      <c r="V89" s="1000"/>
      <c r="W89" s="1000"/>
      <c r="X89" s="1000">
        <f>IF(X88=0,0,1)</f>
        <v>0</v>
      </c>
      <c r="Y89" s="1000"/>
      <c r="Z89" s="1000"/>
      <c r="AA89" s="1000">
        <f>IF(AA88=0,0,1)</f>
        <v>0</v>
      </c>
      <c r="AB89" s="1000"/>
      <c r="AC89" s="1000"/>
      <c r="AD89" s="1000">
        <f>IF(AD88=0,0,1)</f>
        <v>0</v>
      </c>
      <c r="AE89" s="1000"/>
      <c r="AF89" s="1000"/>
      <c r="AG89" s="1000">
        <f>IF(AG88=0,0,1)</f>
        <v>0</v>
      </c>
      <c r="AH89" s="1000"/>
      <c r="AI89" s="1000"/>
      <c r="AJ89" s="141">
        <f>SUM(F89:AI89)</f>
        <v>2</v>
      </c>
    </row>
  </sheetData>
  <mergeCells count="85">
    <mergeCell ref="AD4:AF4"/>
    <mergeCell ref="AG4:AI4"/>
    <mergeCell ref="F4:H4"/>
    <mergeCell ref="I4:K4"/>
    <mergeCell ref="L4:N4"/>
    <mergeCell ref="O4:Q4"/>
    <mergeCell ref="R4:T4"/>
    <mergeCell ref="AD23:AF23"/>
    <mergeCell ref="B23:E23"/>
    <mergeCell ref="F23:H23"/>
    <mergeCell ref="I23:K23"/>
    <mergeCell ref="L23:N23"/>
    <mergeCell ref="O23:Q23"/>
    <mergeCell ref="AG23:AI23"/>
    <mergeCell ref="B24:E24"/>
    <mergeCell ref="F24:H24"/>
    <mergeCell ref="I24:K24"/>
    <mergeCell ref="L24:N24"/>
    <mergeCell ref="O24:Q24"/>
    <mergeCell ref="R24:T24"/>
    <mergeCell ref="U24:W24"/>
    <mergeCell ref="X24:Z24"/>
    <mergeCell ref="AA24:AC24"/>
    <mergeCell ref="AD24:AF24"/>
    <mergeCell ref="AG24:AI24"/>
    <mergeCell ref="R23:T23"/>
    <mergeCell ref="U23:W23"/>
    <mergeCell ref="X23:Z23"/>
    <mergeCell ref="AA23:AC23"/>
    <mergeCell ref="AD25:AF25"/>
    <mergeCell ref="B25:E25"/>
    <mergeCell ref="F25:H25"/>
    <mergeCell ref="I25:K25"/>
    <mergeCell ref="L25:N25"/>
    <mergeCell ref="O25:Q25"/>
    <mergeCell ref="AG25:AI25"/>
    <mergeCell ref="B26:E26"/>
    <mergeCell ref="F26:H26"/>
    <mergeCell ref="I26:K26"/>
    <mergeCell ref="L26:N26"/>
    <mergeCell ref="O26:Q26"/>
    <mergeCell ref="R26:T26"/>
    <mergeCell ref="U26:W26"/>
    <mergeCell ref="X26:Z26"/>
    <mergeCell ref="AA26:AC26"/>
    <mergeCell ref="AD26:AF26"/>
    <mergeCell ref="AG26:AI26"/>
    <mergeCell ref="R25:T25"/>
    <mergeCell ref="U25:W25"/>
    <mergeCell ref="X25:Z25"/>
    <mergeCell ref="AA25:AC25"/>
    <mergeCell ref="B27:E27"/>
    <mergeCell ref="F88:H88"/>
    <mergeCell ref="I88:K88"/>
    <mergeCell ref="L88:N88"/>
    <mergeCell ref="O88:Q88"/>
    <mergeCell ref="AG88:AI88"/>
    <mergeCell ref="F89:H89"/>
    <mergeCell ref="I89:K89"/>
    <mergeCell ref="L89:N89"/>
    <mergeCell ref="O89:Q89"/>
    <mergeCell ref="R89:T89"/>
    <mergeCell ref="U89:W89"/>
    <mergeCell ref="X89:Z89"/>
    <mergeCell ref="AA89:AC89"/>
    <mergeCell ref="AD89:AF89"/>
    <mergeCell ref="AG89:AI89"/>
    <mergeCell ref="R88:T88"/>
    <mergeCell ref="U88:W88"/>
    <mergeCell ref="X88:Z88"/>
    <mergeCell ref="AA88:AC88"/>
    <mergeCell ref="AD88:AF88"/>
    <mergeCell ref="B16:B22"/>
    <mergeCell ref="C4:C5"/>
    <mergeCell ref="C6:C10"/>
    <mergeCell ref="C11:C15"/>
    <mergeCell ref="C16:C22"/>
    <mergeCell ref="D4:E5"/>
    <mergeCell ref="F1:AC3"/>
    <mergeCell ref="B4:B5"/>
    <mergeCell ref="B6:B10"/>
    <mergeCell ref="B11:B15"/>
    <mergeCell ref="U4:W4"/>
    <mergeCell ref="X4:Z4"/>
    <mergeCell ref="AA4:AC4"/>
  </mergeCells>
  <conditionalFormatting sqref="F6:H6">
    <cfRule type="duplicateValues" dxfId="821" priority="172"/>
  </conditionalFormatting>
  <conditionalFormatting sqref="I6:K6">
    <cfRule type="duplicateValues" dxfId="820" priority="170"/>
  </conditionalFormatting>
  <conditionalFormatting sqref="L6:N6">
    <cfRule type="duplicateValues" dxfId="819" priority="168"/>
  </conditionalFormatting>
  <conditionalFormatting sqref="O6:Q6">
    <cfRule type="duplicateValues" dxfId="818" priority="166"/>
  </conditionalFormatting>
  <conditionalFormatting sqref="R6:T6">
    <cfRule type="duplicateValues" dxfId="817" priority="164"/>
  </conditionalFormatting>
  <conditionalFormatting sqref="U6:W6">
    <cfRule type="duplicateValues" dxfId="816" priority="162"/>
  </conditionalFormatting>
  <conditionalFormatting sqref="X6:Z6">
    <cfRule type="duplicateValues" dxfId="815" priority="160"/>
  </conditionalFormatting>
  <conditionalFormatting sqref="AA6:AC6">
    <cfRule type="duplicateValues" dxfId="814" priority="158"/>
  </conditionalFormatting>
  <conditionalFormatting sqref="AD6:AF6">
    <cfRule type="duplicateValues" dxfId="813" priority="156"/>
  </conditionalFormatting>
  <conditionalFormatting sqref="AG6:AI6">
    <cfRule type="duplicateValues" dxfId="812" priority="154"/>
  </conditionalFormatting>
  <conditionalFormatting sqref="F7:H7">
    <cfRule type="duplicateValues" dxfId="811" priority="171"/>
  </conditionalFormatting>
  <conditionalFormatting sqref="I7:K7">
    <cfRule type="duplicateValues" dxfId="810" priority="169"/>
  </conditionalFormatting>
  <conditionalFormatting sqref="L7:N7">
    <cfRule type="duplicateValues" dxfId="809" priority="167"/>
  </conditionalFormatting>
  <conditionalFormatting sqref="O7:Q7">
    <cfRule type="duplicateValues" dxfId="808" priority="165"/>
  </conditionalFormatting>
  <conditionalFormatting sqref="R7:T7">
    <cfRule type="duplicateValues" dxfId="807" priority="163"/>
  </conditionalFormatting>
  <conditionalFormatting sqref="U7:W7">
    <cfRule type="duplicateValues" dxfId="806" priority="161"/>
  </conditionalFormatting>
  <conditionalFormatting sqref="X7:Z7">
    <cfRule type="duplicateValues" dxfId="805" priority="159"/>
  </conditionalFormatting>
  <conditionalFormatting sqref="AA7:AC7">
    <cfRule type="duplicateValues" dxfId="804" priority="157"/>
  </conditionalFormatting>
  <conditionalFormatting sqref="AD7:AF7">
    <cfRule type="duplicateValues" dxfId="803" priority="155"/>
  </conditionalFormatting>
  <conditionalFormatting sqref="AG7:AI7">
    <cfRule type="duplicateValues" dxfId="802" priority="153"/>
  </conditionalFormatting>
  <conditionalFormatting sqref="F8:H8">
    <cfRule type="duplicateValues" dxfId="801" priority="152"/>
  </conditionalFormatting>
  <conditionalFormatting sqref="I8:K8">
    <cfRule type="duplicateValues" dxfId="800" priority="151"/>
  </conditionalFormatting>
  <conditionalFormatting sqref="L8:N8">
    <cfRule type="duplicateValues" dxfId="799" priority="150"/>
  </conditionalFormatting>
  <conditionalFormatting sqref="O8:Q8">
    <cfRule type="duplicateValues" dxfId="798" priority="149"/>
  </conditionalFormatting>
  <conditionalFormatting sqref="R8:T8">
    <cfRule type="duplicateValues" dxfId="797" priority="148"/>
  </conditionalFormatting>
  <conditionalFormatting sqref="U8:W8">
    <cfRule type="duplicateValues" dxfId="796" priority="147"/>
  </conditionalFormatting>
  <conditionalFormatting sqref="X8:Z8">
    <cfRule type="duplicateValues" dxfId="795" priority="146"/>
  </conditionalFormatting>
  <conditionalFormatting sqref="AA8:AC8">
    <cfRule type="duplicateValues" dxfId="794" priority="145"/>
  </conditionalFormatting>
  <conditionalFormatting sqref="AD8:AF8">
    <cfRule type="duplicateValues" dxfId="793" priority="144"/>
  </conditionalFormatting>
  <conditionalFormatting sqref="AG8:AI8">
    <cfRule type="duplicateValues" dxfId="792" priority="143"/>
  </conditionalFormatting>
  <conditionalFormatting sqref="F9:H9">
    <cfRule type="duplicateValues" dxfId="791" priority="142"/>
  </conditionalFormatting>
  <conditionalFormatting sqref="I9:K9">
    <cfRule type="duplicateValues" dxfId="790" priority="141"/>
  </conditionalFormatting>
  <conditionalFormatting sqref="L9:N9">
    <cfRule type="duplicateValues" dxfId="789" priority="140"/>
  </conditionalFormatting>
  <conditionalFormatting sqref="O9:Q9">
    <cfRule type="duplicateValues" dxfId="788" priority="139"/>
  </conditionalFormatting>
  <conditionalFormatting sqref="R9:T9">
    <cfRule type="duplicateValues" dxfId="787" priority="138"/>
  </conditionalFormatting>
  <conditionalFormatting sqref="U9:W9">
    <cfRule type="duplicateValues" dxfId="786" priority="137"/>
  </conditionalFormatting>
  <conditionalFormatting sqref="X9:Z9">
    <cfRule type="duplicateValues" dxfId="785" priority="136"/>
  </conditionalFormatting>
  <conditionalFormatting sqref="AA9:AC9">
    <cfRule type="duplicateValues" dxfId="784" priority="135"/>
  </conditionalFormatting>
  <conditionalFormatting sqref="AD9:AF9">
    <cfRule type="duplicateValues" dxfId="783" priority="134"/>
  </conditionalFormatting>
  <conditionalFormatting sqref="AG9:AI9">
    <cfRule type="duplicateValues" dxfId="782" priority="133"/>
  </conditionalFormatting>
  <conditionalFormatting sqref="F10:H10">
    <cfRule type="duplicateValues" dxfId="781" priority="132"/>
  </conditionalFormatting>
  <conditionalFormatting sqref="I10:K10">
    <cfRule type="duplicateValues" dxfId="780" priority="131"/>
  </conditionalFormatting>
  <conditionalFormatting sqref="L10:N10">
    <cfRule type="duplicateValues" dxfId="779" priority="130"/>
  </conditionalFormatting>
  <conditionalFormatting sqref="O10:Q10">
    <cfRule type="duplicateValues" dxfId="778" priority="129"/>
  </conditionalFormatting>
  <conditionalFormatting sqref="R10:T10">
    <cfRule type="duplicateValues" dxfId="777" priority="128"/>
  </conditionalFormatting>
  <conditionalFormatting sqref="U10:W10">
    <cfRule type="duplicateValues" dxfId="776" priority="127"/>
  </conditionalFormatting>
  <conditionalFormatting sqref="X10:Z10">
    <cfRule type="duplicateValues" dxfId="775" priority="126"/>
  </conditionalFormatting>
  <conditionalFormatting sqref="AA10:AC10">
    <cfRule type="duplicateValues" dxfId="774" priority="125"/>
  </conditionalFormatting>
  <conditionalFormatting sqref="AD10:AF10">
    <cfRule type="duplicateValues" dxfId="773" priority="124"/>
  </conditionalFormatting>
  <conditionalFormatting sqref="AG10:AI10">
    <cfRule type="duplicateValues" dxfId="772" priority="123"/>
  </conditionalFormatting>
  <conditionalFormatting sqref="F11:H11">
    <cfRule type="duplicateValues" dxfId="771" priority="122"/>
  </conditionalFormatting>
  <conditionalFormatting sqref="I11:K11">
    <cfRule type="duplicateValues" dxfId="770" priority="121"/>
  </conditionalFormatting>
  <conditionalFormatting sqref="L11:N11">
    <cfRule type="duplicateValues" dxfId="769" priority="120"/>
  </conditionalFormatting>
  <conditionalFormatting sqref="O11:Q11">
    <cfRule type="duplicateValues" dxfId="768" priority="119"/>
  </conditionalFormatting>
  <conditionalFormatting sqref="R11:T11">
    <cfRule type="duplicateValues" dxfId="767" priority="118"/>
  </conditionalFormatting>
  <conditionalFormatting sqref="U11:W11">
    <cfRule type="duplicateValues" dxfId="766" priority="117"/>
  </conditionalFormatting>
  <conditionalFormatting sqref="X11:Z11">
    <cfRule type="duplicateValues" dxfId="765" priority="116"/>
  </conditionalFormatting>
  <conditionalFormatting sqref="AA11:AC11">
    <cfRule type="duplicateValues" dxfId="764" priority="115"/>
  </conditionalFormatting>
  <conditionalFormatting sqref="AD11:AF11">
    <cfRule type="duplicateValues" dxfId="763" priority="114"/>
  </conditionalFormatting>
  <conditionalFormatting sqref="AG11:AI11">
    <cfRule type="duplicateValues" dxfId="762" priority="113"/>
  </conditionalFormatting>
  <conditionalFormatting sqref="F12:H12">
    <cfRule type="duplicateValues" dxfId="761" priority="112"/>
  </conditionalFormatting>
  <conditionalFormatting sqref="I12:K12">
    <cfRule type="duplicateValues" dxfId="760" priority="111"/>
  </conditionalFormatting>
  <conditionalFormatting sqref="L12:N12">
    <cfRule type="duplicateValues" dxfId="759" priority="110"/>
  </conditionalFormatting>
  <conditionalFormatting sqref="O12:Q12">
    <cfRule type="duplicateValues" dxfId="758" priority="109"/>
  </conditionalFormatting>
  <conditionalFormatting sqref="R12:T12">
    <cfRule type="duplicateValues" dxfId="757" priority="108"/>
  </conditionalFormatting>
  <conditionalFormatting sqref="U12:W12">
    <cfRule type="duplicateValues" dxfId="756" priority="107"/>
  </conditionalFormatting>
  <conditionalFormatting sqref="X12:Z12">
    <cfRule type="duplicateValues" dxfId="755" priority="106"/>
  </conditionalFormatting>
  <conditionalFormatting sqref="AA12:AC12">
    <cfRule type="duplicateValues" dxfId="754" priority="105"/>
  </conditionalFormatting>
  <conditionalFormatting sqref="AD12:AF12">
    <cfRule type="duplicateValues" dxfId="753" priority="104"/>
  </conditionalFormatting>
  <conditionalFormatting sqref="AG12:AI12">
    <cfRule type="duplicateValues" dxfId="752" priority="103"/>
  </conditionalFormatting>
  <conditionalFormatting sqref="F13:H13">
    <cfRule type="duplicateValues" dxfId="751" priority="102"/>
  </conditionalFormatting>
  <conditionalFormatting sqref="I13:K13">
    <cfRule type="duplicateValues" dxfId="750" priority="101"/>
  </conditionalFormatting>
  <conditionalFormatting sqref="L13:N13">
    <cfRule type="duplicateValues" dxfId="749" priority="100"/>
  </conditionalFormatting>
  <conditionalFormatting sqref="O13:Q13">
    <cfRule type="duplicateValues" dxfId="748" priority="99"/>
  </conditionalFormatting>
  <conditionalFormatting sqref="R13:T13">
    <cfRule type="duplicateValues" dxfId="747" priority="98"/>
  </conditionalFormatting>
  <conditionalFormatting sqref="U13:W13">
    <cfRule type="duplicateValues" dxfId="746" priority="97"/>
  </conditionalFormatting>
  <conditionalFormatting sqref="X13:Z13">
    <cfRule type="duplicateValues" dxfId="745" priority="96"/>
  </conditionalFormatting>
  <conditionalFormatting sqref="AA13:AC13">
    <cfRule type="duplicateValues" dxfId="744" priority="95"/>
  </conditionalFormatting>
  <conditionalFormatting sqref="AD13:AF13">
    <cfRule type="duplicateValues" dxfId="743" priority="94"/>
  </conditionalFormatting>
  <conditionalFormatting sqref="AG13:AI13">
    <cfRule type="duplicateValues" dxfId="742" priority="93"/>
  </conditionalFormatting>
  <conditionalFormatting sqref="F14:H14">
    <cfRule type="duplicateValues" dxfId="741" priority="92"/>
  </conditionalFormatting>
  <conditionalFormatting sqref="I14:K14">
    <cfRule type="duplicateValues" dxfId="740" priority="91"/>
  </conditionalFormatting>
  <conditionalFormatting sqref="L14:N14">
    <cfRule type="duplicateValues" dxfId="739" priority="90"/>
  </conditionalFormatting>
  <conditionalFormatting sqref="O14:Q14">
    <cfRule type="duplicateValues" dxfId="738" priority="89"/>
  </conditionalFormatting>
  <conditionalFormatting sqref="R14:T14">
    <cfRule type="duplicateValues" dxfId="737" priority="88"/>
  </conditionalFormatting>
  <conditionalFormatting sqref="U14:W14">
    <cfRule type="duplicateValues" dxfId="736" priority="87"/>
  </conditionalFormatting>
  <conditionalFormatting sqref="X14:Z14">
    <cfRule type="duplicateValues" dxfId="735" priority="86"/>
  </conditionalFormatting>
  <conditionalFormatting sqref="AA14:AC14">
    <cfRule type="duplicateValues" dxfId="734" priority="85"/>
  </conditionalFormatting>
  <conditionalFormatting sqref="AD14:AF14">
    <cfRule type="duplicateValues" dxfId="733" priority="84"/>
  </conditionalFormatting>
  <conditionalFormatting sqref="AG14:AI14">
    <cfRule type="duplicateValues" dxfId="732" priority="83"/>
  </conditionalFormatting>
  <conditionalFormatting sqref="F15:H15">
    <cfRule type="duplicateValues" dxfId="731" priority="82"/>
  </conditionalFormatting>
  <conditionalFormatting sqref="I15:K15">
    <cfRule type="duplicateValues" dxfId="730" priority="81"/>
  </conditionalFormatting>
  <conditionalFormatting sqref="L15:N15">
    <cfRule type="duplicateValues" dxfId="729" priority="80"/>
  </conditionalFormatting>
  <conditionalFormatting sqref="O15:Q15">
    <cfRule type="duplicateValues" dxfId="728" priority="79"/>
  </conditionalFormatting>
  <conditionalFormatting sqref="R15:T15">
    <cfRule type="duplicateValues" dxfId="727" priority="78"/>
  </conditionalFormatting>
  <conditionalFormatting sqref="U15:W15">
    <cfRule type="duplicateValues" dxfId="726" priority="77"/>
  </conditionalFormatting>
  <conditionalFormatting sqref="X15:Z15">
    <cfRule type="duplicateValues" dxfId="725" priority="76"/>
  </conditionalFormatting>
  <conditionalFormatting sqref="AA15:AC15">
    <cfRule type="duplicateValues" dxfId="724" priority="75"/>
  </conditionalFormatting>
  <conditionalFormatting sqref="AD15:AF15">
    <cfRule type="duplicateValues" dxfId="723" priority="74"/>
  </conditionalFormatting>
  <conditionalFormatting sqref="AG15:AI15">
    <cfRule type="duplicateValues" dxfId="722" priority="73"/>
  </conditionalFormatting>
  <conditionalFormatting sqref="F16:H16">
    <cfRule type="duplicateValues" dxfId="721" priority="72"/>
  </conditionalFormatting>
  <conditionalFormatting sqref="I16:K16">
    <cfRule type="duplicateValues" dxfId="720" priority="71"/>
  </conditionalFormatting>
  <conditionalFormatting sqref="L16:N16">
    <cfRule type="duplicateValues" dxfId="719" priority="70"/>
  </conditionalFormatting>
  <conditionalFormatting sqref="O16:Q16">
    <cfRule type="duplicateValues" dxfId="718" priority="69"/>
  </conditionalFormatting>
  <conditionalFormatting sqref="R16:T16">
    <cfRule type="duplicateValues" dxfId="717" priority="68"/>
  </conditionalFormatting>
  <conditionalFormatting sqref="U16:W16">
    <cfRule type="duplicateValues" dxfId="716" priority="67"/>
  </conditionalFormatting>
  <conditionalFormatting sqref="X16:Z16">
    <cfRule type="duplicateValues" dxfId="715" priority="66"/>
  </conditionalFormatting>
  <conditionalFormatting sqref="AA16:AC16">
    <cfRule type="duplicateValues" dxfId="714" priority="65"/>
  </conditionalFormatting>
  <conditionalFormatting sqref="AD16:AF16">
    <cfRule type="duplicateValues" dxfId="713" priority="64"/>
  </conditionalFormatting>
  <conditionalFormatting sqref="AG16:AI16">
    <cfRule type="duplicateValues" dxfId="712" priority="63"/>
  </conditionalFormatting>
  <conditionalFormatting sqref="F17:H17">
    <cfRule type="duplicateValues" dxfId="711" priority="62"/>
  </conditionalFormatting>
  <conditionalFormatting sqref="I17:K17">
    <cfRule type="duplicateValues" dxfId="710" priority="61"/>
  </conditionalFormatting>
  <conditionalFormatting sqref="L17:N17">
    <cfRule type="duplicateValues" dxfId="709" priority="60"/>
  </conditionalFormatting>
  <conditionalFormatting sqref="O17:Q17">
    <cfRule type="duplicateValues" dxfId="708" priority="59"/>
  </conditionalFormatting>
  <conditionalFormatting sqref="R17:T17">
    <cfRule type="duplicateValues" dxfId="707" priority="58"/>
  </conditionalFormatting>
  <conditionalFormatting sqref="U17:W17">
    <cfRule type="duplicateValues" dxfId="706" priority="57"/>
  </conditionalFormatting>
  <conditionalFormatting sqref="X17:Z17">
    <cfRule type="duplicateValues" dxfId="705" priority="56"/>
  </conditionalFormatting>
  <conditionalFormatting sqref="AA17:AC17">
    <cfRule type="duplicateValues" dxfId="704" priority="55"/>
  </conditionalFormatting>
  <conditionalFormatting sqref="AD17:AF17">
    <cfRule type="duplicateValues" dxfId="703" priority="54"/>
  </conditionalFormatting>
  <conditionalFormatting sqref="AG17:AI17">
    <cfRule type="duplicateValues" dxfId="702" priority="53"/>
  </conditionalFormatting>
  <conditionalFormatting sqref="F18:H18">
    <cfRule type="duplicateValues" dxfId="701" priority="52"/>
  </conditionalFormatting>
  <conditionalFormatting sqref="I18:K18">
    <cfRule type="duplicateValues" dxfId="700" priority="51"/>
  </conditionalFormatting>
  <conditionalFormatting sqref="L18:N18">
    <cfRule type="duplicateValues" dxfId="699" priority="50"/>
  </conditionalFormatting>
  <conditionalFormatting sqref="O18:Q18">
    <cfRule type="duplicateValues" dxfId="698" priority="49"/>
  </conditionalFormatting>
  <conditionalFormatting sqref="R18:T18">
    <cfRule type="duplicateValues" dxfId="697" priority="48"/>
  </conditionalFormatting>
  <conditionalFormatting sqref="U18:W18">
    <cfRule type="duplicateValues" dxfId="696" priority="47"/>
  </conditionalFormatting>
  <conditionalFormatting sqref="X18:Z18">
    <cfRule type="duplicateValues" dxfId="695" priority="46"/>
  </conditionalFormatting>
  <conditionalFormatting sqref="AA18:AC18">
    <cfRule type="duplicateValues" dxfId="694" priority="45"/>
  </conditionalFormatting>
  <conditionalFormatting sqref="AD18:AF18">
    <cfRule type="duplicateValues" dxfId="693" priority="44"/>
  </conditionalFormatting>
  <conditionalFormatting sqref="AG18:AI18">
    <cfRule type="duplicateValues" dxfId="692" priority="43"/>
  </conditionalFormatting>
  <conditionalFormatting sqref="F19:H19">
    <cfRule type="duplicateValues" dxfId="691" priority="42"/>
  </conditionalFormatting>
  <conditionalFormatting sqref="I19:K19">
    <cfRule type="duplicateValues" dxfId="690" priority="41"/>
  </conditionalFormatting>
  <conditionalFormatting sqref="L19:N19">
    <cfRule type="duplicateValues" dxfId="689" priority="40"/>
  </conditionalFormatting>
  <conditionalFormatting sqref="O19:Q19">
    <cfRule type="duplicateValues" dxfId="688" priority="39"/>
  </conditionalFormatting>
  <conditionalFormatting sqref="R19:T19">
    <cfRule type="duplicateValues" dxfId="687" priority="38"/>
  </conditionalFormatting>
  <conditionalFormatting sqref="U19:W19">
    <cfRule type="duplicateValues" dxfId="686" priority="37"/>
  </conditionalFormatting>
  <conditionalFormatting sqref="X19:Z19">
    <cfRule type="duplicateValues" dxfId="685" priority="36"/>
  </conditionalFormatting>
  <conditionalFormatting sqref="AA19:AC19">
    <cfRule type="duplicateValues" dxfId="684" priority="35"/>
  </conditionalFormatting>
  <conditionalFormatting sqref="AD19:AF19">
    <cfRule type="duplicateValues" dxfId="683" priority="34"/>
  </conditionalFormatting>
  <conditionalFormatting sqref="AG19:AI19">
    <cfRule type="duplicateValues" dxfId="682" priority="33"/>
  </conditionalFormatting>
  <conditionalFormatting sqref="F20:H20">
    <cfRule type="duplicateValues" dxfId="681" priority="32"/>
  </conditionalFormatting>
  <conditionalFormatting sqref="I20:K20">
    <cfRule type="duplicateValues" dxfId="680" priority="31"/>
  </conditionalFormatting>
  <conditionalFormatting sqref="L20:N20">
    <cfRule type="duplicateValues" dxfId="679" priority="30"/>
  </conditionalFormatting>
  <conditionalFormatting sqref="O20:Q20">
    <cfRule type="duplicateValues" dxfId="678" priority="29"/>
  </conditionalFormatting>
  <conditionalFormatting sqref="R20:T20">
    <cfRule type="duplicateValues" dxfId="677" priority="28"/>
  </conditionalFormatting>
  <conditionalFormatting sqref="U20:W20">
    <cfRule type="duplicateValues" dxfId="676" priority="27"/>
  </conditionalFormatting>
  <conditionalFormatting sqref="X20:Z20">
    <cfRule type="duplicateValues" dxfId="675" priority="26"/>
  </conditionalFormatting>
  <conditionalFormatting sqref="AA20:AC20">
    <cfRule type="duplicateValues" dxfId="674" priority="25"/>
  </conditionalFormatting>
  <conditionalFormatting sqref="AD20:AF20">
    <cfRule type="duplicateValues" dxfId="673" priority="24"/>
  </conditionalFormatting>
  <conditionalFormatting sqref="AG20:AI20">
    <cfRule type="duplicateValues" dxfId="672" priority="23"/>
  </conditionalFormatting>
  <conditionalFormatting sqref="F21:H21">
    <cfRule type="duplicateValues" dxfId="671" priority="22"/>
  </conditionalFormatting>
  <conditionalFormatting sqref="I21:K21">
    <cfRule type="duplicateValues" dxfId="670" priority="21"/>
  </conditionalFormatting>
  <conditionalFormatting sqref="L21:N21">
    <cfRule type="duplicateValues" dxfId="669" priority="20"/>
  </conditionalFormatting>
  <conditionalFormatting sqref="O21:Q21">
    <cfRule type="duplicateValues" dxfId="668" priority="19"/>
  </conditionalFormatting>
  <conditionalFormatting sqref="R21:T21">
    <cfRule type="duplicateValues" dxfId="667" priority="18"/>
  </conditionalFormatting>
  <conditionalFormatting sqref="U21:W21">
    <cfRule type="duplicateValues" dxfId="666" priority="17"/>
  </conditionalFormatting>
  <conditionalFormatting sqref="X21:Z21">
    <cfRule type="duplicateValues" dxfId="665" priority="16"/>
  </conditionalFormatting>
  <conditionalFormatting sqref="AA21:AC21">
    <cfRule type="duplicateValues" dxfId="664" priority="15"/>
  </conditionalFormatting>
  <conditionalFormatting sqref="AD21:AF21">
    <cfRule type="duplicateValues" dxfId="663" priority="14"/>
  </conditionalFormatting>
  <conditionalFormatting sqref="AG21:AI21">
    <cfRule type="duplicateValues" dxfId="662" priority="13"/>
  </conditionalFormatting>
  <conditionalFormatting sqref="F22:H22">
    <cfRule type="duplicateValues" dxfId="661" priority="12"/>
  </conditionalFormatting>
  <conditionalFormatting sqref="I22:K22">
    <cfRule type="duplicateValues" dxfId="660" priority="11"/>
  </conditionalFormatting>
  <conditionalFormatting sqref="L22:N22">
    <cfRule type="duplicateValues" dxfId="659" priority="10"/>
  </conditionalFormatting>
  <conditionalFormatting sqref="O22:Q22">
    <cfRule type="duplicateValues" dxfId="658" priority="9"/>
  </conditionalFormatting>
  <conditionalFormatting sqref="R22:T22">
    <cfRule type="duplicateValues" dxfId="657" priority="8"/>
  </conditionalFormatting>
  <conditionalFormatting sqref="U22:W22">
    <cfRule type="duplicateValues" dxfId="656" priority="7"/>
  </conditionalFormatting>
  <conditionalFormatting sqref="X22:Z22">
    <cfRule type="duplicateValues" dxfId="655" priority="6"/>
  </conditionalFormatting>
  <conditionalFormatting sqref="AA22:AC22">
    <cfRule type="duplicateValues" dxfId="654" priority="5"/>
  </conditionalFormatting>
  <conditionalFormatting sqref="AD22:AF22">
    <cfRule type="duplicateValues" dxfId="653" priority="4"/>
  </conditionalFormatting>
  <conditionalFormatting sqref="AG22:AI22">
    <cfRule type="duplicateValues" dxfId="652" priority="3"/>
  </conditionalFormatting>
  <conditionalFormatting sqref="E1:E3">
    <cfRule type="cellIs" dxfId="651" priority="173" operator="equal">
      <formula>0</formula>
    </cfRule>
  </conditionalFormatting>
  <conditionalFormatting sqref="F23:H26">
    <cfRule type="expression" dxfId="650" priority="2">
      <formula>F$89=0</formula>
    </cfRule>
  </conditionalFormatting>
  <conditionalFormatting sqref="I23:AI26">
    <cfRule type="expression" dxfId="649" priority="1">
      <formula>I$89=0</formula>
    </cfRule>
  </conditionalFormatting>
  <dataValidations count="3">
    <dataValidation type="list" allowBlank="1" showInputMessage="1" showErrorMessage="1" sqref="C3">
      <formula1>"Kepala Sekolah"</formula1>
    </dataValidation>
    <dataValidation type="list" allowBlank="1" showInputMessage="1" showErrorMessage="1" errorTitle="Anda Salah Mengetik" error="Ketik huruf &quot;v&quot; (kecil)_x000a_huruf lain tidak mau" promptTitle="Cara Pengisian" prompt="Beri tanda checklist dengan mengetik huru &quot;v&quot; _x000a_huruf kecil" sqref="F6:AI6">
      <formula1>"v"</formula1>
    </dataValidation>
    <dataValidation type="list" allowBlank="1" showInputMessage="1" showErrorMessage="1" errorTitle="Anda Salah Mengetik" error="Ketik huruf &quot;v&quot; (kecil)_x000a_huruf lain tidak mau" sqref="F7:AI22">
      <formula1>"v"</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L99"/>
  <sheetViews>
    <sheetView showGridLines="0" zoomScale="85" zoomScaleNormal="85" workbookViewId="0">
      <pane xSplit="5" ySplit="5" topLeftCell="F25" activePane="bottomRight" state="frozen"/>
      <selection pane="topRight"/>
      <selection pane="bottomLeft"/>
      <selection pane="bottomRight"/>
    </sheetView>
  </sheetViews>
  <sheetFormatPr defaultColWidth="0" defaultRowHeight="0" customHeight="1" zeroHeight="1"/>
  <cols>
    <col min="1" max="1" width="12.6328125" style="141" customWidth="1"/>
    <col min="2" max="2" width="6.36328125" style="141" customWidth="1"/>
    <col min="3" max="3" width="15.36328125" style="141" customWidth="1"/>
    <col min="4" max="4" width="6.36328125" style="141" customWidth="1"/>
    <col min="5" max="5" width="41.90625" style="141" customWidth="1"/>
    <col min="6" max="35" width="5.08984375" style="279" customWidth="1"/>
    <col min="36" max="36" width="9.08984375" style="141" customWidth="1"/>
    <col min="37" max="38" width="0" style="141" hidden="1" customWidth="1"/>
    <col min="39" max="16384" width="9.08984375" style="141" hidden="1"/>
  </cols>
  <sheetData>
    <row r="1" spans="1:36" ht="21.75" customHeight="1">
      <c r="A1" s="147"/>
      <c r="B1" s="283" t="s">
        <v>517</v>
      </c>
      <c r="C1" s="283"/>
      <c r="D1" s="283" t="s">
        <v>492</v>
      </c>
      <c r="E1" s="355">
        <f>DATA!F9</f>
        <v>0</v>
      </c>
      <c r="F1" s="1006" t="s">
        <v>914</v>
      </c>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293"/>
      <c r="AE1" s="293"/>
      <c r="AF1" s="293"/>
      <c r="AG1" s="293"/>
      <c r="AH1" s="293"/>
      <c r="AI1" s="293"/>
      <c r="AJ1" s="147"/>
    </row>
    <row r="2" spans="1:36" ht="21.75" customHeight="1">
      <c r="A2" s="147"/>
      <c r="B2" s="283" t="s">
        <v>875</v>
      </c>
      <c r="C2" s="283"/>
      <c r="D2" s="283" t="s">
        <v>492</v>
      </c>
      <c r="E2" s="356">
        <f>DATA!F10</f>
        <v>0</v>
      </c>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293"/>
      <c r="AE2" s="293"/>
      <c r="AF2" s="293"/>
      <c r="AG2" s="293"/>
      <c r="AH2" s="293"/>
      <c r="AI2" s="293"/>
      <c r="AJ2" s="147"/>
    </row>
    <row r="3" spans="1:36" ht="21.75" customHeight="1">
      <c r="A3" s="147"/>
      <c r="B3" s="283" t="s">
        <v>525</v>
      </c>
      <c r="C3" s="284"/>
      <c r="D3" s="284" t="s">
        <v>492</v>
      </c>
      <c r="E3" s="356">
        <f>DATA!F17</f>
        <v>0</v>
      </c>
      <c r="F3" s="1007"/>
      <c r="G3" s="1007"/>
      <c r="H3" s="1007"/>
      <c r="I3" s="1007"/>
      <c r="J3" s="1007"/>
      <c r="K3" s="1007"/>
      <c r="L3" s="1007"/>
      <c r="M3" s="1007"/>
      <c r="N3" s="1007"/>
      <c r="O3" s="1007"/>
      <c r="P3" s="1007"/>
      <c r="Q3" s="1007"/>
      <c r="R3" s="1007"/>
      <c r="S3" s="1007"/>
      <c r="T3" s="1007"/>
      <c r="U3" s="1007"/>
      <c r="V3" s="1007"/>
      <c r="W3" s="1007"/>
      <c r="X3" s="1007"/>
      <c r="Y3" s="1007"/>
      <c r="Z3" s="1007"/>
      <c r="AA3" s="1007"/>
      <c r="AB3" s="1007"/>
      <c r="AC3" s="1007"/>
      <c r="AD3" s="293"/>
      <c r="AE3" s="293"/>
      <c r="AF3" s="293"/>
      <c r="AG3" s="293"/>
      <c r="AH3" s="293"/>
      <c r="AI3" s="293"/>
      <c r="AJ3" s="147"/>
    </row>
    <row r="4" spans="1:36" ht="14.5">
      <c r="A4" s="147"/>
      <c r="B4" s="988" t="s">
        <v>807</v>
      </c>
      <c r="C4" s="988" t="s">
        <v>876</v>
      </c>
      <c r="D4" s="982" t="s">
        <v>877</v>
      </c>
      <c r="E4" s="983"/>
      <c r="F4" s="993" t="s">
        <v>878</v>
      </c>
      <c r="G4" s="993"/>
      <c r="H4" s="993"/>
      <c r="I4" s="993" t="s">
        <v>879</v>
      </c>
      <c r="J4" s="993"/>
      <c r="K4" s="993"/>
      <c r="L4" s="993" t="s">
        <v>880</v>
      </c>
      <c r="M4" s="993"/>
      <c r="N4" s="993"/>
      <c r="O4" s="993" t="s">
        <v>881</v>
      </c>
      <c r="P4" s="993"/>
      <c r="Q4" s="993"/>
      <c r="R4" s="993" t="s">
        <v>882</v>
      </c>
      <c r="S4" s="993"/>
      <c r="T4" s="993"/>
      <c r="U4" s="993" t="s">
        <v>883</v>
      </c>
      <c r="V4" s="993"/>
      <c r="W4" s="993"/>
      <c r="X4" s="993" t="s">
        <v>884</v>
      </c>
      <c r="Y4" s="993"/>
      <c r="Z4" s="993"/>
      <c r="AA4" s="993" t="s">
        <v>885</v>
      </c>
      <c r="AB4" s="993"/>
      <c r="AC4" s="993"/>
      <c r="AD4" s="993" t="s">
        <v>886</v>
      </c>
      <c r="AE4" s="993"/>
      <c r="AF4" s="993"/>
      <c r="AG4" s="993" t="s">
        <v>887</v>
      </c>
      <c r="AH4" s="993"/>
      <c r="AI4" s="993"/>
      <c r="AJ4" s="147"/>
    </row>
    <row r="5" spans="1:36" ht="14.5">
      <c r="A5" s="147"/>
      <c r="B5" s="989"/>
      <c r="C5" s="989"/>
      <c r="D5" s="984"/>
      <c r="E5" s="985"/>
      <c r="F5" s="286">
        <v>0</v>
      </c>
      <c r="G5" s="286">
        <v>1</v>
      </c>
      <c r="H5" s="286">
        <v>2</v>
      </c>
      <c r="I5" s="286">
        <v>0</v>
      </c>
      <c r="J5" s="286">
        <v>1</v>
      </c>
      <c r="K5" s="286">
        <v>2</v>
      </c>
      <c r="L5" s="286">
        <v>0</v>
      </c>
      <c r="M5" s="286">
        <v>1</v>
      </c>
      <c r="N5" s="286">
        <v>2</v>
      </c>
      <c r="O5" s="286">
        <v>0</v>
      </c>
      <c r="P5" s="286">
        <v>1</v>
      </c>
      <c r="Q5" s="286">
        <v>2</v>
      </c>
      <c r="R5" s="286">
        <v>0</v>
      </c>
      <c r="S5" s="286">
        <v>1</v>
      </c>
      <c r="T5" s="286">
        <v>2</v>
      </c>
      <c r="U5" s="286">
        <v>0</v>
      </c>
      <c r="V5" s="286">
        <v>1</v>
      </c>
      <c r="W5" s="286">
        <v>2</v>
      </c>
      <c r="X5" s="286">
        <v>0</v>
      </c>
      <c r="Y5" s="286">
        <v>1</v>
      </c>
      <c r="Z5" s="286">
        <v>2</v>
      </c>
      <c r="AA5" s="286">
        <v>0</v>
      </c>
      <c r="AB5" s="286">
        <v>1</v>
      </c>
      <c r="AC5" s="286">
        <v>2</v>
      </c>
      <c r="AD5" s="286">
        <v>0</v>
      </c>
      <c r="AE5" s="286">
        <v>1</v>
      </c>
      <c r="AF5" s="286">
        <v>2</v>
      </c>
      <c r="AG5" s="286">
        <v>0</v>
      </c>
      <c r="AH5" s="286">
        <v>1</v>
      </c>
      <c r="AI5" s="286">
        <v>2</v>
      </c>
      <c r="AJ5" s="147"/>
    </row>
    <row r="6" spans="1:36" ht="14.5">
      <c r="A6" s="147"/>
      <c r="B6" s="990">
        <v>1</v>
      </c>
      <c r="C6" s="994" t="s">
        <v>915</v>
      </c>
      <c r="D6" s="287">
        <v>1</v>
      </c>
      <c r="E6" s="288" t="s">
        <v>916</v>
      </c>
      <c r="F6" s="289"/>
      <c r="G6" s="289" t="s">
        <v>890</v>
      </c>
      <c r="H6" s="289"/>
      <c r="I6" s="295"/>
      <c r="J6" s="295"/>
      <c r="K6" s="295" t="s">
        <v>890</v>
      </c>
      <c r="L6" s="289"/>
      <c r="M6" s="289"/>
      <c r="N6" s="289"/>
      <c r="O6" s="295"/>
      <c r="P6" s="295"/>
      <c r="Q6" s="295"/>
      <c r="R6" s="289"/>
      <c r="S6" s="289"/>
      <c r="T6" s="289"/>
      <c r="U6" s="295"/>
      <c r="V6" s="295"/>
      <c r="W6" s="295"/>
      <c r="X6" s="289"/>
      <c r="Y6" s="289"/>
      <c r="Z6" s="289"/>
      <c r="AA6" s="295"/>
      <c r="AB6" s="295"/>
      <c r="AC6" s="295"/>
      <c r="AD6" s="289"/>
      <c r="AE6" s="289"/>
      <c r="AF6" s="289"/>
      <c r="AG6" s="295"/>
      <c r="AH6" s="295"/>
      <c r="AI6" s="295"/>
      <c r="AJ6" s="147"/>
    </row>
    <row r="7" spans="1:36" ht="29">
      <c r="A7" s="147"/>
      <c r="B7" s="991"/>
      <c r="C7" s="995"/>
      <c r="D7" s="287">
        <v>2</v>
      </c>
      <c r="E7" s="288" t="s">
        <v>917</v>
      </c>
      <c r="F7" s="289"/>
      <c r="G7" s="289" t="s">
        <v>890</v>
      </c>
      <c r="H7" s="289"/>
      <c r="I7" s="295"/>
      <c r="J7" s="295"/>
      <c r="K7" s="295" t="s">
        <v>890</v>
      </c>
      <c r="L7" s="289"/>
      <c r="M7" s="289"/>
      <c r="N7" s="289"/>
      <c r="O7" s="295"/>
      <c r="P7" s="295"/>
      <c r="Q7" s="295"/>
      <c r="R7" s="289"/>
      <c r="S7" s="289"/>
      <c r="T7" s="289"/>
      <c r="U7" s="295"/>
      <c r="V7" s="295"/>
      <c r="W7" s="295"/>
      <c r="X7" s="289"/>
      <c r="Y7" s="289"/>
      <c r="Z7" s="289"/>
      <c r="AA7" s="295"/>
      <c r="AB7" s="295"/>
      <c r="AC7" s="295"/>
      <c r="AD7" s="289"/>
      <c r="AE7" s="289"/>
      <c r="AF7" s="289"/>
      <c r="AG7" s="295"/>
      <c r="AH7" s="295"/>
      <c r="AI7" s="295"/>
      <c r="AJ7" s="147"/>
    </row>
    <row r="8" spans="1:36" ht="29">
      <c r="A8" s="147"/>
      <c r="B8" s="991"/>
      <c r="C8" s="995"/>
      <c r="D8" s="287">
        <v>3</v>
      </c>
      <c r="E8" s="288" t="s">
        <v>918</v>
      </c>
      <c r="F8" s="289"/>
      <c r="G8" s="289"/>
      <c r="H8" s="289" t="s">
        <v>890</v>
      </c>
      <c r="I8" s="295"/>
      <c r="J8" s="295"/>
      <c r="K8" s="295" t="s">
        <v>890</v>
      </c>
      <c r="L8" s="289"/>
      <c r="M8" s="289"/>
      <c r="N8" s="289"/>
      <c r="O8" s="295"/>
      <c r="P8" s="295"/>
      <c r="Q8" s="295"/>
      <c r="R8" s="289"/>
      <c r="S8" s="289"/>
      <c r="T8" s="289"/>
      <c r="U8" s="295"/>
      <c r="V8" s="295"/>
      <c r="W8" s="295"/>
      <c r="X8" s="289"/>
      <c r="Y8" s="289"/>
      <c r="Z8" s="289"/>
      <c r="AA8" s="295"/>
      <c r="AB8" s="295"/>
      <c r="AC8" s="295"/>
      <c r="AD8" s="289"/>
      <c r="AE8" s="289"/>
      <c r="AF8" s="289"/>
      <c r="AG8" s="295"/>
      <c r="AH8" s="295"/>
      <c r="AI8" s="295"/>
      <c r="AJ8" s="147"/>
    </row>
    <row r="9" spans="1:36" ht="29">
      <c r="A9" s="147"/>
      <c r="B9" s="991"/>
      <c r="C9" s="995"/>
      <c r="D9" s="287">
        <v>4</v>
      </c>
      <c r="E9" s="288" t="s">
        <v>919</v>
      </c>
      <c r="F9" s="289"/>
      <c r="G9" s="289"/>
      <c r="H9" s="289" t="s">
        <v>890</v>
      </c>
      <c r="I9" s="295"/>
      <c r="J9" s="295"/>
      <c r="K9" s="295" t="s">
        <v>890</v>
      </c>
      <c r="L9" s="289"/>
      <c r="M9" s="289"/>
      <c r="N9" s="289"/>
      <c r="O9" s="295"/>
      <c r="P9" s="295"/>
      <c r="Q9" s="295"/>
      <c r="R9" s="289"/>
      <c r="S9" s="289"/>
      <c r="T9" s="289"/>
      <c r="U9" s="295"/>
      <c r="V9" s="295"/>
      <c r="W9" s="295"/>
      <c r="X9" s="289"/>
      <c r="Y9" s="289"/>
      <c r="Z9" s="289"/>
      <c r="AA9" s="295"/>
      <c r="AB9" s="295"/>
      <c r="AC9" s="295"/>
      <c r="AD9" s="289"/>
      <c r="AE9" s="289"/>
      <c r="AF9" s="289"/>
      <c r="AG9" s="295"/>
      <c r="AH9" s="295"/>
      <c r="AI9" s="295"/>
      <c r="AJ9" s="147"/>
    </row>
    <row r="10" spans="1:36" ht="29">
      <c r="A10" s="147"/>
      <c r="B10" s="991"/>
      <c r="C10" s="995"/>
      <c r="D10" s="287">
        <v>5</v>
      </c>
      <c r="E10" s="288" t="s">
        <v>920</v>
      </c>
      <c r="F10" s="289"/>
      <c r="G10" s="289"/>
      <c r="H10" s="289" t="s">
        <v>890</v>
      </c>
      <c r="I10" s="295"/>
      <c r="J10" s="295"/>
      <c r="K10" s="295" t="s">
        <v>890</v>
      </c>
      <c r="L10" s="289"/>
      <c r="M10" s="289"/>
      <c r="N10" s="289"/>
      <c r="O10" s="295"/>
      <c r="P10" s="295"/>
      <c r="Q10" s="295"/>
      <c r="R10" s="289"/>
      <c r="S10" s="289"/>
      <c r="T10" s="289"/>
      <c r="U10" s="295"/>
      <c r="V10" s="295"/>
      <c r="W10" s="295"/>
      <c r="X10" s="289"/>
      <c r="Y10" s="289"/>
      <c r="Z10" s="289"/>
      <c r="AA10" s="295"/>
      <c r="AB10" s="295"/>
      <c r="AC10" s="295"/>
      <c r="AD10" s="289"/>
      <c r="AE10" s="289"/>
      <c r="AF10" s="289"/>
      <c r="AG10" s="295"/>
      <c r="AH10" s="295"/>
      <c r="AI10" s="295"/>
      <c r="AJ10" s="147"/>
    </row>
    <row r="11" spans="1:36" ht="14.5">
      <c r="A11" s="147"/>
      <c r="B11" s="991"/>
      <c r="C11" s="995"/>
      <c r="D11" s="287">
        <v>6</v>
      </c>
      <c r="E11" s="288" t="s">
        <v>921</v>
      </c>
      <c r="F11" s="289"/>
      <c r="G11" s="289"/>
      <c r="H11" s="289" t="s">
        <v>890</v>
      </c>
      <c r="I11" s="295"/>
      <c r="J11" s="295"/>
      <c r="K11" s="295" t="s">
        <v>890</v>
      </c>
      <c r="L11" s="289"/>
      <c r="M11" s="289"/>
      <c r="N11" s="289"/>
      <c r="O11" s="295"/>
      <c r="P11" s="295"/>
      <c r="Q11" s="295"/>
      <c r="R11" s="289"/>
      <c r="S11" s="289"/>
      <c r="T11" s="289"/>
      <c r="U11" s="295"/>
      <c r="V11" s="295"/>
      <c r="W11" s="295"/>
      <c r="X11" s="289"/>
      <c r="Y11" s="289"/>
      <c r="Z11" s="289"/>
      <c r="AA11" s="295"/>
      <c r="AB11" s="295"/>
      <c r="AC11" s="295"/>
      <c r="AD11" s="289"/>
      <c r="AE11" s="289"/>
      <c r="AF11" s="289"/>
      <c r="AG11" s="295"/>
      <c r="AH11" s="295"/>
      <c r="AI11" s="295"/>
      <c r="AJ11" s="147"/>
    </row>
    <row r="12" spans="1:36" ht="29">
      <c r="A12" s="147"/>
      <c r="B12" s="991"/>
      <c r="C12" s="995"/>
      <c r="D12" s="287">
        <v>7</v>
      </c>
      <c r="E12" s="288" t="s">
        <v>922</v>
      </c>
      <c r="F12" s="289"/>
      <c r="G12" s="289"/>
      <c r="H12" s="289" t="s">
        <v>890</v>
      </c>
      <c r="I12" s="295"/>
      <c r="J12" s="295"/>
      <c r="K12" s="295" t="s">
        <v>890</v>
      </c>
      <c r="L12" s="289"/>
      <c r="M12" s="289"/>
      <c r="N12" s="289"/>
      <c r="O12" s="295"/>
      <c r="P12" s="295"/>
      <c r="Q12" s="295"/>
      <c r="R12" s="289"/>
      <c r="S12" s="289"/>
      <c r="T12" s="289"/>
      <c r="U12" s="295"/>
      <c r="V12" s="295"/>
      <c r="W12" s="295"/>
      <c r="X12" s="289"/>
      <c r="Y12" s="289"/>
      <c r="Z12" s="289"/>
      <c r="AA12" s="295"/>
      <c r="AB12" s="295"/>
      <c r="AC12" s="295"/>
      <c r="AD12" s="289"/>
      <c r="AE12" s="289"/>
      <c r="AF12" s="289"/>
      <c r="AG12" s="295"/>
      <c r="AH12" s="295"/>
      <c r="AI12" s="295"/>
      <c r="AJ12" s="147"/>
    </row>
    <row r="13" spans="1:36" ht="14.5">
      <c r="A13" s="147"/>
      <c r="B13" s="992"/>
      <c r="C13" s="996"/>
      <c r="D13" s="287">
        <v>8</v>
      </c>
      <c r="E13" s="288" t="s">
        <v>923</v>
      </c>
      <c r="F13" s="289"/>
      <c r="G13" s="289" t="s">
        <v>890</v>
      </c>
      <c r="H13" s="289"/>
      <c r="I13" s="295"/>
      <c r="J13" s="295"/>
      <c r="K13" s="295" t="s">
        <v>890</v>
      </c>
      <c r="L13" s="289"/>
      <c r="M13" s="289"/>
      <c r="N13" s="289"/>
      <c r="O13" s="295"/>
      <c r="P13" s="295"/>
      <c r="Q13" s="295"/>
      <c r="R13" s="289"/>
      <c r="S13" s="289"/>
      <c r="T13" s="289"/>
      <c r="U13" s="295"/>
      <c r="V13" s="295"/>
      <c r="W13" s="295"/>
      <c r="X13" s="289"/>
      <c r="Y13" s="289"/>
      <c r="Z13" s="289"/>
      <c r="AA13" s="295"/>
      <c r="AB13" s="295"/>
      <c r="AC13" s="295"/>
      <c r="AD13" s="289"/>
      <c r="AE13" s="289"/>
      <c r="AF13" s="289"/>
      <c r="AG13" s="295"/>
      <c r="AH13" s="295"/>
      <c r="AI13" s="295"/>
      <c r="AJ13" s="147"/>
    </row>
    <row r="14" spans="1:36" ht="29">
      <c r="A14" s="147"/>
      <c r="B14" s="990">
        <v>2</v>
      </c>
      <c r="C14" s="994" t="s">
        <v>924</v>
      </c>
      <c r="D14" s="287">
        <v>1</v>
      </c>
      <c r="E14" s="288" t="s">
        <v>925</v>
      </c>
      <c r="F14" s="289"/>
      <c r="G14" s="289" t="s">
        <v>890</v>
      </c>
      <c r="H14" s="289"/>
      <c r="I14" s="295"/>
      <c r="J14" s="295"/>
      <c r="K14" s="295" t="s">
        <v>890</v>
      </c>
      <c r="L14" s="289"/>
      <c r="M14" s="289"/>
      <c r="N14" s="289"/>
      <c r="O14" s="295"/>
      <c r="P14" s="295"/>
      <c r="Q14" s="295"/>
      <c r="R14" s="289"/>
      <c r="S14" s="289"/>
      <c r="T14" s="289"/>
      <c r="U14" s="295"/>
      <c r="V14" s="295"/>
      <c r="W14" s="295"/>
      <c r="X14" s="289"/>
      <c r="Y14" s="289"/>
      <c r="Z14" s="289"/>
      <c r="AA14" s="295"/>
      <c r="AB14" s="295"/>
      <c r="AC14" s="295"/>
      <c r="AD14" s="289"/>
      <c r="AE14" s="289"/>
      <c r="AF14" s="289"/>
      <c r="AG14" s="295"/>
      <c r="AH14" s="295"/>
      <c r="AI14" s="295"/>
      <c r="AJ14" s="147"/>
    </row>
    <row r="15" spans="1:36" ht="29">
      <c r="A15" s="147"/>
      <c r="B15" s="991"/>
      <c r="C15" s="995"/>
      <c r="D15" s="287">
        <v>2</v>
      </c>
      <c r="E15" s="288" t="s">
        <v>926</v>
      </c>
      <c r="F15" s="289"/>
      <c r="G15" s="289"/>
      <c r="H15" s="289" t="s">
        <v>890</v>
      </c>
      <c r="I15" s="295"/>
      <c r="J15" s="295"/>
      <c r="K15" s="295" t="s">
        <v>890</v>
      </c>
      <c r="L15" s="289"/>
      <c r="M15" s="289"/>
      <c r="N15" s="289"/>
      <c r="O15" s="295"/>
      <c r="P15" s="295"/>
      <c r="Q15" s="295"/>
      <c r="R15" s="289"/>
      <c r="S15" s="289"/>
      <c r="T15" s="289"/>
      <c r="U15" s="295"/>
      <c r="V15" s="295"/>
      <c r="W15" s="295"/>
      <c r="X15" s="289"/>
      <c r="Y15" s="289"/>
      <c r="Z15" s="289"/>
      <c r="AA15" s="295"/>
      <c r="AB15" s="295"/>
      <c r="AC15" s="295"/>
      <c r="AD15" s="289"/>
      <c r="AE15" s="289"/>
      <c r="AF15" s="289"/>
      <c r="AG15" s="295"/>
      <c r="AH15" s="295"/>
      <c r="AI15" s="295"/>
      <c r="AJ15" s="147"/>
    </row>
    <row r="16" spans="1:36" ht="29">
      <c r="A16" s="147"/>
      <c r="B16" s="991"/>
      <c r="C16" s="995"/>
      <c r="D16" s="287">
        <v>3</v>
      </c>
      <c r="E16" s="288" t="s">
        <v>927</v>
      </c>
      <c r="F16" s="289"/>
      <c r="G16" s="289"/>
      <c r="H16" s="289" t="s">
        <v>890</v>
      </c>
      <c r="I16" s="295"/>
      <c r="J16" s="295"/>
      <c r="K16" s="295" t="s">
        <v>890</v>
      </c>
      <c r="L16" s="289"/>
      <c r="M16" s="289"/>
      <c r="N16" s="289"/>
      <c r="O16" s="295"/>
      <c r="P16" s="295"/>
      <c r="Q16" s="295"/>
      <c r="R16" s="289"/>
      <c r="S16" s="289"/>
      <c r="T16" s="289"/>
      <c r="U16" s="295"/>
      <c r="V16" s="295"/>
      <c r="W16" s="295"/>
      <c r="X16" s="289"/>
      <c r="Y16" s="289"/>
      <c r="Z16" s="289"/>
      <c r="AA16" s="295"/>
      <c r="AB16" s="295"/>
      <c r="AC16" s="295"/>
      <c r="AD16" s="289"/>
      <c r="AE16" s="289"/>
      <c r="AF16" s="289"/>
      <c r="AG16" s="295"/>
      <c r="AH16" s="295"/>
      <c r="AI16" s="295"/>
      <c r="AJ16" s="147"/>
    </row>
    <row r="17" spans="1:36" ht="29">
      <c r="A17" s="147"/>
      <c r="B17" s="991"/>
      <c r="C17" s="995"/>
      <c r="D17" s="287">
        <v>4</v>
      </c>
      <c r="E17" s="288" t="s">
        <v>928</v>
      </c>
      <c r="F17" s="289"/>
      <c r="G17" s="289"/>
      <c r="H17" s="289" t="s">
        <v>890</v>
      </c>
      <c r="I17" s="295"/>
      <c r="J17" s="295"/>
      <c r="K17" s="295" t="s">
        <v>890</v>
      </c>
      <c r="L17" s="289"/>
      <c r="M17" s="289"/>
      <c r="N17" s="289"/>
      <c r="O17" s="295"/>
      <c r="P17" s="295"/>
      <c r="Q17" s="295"/>
      <c r="R17" s="289"/>
      <c r="S17" s="289"/>
      <c r="T17" s="289"/>
      <c r="U17" s="295"/>
      <c r="V17" s="295"/>
      <c r="W17" s="295"/>
      <c r="X17" s="289"/>
      <c r="Y17" s="289"/>
      <c r="Z17" s="289"/>
      <c r="AA17" s="295"/>
      <c r="AB17" s="295"/>
      <c r="AC17" s="295"/>
      <c r="AD17" s="289"/>
      <c r="AE17" s="289"/>
      <c r="AF17" s="289"/>
      <c r="AG17" s="295"/>
      <c r="AH17" s="295"/>
      <c r="AI17" s="295"/>
      <c r="AJ17" s="147"/>
    </row>
    <row r="18" spans="1:36" ht="29">
      <c r="A18" s="147"/>
      <c r="B18" s="991"/>
      <c r="C18" s="995"/>
      <c r="D18" s="287">
        <v>5</v>
      </c>
      <c r="E18" s="288" t="s">
        <v>929</v>
      </c>
      <c r="F18" s="289"/>
      <c r="G18" s="289" t="s">
        <v>890</v>
      </c>
      <c r="H18" s="289"/>
      <c r="I18" s="295"/>
      <c r="J18" s="295"/>
      <c r="K18" s="295" t="s">
        <v>890</v>
      </c>
      <c r="L18" s="289"/>
      <c r="M18" s="289"/>
      <c r="N18" s="289"/>
      <c r="O18" s="295"/>
      <c r="P18" s="295"/>
      <c r="Q18" s="295"/>
      <c r="R18" s="289"/>
      <c r="S18" s="289"/>
      <c r="T18" s="289"/>
      <c r="U18" s="295"/>
      <c r="V18" s="295"/>
      <c r="W18" s="295"/>
      <c r="X18" s="289"/>
      <c r="Y18" s="289"/>
      <c r="Z18" s="289"/>
      <c r="AA18" s="295"/>
      <c r="AB18" s="295"/>
      <c r="AC18" s="295"/>
      <c r="AD18" s="289"/>
      <c r="AE18" s="289"/>
      <c r="AF18" s="289"/>
      <c r="AG18" s="295"/>
      <c r="AH18" s="295"/>
      <c r="AI18" s="295"/>
      <c r="AJ18" s="147"/>
    </row>
    <row r="19" spans="1:36" ht="29">
      <c r="A19" s="147"/>
      <c r="B19" s="992"/>
      <c r="C19" s="996"/>
      <c r="D19" s="287">
        <v>6</v>
      </c>
      <c r="E19" s="288" t="s">
        <v>930</v>
      </c>
      <c r="F19" s="289"/>
      <c r="G19" s="289" t="s">
        <v>890</v>
      </c>
      <c r="H19" s="289"/>
      <c r="I19" s="295"/>
      <c r="J19" s="295"/>
      <c r="K19" s="295" t="s">
        <v>890</v>
      </c>
      <c r="L19" s="289"/>
      <c r="M19" s="289"/>
      <c r="N19" s="289"/>
      <c r="O19" s="295"/>
      <c r="P19" s="295"/>
      <c r="Q19" s="295"/>
      <c r="R19" s="289"/>
      <c r="S19" s="289"/>
      <c r="T19" s="289"/>
      <c r="U19" s="295"/>
      <c r="V19" s="295"/>
      <c r="W19" s="295"/>
      <c r="X19" s="289"/>
      <c r="Y19" s="289"/>
      <c r="Z19" s="289"/>
      <c r="AA19" s="295"/>
      <c r="AB19" s="295"/>
      <c r="AC19" s="295"/>
      <c r="AD19" s="289"/>
      <c r="AE19" s="289"/>
      <c r="AF19" s="289"/>
      <c r="AG19" s="295"/>
      <c r="AH19" s="295"/>
      <c r="AI19" s="295"/>
      <c r="AJ19" s="147"/>
    </row>
    <row r="20" spans="1:36" ht="43.5">
      <c r="A20" s="147"/>
      <c r="B20" s="990">
        <v>3</v>
      </c>
      <c r="C20" s="994" t="s">
        <v>931</v>
      </c>
      <c r="D20" s="287">
        <v>1</v>
      </c>
      <c r="E20" s="288" t="s">
        <v>932</v>
      </c>
      <c r="F20" s="289"/>
      <c r="G20" s="289" t="s">
        <v>890</v>
      </c>
      <c r="H20" s="289"/>
      <c r="I20" s="295"/>
      <c r="J20" s="295"/>
      <c r="K20" s="295" t="s">
        <v>890</v>
      </c>
      <c r="L20" s="289"/>
      <c r="M20" s="289"/>
      <c r="N20" s="289"/>
      <c r="O20" s="295"/>
      <c r="P20" s="295"/>
      <c r="Q20" s="295"/>
      <c r="R20" s="289"/>
      <c r="S20" s="289"/>
      <c r="T20" s="289"/>
      <c r="U20" s="295"/>
      <c r="V20" s="295"/>
      <c r="W20" s="295"/>
      <c r="X20" s="289"/>
      <c r="Y20" s="289"/>
      <c r="Z20" s="289"/>
      <c r="AA20" s="295"/>
      <c r="AB20" s="295"/>
      <c r="AC20" s="295"/>
      <c r="AD20" s="289"/>
      <c r="AE20" s="289"/>
      <c r="AF20" s="289"/>
      <c r="AG20" s="295"/>
      <c r="AH20" s="295"/>
      <c r="AI20" s="295"/>
      <c r="AJ20" s="147"/>
    </row>
    <row r="21" spans="1:36" ht="58">
      <c r="A21" s="147"/>
      <c r="B21" s="991"/>
      <c r="C21" s="995"/>
      <c r="D21" s="287">
        <v>2</v>
      </c>
      <c r="E21" s="288" t="s">
        <v>933</v>
      </c>
      <c r="F21" s="289"/>
      <c r="G21" s="289"/>
      <c r="H21" s="289" t="s">
        <v>890</v>
      </c>
      <c r="I21" s="295"/>
      <c r="J21" s="295"/>
      <c r="K21" s="295" t="s">
        <v>890</v>
      </c>
      <c r="L21" s="289"/>
      <c r="M21" s="289"/>
      <c r="N21" s="289"/>
      <c r="O21" s="295"/>
      <c r="P21" s="295"/>
      <c r="Q21" s="295"/>
      <c r="R21" s="289"/>
      <c r="S21" s="289"/>
      <c r="T21" s="289"/>
      <c r="U21" s="295"/>
      <c r="V21" s="295"/>
      <c r="W21" s="295"/>
      <c r="X21" s="289"/>
      <c r="Y21" s="289"/>
      <c r="Z21" s="289"/>
      <c r="AA21" s="295"/>
      <c r="AB21" s="295"/>
      <c r="AC21" s="295"/>
      <c r="AD21" s="289"/>
      <c r="AE21" s="289"/>
      <c r="AF21" s="289"/>
      <c r="AG21" s="295"/>
      <c r="AH21" s="295"/>
      <c r="AI21" s="295"/>
      <c r="AJ21" s="147"/>
    </row>
    <row r="22" spans="1:36" ht="58">
      <c r="A22" s="147"/>
      <c r="B22" s="991"/>
      <c r="C22" s="995"/>
      <c r="D22" s="287">
        <v>3</v>
      </c>
      <c r="E22" s="288" t="s">
        <v>934</v>
      </c>
      <c r="F22" s="289"/>
      <c r="G22" s="289"/>
      <c r="H22" s="289" t="s">
        <v>890</v>
      </c>
      <c r="I22" s="295"/>
      <c r="J22" s="295"/>
      <c r="K22" s="295" t="s">
        <v>890</v>
      </c>
      <c r="L22" s="289"/>
      <c r="M22" s="289"/>
      <c r="N22" s="289"/>
      <c r="O22" s="295"/>
      <c r="P22" s="295"/>
      <c r="Q22" s="295"/>
      <c r="R22" s="289"/>
      <c r="S22" s="289"/>
      <c r="T22" s="289"/>
      <c r="U22" s="295"/>
      <c r="V22" s="295"/>
      <c r="W22" s="295"/>
      <c r="X22" s="289"/>
      <c r="Y22" s="289"/>
      <c r="Z22" s="289"/>
      <c r="AA22" s="295"/>
      <c r="AB22" s="295"/>
      <c r="AC22" s="295"/>
      <c r="AD22" s="289"/>
      <c r="AE22" s="289"/>
      <c r="AF22" s="289"/>
      <c r="AG22" s="295"/>
      <c r="AH22" s="295"/>
      <c r="AI22" s="295"/>
      <c r="AJ22" s="147"/>
    </row>
    <row r="23" spans="1:36" ht="43.5">
      <c r="A23" s="147"/>
      <c r="B23" s="992"/>
      <c r="C23" s="996"/>
      <c r="D23" s="287">
        <v>4</v>
      </c>
      <c r="E23" s="288" t="s">
        <v>935</v>
      </c>
      <c r="F23" s="289"/>
      <c r="G23" s="289"/>
      <c r="H23" s="289" t="s">
        <v>890</v>
      </c>
      <c r="I23" s="295"/>
      <c r="J23" s="295" t="s">
        <v>890</v>
      </c>
      <c r="K23" s="295"/>
      <c r="L23" s="289"/>
      <c r="M23" s="289"/>
      <c r="N23" s="289"/>
      <c r="O23" s="295"/>
      <c r="P23" s="295"/>
      <c r="Q23" s="295"/>
      <c r="R23" s="289"/>
      <c r="S23" s="289"/>
      <c r="T23" s="289"/>
      <c r="U23" s="295"/>
      <c r="V23" s="295"/>
      <c r="W23" s="295"/>
      <c r="X23" s="289"/>
      <c r="Y23" s="289"/>
      <c r="Z23" s="289"/>
      <c r="AA23" s="295"/>
      <c r="AB23" s="295"/>
      <c r="AC23" s="295"/>
      <c r="AD23" s="289"/>
      <c r="AE23" s="289"/>
      <c r="AF23" s="289"/>
      <c r="AG23" s="295"/>
      <c r="AH23" s="295"/>
      <c r="AI23" s="295"/>
      <c r="AJ23" s="147"/>
    </row>
    <row r="24" spans="1:36" ht="29">
      <c r="A24" s="147"/>
      <c r="B24" s="994">
        <v>3</v>
      </c>
      <c r="C24" s="994" t="s">
        <v>936</v>
      </c>
      <c r="D24" s="287">
        <v>1</v>
      </c>
      <c r="E24" s="288" t="s">
        <v>937</v>
      </c>
      <c r="F24" s="289"/>
      <c r="G24" s="289"/>
      <c r="H24" s="289" t="s">
        <v>890</v>
      </c>
      <c r="I24" s="295"/>
      <c r="J24" s="295" t="s">
        <v>890</v>
      </c>
      <c r="K24" s="295"/>
      <c r="L24" s="289"/>
      <c r="M24" s="289"/>
      <c r="N24" s="289"/>
      <c r="O24" s="295"/>
      <c r="P24" s="295"/>
      <c r="Q24" s="295"/>
      <c r="R24" s="289"/>
      <c r="S24" s="289"/>
      <c r="T24" s="289"/>
      <c r="U24" s="295"/>
      <c r="V24" s="295"/>
      <c r="W24" s="295"/>
      <c r="X24" s="289"/>
      <c r="Y24" s="289"/>
      <c r="Z24" s="289"/>
      <c r="AA24" s="295"/>
      <c r="AB24" s="295"/>
      <c r="AC24" s="295"/>
      <c r="AD24" s="289"/>
      <c r="AE24" s="289"/>
      <c r="AF24" s="289"/>
      <c r="AG24" s="295"/>
      <c r="AH24" s="295"/>
      <c r="AI24" s="295"/>
      <c r="AJ24" s="147"/>
    </row>
    <row r="25" spans="1:36" ht="29">
      <c r="A25" s="147"/>
      <c r="B25" s="995"/>
      <c r="C25" s="995"/>
      <c r="D25" s="287">
        <v>2</v>
      </c>
      <c r="E25" s="288" t="s">
        <v>938</v>
      </c>
      <c r="F25" s="289"/>
      <c r="G25" s="289"/>
      <c r="H25" s="289" t="s">
        <v>890</v>
      </c>
      <c r="I25" s="295"/>
      <c r="J25" s="295" t="s">
        <v>890</v>
      </c>
      <c r="K25" s="295"/>
      <c r="L25" s="289"/>
      <c r="M25" s="289"/>
      <c r="N25" s="289"/>
      <c r="O25" s="295"/>
      <c r="P25" s="295"/>
      <c r="Q25" s="295"/>
      <c r="R25" s="289"/>
      <c r="S25" s="289"/>
      <c r="T25" s="289"/>
      <c r="U25" s="295"/>
      <c r="V25" s="295"/>
      <c r="W25" s="295"/>
      <c r="X25" s="289"/>
      <c r="Y25" s="289"/>
      <c r="Z25" s="289"/>
      <c r="AA25" s="295"/>
      <c r="AB25" s="295"/>
      <c r="AC25" s="295"/>
      <c r="AD25" s="289"/>
      <c r="AE25" s="289"/>
      <c r="AF25" s="289"/>
      <c r="AG25" s="295"/>
      <c r="AH25" s="295"/>
      <c r="AI25" s="295"/>
      <c r="AJ25" s="147"/>
    </row>
    <row r="26" spans="1:36" ht="29">
      <c r="A26" s="147"/>
      <c r="B26" s="995"/>
      <c r="C26" s="995"/>
      <c r="D26" s="287">
        <v>3</v>
      </c>
      <c r="E26" s="288" t="s">
        <v>939</v>
      </c>
      <c r="F26" s="289"/>
      <c r="G26" s="289"/>
      <c r="H26" s="289" t="s">
        <v>890</v>
      </c>
      <c r="I26" s="295"/>
      <c r="J26" s="295"/>
      <c r="K26" s="295" t="s">
        <v>890</v>
      </c>
      <c r="L26" s="289"/>
      <c r="M26" s="289"/>
      <c r="N26" s="289"/>
      <c r="O26" s="295"/>
      <c r="P26" s="295"/>
      <c r="Q26" s="295"/>
      <c r="R26" s="289"/>
      <c r="S26" s="289"/>
      <c r="T26" s="289"/>
      <c r="U26" s="295"/>
      <c r="V26" s="295"/>
      <c r="W26" s="295"/>
      <c r="X26" s="289"/>
      <c r="Y26" s="289"/>
      <c r="Z26" s="289"/>
      <c r="AA26" s="295"/>
      <c r="AB26" s="295"/>
      <c r="AC26" s="295"/>
      <c r="AD26" s="289"/>
      <c r="AE26" s="289"/>
      <c r="AF26" s="289"/>
      <c r="AG26" s="295"/>
      <c r="AH26" s="295"/>
      <c r="AI26" s="295"/>
      <c r="AJ26" s="147"/>
    </row>
    <row r="27" spans="1:36" ht="43.5">
      <c r="A27" s="147"/>
      <c r="B27" s="995"/>
      <c r="C27" s="995"/>
      <c r="D27" s="287">
        <v>4</v>
      </c>
      <c r="E27" s="288" t="s">
        <v>940</v>
      </c>
      <c r="F27" s="289"/>
      <c r="G27" s="289"/>
      <c r="H27" s="289" t="s">
        <v>890</v>
      </c>
      <c r="I27" s="295"/>
      <c r="J27" s="295"/>
      <c r="K27" s="295" t="s">
        <v>890</v>
      </c>
      <c r="L27" s="289"/>
      <c r="M27" s="289"/>
      <c r="N27" s="289"/>
      <c r="O27" s="295"/>
      <c r="P27" s="295"/>
      <c r="Q27" s="295"/>
      <c r="R27" s="289"/>
      <c r="S27" s="289"/>
      <c r="T27" s="289"/>
      <c r="U27" s="295"/>
      <c r="V27" s="295"/>
      <c r="W27" s="295"/>
      <c r="X27" s="289"/>
      <c r="Y27" s="289"/>
      <c r="Z27" s="289"/>
      <c r="AA27" s="295"/>
      <c r="AB27" s="295"/>
      <c r="AC27" s="295"/>
      <c r="AD27" s="289"/>
      <c r="AE27" s="289"/>
      <c r="AF27" s="289"/>
      <c r="AG27" s="295"/>
      <c r="AH27" s="295"/>
      <c r="AI27" s="295"/>
      <c r="AJ27" s="147"/>
    </row>
    <row r="28" spans="1:36" ht="14.5">
      <c r="A28" s="147"/>
      <c r="B28" s="996"/>
      <c r="C28" s="996"/>
      <c r="D28" s="287">
        <v>5</v>
      </c>
      <c r="E28" s="288" t="s">
        <v>941</v>
      </c>
      <c r="F28" s="289"/>
      <c r="G28" s="289"/>
      <c r="H28" s="289" t="s">
        <v>890</v>
      </c>
      <c r="I28" s="295"/>
      <c r="J28" s="295"/>
      <c r="K28" s="295" t="s">
        <v>890</v>
      </c>
      <c r="L28" s="289"/>
      <c r="M28" s="289"/>
      <c r="N28" s="289"/>
      <c r="O28" s="295"/>
      <c r="P28" s="295"/>
      <c r="Q28" s="295"/>
      <c r="R28" s="289"/>
      <c r="S28" s="289"/>
      <c r="T28" s="289"/>
      <c r="U28" s="295"/>
      <c r="V28" s="295"/>
      <c r="W28" s="295"/>
      <c r="X28" s="289"/>
      <c r="Y28" s="289"/>
      <c r="Z28" s="289"/>
      <c r="AA28" s="295"/>
      <c r="AB28" s="295"/>
      <c r="AC28" s="295"/>
      <c r="AD28" s="289"/>
      <c r="AE28" s="289"/>
      <c r="AF28" s="289"/>
      <c r="AG28" s="295"/>
      <c r="AH28" s="295"/>
      <c r="AI28" s="295"/>
      <c r="AJ28" s="147"/>
    </row>
    <row r="29" spans="1:36" ht="29">
      <c r="A29" s="147"/>
      <c r="B29" s="990">
        <v>4</v>
      </c>
      <c r="C29" s="994" t="s">
        <v>942</v>
      </c>
      <c r="D29" s="287">
        <v>1</v>
      </c>
      <c r="E29" s="288" t="s">
        <v>943</v>
      </c>
      <c r="F29" s="289"/>
      <c r="G29" s="289"/>
      <c r="H29" s="289" t="s">
        <v>890</v>
      </c>
      <c r="I29" s="295"/>
      <c r="J29" s="295"/>
      <c r="K29" s="295" t="s">
        <v>890</v>
      </c>
      <c r="L29" s="289"/>
      <c r="M29" s="289"/>
      <c r="N29" s="289"/>
      <c r="O29" s="295"/>
      <c r="P29" s="295"/>
      <c r="Q29" s="295"/>
      <c r="R29" s="289"/>
      <c r="S29" s="289"/>
      <c r="T29" s="289"/>
      <c r="U29" s="295"/>
      <c r="V29" s="295"/>
      <c r="W29" s="295"/>
      <c r="X29" s="289"/>
      <c r="Y29" s="289"/>
      <c r="Z29" s="289"/>
      <c r="AA29" s="295"/>
      <c r="AB29" s="295"/>
      <c r="AC29" s="295"/>
      <c r="AD29" s="289"/>
      <c r="AE29" s="289"/>
      <c r="AF29" s="289"/>
      <c r="AG29" s="295"/>
      <c r="AH29" s="295"/>
      <c r="AI29" s="295"/>
      <c r="AJ29" s="147"/>
    </row>
    <row r="30" spans="1:36" ht="29">
      <c r="A30" s="147"/>
      <c r="B30" s="991"/>
      <c r="C30" s="995"/>
      <c r="D30" s="287">
        <v>2</v>
      </c>
      <c r="E30" s="288" t="s">
        <v>944</v>
      </c>
      <c r="F30" s="289"/>
      <c r="G30" s="289"/>
      <c r="H30" s="289" t="s">
        <v>890</v>
      </c>
      <c r="I30" s="295"/>
      <c r="J30" s="295"/>
      <c r="K30" s="295" t="s">
        <v>890</v>
      </c>
      <c r="L30" s="289"/>
      <c r="M30" s="289"/>
      <c r="N30" s="289"/>
      <c r="O30" s="295"/>
      <c r="P30" s="295"/>
      <c r="Q30" s="295"/>
      <c r="R30" s="289"/>
      <c r="S30" s="289"/>
      <c r="T30" s="289"/>
      <c r="U30" s="295"/>
      <c r="V30" s="295"/>
      <c r="W30" s="295"/>
      <c r="X30" s="289"/>
      <c r="Y30" s="289"/>
      <c r="Z30" s="289"/>
      <c r="AA30" s="295"/>
      <c r="AB30" s="295"/>
      <c r="AC30" s="295"/>
      <c r="AD30" s="289"/>
      <c r="AE30" s="289"/>
      <c r="AF30" s="289"/>
      <c r="AG30" s="295"/>
      <c r="AH30" s="295"/>
      <c r="AI30" s="295"/>
      <c r="AJ30" s="147"/>
    </row>
    <row r="31" spans="1:36" ht="14.5">
      <c r="A31" s="147"/>
      <c r="B31" s="991"/>
      <c r="C31" s="995"/>
      <c r="D31" s="287">
        <v>3</v>
      </c>
      <c r="E31" s="288" t="s">
        <v>945</v>
      </c>
      <c r="F31" s="289"/>
      <c r="G31" s="289"/>
      <c r="H31" s="289" t="s">
        <v>890</v>
      </c>
      <c r="I31" s="295"/>
      <c r="J31" s="295" t="s">
        <v>890</v>
      </c>
      <c r="K31" s="295"/>
      <c r="L31" s="289"/>
      <c r="M31" s="289"/>
      <c r="N31" s="289"/>
      <c r="O31" s="295"/>
      <c r="P31" s="295"/>
      <c r="Q31" s="295"/>
      <c r="R31" s="289"/>
      <c r="S31" s="289"/>
      <c r="T31" s="289"/>
      <c r="U31" s="295"/>
      <c r="V31" s="295"/>
      <c r="W31" s="295"/>
      <c r="X31" s="289"/>
      <c r="Y31" s="289"/>
      <c r="Z31" s="289"/>
      <c r="AA31" s="295"/>
      <c r="AB31" s="295"/>
      <c r="AC31" s="295"/>
      <c r="AD31" s="289"/>
      <c r="AE31" s="289"/>
      <c r="AF31" s="289"/>
      <c r="AG31" s="295"/>
      <c r="AH31" s="295"/>
      <c r="AI31" s="295"/>
      <c r="AJ31" s="147"/>
    </row>
    <row r="32" spans="1:36" ht="29">
      <c r="A32" s="147"/>
      <c r="B32" s="992"/>
      <c r="C32" s="996"/>
      <c r="D32" s="287">
        <v>4</v>
      </c>
      <c r="E32" s="288" t="s">
        <v>946</v>
      </c>
      <c r="F32" s="289"/>
      <c r="G32" s="289"/>
      <c r="H32" s="289" t="s">
        <v>890</v>
      </c>
      <c r="I32" s="295"/>
      <c r="J32" s="295" t="s">
        <v>890</v>
      </c>
      <c r="K32" s="295"/>
      <c r="L32" s="289"/>
      <c r="M32" s="289"/>
      <c r="N32" s="289"/>
      <c r="O32" s="295"/>
      <c r="P32" s="295"/>
      <c r="Q32" s="295"/>
      <c r="R32" s="289"/>
      <c r="S32" s="289"/>
      <c r="T32" s="289"/>
      <c r="U32" s="295"/>
      <c r="V32" s="295"/>
      <c r="W32" s="295"/>
      <c r="X32" s="289"/>
      <c r="Y32" s="289"/>
      <c r="Z32" s="289"/>
      <c r="AA32" s="295"/>
      <c r="AB32" s="295"/>
      <c r="AC32" s="295"/>
      <c r="AD32" s="289"/>
      <c r="AE32" s="289"/>
      <c r="AF32" s="289"/>
      <c r="AG32" s="295"/>
      <c r="AH32" s="295"/>
      <c r="AI32" s="295"/>
      <c r="AJ32" s="147"/>
    </row>
    <row r="33" spans="1:36" ht="14.5">
      <c r="A33" s="147"/>
      <c r="B33" s="1003" t="s">
        <v>617</v>
      </c>
      <c r="C33" s="1003"/>
      <c r="D33" s="1003"/>
      <c r="E33" s="1003"/>
      <c r="F33" s="1004">
        <f>F98</f>
        <v>47</v>
      </c>
      <c r="G33" s="1004"/>
      <c r="H33" s="1004"/>
      <c r="I33" s="1004">
        <f>I98</f>
        <v>49</v>
      </c>
      <c r="J33" s="1004"/>
      <c r="K33" s="1004"/>
      <c r="L33" s="1004">
        <f>L98</f>
        <v>0</v>
      </c>
      <c r="M33" s="1004"/>
      <c r="N33" s="1004"/>
      <c r="O33" s="1004">
        <f>O98</f>
        <v>0</v>
      </c>
      <c r="P33" s="1004"/>
      <c r="Q33" s="1004"/>
      <c r="R33" s="1004">
        <f>R98</f>
        <v>0</v>
      </c>
      <c r="S33" s="1004"/>
      <c r="T33" s="1004"/>
      <c r="U33" s="1004">
        <f>U98</f>
        <v>0</v>
      </c>
      <c r="V33" s="1004"/>
      <c r="W33" s="1004"/>
      <c r="X33" s="1004">
        <f>X98</f>
        <v>0</v>
      </c>
      <c r="Y33" s="1004"/>
      <c r="Z33" s="1004"/>
      <c r="AA33" s="1004">
        <f>AA98</f>
        <v>0</v>
      </c>
      <c r="AB33" s="1004"/>
      <c r="AC33" s="1004"/>
      <c r="AD33" s="1004">
        <f>AD98</f>
        <v>0</v>
      </c>
      <c r="AE33" s="1004"/>
      <c r="AF33" s="1004"/>
      <c r="AG33" s="1004">
        <f>AG98</f>
        <v>0</v>
      </c>
      <c r="AH33" s="1004"/>
      <c r="AI33" s="1004"/>
      <c r="AJ33" s="298" t="s">
        <v>909</v>
      </c>
    </row>
    <row r="34" spans="1:36" ht="14.5">
      <c r="A34" s="147"/>
      <c r="B34" s="1003" t="s">
        <v>910</v>
      </c>
      <c r="C34" s="1003"/>
      <c r="D34" s="1003"/>
      <c r="E34" s="1003"/>
      <c r="F34" s="1005">
        <v>54</v>
      </c>
      <c r="G34" s="1005"/>
      <c r="H34" s="1005"/>
      <c r="I34" s="1005">
        <v>54</v>
      </c>
      <c r="J34" s="1005"/>
      <c r="K34" s="1005"/>
      <c r="L34" s="1005">
        <v>54</v>
      </c>
      <c r="M34" s="1005"/>
      <c r="N34" s="1005"/>
      <c r="O34" s="1005">
        <v>54</v>
      </c>
      <c r="P34" s="1005"/>
      <c r="Q34" s="1005"/>
      <c r="R34" s="1005">
        <v>54</v>
      </c>
      <c r="S34" s="1005"/>
      <c r="T34" s="1005"/>
      <c r="U34" s="1005">
        <v>54</v>
      </c>
      <c r="V34" s="1005"/>
      <c r="W34" s="1005"/>
      <c r="X34" s="1005">
        <v>54</v>
      </c>
      <c r="Y34" s="1005"/>
      <c r="Z34" s="1005"/>
      <c r="AA34" s="1005">
        <v>54</v>
      </c>
      <c r="AB34" s="1005"/>
      <c r="AC34" s="1005"/>
      <c r="AD34" s="1005">
        <v>54</v>
      </c>
      <c r="AE34" s="1005"/>
      <c r="AF34" s="1005"/>
      <c r="AG34" s="1005">
        <v>54</v>
      </c>
      <c r="AH34" s="1005"/>
      <c r="AI34" s="1005"/>
      <c r="AJ34" s="298" t="s">
        <v>911</v>
      </c>
    </row>
    <row r="35" spans="1:36" ht="14.5">
      <c r="A35" s="147"/>
      <c r="B35" s="1003" t="s">
        <v>912</v>
      </c>
      <c r="C35" s="1003"/>
      <c r="D35" s="1003"/>
      <c r="E35" s="1003"/>
      <c r="F35" s="1002">
        <f>(F33/F34)*100</f>
        <v>87.037037037036995</v>
      </c>
      <c r="G35" s="1002"/>
      <c r="H35" s="1002"/>
      <c r="I35" s="1002">
        <f>(I33/I34)*100</f>
        <v>90.740740740740705</v>
      </c>
      <c r="J35" s="1002"/>
      <c r="K35" s="1002"/>
      <c r="L35" s="1002">
        <f>(L33/L34)*100</f>
        <v>0</v>
      </c>
      <c r="M35" s="1002"/>
      <c r="N35" s="1002"/>
      <c r="O35" s="1002">
        <f>(O33/O34)*100</f>
        <v>0</v>
      </c>
      <c r="P35" s="1002"/>
      <c r="Q35" s="1002"/>
      <c r="R35" s="1002">
        <f>(R33/R34)*100</f>
        <v>0</v>
      </c>
      <c r="S35" s="1002"/>
      <c r="T35" s="1002"/>
      <c r="U35" s="1002">
        <f>(U33/U34)*100</f>
        <v>0</v>
      </c>
      <c r="V35" s="1002"/>
      <c r="W35" s="1002"/>
      <c r="X35" s="1002">
        <f>(X33/X34)*100</f>
        <v>0</v>
      </c>
      <c r="Y35" s="1002"/>
      <c r="Z35" s="1002"/>
      <c r="AA35" s="1002">
        <f>(AA33/AA34)*100</f>
        <v>0</v>
      </c>
      <c r="AB35" s="1002"/>
      <c r="AC35" s="1002"/>
      <c r="AD35" s="1002">
        <f>(AD33/AD34)*100</f>
        <v>0</v>
      </c>
      <c r="AE35" s="1002"/>
      <c r="AF35" s="1002"/>
      <c r="AG35" s="1002">
        <f>(AG33/AG34)*100</f>
        <v>0</v>
      </c>
      <c r="AH35" s="1002"/>
      <c r="AI35" s="1002"/>
      <c r="AJ35" s="299">
        <f>SUM(F35:AI35)/AJ99</f>
        <v>88.8888888888889</v>
      </c>
    </row>
    <row r="36" spans="1:36" ht="14.5">
      <c r="A36" s="147"/>
      <c r="B36" s="1003" t="s">
        <v>913</v>
      </c>
      <c r="C36" s="1003"/>
      <c r="D36" s="1003"/>
      <c r="E36" s="1003"/>
      <c r="F36" s="1004" t="str">
        <f>IF(F35&gt;=91,"Sangat Baik",IF(F35&gt;=76,"Baik",IF(F35&gt;=61,"Cukup",IF(F35&gt;=51,"Kurang",IF(F35&lt;51,"Buruk","")))))</f>
        <v>Baik</v>
      </c>
      <c r="G36" s="1004"/>
      <c r="H36" s="1004"/>
      <c r="I36" s="1004" t="str">
        <f>IF(I35&gt;=91,"Sangat Baik",IF(I35&gt;=76,"Baik",IF(I35&gt;=61,"Cukup",IF(I35&gt;=51,"Kurang",IF(I35&lt;51,"Buruk","")))))</f>
        <v>Baik</v>
      </c>
      <c r="J36" s="1004"/>
      <c r="K36" s="1004"/>
      <c r="L36" s="1004" t="str">
        <f>IF(L35&gt;=91,"Sangat Baik",IF(L35&gt;=76,"Baik",IF(L35&gt;=61,"Cukup",IF(L35&gt;=51,"Kurang",IF(L35&lt;51,"Buruk","")))))</f>
        <v>Buruk</v>
      </c>
      <c r="M36" s="1004"/>
      <c r="N36" s="1004"/>
      <c r="O36" s="1004" t="str">
        <f>IF(O35&gt;=91,"Sangat Baik",IF(O35&gt;=76,"Baik",IF(O35&gt;=61,"Cukup",IF(O35&gt;=51,"Kurang",IF(O35&lt;51,"Buruk","")))))</f>
        <v>Buruk</v>
      </c>
      <c r="P36" s="1004"/>
      <c r="Q36" s="1004"/>
      <c r="R36" s="1004" t="str">
        <f>IF(R35&gt;=91,"Sangat Baik",IF(R35&gt;=76,"Baik",IF(R35&gt;=61,"Cukup",IF(R35&gt;=51,"Kurang",IF(R35&lt;51,"Buruk","")))))</f>
        <v>Buruk</v>
      </c>
      <c r="S36" s="1004"/>
      <c r="T36" s="1004"/>
      <c r="U36" s="1004" t="str">
        <f>IF(U35&gt;=91,"Sangat Baik",IF(U35&gt;=76,"Baik",IF(U35&gt;=61,"Cukup",IF(U35&gt;=51,"Kurang",IF(U35&lt;51,"Buruk","")))))</f>
        <v>Buruk</v>
      </c>
      <c r="V36" s="1004"/>
      <c r="W36" s="1004"/>
      <c r="X36" s="1004" t="str">
        <f>IF(X35&gt;=91,"Sangat Baik",IF(X35&gt;=76,"Baik",IF(X35&gt;=61,"Cukup",IF(X35&gt;=51,"Kurang",IF(X35&lt;51,"Buruk","")))))</f>
        <v>Buruk</v>
      </c>
      <c r="Y36" s="1004"/>
      <c r="Z36" s="1004"/>
      <c r="AA36" s="1004" t="str">
        <f>IF(AA35&gt;=91,"Sangat Baik",IF(AA35&gt;=76,"Baik",IF(AA35&gt;=61,"Cukup",IF(AA35&gt;=51,"Kurang",IF(AA35&lt;51,"Buruk","")))))</f>
        <v>Buruk</v>
      </c>
      <c r="AB36" s="1004"/>
      <c r="AC36" s="1004"/>
      <c r="AD36" s="1004" t="str">
        <f>IF(AD35&gt;=91,"Sangat Baik",IF(AD35&gt;=76,"Baik",IF(AD35&gt;=61,"Cukup",IF(AD35&gt;=51,"Kurang",IF(AD35&lt;51,"Buruk","")))))</f>
        <v>Buruk</v>
      </c>
      <c r="AE36" s="1004"/>
      <c r="AF36" s="1004"/>
      <c r="AG36" s="1004" t="str">
        <f>IF(AG35&gt;=91,"Sangat Baik",IF(AG35&gt;=76,"Baik",IF(AG35&gt;=61,"Cukup",IF(AG35&gt;=51,"Kurang",IF(AG35&lt;51,"Buruk","")))))</f>
        <v>Buruk</v>
      </c>
      <c r="AH36" s="1004"/>
      <c r="AI36" s="1004"/>
      <c r="AJ36" s="300" t="str">
        <f>IF(AJ35&gt;=91,"Sangat Baik",IF(AJ35&gt;=76,"Baik",IF(AJ35&gt;=61,"Cukup",IF(AJ35&gt;=51,"Kurang",IF(AJ35&lt;51,"Buruk","")))))</f>
        <v>Baik</v>
      </c>
    </row>
    <row r="37" spans="1:36" ht="51.75" customHeight="1">
      <c r="A37" s="147"/>
      <c r="B37" s="1001"/>
      <c r="C37" s="1001"/>
      <c r="D37" s="1001"/>
      <c r="E37" s="1001"/>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147"/>
    </row>
    <row r="38" spans="1:36" ht="15" hidden="1" customHeight="1">
      <c r="B38" s="314"/>
      <c r="C38" s="314"/>
      <c r="D38" s="314"/>
      <c r="E38" s="314"/>
    </row>
    <row r="39" spans="1:36" ht="15" hidden="1" customHeight="1">
      <c r="B39" s="314"/>
      <c r="C39" s="314"/>
      <c r="D39" s="314"/>
      <c r="E39" s="314"/>
    </row>
    <row r="40" spans="1:36" ht="15" hidden="1" customHeight="1">
      <c r="B40" s="314"/>
      <c r="C40" s="314"/>
      <c r="D40" s="314"/>
      <c r="E40" s="314"/>
    </row>
    <row r="41" spans="1:36" ht="15" hidden="1" customHeight="1">
      <c r="B41" s="314"/>
      <c r="C41" s="314"/>
      <c r="D41" s="314"/>
      <c r="E41" s="314"/>
    </row>
    <row r="42" spans="1:36" ht="15" hidden="1" customHeight="1">
      <c r="B42" s="314"/>
      <c r="C42" s="314"/>
      <c r="D42" s="314"/>
      <c r="E42" s="314"/>
    </row>
    <row r="43" spans="1:36" ht="15" hidden="1" customHeight="1">
      <c r="B43" s="314"/>
      <c r="C43" s="314"/>
      <c r="D43" s="314"/>
      <c r="E43" s="314"/>
    </row>
    <row r="44" spans="1:36" ht="15" hidden="1" customHeight="1">
      <c r="B44" s="314"/>
      <c r="C44" s="314"/>
      <c r="D44" s="314"/>
      <c r="E44" s="314"/>
    </row>
    <row r="45" spans="1:36" ht="15" hidden="1" customHeight="1">
      <c r="B45" s="314"/>
      <c r="C45" s="314"/>
      <c r="D45" s="314"/>
      <c r="E45" s="314"/>
    </row>
    <row r="46" spans="1:36" ht="15" hidden="1" customHeight="1">
      <c r="B46" s="314"/>
      <c r="C46" s="314"/>
      <c r="D46" s="314"/>
      <c r="E46" s="314"/>
    </row>
    <row r="47" spans="1:36" ht="15" hidden="1" customHeight="1">
      <c r="B47" s="314"/>
      <c r="C47" s="314"/>
      <c r="D47" s="314"/>
      <c r="E47" s="314"/>
    </row>
    <row r="48" spans="1:36" ht="15" hidden="1" customHeight="1">
      <c r="B48" s="314"/>
      <c r="C48" s="314"/>
      <c r="D48" s="314"/>
      <c r="E48" s="314"/>
    </row>
    <row r="49" spans="2:5" ht="15" hidden="1" customHeight="1">
      <c r="B49" s="314"/>
      <c r="C49" s="314"/>
      <c r="D49" s="314"/>
      <c r="E49" s="314"/>
    </row>
    <row r="50" spans="2:5" ht="15" hidden="1" customHeight="1">
      <c r="B50" s="314"/>
      <c r="C50" s="314"/>
      <c r="D50" s="314"/>
      <c r="E50" s="314"/>
    </row>
    <row r="51" spans="2:5" ht="15" hidden="1" customHeight="1">
      <c r="B51" s="314"/>
      <c r="C51" s="314"/>
      <c r="D51" s="314"/>
      <c r="E51" s="314"/>
    </row>
    <row r="52" spans="2:5" ht="15" hidden="1" customHeight="1">
      <c r="B52" s="314"/>
      <c r="C52" s="314"/>
      <c r="D52" s="314"/>
      <c r="E52" s="314"/>
    </row>
    <row r="53" spans="2:5" ht="15" hidden="1" customHeight="1">
      <c r="B53" s="314"/>
      <c r="C53" s="314"/>
      <c r="D53" s="314"/>
      <c r="E53" s="314"/>
    </row>
    <row r="54" spans="2:5" ht="15" hidden="1" customHeight="1">
      <c r="B54" s="314"/>
      <c r="C54" s="314"/>
      <c r="D54" s="314"/>
      <c r="E54" s="314"/>
    </row>
    <row r="55" spans="2:5" ht="15" hidden="1" customHeight="1">
      <c r="B55" s="314"/>
      <c r="C55" s="314"/>
      <c r="D55" s="314"/>
      <c r="E55" s="314"/>
    </row>
    <row r="56" spans="2:5" ht="15" hidden="1" customHeight="1">
      <c r="B56" s="314"/>
      <c r="C56" s="314"/>
      <c r="D56" s="314"/>
      <c r="E56" s="314"/>
    </row>
    <row r="57" spans="2:5" ht="15" hidden="1" customHeight="1">
      <c r="B57" s="314"/>
      <c r="C57" s="314"/>
      <c r="D57" s="314"/>
      <c r="E57" s="314"/>
    </row>
    <row r="58" spans="2:5" ht="15" hidden="1" customHeight="1">
      <c r="B58" s="314"/>
      <c r="C58" s="314"/>
      <c r="D58" s="314"/>
      <c r="E58" s="314"/>
    </row>
    <row r="59" spans="2:5" ht="15" hidden="1" customHeight="1">
      <c r="B59" s="314"/>
      <c r="C59" s="314"/>
      <c r="D59" s="314"/>
      <c r="E59" s="314"/>
    </row>
    <row r="60" spans="2:5" ht="15" hidden="1" customHeight="1">
      <c r="B60" s="314"/>
      <c r="C60" s="314"/>
      <c r="D60" s="314"/>
      <c r="E60" s="314"/>
    </row>
    <row r="61" spans="2:5" ht="15" hidden="1" customHeight="1">
      <c r="B61" s="314"/>
      <c r="C61" s="314"/>
      <c r="D61" s="314"/>
      <c r="E61" s="314"/>
    </row>
    <row r="62" spans="2:5" ht="15" hidden="1" customHeight="1">
      <c r="B62" s="314"/>
      <c r="C62" s="314"/>
      <c r="D62" s="314"/>
      <c r="E62" s="314"/>
    </row>
    <row r="63" spans="2:5" ht="15" hidden="1" customHeight="1">
      <c r="B63" s="314"/>
      <c r="C63" s="314"/>
      <c r="D63" s="314"/>
      <c r="E63" s="314"/>
    </row>
    <row r="64" spans="2:5" ht="15" hidden="1" customHeight="1">
      <c r="B64" s="314"/>
      <c r="C64" s="314"/>
      <c r="D64" s="314"/>
      <c r="E64" s="314"/>
    </row>
    <row r="65" spans="2:5" ht="15" hidden="1" customHeight="1">
      <c r="B65" s="314"/>
      <c r="C65" s="314"/>
      <c r="D65" s="314"/>
      <c r="E65" s="314"/>
    </row>
    <row r="66" spans="2:5" ht="15" hidden="1" customHeight="1">
      <c r="B66" s="314"/>
      <c r="C66" s="314"/>
      <c r="D66" s="314"/>
      <c r="E66" s="314"/>
    </row>
    <row r="67" spans="2:5" ht="15" hidden="1" customHeight="1">
      <c r="B67" s="314"/>
      <c r="C67" s="314"/>
      <c r="D67" s="314"/>
      <c r="E67" s="314"/>
    </row>
    <row r="68" spans="2:5" ht="15" hidden="1" customHeight="1">
      <c r="B68" s="314"/>
      <c r="C68" s="314"/>
      <c r="D68" s="314"/>
      <c r="E68" s="314"/>
    </row>
    <row r="69" spans="2:5" ht="15" hidden="1" customHeight="1">
      <c r="B69" s="314"/>
      <c r="C69" s="314"/>
      <c r="D69" s="314"/>
      <c r="E69" s="314"/>
    </row>
    <row r="70" spans="2:5" ht="15" hidden="1" customHeight="1">
      <c r="B70" s="314"/>
      <c r="C70" s="314"/>
      <c r="D70" s="314"/>
      <c r="E70" s="314"/>
    </row>
    <row r="71" spans="2:5" ht="15" hidden="1" customHeight="1">
      <c r="B71" s="314"/>
      <c r="C71" s="314"/>
      <c r="D71" s="314"/>
      <c r="E71" s="314"/>
    </row>
    <row r="72" spans="2:5" ht="15" hidden="1" customHeight="1">
      <c r="B72" s="314"/>
      <c r="C72" s="314"/>
      <c r="D72" s="314"/>
      <c r="E72" s="314"/>
    </row>
    <row r="73" spans="2:5" ht="15" hidden="1" customHeight="1">
      <c r="B73" s="314"/>
      <c r="C73" s="314"/>
      <c r="D73" s="314"/>
      <c r="E73" s="314"/>
    </row>
    <row r="74" spans="2:5" ht="15" hidden="1" customHeight="1">
      <c r="B74" s="314"/>
      <c r="C74" s="314"/>
      <c r="D74" s="314"/>
      <c r="E74" s="314"/>
    </row>
    <row r="75" spans="2:5" ht="15" hidden="1" customHeight="1">
      <c r="B75" s="314"/>
      <c r="C75" s="314"/>
      <c r="D75" s="314"/>
      <c r="E75" s="314"/>
    </row>
    <row r="76" spans="2:5" ht="15" hidden="1" customHeight="1">
      <c r="B76" s="314"/>
      <c r="C76" s="314"/>
      <c r="D76" s="314"/>
      <c r="E76" s="314"/>
    </row>
    <row r="77" spans="2:5" ht="15" hidden="1" customHeight="1">
      <c r="B77" s="314"/>
      <c r="C77" s="314"/>
      <c r="D77" s="314"/>
      <c r="E77" s="314"/>
    </row>
    <row r="78" spans="2:5" ht="15" hidden="1" customHeight="1">
      <c r="B78" s="314"/>
      <c r="C78" s="314"/>
      <c r="D78" s="314"/>
      <c r="E78" s="314"/>
    </row>
    <row r="79" spans="2:5" ht="15" hidden="1" customHeight="1">
      <c r="B79" s="314"/>
      <c r="C79" s="314"/>
      <c r="D79" s="314"/>
      <c r="E79" s="314"/>
    </row>
    <row r="80" spans="2:5" ht="15" hidden="1" customHeight="1">
      <c r="B80" s="314"/>
      <c r="C80" s="314"/>
      <c r="D80" s="314"/>
      <c r="E80" s="314"/>
    </row>
    <row r="81" spans="2:5" ht="15" hidden="1" customHeight="1">
      <c r="B81" s="314"/>
      <c r="C81" s="314"/>
      <c r="D81" s="314"/>
      <c r="E81" s="314"/>
    </row>
    <row r="82" spans="2:5" ht="15" hidden="1" customHeight="1">
      <c r="B82" s="314"/>
      <c r="C82" s="314"/>
      <c r="D82" s="314"/>
      <c r="E82" s="314"/>
    </row>
    <row r="83" spans="2:5" ht="15" hidden="1" customHeight="1">
      <c r="B83" s="314"/>
      <c r="C83" s="314"/>
      <c r="D83" s="314"/>
      <c r="E83" s="314"/>
    </row>
    <row r="84" spans="2:5" ht="15" hidden="1" customHeight="1">
      <c r="B84" s="314"/>
      <c r="C84" s="314"/>
      <c r="D84" s="314"/>
      <c r="E84" s="314"/>
    </row>
    <row r="85" spans="2:5" ht="15" hidden="1" customHeight="1">
      <c r="B85" s="314"/>
      <c r="C85" s="314"/>
      <c r="D85" s="314"/>
      <c r="E85" s="314"/>
    </row>
    <row r="86" spans="2:5" ht="15" hidden="1" customHeight="1">
      <c r="B86" s="314"/>
      <c r="C86" s="314"/>
      <c r="D86" s="314"/>
      <c r="E86" s="314"/>
    </row>
    <row r="87" spans="2:5" ht="15" hidden="1" customHeight="1">
      <c r="B87" s="314"/>
      <c r="C87" s="314"/>
      <c r="D87" s="314"/>
      <c r="E87" s="314"/>
    </row>
    <row r="88" spans="2:5" ht="15" hidden="1" customHeight="1">
      <c r="B88" s="314"/>
      <c r="C88" s="314"/>
      <c r="D88" s="314"/>
      <c r="E88" s="314"/>
    </row>
    <row r="89" spans="2:5" ht="15" hidden="1" customHeight="1">
      <c r="B89" s="314"/>
      <c r="C89" s="314"/>
      <c r="D89" s="314"/>
      <c r="E89" s="314"/>
    </row>
    <row r="90" spans="2:5" ht="15" hidden="1" customHeight="1">
      <c r="B90" s="314"/>
      <c r="C90" s="314"/>
      <c r="D90" s="314"/>
      <c r="E90" s="314"/>
    </row>
    <row r="91" spans="2:5" ht="15" hidden="1" customHeight="1"/>
    <row r="92" spans="2:5" ht="15" hidden="1" customHeight="1"/>
    <row r="93" spans="2:5" ht="15" hidden="1" customHeight="1"/>
    <row r="94" spans="2:5" ht="15" hidden="1" customHeight="1"/>
    <row r="95" spans="2:5" ht="15" hidden="1" customHeight="1"/>
    <row r="96" spans="2:5" ht="15" hidden="1" customHeight="1"/>
    <row r="97" spans="6:38" ht="15" hidden="1" customHeight="1">
      <c r="F97" s="279">
        <f>COUNTA(F6:F32)</f>
        <v>0</v>
      </c>
      <c r="G97" s="279">
        <f>COUNTA(G6:G32)*1</f>
        <v>7</v>
      </c>
      <c r="H97" s="279">
        <f>COUNTA(H6:H32)*2</f>
        <v>40</v>
      </c>
      <c r="I97" s="279">
        <f>COUNTA(I6:I32)</f>
        <v>0</v>
      </c>
      <c r="J97" s="279">
        <f>COUNTA(J6:J32)*1</f>
        <v>5</v>
      </c>
      <c r="K97" s="279">
        <f>COUNTA(K6:K32)*2</f>
        <v>44</v>
      </c>
      <c r="L97" s="279">
        <f>COUNTA(L6:L32)</f>
        <v>0</v>
      </c>
      <c r="M97" s="279">
        <f>COUNTA(M6:M32)*1</f>
        <v>0</v>
      </c>
      <c r="N97" s="279">
        <f>COUNTA(N6:N32)*2</f>
        <v>0</v>
      </c>
      <c r="O97" s="279">
        <f>COUNTA(O6:O32)</f>
        <v>0</v>
      </c>
      <c r="P97" s="279">
        <f>COUNTA(P6:P32)*1</f>
        <v>0</v>
      </c>
      <c r="Q97" s="279">
        <f>COUNTA(Q6:Q32)*2</f>
        <v>0</v>
      </c>
      <c r="R97" s="279">
        <f>COUNTA(R6:R32)</f>
        <v>0</v>
      </c>
      <c r="S97" s="279">
        <f>COUNTA(S6:S32)*1</f>
        <v>0</v>
      </c>
      <c r="T97" s="279">
        <f>COUNTA(T6:T32)*2</f>
        <v>0</v>
      </c>
      <c r="U97" s="279">
        <f>COUNTA(U6:U32)</f>
        <v>0</v>
      </c>
      <c r="V97" s="279">
        <f>COUNTA(V6:V32)*1</f>
        <v>0</v>
      </c>
      <c r="W97" s="279">
        <f>COUNTA(W6:W32)*2</f>
        <v>0</v>
      </c>
      <c r="X97" s="279">
        <f>COUNTA(X6:X32)</f>
        <v>0</v>
      </c>
      <c r="Y97" s="279">
        <f>COUNTA(Y6:Y32)*1</f>
        <v>0</v>
      </c>
      <c r="Z97" s="279">
        <f>COUNTA(Z6:Z32)*2</f>
        <v>0</v>
      </c>
      <c r="AA97" s="279">
        <f>COUNTA(AA6:AA32)</f>
        <v>0</v>
      </c>
      <c r="AB97" s="279">
        <f>COUNTA(AB6:AB32)*1</f>
        <v>0</v>
      </c>
      <c r="AC97" s="279">
        <f>COUNTA(AC6:AC32)*2</f>
        <v>0</v>
      </c>
      <c r="AD97" s="279">
        <f>COUNTA(AD6:AD32)</f>
        <v>0</v>
      </c>
      <c r="AE97" s="279">
        <f>COUNTA(AE6:AE32)*1</f>
        <v>0</v>
      </c>
      <c r="AF97" s="279">
        <f>COUNTA(AF6:AF32)*2</f>
        <v>0</v>
      </c>
      <c r="AG97" s="279">
        <f>COUNTA(AG6:AG32)</f>
        <v>0</v>
      </c>
      <c r="AH97" s="279">
        <f>COUNTA(AH6:AH32)*1</f>
        <v>0</v>
      </c>
      <c r="AI97" s="279">
        <f>COUNTA(AI6:AI32)*2</f>
        <v>0</v>
      </c>
      <c r="AJ97" s="279">
        <f>COUNTA(AJ6:AJ32)</f>
        <v>0</v>
      </c>
      <c r="AK97" s="279">
        <f>COUNTA(AK6:AK32)*1</f>
        <v>0</v>
      </c>
      <c r="AL97" s="279">
        <f>COUNTA(AL6:AL32)*2</f>
        <v>0</v>
      </c>
    </row>
    <row r="98" spans="6:38" ht="15" hidden="1" customHeight="1">
      <c r="F98" s="1000">
        <f>SUM(F97:H97)</f>
        <v>47</v>
      </c>
      <c r="G98" s="1000"/>
      <c r="H98" s="1000"/>
      <c r="I98" s="1000">
        <f>SUM(I97:K97)</f>
        <v>49</v>
      </c>
      <c r="J98" s="1000"/>
      <c r="K98" s="1000"/>
      <c r="L98" s="1000">
        <f>SUM(L97:N97)</f>
        <v>0</v>
      </c>
      <c r="M98" s="1000"/>
      <c r="N98" s="1000"/>
      <c r="O98" s="1000">
        <f>SUM(O97:Q97)</f>
        <v>0</v>
      </c>
      <c r="P98" s="1000"/>
      <c r="Q98" s="1000"/>
      <c r="R98" s="1000">
        <f>SUM(R97:T97)</f>
        <v>0</v>
      </c>
      <c r="S98" s="1000"/>
      <c r="T98" s="1000"/>
      <c r="U98" s="1000">
        <f>SUM(U97:W97)</f>
        <v>0</v>
      </c>
      <c r="V98" s="1000"/>
      <c r="W98" s="1000"/>
      <c r="X98" s="1000">
        <f>SUM(X97:Z97)</f>
        <v>0</v>
      </c>
      <c r="Y98" s="1000"/>
      <c r="Z98" s="1000"/>
      <c r="AA98" s="1000">
        <f>SUM(AA97:AC97)</f>
        <v>0</v>
      </c>
      <c r="AB98" s="1000"/>
      <c r="AC98" s="1000"/>
      <c r="AD98" s="1000">
        <f>SUM(AD97:AF97)</f>
        <v>0</v>
      </c>
      <c r="AE98" s="1000"/>
      <c r="AF98" s="1000"/>
      <c r="AG98" s="1000">
        <f>SUM(AG97:AI97)</f>
        <v>0</v>
      </c>
      <c r="AH98" s="1000"/>
      <c r="AI98" s="1000"/>
      <c r="AJ98" s="279">
        <f>SUM(AJ97:AL97)</f>
        <v>0</v>
      </c>
      <c r="AK98" s="279"/>
      <c r="AL98" s="279"/>
    </row>
    <row r="99" spans="6:38" ht="15" hidden="1" customHeight="1">
      <c r="F99" s="1000">
        <f>IF(F98=0,0,1)</f>
        <v>1</v>
      </c>
      <c r="G99" s="1000"/>
      <c r="H99" s="1000"/>
      <c r="I99" s="1000">
        <f>IF(I98=0,0,1)</f>
        <v>1</v>
      </c>
      <c r="J99" s="1000"/>
      <c r="K99" s="1000"/>
      <c r="L99" s="1000">
        <f>IF(L98=0,0,1)</f>
        <v>0</v>
      </c>
      <c r="M99" s="1000"/>
      <c r="N99" s="1000"/>
      <c r="O99" s="1000">
        <f>IF(O98=0,0,1)</f>
        <v>0</v>
      </c>
      <c r="P99" s="1000"/>
      <c r="Q99" s="1000"/>
      <c r="R99" s="1000">
        <f>IF(R98=0,0,1)</f>
        <v>0</v>
      </c>
      <c r="S99" s="1000"/>
      <c r="T99" s="1000"/>
      <c r="U99" s="1000">
        <f>IF(U98=0,0,1)</f>
        <v>0</v>
      </c>
      <c r="V99" s="1000"/>
      <c r="W99" s="1000"/>
      <c r="X99" s="1000">
        <f>IF(X98=0,0,1)</f>
        <v>0</v>
      </c>
      <c r="Y99" s="1000"/>
      <c r="Z99" s="1000"/>
      <c r="AA99" s="1000">
        <f>IF(AA98=0,0,1)</f>
        <v>0</v>
      </c>
      <c r="AB99" s="1000"/>
      <c r="AC99" s="1000"/>
      <c r="AD99" s="1000">
        <f>IF(AD98=0,0,1)</f>
        <v>0</v>
      </c>
      <c r="AE99" s="1000"/>
      <c r="AF99" s="1000"/>
      <c r="AG99" s="1000">
        <f>IF(AG98=0,0,1)</f>
        <v>0</v>
      </c>
      <c r="AH99" s="1000"/>
      <c r="AI99" s="1000"/>
      <c r="AJ99" s="141">
        <f>SUM(F99:AI99)</f>
        <v>2</v>
      </c>
    </row>
  </sheetData>
  <mergeCells count="89">
    <mergeCell ref="AA4:AC4"/>
    <mergeCell ref="AD4:AF4"/>
    <mergeCell ref="AG4:AI4"/>
    <mergeCell ref="F4:H4"/>
    <mergeCell ref="I4:K4"/>
    <mergeCell ref="L4:N4"/>
    <mergeCell ref="O4:Q4"/>
    <mergeCell ref="R4:T4"/>
    <mergeCell ref="AD33:AF33"/>
    <mergeCell ref="B33:E33"/>
    <mergeCell ref="F33:H33"/>
    <mergeCell ref="I33:K33"/>
    <mergeCell ref="L33:N33"/>
    <mergeCell ref="O33:Q33"/>
    <mergeCell ref="AG33:AI33"/>
    <mergeCell ref="B34:E34"/>
    <mergeCell ref="F34:H34"/>
    <mergeCell ref="I34:K34"/>
    <mergeCell ref="L34:N34"/>
    <mergeCell ref="O34:Q34"/>
    <mergeCell ref="R34:T34"/>
    <mergeCell ref="U34:W34"/>
    <mergeCell ref="X34:Z34"/>
    <mergeCell ref="AA34:AC34"/>
    <mergeCell ref="AD34:AF34"/>
    <mergeCell ref="AG34:AI34"/>
    <mergeCell ref="R33:T33"/>
    <mergeCell ref="U33:W33"/>
    <mergeCell ref="X33:Z33"/>
    <mergeCell ref="AA33:AC33"/>
    <mergeCell ref="AD35:AF35"/>
    <mergeCell ref="B35:E35"/>
    <mergeCell ref="F35:H35"/>
    <mergeCell ref="I35:K35"/>
    <mergeCell ref="L35:N35"/>
    <mergeCell ref="O35:Q35"/>
    <mergeCell ref="AG35:AI35"/>
    <mergeCell ref="B36:E36"/>
    <mergeCell ref="F36:H36"/>
    <mergeCell ref="I36:K36"/>
    <mergeCell ref="L36:N36"/>
    <mergeCell ref="O36:Q36"/>
    <mergeCell ref="R36:T36"/>
    <mergeCell ref="U36:W36"/>
    <mergeCell ref="X36:Z36"/>
    <mergeCell ref="AA36:AC36"/>
    <mergeCell ref="AD36:AF36"/>
    <mergeCell ref="AG36:AI36"/>
    <mergeCell ref="R35:T35"/>
    <mergeCell ref="U35:W35"/>
    <mergeCell ref="X35:Z35"/>
    <mergeCell ref="AA35:AC35"/>
    <mergeCell ref="B37:E37"/>
    <mergeCell ref="F98:H98"/>
    <mergeCell ref="I98:K98"/>
    <mergeCell ref="L98:N98"/>
    <mergeCell ref="O98:Q98"/>
    <mergeCell ref="AG98:AI98"/>
    <mergeCell ref="F99:H99"/>
    <mergeCell ref="I99:K99"/>
    <mergeCell ref="L99:N99"/>
    <mergeCell ref="O99:Q99"/>
    <mergeCell ref="R99:T99"/>
    <mergeCell ref="U99:W99"/>
    <mergeCell ref="X99:Z99"/>
    <mergeCell ref="AA99:AC99"/>
    <mergeCell ref="AD99:AF99"/>
    <mergeCell ref="AG99:AI99"/>
    <mergeCell ref="R98:T98"/>
    <mergeCell ref="U98:W98"/>
    <mergeCell ref="X98:Z98"/>
    <mergeCell ref="AA98:AC98"/>
    <mergeCell ref="AD98:AF98"/>
    <mergeCell ref="F1:AC3"/>
    <mergeCell ref="D4:E5"/>
    <mergeCell ref="B29:B32"/>
    <mergeCell ref="C4:C5"/>
    <mergeCell ref="C6:C13"/>
    <mergeCell ref="C14:C19"/>
    <mergeCell ref="C20:C23"/>
    <mergeCell ref="C24:C28"/>
    <mergeCell ref="C29:C32"/>
    <mergeCell ref="B4:B5"/>
    <mergeCell ref="B6:B13"/>
    <mergeCell ref="B14:B19"/>
    <mergeCell ref="B20:B23"/>
    <mergeCell ref="B24:B28"/>
    <mergeCell ref="U4:W4"/>
    <mergeCell ref="X4:Z4"/>
  </mergeCells>
  <conditionalFormatting sqref="F6:H6">
    <cfRule type="duplicateValues" dxfId="648" priority="278"/>
  </conditionalFormatting>
  <conditionalFormatting sqref="I6:K6">
    <cfRule type="duplicateValues" dxfId="647" priority="276"/>
  </conditionalFormatting>
  <conditionalFormatting sqref="L6:N6">
    <cfRule type="duplicateValues" dxfId="646" priority="274"/>
  </conditionalFormatting>
  <conditionalFormatting sqref="O6:Q6">
    <cfRule type="duplicateValues" dxfId="645" priority="272"/>
  </conditionalFormatting>
  <conditionalFormatting sqref="R6:T6">
    <cfRule type="duplicateValues" dxfId="644" priority="270"/>
  </conditionalFormatting>
  <conditionalFormatting sqref="U6:W6">
    <cfRule type="duplicateValues" dxfId="643" priority="268"/>
  </conditionalFormatting>
  <conditionalFormatting sqref="X6:Z6">
    <cfRule type="duplicateValues" dxfId="642" priority="266"/>
  </conditionalFormatting>
  <conditionalFormatting sqref="AA6:AC6">
    <cfRule type="duplicateValues" dxfId="641" priority="264"/>
  </conditionalFormatting>
  <conditionalFormatting sqref="AD6:AF6">
    <cfRule type="duplicateValues" dxfId="640" priority="262"/>
  </conditionalFormatting>
  <conditionalFormatting sqref="AG6:AI6">
    <cfRule type="duplicateValues" dxfId="639" priority="260"/>
  </conditionalFormatting>
  <conditionalFormatting sqref="F7:H7">
    <cfRule type="duplicateValues" dxfId="638" priority="277"/>
  </conditionalFormatting>
  <conditionalFormatting sqref="I7:K7">
    <cfRule type="duplicateValues" dxfId="637" priority="275"/>
  </conditionalFormatting>
  <conditionalFormatting sqref="L7:N7">
    <cfRule type="duplicateValues" dxfId="636" priority="273"/>
  </conditionalFormatting>
  <conditionalFormatting sqref="O7:Q7">
    <cfRule type="duplicateValues" dxfId="635" priority="271"/>
  </conditionalFormatting>
  <conditionalFormatting sqref="R7:T7">
    <cfRule type="duplicateValues" dxfId="634" priority="269"/>
  </conditionalFormatting>
  <conditionalFormatting sqref="U7:W7">
    <cfRule type="duplicateValues" dxfId="633" priority="267"/>
  </conditionalFormatting>
  <conditionalFormatting sqref="X7:Z7">
    <cfRule type="duplicateValues" dxfId="632" priority="265"/>
  </conditionalFormatting>
  <conditionalFormatting sqref="AA7:AC7">
    <cfRule type="duplicateValues" dxfId="631" priority="263"/>
  </conditionalFormatting>
  <conditionalFormatting sqref="AD7:AF7">
    <cfRule type="duplicateValues" dxfId="630" priority="261"/>
  </conditionalFormatting>
  <conditionalFormatting sqref="AG7:AI7">
    <cfRule type="duplicateValues" dxfId="629" priority="259"/>
  </conditionalFormatting>
  <conditionalFormatting sqref="F8:H8">
    <cfRule type="duplicateValues" dxfId="628" priority="258"/>
  </conditionalFormatting>
  <conditionalFormatting sqref="I8:K8">
    <cfRule type="duplicateValues" dxfId="627" priority="257"/>
  </conditionalFormatting>
  <conditionalFormatting sqref="L8:N8">
    <cfRule type="duplicateValues" dxfId="626" priority="256"/>
  </conditionalFormatting>
  <conditionalFormatting sqref="O8:Q8">
    <cfRule type="duplicateValues" dxfId="625" priority="255"/>
  </conditionalFormatting>
  <conditionalFormatting sqref="R8:T8">
    <cfRule type="duplicateValues" dxfId="624" priority="254"/>
  </conditionalFormatting>
  <conditionalFormatting sqref="U8:W8">
    <cfRule type="duplicateValues" dxfId="623" priority="253"/>
  </conditionalFormatting>
  <conditionalFormatting sqref="X8:Z8">
    <cfRule type="duplicateValues" dxfId="622" priority="252"/>
  </conditionalFormatting>
  <conditionalFormatting sqref="AA8:AC8">
    <cfRule type="duplicateValues" dxfId="621" priority="251"/>
  </conditionalFormatting>
  <conditionalFormatting sqref="AD8:AF8">
    <cfRule type="duplicateValues" dxfId="620" priority="250"/>
  </conditionalFormatting>
  <conditionalFormatting sqref="AG8:AI8">
    <cfRule type="duplicateValues" dxfId="619" priority="249"/>
  </conditionalFormatting>
  <conditionalFormatting sqref="F9:H9">
    <cfRule type="duplicateValues" dxfId="618" priority="248"/>
  </conditionalFormatting>
  <conditionalFormatting sqref="I9:K9">
    <cfRule type="duplicateValues" dxfId="617" priority="247"/>
  </conditionalFormatting>
  <conditionalFormatting sqref="L9:N9">
    <cfRule type="duplicateValues" dxfId="616" priority="246"/>
  </conditionalFormatting>
  <conditionalFormatting sqref="O9:Q9">
    <cfRule type="duplicateValues" dxfId="615" priority="245"/>
  </conditionalFormatting>
  <conditionalFormatting sqref="R9:T9">
    <cfRule type="duplicateValues" dxfId="614" priority="244"/>
  </conditionalFormatting>
  <conditionalFormatting sqref="U9:W9">
    <cfRule type="duplicateValues" dxfId="613" priority="243"/>
  </conditionalFormatting>
  <conditionalFormatting sqref="X9:Z9">
    <cfRule type="duplicateValues" dxfId="612" priority="242"/>
  </conditionalFormatting>
  <conditionalFormatting sqref="AA9:AC9">
    <cfRule type="duplicateValues" dxfId="611" priority="241"/>
  </conditionalFormatting>
  <conditionalFormatting sqref="AD9:AF9">
    <cfRule type="duplicateValues" dxfId="610" priority="240"/>
  </conditionalFormatting>
  <conditionalFormatting sqref="AG9:AI9">
    <cfRule type="duplicateValues" dxfId="609" priority="239"/>
  </conditionalFormatting>
  <conditionalFormatting sqref="F10:H10">
    <cfRule type="duplicateValues" dxfId="608" priority="238"/>
  </conditionalFormatting>
  <conditionalFormatting sqref="I10:K10">
    <cfRule type="duplicateValues" dxfId="607" priority="237"/>
  </conditionalFormatting>
  <conditionalFormatting sqref="L10:N10">
    <cfRule type="duplicateValues" dxfId="606" priority="236"/>
  </conditionalFormatting>
  <conditionalFormatting sqref="O10:Q10">
    <cfRule type="duplicateValues" dxfId="605" priority="235"/>
  </conditionalFormatting>
  <conditionalFormatting sqref="R10:T10">
    <cfRule type="duplicateValues" dxfId="604" priority="234"/>
  </conditionalFormatting>
  <conditionalFormatting sqref="U10:W10">
    <cfRule type="duplicateValues" dxfId="603" priority="233"/>
  </conditionalFormatting>
  <conditionalFormatting sqref="X10:Z10">
    <cfRule type="duplicateValues" dxfId="602" priority="232"/>
  </conditionalFormatting>
  <conditionalFormatting sqref="AA10:AC10">
    <cfRule type="duplicateValues" dxfId="601" priority="231"/>
  </conditionalFormatting>
  <conditionalFormatting sqref="AD10:AF10">
    <cfRule type="duplicateValues" dxfId="600" priority="230"/>
  </conditionalFormatting>
  <conditionalFormatting sqref="AG10:AI10">
    <cfRule type="duplicateValues" dxfId="599" priority="229"/>
  </conditionalFormatting>
  <conditionalFormatting sqref="F11:H11">
    <cfRule type="duplicateValues" dxfId="598" priority="228"/>
  </conditionalFormatting>
  <conditionalFormatting sqref="I11:K11">
    <cfRule type="duplicateValues" dxfId="597" priority="227"/>
  </conditionalFormatting>
  <conditionalFormatting sqref="L11:N11">
    <cfRule type="duplicateValues" dxfId="596" priority="226"/>
  </conditionalFormatting>
  <conditionalFormatting sqref="O11:Q11">
    <cfRule type="duplicateValues" dxfId="595" priority="225"/>
  </conditionalFormatting>
  <conditionalFormatting sqref="R11:T11">
    <cfRule type="duplicateValues" dxfId="594" priority="224"/>
  </conditionalFormatting>
  <conditionalFormatting sqref="U11:W11">
    <cfRule type="duplicateValues" dxfId="593" priority="223"/>
  </conditionalFormatting>
  <conditionalFormatting sqref="X11:Z11">
    <cfRule type="duplicateValues" dxfId="592" priority="222"/>
  </conditionalFormatting>
  <conditionalFormatting sqref="AA11:AC11">
    <cfRule type="duplicateValues" dxfId="591" priority="221"/>
  </conditionalFormatting>
  <conditionalFormatting sqref="AD11:AF11">
    <cfRule type="duplicateValues" dxfId="590" priority="220"/>
  </conditionalFormatting>
  <conditionalFormatting sqref="AG11:AI11">
    <cfRule type="duplicateValues" dxfId="589" priority="219"/>
  </conditionalFormatting>
  <conditionalFormatting sqref="F12:H12">
    <cfRule type="duplicateValues" dxfId="588" priority="218"/>
  </conditionalFormatting>
  <conditionalFormatting sqref="I12:K12">
    <cfRule type="duplicateValues" dxfId="587" priority="217"/>
  </conditionalFormatting>
  <conditionalFormatting sqref="L12:N12">
    <cfRule type="duplicateValues" dxfId="586" priority="216"/>
  </conditionalFormatting>
  <conditionalFormatting sqref="O12:Q12">
    <cfRule type="duplicateValues" dxfId="585" priority="215"/>
  </conditionalFormatting>
  <conditionalFormatting sqref="R12:T12">
    <cfRule type="duplicateValues" dxfId="584" priority="214"/>
  </conditionalFormatting>
  <conditionalFormatting sqref="U12:W12">
    <cfRule type="duplicateValues" dxfId="583" priority="213"/>
  </conditionalFormatting>
  <conditionalFormatting sqref="X12:Z12">
    <cfRule type="duplicateValues" dxfId="582" priority="212"/>
  </conditionalFormatting>
  <conditionalFormatting sqref="AA12:AC12">
    <cfRule type="duplicateValues" dxfId="581" priority="211"/>
  </conditionalFormatting>
  <conditionalFormatting sqref="AD12:AF12">
    <cfRule type="duplicateValues" dxfId="580" priority="210"/>
  </conditionalFormatting>
  <conditionalFormatting sqref="AG12:AI12">
    <cfRule type="duplicateValues" dxfId="579" priority="209"/>
  </conditionalFormatting>
  <conditionalFormatting sqref="F13:H13">
    <cfRule type="duplicateValues" dxfId="578" priority="208"/>
  </conditionalFormatting>
  <conditionalFormatting sqref="I13:K13">
    <cfRule type="duplicateValues" dxfId="577" priority="207"/>
  </conditionalFormatting>
  <conditionalFormatting sqref="L13:N13">
    <cfRule type="duplicateValues" dxfId="576" priority="206"/>
  </conditionalFormatting>
  <conditionalFormatting sqref="O13:Q13">
    <cfRule type="duplicateValues" dxfId="575" priority="205"/>
  </conditionalFormatting>
  <conditionalFormatting sqref="R13:T13">
    <cfRule type="duplicateValues" dxfId="574" priority="204"/>
  </conditionalFormatting>
  <conditionalFormatting sqref="U13:W13">
    <cfRule type="duplicateValues" dxfId="573" priority="203"/>
  </conditionalFormatting>
  <conditionalFormatting sqref="X13:Z13">
    <cfRule type="duplicateValues" dxfId="572" priority="202"/>
  </conditionalFormatting>
  <conditionalFormatting sqref="AA13:AC13">
    <cfRule type="duplicateValues" dxfId="571" priority="201"/>
  </conditionalFormatting>
  <conditionalFormatting sqref="AD13:AF13">
    <cfRule type="duplicateValues" dxfId="570" priority="200"/>
  </conditionalFormatting>
  <conditionalFormatting sqref="AG13:AI13">
    <cfRule type="duplicateValues" dxfId="569" priority="199"/>
  </conditionalFormatting>
  <conditionalFormatting sqref="F14:H14">
    <cfRule type="duplicateValues" dxfId="568" priority="198"/>
  </conditionalFormatting>
  <conditionalFormatting sqref="I14:K14">
    <cfRule type="duplicateValues" dxfId="567" priority="197"/>
  </conditionalFormatting>
  <conditionalFormatting sqref="L14:N14">
    <cfRule type="duplicateValues" dxfId="566" priority="196"/>
  </conditionalFormatting>
  <conditionalFormatting sqref="O14:Q14">
    <cfRule type="duplicateValues" dxfId="565" priority="195"/>
  </conditionalFormatting>
  <conditionalFormatting sqref="R14:T14">
    <cfRule type="duplicateValues" dxfId="564" priority="194"/>
  </conditionalFormatting>
  <conditionalFormatting sqref="U14:W14">
    <cfRule type="duplicateValues" dxfId="563" priority="193"/>
  </conditionalFormatting>
  <conditionalFormatting sqref="X14:Z14">
    <cfRule type="duplicateValues" dxfId="562" priority="192"/>
  </conditionalFormatting>
  <conditionalFormatting sqref="AA14:AC14">
    <cfRule type="duplicateValues" dxfId="561" priority="191"/>
  </conditionalFormatting>
  <conditionalFormatting sqref="AD14:AF14">
    <cfRule type="duplicateValues" dxfId="560" priority="190"/>
  </conditionalFormatting>
  <conditionalFormatting sqref="AG14:AI14">
    <cfRule type="duplicateValues" dxfId="559" priority="189"/>
  </conditionalFormatting>
  <conditionalFormatting sqref="F15:H15">
    <cfRule type="duplicateValues" dxfId="558" priority="188"/>
  </conditionalFormatting>
  <conditionalFormatting sqref="I15:K15">
    <cfRule type="duplicateValues" dxfId="557" priority="187"/>
  </conditionalFormatting>
  <conditionalFormatting sqref="L15:N15">
    <cfRule type="duplicateValues" dxfId="556" priority="186"/>
  </conditionalFormatting>
  <conditionalFormatting sqref="O15:Q15">
    <cfRule type="duplicateValues" dxfId="555" priority="185"/>
  </conditionalFormatting>
  <conditionalFormatting sqref="R15:T15">
    <cfRule type="duplicateValues" dxfId="554" priority="184"/>
  </conditionalFormatting>
  <conditionalFormatting sqref="U15:W15">
    <cfRule type="duplicateValues" dxfId="553" priority="183"/>
  </conditionalFormatting>
  <conditionalFormatting sqref="X15:Z15">
    <cfRule type="duplicateValues" dxfId="552" priority="182"/>
  </conditionalFormatting>
  <conditionalFormatting sqref="AA15:AC15">
    <cfRule type="duplicateValues" dxfId="551" priority="181"/>
  </conditionalFormatting>
  <conditionalFormatting sqref="AD15:AF15">
    <cfRule type="duplicateValues" dxfId="550" priority="180"/>
  </conditionalFormatting>
  <conditionalFormatting sqref="AG15:AI15">
    <cfRule type="duplicateValues" dxfId="549" priority="179"/>
  </conditionalFormatting>
  <conditionalFormatting sqref="F16:H16">
    <cfRule type="duplicateValues" dxfId="548" priority="178"/>
  </conditionalFormatting>
  <conditionalFormatting sqref="I16:K16">
    <cfRule type="duplicateValues" dxfId="547" priority="177"/>
  </conditionalFormatting>
  <conditionalFormatting sqref="L16:N16">
    <cfRule type="duplicateValues" dxfId="546" priority="176"/>
  </conditionalFormatting>
  <conditionalFormatting sqref="O16:Q16">
    <cfRule type="duplicateValues" dxfId="545" priority="175"/>
  </conditionalFormatting>
  <conditionalFormatting sqref="R16:T16">
    <cfRule type="duplicateValues" dxfId="544" priority="174"/>
  </conditionalFormatting>
  <conditionalFormatting sqref="U16:W16">
    <cfRule type="duplicateValues" dxfId="543" priority="173"/>
  </conditionalFormatting>
  <conditionalFormatting sqref="X16:Z16">
    <cfRule type="duplicateValues" dxfId="542" priority="172"/>
  </conditionalFormatting>
  <conditionalFormatting sqref="AA16:AC16">
    <cfRule type="duplicateValues" dxfId="541" priority="171"/>
  </conditionalFormatting>
  <conditionalFormatting sqref="AD16:AF16">
    <cfRule type="duplicateValues" dxfId="540" priority="170"/>
  </conditionalFormatting>
  <conditionalFormatting sqref="AG16:AI16">
    <cfRule type="duplicateValues" dxfId="539" priority="169"/>
  </conditionalFormatting>
  <conditionalFormatting sqref="F17:H17">
    <cfRule type="duplicateValues" dxfId="538" priority="168"/>
  </conditionalFormatting>
  <conditionalFormatting sqref="I17:K17">
    <cfRule type="duplicateValues" dxfId="537" priority="167"/>
  </conditionalFormatting>
  <conditionalFormatting sqref="L17:N17">
    <cfRule type="duplicateValues" dxfId="536" priority="166"/>
  </conditionalFormatting>
  <conditionalFormatting sqref="O17:Q17">
    <cfRule type="duplicateValues" dxfId="535" priority="165"/>
  </conditionalFormatting>
  <conditionalFormatting sqref="R17:T17">
    <cfRule type="duplicateValues" dxfId="534" priority="164"/>
  </conditionalFormatting>
  <conditionalFormatting sqref="U17:W17">
    <cfRule type="duplicateValues" dxfId="533" priority="163"/>
  </conditionalFormatting>
  <conditionalFormatting sqref="X17:Z17">
    <cfRule type="duplicateValues" dxfId="532" priority="162"/>
  </conditionalFormatting>
  <conditionalFormatting sqref="AA17:AC17">
    <cfRule type="duplicateValues" dxfId="531" priority="161"/>
  </conditionalFormatting>
  <conditionalFormatting sqref="AD17:AF17">
    <cfRule type="duplicateValues" dxfId="530" priority="160"/>
  </conditionalFormatting>
  <conditionalFormatting sqref="AG17:AI17">
    <cfRule type="duplicateValues" dxfId="529" priority="159"/>
  </conditionalFormatting>
  <conditionalFormatting sqref="F18:H18">
    <cfRule type="duplicateValues" dxfId="528" priority="158"/>
  </conditionalFormatting>
  <conditionalFormatting sqref="I18:K18">
    <cfRule type="duplicateValues" dxfId="527" priority="157"/>
  </conditionalFormatting>
  <conditionalFormatting sqref="L18:N18">
    <cfRule type="duplicateValues" dxfId="526" priority="156"/>
  </conditionalFormatting>
  <conditionalFormatting sqref="O18:Q18">
    <cfRule type="duplicateValues" dxfId="525" priority="155"/>
  </conditionalFormatting>
  <conditionalFormatting sqref="R18:T18">
    <cfRule type="duplicateValues" dxfId="524" priority="154"/>
  </conditionalFormatting>
  <conditionalFormatting sqref="U18:W18">
    <cfRule type="duplicateValues" dxfId="523" priority="153"/>
  </conditionalFormatting>
  <conditionalFormatting sqref="X18:Z18">
    <cfRule type="duplicateValues" dxfId="522" priority="152"/>
  </conditionalFormatting>
  <conditionalFormatting sqref="AA18:AC18">
    <cfRule type="duplicateValues" dxfId="521" priority="151"/>
  </conditionalFormatting>
  <conditionalFormatting sqref="AD18:AF18">
    <cfRule type="duplicateValues" dxfId="520" priority="150"/>
  </conditionalFormatting>
  <conditionalFormatting sqref="AG18:AI18">
    <cfRule type="duplicateValues" dxfId="519" priority="149"/>
  </conditionalFormatting>
  <conditionalFormatting sqref="F19:H19">
    <cfRule type="duplicateValues" dxfId="518" priority="148"/>
  </conditionalFormatting>
  <conditionalFormatting sqref="I19:K19">
    <cfRule type="duplicateValues" dxfId="517" priority="147"/>
  </conditionalFormatting>
  <conditionalFormatting sqref="L19:N19">
    <cfRule type="duplicateValues" dxfId="516" priority="146"/>
  </conditionalFormatting>
  <conditionalFormatting sqref="O19:Q19">
    <cfRule type="duplicateValues" dxfId="515" priority="145"/>
  </conditionalFormatting>
  <conditionalFormatting sqref="R19:T19">
    <cfRule type="duplicateValues" dxfId="514" priority="144"/>
  </conditionalFormatting>
  <conditionalFormatting sqref="U19:W19">
    <cfRule type="duplicateValues" dxfId="513" priority="143"/>
  </conditionalFormatting>
  <conditionalFormatting sqref="X19:Z19">
    <cfRule type="duplicateValues" dxfId="512" priority="142"/>
  </conditionalFormatting>
  <conditionalFormatting sqref="AA19:AC19">
    <cfRule type="duplicateValues" dxfId="511" priority="141"/>
  </conditionalFormatting>
  <conditionalFormatting sqref="AD19:AF19">
    <cfRule type="duplicateValues" dxfId="510" priority="140"/>
  </conditionalFormatting>
  <conditionalFormatting sqref="AG19:AI19">
    <cfRule type="duplicateValues" dxfId="509" priority="139"/>
  </conditionalFormatting>
  <conditionalFormatting sqref="F20:H20">
    <cfRule type="duplicateValues" dxfId="508" priority="138"/>
  </conditionalFormatting>
  <conditionalFormatting sqref="I20:K20">
    <cfRule type="duplicateValues" dxfId="507" priority="137"/>
  </conditionalFormatting>
  <conditionalFormatting sqref="L20:N20">
    <cfRule type="duplicateValues" dxfId="506" priority="136"/>
  </conditionalFormatting>
  <conditionalFormatting sqref="O20:Q20">
    <cfRule type="duplicateValues" dxfId="505" priority="135"/>
  </conditionalFormatting>
  <conditionalFormatting sqref="R20:T20">
    <cfRule type="duplicateValues" dxfId="504" priority="134"/>
  </conditionalFormatting>
  <conditionalFormatting sqref="U20:W20">
    <cfRule type="duplicateValues" dxfId="503" priority="133"/>
  </conditionalFormatting>
  <conditionalFormatting sqref="X20:Z20">
    <cfRule type="duplicateValues" dxfId="502" priority="132"/>
  </conditionalFormatting>
  <conditionalFormatting sqref="AA20:AC20">
    <cfRule type="duplicateValues" dxfId="501" priority="131"/>
  </conditionalFormatting>
  <conditionalFormatting sqref="AD20:AF20">
    <cfRule type="duplicateValues" dxfId="500" priority="130"/>
  </conditionalFormatting>
  <conditionalFormatting sqref="AG20:AI20">
    <cfRule type="duplicateValues" dxfId="499" priority="129"/>
  </conditionalFormatting>
  <conditionalFormatting sqref="F21:H21">
    <cfRule type="duplicateValues" dxfId="498" priority="128"/>
  </conditionalFormatting>
  <conditionalFormatting sqref="I21:K21">
    <cfRule type="duplicateValues" dxfId="497" priority="127"/>
  </conditionalFormatting>
  <conditionalFormatting sqref="L21:N21">
    <cfRule type="duplicateValues" dxfId="496" priority="126"/>
  </conditionalFormatting>
  <conditionalFormatting sqref="O21:Q21">
    <cfRule type="duplicateValues" dxfId="495" priority="125"/>
  </conditionalFormatting>
  <conditionalFormatting sqref="R21:T21">
    <cfRule type="duplicateValues" dxfId="494" priority="124"/>
  </conditionalFormatting>
  <conditionalFormatting sqref="U21:W21">
    <cfRule type="duplicateValues" dxfId="493" priority="123"/>
  </conditionalFormatting>
  <conditionalFormatting sqref="X21:Z21">
    <cfRule type="duplicateValues" dxfId="492" priority="122"/>
  </conditionalFormatting>
  <conditionalFormatting sqref="AA21:AC21">
    <cfRule type="duplicateValues" dxfId="491" priority="121"/>
  </conditionalFormatting>
  <conditionalFormatting sqref="AD21:AF21">
    <cfRule type="duplicateValues" dxfId="490" priority="120"/>
  </conditionalFormatting>
  <conditionalFormatting sqref="AG21:AI21">
    <cfRule type="duplicateValues" dxfId="489" priority="119"/>
  </conditionalFormatting>
  <conditionalFormatting sqref="F22:H22">
    <cfRule type="duplicateValues" dxfId="488" priority="118"/>
  </conditionalFormatting>
  <conditionalFormatting sqref="I22:K22">
    <cfRule type="duplicateValues" dxfId="487" priority="117"/>
  </conditionalFormatting>
  <conditionalFormatting sqref="L22:N22">
    <cfRule type="duplicateValues" dxfId="486" priority="116"/>
  </conditionalFormatting>
  <conditionalFormatting sqref="O22:Q22">
    <cfRule type="duplicateValues" dxfId="485" priority="115"/>
  </conditionalFormatting>
  <conditionalFormatting sqref="R22:T22">
    <cfRule type="duplicateValues" dxfId="484" priority="114"/>
  </conditionalFormatting>
  <conditionalFormatting sqref="U22:W22">
    <cfRule type="duplicateValues" dxfId="483" priority="113"/>
  </conditionalFormatting>
  <conditionalFormatting sqref="X22:Z22">
    <cfRule type="duplicateValues" dxfId="482" priority="112"/>
  </conditionalFormatting>
  <conditionalFormatting sqref="AA22:AC22">
    <cfRule type="duplicateValues" dxfId="481" priority="111"/>
  </conditionalFormatting>
  <conditionalFormatting sqref="AD22:AF22">
    <cfRule type="duplicateValues" dxfId="480" priority="110"/>
  </conditionalFormatting>
  <conditionalFormatting sqref="AG22:AI22">
    <cfRule type="duplicateValues" dxfId="479" priority="109"/>
  </conditionalFormatting>
  <conditionalFormatting sqref="F23:H23">
    <cfRule type="duplicateValues" dxfId="478" priority="108"/>
  </conditionalFormatting>
  <conditionalFormatting sqref="I23:K23">
    <cfRule type="duplicateValues" dxfId="477" priority="107"/>
  </conditionalFormatting>
  <conditionalFormatting sqref="L23:N23">
    <cfRule type="duplicateValues" dxfId="476" priority="106"/>
  </conditionalFormatting>
  <conditionalFormatting sqref="O23:Q23">
    <cfRule type="duplicateValues" dxfId="475" priority="105"/>
  </conditionalFormatting>
  <conditionalFormatting sqref="R23:T23">
    <cfRule type="duplicateValues" dxfId="474" priority="104"/>
  </conditionalFormatting>
  <conditionalFormatting sqref="U23:W23">
    <cfRule type="duplicateValues" dxfId="473" priority="103"/>
  </conditionalFormatting>
  <conditionalFormatting sqref="X23:Z23">
    <cfRule type="duplicateValues" dxfId="472" priority="102"/>
  </conditionalFormatting>
  <conditionalFormatting sqref="AA23:AC23">
    <cfRule type="duplicateValues" dxfId="471" priority="101"/>
  </conditionalFormatting>
  <conditionalFormatting sqref="AD23:AF23">
    <cfRule type="duplicateValues" dxfId="470" priority="100"/>
  </conditionalFormatting>
  <conditionalFormatting sqref="AG23:AI23">
    <cfRule type="duplicateValues" dxfId="469" priority="99"/>
  </conditionalFormatting>
  <conditionalFormatting sqref="F24:H24">
    <cfRule type="duplicateValues" dxfId="468" priority="98"/>
  </conditionalFormatting>
  <conditionalFormatting sqref="I24:K24">
    <cfRule type="duplicateValues" dxfId="467" priority="97"/>
  </conditionalFormatting>
  <conditionalFormatting sqref="L24:N24">
    <cfRule type="duplicateValues" dxfId="466" priority="96"/>
  </conditionalFormatting>
  <conditionalFormatting sqref="O24:Q24">
    <cfRule type="duplicateValues" dxfId="465" priority="95"/>
  </conditionalFormatting>
  <conditionalFormatting sqref="R24:T24">
    <cfRule type="duplicateValues" dxfId="464" priority="94"/>
  </conditionalFormatting>
  <conditionalFormatting sqref="U24:W24">
    <cfRule type="duplicateValues" dxfId="463" priority="93"/>
  </conditionalFormatting>
  <conditionalFormatting sqref="X24:Z24">
    <cfRule type="duplicateValues" dxfId="462" priority="92"/>
  </conditionalFormatting>
  <conditionalFormatting sqref="AA24:AC24">
    <cfRule type="duplicateValues" dxfId="461" priority="91"/>
  </conditionalFormatting>
  <conditionalFormatting sqref="AD24:AF24">
    <cfRule type="duplicateValues" dxfId="460" priority="90"/>
  </conditionalFormatting>
  <conditionalFormatting sqref="AG24:AI24">
    <cfRule type="duplicateValues" dxfId="459" priority="89"/>
  </conditionalFormatting>
  <conditionalFormatting sqref="F25:H25">
    <cfRule type="duplicateValues" dxfId="458" priority="88"/>
  </conditionalFormatting>
  <conditionalFormatting sqref="I25:K25">
    <cfRule type="duplicateValues" dxfId="457" priority="87"/>
  </conditionalFormatting>
  <conditionalFormatting sqref="L25:N25">
    <cfRule type="duplicateValues" dxfId="456" priority="86"/>
  </conditionalFormatting>
  <conditionalFormatting sqref="O25:Q25">
    <cfRule type="duplicateValues" dxfId="455" priority="85"/>
  </conditionalFormatting>
  <conditionalFormatting sqref="R25:T25">
    <cfRule type="duplicateValues" dxfId="454" priority="84"/>
  </conditionalFormatting>
  <conditionalFormatting sqref="U25:W25">
    <cfRule type="duplicateValues" dxfId="453" priority="83"/>
  </conditionalFormatting>
  <conditionalFormatting sqref="X25:Z25">
    <cfRule type="duplicateValues" dxfId="452" priority="82"/>
  </conditionalFormatting>
  <conditionalFormatting sqref="AA25:AC25">
    <cfRule type="duplicateValues" dxfId="451" priority="81"/>
  </conditionalFormatting>
  <conditionalFormatting sqref="AD25:AF25">
    <cfRule type="duplicateValues" dxfId="450" priority="80"/>
  </conditionalFormatting>
  <conditionalFormatting sqref="AG25:AI25">
    <cfRule type="duplicateValues" dxfId="449" priority="79"/>
  </conditionalFormatting>
  <conditionalFormatting sqref="F26:H26">
    <cfRule type="duplicateValues" dxfId="448" priority="78"/>
  </conditionalFormatting>
  <conditionalFormatting sqref="I26:K26">
    <cfRule type="duplicateValues" dxfId="447" priority="77"/>
  </conditionalFormatting>
  <conditionalFormatting sqref="L26:N26">
    <cfRule type="duplicateValues" dxfId="446" priority="76"/>
  </conditionalFormatting>
  <conditionalFormatting sqref="O26:Q26">
    <cfRule type="duplicateValues" dxfId="445" priority="75"/>
  </conditionalFormatting>
  <conditionalFormatting sqref="R26:T26">
    <cfRule type="duplicateValues" dxfId="444" priority="74"/>
  </conditionalFormatting>
  <conditionalFormatting sqref="U26:W26">
    <cfRule type="duplicateValues" dxfId="443" priority="73"/>
  </conditionalFormatting>
  <conditionalFormatting sqref="X26:Z26">
    <cfRule type="duplicateValues" dxfId="442" priority="72"/>
  </conditionalFormatting>
  <conditionalFormatting sqref="AA26:AC26">
    <cfRule type="duplicateValues" dxfId="441" priority="71"/>
  </conditionalFormatting>
  <conditionalFormatting sqref="AD26:AF26">
    <cfRule type="duplicateValues" dxfId="440" priority="70"/>
  </conditionalFormatting>
  <conditionalFormatting sqref="AG26:AI26">
    <cfRule type="duplicateValues" dxfId="439" priority="69"/>
  </conditionalFormatting>
  <conditionalFormatting sqref="F27:H27">
    <cfRule type="duplicateValues" dxfId="438" priority="68"/>
  </conditionalFormatting>
  <conditionalFormatting sqref="I27:K27">
    <cfRule type="duplicateValues" dxfId="437" priority="67"/>
  </conditionalFormatting>
  <conditionalFormatting sqref="L27:N27">
    <cfRule type="duplicateValues" dxfId="436" priority="66"/>
  </conditionalFormatting>
  <conditionalFormatting sqref="O27:Q27">
    <cfRule type="duplicateValues" dxfId="435" priority="65"/>
  </conditionalFormatting>
  <conditionalFormatting sqref="R27:T27">
    <cfRule type="duplicateValues" dxfId="434" priority="64"/>
  </conditionalFormatting>
  <conditionalFormatting sqref="U27:W27">
    <cfRule type="duplicateValues" dxfId="433" priority="63"/>
  </conditionalFormatting>
  <conditionalFormatting sqref="X27:Z27">
    <cfRule type="duplicateValues" dxfId="432" priority="62"/>
  </conditionalFormatting>
  <conditionalFormatting sqref="AA27:AC27">
    <cfRule type="duplicateValues" dxfId="431" priority="61"/>
  </conditionalFormatting>
  <conditionalFormatting sqref="AD27:AF27">
    <cfRule type="duplicateValues" dxfId="430" priority="60"/>
  </conditionalFormatting>
  <conditionalFormatting sqref="AG27:AI27">
    <cfRule type="duplicateValues" dxfId="429" priority="59"/>
  </conditionalFormatting>
  <conditionalFormatting sqref="F28:H28">
    <cfRule type="duplicateValues" dxfId="428" priority="58"/>
  </conditionalFormatting>
  <conditionalFormatting sqref="I28:K28">
    <cfRule type="duplicateValues" dxfId="427" priority="57"/>
  </conditionalFormatting>
  <conditionalFormatting sqref="L28:N28">
    <cfRule type="duplicateValues" dxfId="426" priority="56"/>
  </conditionalFormatting>
  <conditionalFormatting sqref="O28:Q28">
    <cfRule type="duplicateValues" dxfId="425" priority="55"/>
  </conditionalFormatting>
  <conditionalFormatting sqref="R28:T28">
    <cfRule type="duplicateValues" dxfId="424" priority="54"/>
  </conditionalFormatting>
  <conditionalFormatting sqref="U28:W28">
    <cfRule type="duplicateValues" dxfId="423" priority="53"/>
  </conditionalFormatting>
  <conditionalFormatting sqref="X28:Z28">
    <cfRule type="duplicateValues" dxfId="422" priority="52"/>
  </conditionalFormatting>
  <conditionalFormatting sqref="AA28:AC28">
    <cfRule type="duplicateValues" dxfId="421" priority="51"/>
  </conditionalFormatting>
  <conditionalFormatting sqref="AD28:AF28">
    <cfRule type="duplicateValues" dxfId="420" priority="50"/>
  </conditionalFormatting>
  <conditionalFormatting sqref="AG28:AI28">
    <cfRule type="duplicateValues" dxfId="419" priority="49"/>
  </conditionalFormatting>
  <conditionalFormatting sqref="F29:H29">
    <cfRule type="duplicateValues" dxfId="418" priority="48"/>
  </conditionalFormatting>
  <conditionalFormatting sqref="I29:K29">
    <cfRule type="duplicateValues" dxfId="417" priority="47"/>
  </conditionalFormatting>
  <conditionalFormatting sqref="L29:N29">
    <cfRule type="duplicateValues" dxfId="416" priority="46"/>
  </conditionalFormatting>
  <conditionalFormatting sqref="O29:Q29">
    <cfRule type="duplicateValues" dxfId="415" priority="45"/>
  </conditionalFormatting>
  <conditionalFormatting sqref="R29:T29">
    <cfRule type="duplicateValues" dxfId="414" priority="44"/>
  </conditionalFormatting>
  <conditionalFormatting sqref="U29:W29">
    <cfRule type="duplicateValues" dxfId="413" priority="43"/>
  </conditionalFormatting>
  <conditionalFormatting sqref="X29:Z29">
    <cfRule type="duplicateValues" dxfId="412" priority="42"/>
  </conditionalFormatting>
  <conditionalFormatting sqref="AA29:AC29">
    <cfRule type="duplicateValues" dxfId="411" priority="41"/>
  </conditionalFormatting>
  <conditionalFormatting sqref="AD29:AF29">
    <cfRule type="duplicateValues" dxfId="410" priority="40"/>
  </conditionalFormatting>
  <conditionalFormatting sqref="AG29:AI29">
    <cfRule type="duplicateValues" dxfId="409" priority="39"/>
  </conditionalFormatting>
  <conditionalFormatting sqref="F30:H30">
    <cfRule type="duplicateValues" dxfId="408" priority="38"/>
  </conditionalFormatting>
  <conditionalFormatting sqref="I30:K30">
    <cfRule type="duplicateValues" dxfId="407" priority="37"/>
  </conditionalFormatting>
  <conditionalFormatting sqref="L30:N30">
    <cfRule type="duplicateValues" dxfId="406" priority="36"/>
  </conditionalFormatting>
  <conditionalFormatting sqref="O30:Q30">
    <cfRule type="duplicateValues" dxfId="405" priority="35"/>
  </conditionalFormatting>
  <conditionalFormatting sqref="R30:T30">
    <cfRule type="duplicateValues" dxfId="404" priority="34"/>
  </conditionalFormatting>
  <conditionalFormatting sqref="U30:W30">
    <cfRule type="duplicateValues" dxfId="403" priority="33"/>
  </conditionalFormatting>
  <conditionalFormatting sqref="X30:Z30">
    <cfRule type="duplicateValues" dxfId="402" priority="32"/>
  </conditionalFormatting>
  <conditionalFormatting sqref="AA30:AC30">
    <cfRule type="duplicateValues" dxfId="401" priority="31"/>
  </conditionalFormatting>
  <conditionalFormatting sqref="AD30:AF30">
    <cfRule type="duplicateValues" dxfId="400" priority="30"/>
  </conditionalFormatting>
  <conditionalFormatting sqref="AG30:AI30">
    <cfRule type="duplicateValues" dxfId="399" priority="29"/>
  </conditionalFormatting>
  <conditionalFormatting sqref="F31:H31">
    <cfRule type="duplicateValues" dxfId="398" priority="28"/>
  </conditionalFormatting>
  <conditionalFormatting sqref="I31:K31">
    <cfRule type="duplicateValues" dxfId="397" priority="27"/>
  </conditionalFormatting>
  <conditionalFormatting sqref="L31:N31">
    <cfRule type="duplicateValues" dxfId="396" priority="26"/>
  </conditionalFormatting>
  <conditionalFormatting sqref="O31:Q31">
    <cfRule type="duplicateValues" dxfId="395" priority="25"/>
  </conditionalFormatting>
  <conditionalFormatting sqref="R31:T31">
    <cfRule type="duplicateValues" dxfId="394" priority="24"/>
  </conditionalFormatting>
  <conditionalFormatting sqref="U31:W31">
    <cfRule type="duplicateValues" dxfId="393" priority="23"/>
  </conditionalFormatting>
  <conditionalFormatting sqref="X31:Z31">
    <cfRule type="duplicateValues" dxfId="392" priority="22"/>
  </conditionalFormatting>
  <conditionalFormatting sqref="AA31:AC31">
    <cfRule type="duplicateValues" dxfId="391" priority="21"/>
  </conditionalFormatting>
  <conditionalFormatting sqref="AD31:AF31">
    <cfRule type="duplicateValues" dxfId="390" priority="20"/>
  </conditionalFormatting>
  <conditionalFormatting sqref="AG31:AI31">
    <cfRule type="duplicateValues" dxfId="389" priority="19"/>
  </conditionalFormatting>
  <conditionalFormatting sqref="F32:H32">
    <cfRule type="duplicateValues" dxfId="388" priority="18"/>
  </conditionalFormatting>
  <conditionalFormatting sqref="I32:K32">
    <cfRule type="duplicateValues" dxfId="387" priority="17"/>
  </conditionalFormatting>
  <conditionalFormatting sqref="L32:N32">
    <cfRule type="duplicateValues" dxfId="386" priority="16"/>
  </conditionalFormatting>
  <conditionalFormatting sqref="O32:Q32">
    <cfRule type="duplicateValues" dxfId="385" priority="15"/>
  </conditionalFormatting>
  <conditionalFormatting sqref="R32:T32">
    <cfRule type="duplicateValues" dxfId="384" priority="14"/>
  </conditionalFormatting>
  <conditionalFormatting sqref="U32:W32">
    <cfRule type="duplicateValues" dxfId="383" priority="13"/>
  </conditionalFormatting>
  <conditionalFormatting sqref="X32:Z32">
    <cfRule type="duplicateValues" dxfId="382" priority="12"/>
  </conditionalFormatting>
  <conditionalFormatting sqref="AA32:AC32">
    <cfRule type="duplicateValues" dxfId="381" priority="11"/>
  </conditionalFormatting>
  <conditionalFormatting sqref="AD32:AF32">
    <cfRule type="duplicateValues" dxfId="380" priority="10"/>
  </conditionalFormatting>
  <conditionalFormatting sqref="AG32:AI32">
    <cfRule type="duplicateValues" dxfId="379" priority="9"/>
  </conditionalFormatting>
  <conditionalFormatting sqref="F33:H33">
    <cfRule type="expression" dxfId="378" priority="8">
      <formula>F$99=0</formula>
    </cfRule>
  </conditionalFormatting>
  <conditionalFormatting sqref="I33:AI33">
    <cfRule type="expression" dxfId="377" priority="4">
      <formula>I$99=0</formula>
    </cfRule>
  </conditionalFormatting>
  <conditionalFormatting sqref="F34:H34">
    <cfRule type="expression" dxfId="376" priority="7">
      <formula>F$99=0</formula>
    </cfRule>
  </conditionalFormatting>
  <conditionalFormatting sqref="I34:AI34">
    <cfRule type="expression" dxfId="375" priority="3">
      <formula>I$99=0</formula>
    </cfRule>
  </conditionalFormatting>
  <conditionalFormatting sqref="F35:H35">
    <cfRule type="expression" dxfId="374" priority="6">
      <formula>F$99=0</formula>
    </cfRule>
  </conditionalFormatting>
  <conditionalFormatting sqref="I35:AI35">
    <cfRule type="expression" dxfId="373" priority="2">
      <formula>I$99=0</formula>
    </cfRule>
  </conditionalFormatting>
  <conditionalFormatting sqref="F36:H36">
    <cfRule type="expression" dxfId="372" priority="5">
      <formula>F$99=0</formula>
    </cfRule>
  </conditionalFormatting>
  <conditionalFormatting sqref="I36:AI36">
    <cfRule type="expression" dxfId="371" priority="1">
      <formula>I$99=0</formula>
    </cfRule>
  </conditionalFormatting>
  <conditionalFormatting sqref="E1:E3">
    <cfRule type="cellIs" dxfId="370" priority="549" operator="equal">
      <formula>0</formula>
    </cfRule>
  </conditionalFormatting>
  <dataValidations count="3">
    <dataValidation type="list" allowBlank="1" showInputMessage="1" showErrorMessage="1" sqref="C3">
      <formula1>"Kepala Sekolah"</formula1>
    </dataValidation>
    <dataValidation type="list" allowBlank="1" showInputMessage="1" showErrorMessage="1" errorTitle="Anda Salah Mengetik" error="Ketik huruf &quot;v&quot; (kecil)_x000a_huruf lain tidak mau" promptTitle="Cara Pengisian" prompt="Beri tanda checklist dengan mengetik huru &quot;v&quot; _x000a_huruf kecil" sqref="F6:AI6">
      <formula1>"v"</formula1>
    </dataValidation>
    <dataValidation type="list" allowBlank="1" showInputMessage="1" showErrorMessage="1" errorTitle="Anda Salah Mengetik" error="Ketik huruf &quot;v&quot; (kecil)_x000a_huruf lain tidak mau" sqref="F7:AI32">
      <formula1>"v"</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68"/>
  <sheetViews>
    <sheetView showGridLines="0" showRowColHeaders="0" zoomScale="160" zoomScaleNormal="160" workbookViewId="0"/>
  </sheetViews>
  <sheetFormatPr defaultColWidth="9" defaultRowHeight="14.5"/>
  <cols>
    <col min="1" max="1" width="2.6328125" customWidth="1"/>
    <col min="2" max="2" width="3.90625" style="3" customWidth="1"/>
    <col min="3" max="3" width="15" customWidth="1"/>
    <col min="4" max="4" width="3.90625" style="323" customWidth="1"/>
    <col min="5" max="5" width="43.453125" customWidth="1"/>
    <col min="6" max="8" width="7.36328125" customWidth="1"/>
  </cols>
  <sheetData>
    <row r="1" spans="1:11">
      <c r="A1" s="31"/>
      <c r="B1" s="343"/>
      <c r="C1" s="31"/>
    </row>
    <row r="2" spans="1:11">
      <c r="A2" s="31"/>
      <c r="B2" s="343"/>
      <c r="C2" s="31"/>
    </row>
    <row r="3" spans="1:11">
      <c r="A3" s="31"/>
      <c r="B3" s="343"/>
      <c r="C3" s="31"/>
    </row>
    <row r="4" spans="1:11">
      <c r="A4" s="54"/>
      <c r="B4" s="344"/>
      <c r="C4" s="54"/>
    </row>
    <row r="5" spans="1:11" ht="18.5">
      <c r="B5" s="1025" t="s">
        <v>947</v>
      </c>
      <c r="C5" s="1025"/>
      <c r="D5" s="1025"/>
      <c r="E5" s="1025"/>
      <c r="F5" s="1025"/>
      <c r="G5" s="1025"/>
      <c r="H5" s="1025"/>
    </row>
    <row r="6" spans="1:11" ht="18.5">
      <c r="B6" s="1025" t="s">
        <v>948</v>
      </c>
      <c r="C6" s="1025"/>
      <c r="D6" s="1025"/>
      <c r="E6" s="1025"/>
      <c r="F6" s="1025"/>
      <c r="G6" s="1025"/>
      <c r="H6" s="1025"/>
    </row>
    <row r="7" spans="1:11">
      <c r="B7" s="1026"/>
      <c r="C7" s="1026"/>
      <c r="D7" s="1026"/>
      <c r="E7" s="1026"/>
      <c r="F7" s="1026"/>
      <c r="G7" s="1026"/>
      <c r="H7" s="1026"/>
      <c r="I7" s="353"/>
      <c r="J7" s="353"/>
      <c r="K7" s="353"/>
    </row>
    <row r="8" spans="1:11">
      <c r="B8" s="345"/>
      <c r="C8" s="345"/>
      <c r="D8" s="345"/>
      <c r="E8" s="345"/>
      <c r="F8" s="345"/>
      <c r="G8" s="345"/>
      <c r="H8" s="345"/>
      <c r="I8" s="353"/>
      <c r="J8" s="353"/>
      <c r="K8" s="353"/>
    </row>
    <row r="9" spans="1:11">
      <c r="B9" s="3" t="s">
        <v>949</v>
      </c>
      <c r="C9" t="s">
        <v>950</v>
      </c>
    </row>
    <row r="10" spans="1:11" ht="15" customHeight="1">
      <c r="B10" s="3" t="s">
        <v>951</v>
      </c>
      <c r="C10" t="s">
        <v>952</v>
      </c>
      <c r="D10" s="323" t="s">
        <v>492</v>
      </c>
    </row>
    <row r="11" spans="1:11" ht="29">
      <c r="B11" s="323" t="s">
        <v>953</v>
      </c>
      <c r="C11" s="346" t="s">
        <v>954</v>
      </c>
      <c r="D11" s="323" t="s">
        <v>492</v>
      </c>
      <c r="E11" s="324"/>
    </row>
    <row r="12" spans="1:11">
      <c r="B12" s="3" t="s">
        <v>955</v>
      </c>
      <c r="C12" t="s">
        <v>956</v>
      </c>
      <c r="D12" s="323" t="s">
        <v>492</v>
      </c>
    </row>
    <row r="13" spans="1:11">
      <c r="B13" s="3" t="s">
        <v>957</v>
      </c>
      <c r="C13" t="s">
        <v>958</v>
      </c>
      <c r="D13" s="323" t="s">
        <v>492</v>
      </c>
      <c r="E13" s="140"/>
    </row>
    <row r="14" spans="1:11" ht="10.5" customHeight="1"/>
    <row r="15" spans="1:11">
      <c r="B15" s="3" t="s">
        <v>959</v>
      </c>
      <c r="C15" s="102" t="s">
        <v>960</v>
      </c>
    </row>
    <row r="16" spans="1:11" ht="44.25" customHeight="1">
      <c r="C16" s="1027" t="s">
        <v>961</v>
      </c>
      <c r="D16" s="1027"/>
      <c r="E16" s="1027"/>
      <c r="F16" s="1027"/>
      <c r="G16" s="1027"/>
      <c r="H16" s="1027"/>
    </row>
    <row r="17" spans="2:8" ht="12" customHeight="1">
      <c r="B17" s="348"/>
      <c r="C17" s="347"/>
      <c r="D17" s="347"/>
      <c r="E17" s="347"/>
      <c r="F17" s="347"/>
      <c r="G17" s="347"/>
      <c r="H17" s="347"/>
    </row>
    <row r="18" spans="2:8">
      <c r="B18" s="3" t="s">
        <v>962</v>
      </c>
      <c r="C18" s="349" t="s">
        <v>963</v>
      </c>
    </row>
    <row r="19" spans="2:8">
      <c r="B19" s="3">
        <v>1</v>
      </c>
      <c r="C19" t="s">
        <v>964</v>
      </c>
      <c r="D19"/>
      <c r="E19" s="323"/>
    </row>
    <row r="20" spans="2:8">
      <c r="B20" s="3">
        <v>2</v>
      </c>
      <c r="C20" s="180" t="s">
        <v>965</v>
      </c>
      <c r="D20"/>
      <c r="E20" s="323"/>
    </row>
    <row r="21" spans="2:8" ht="30" customHeight="1">
      <c r="B21" s="348">
        <v>3</v>
      </c>
      <c r="C21" s="1027" t="s">
        <v>966</v>
      </c>
      <c r="D21" s="1027"/>
      <c r="E21" s="1027"/>
      <c r="F21" s="1027"/>
      <c r="G21" s="1027"/>
      <c r="H21" s="1027"/>
    </row>
    <row r="22" spans="2:8">
      <c r="B22" s="3">
        <v>4</v>
      </c>
      <c r="C22" s="102" t="s">
        <v>967</v>
      </c>
      <c r="D22" s="102"/>
      <c r="E22" s="102"/>
      <c r="F22" s="102"/>
      <c r="G22" s="102"/>
      <c r="H22" s="102"/>
    </row>
    <row r="23" spans="2:8">
      <c r="B23" s="3">
        <v>5</v>
      </c>
      <c r="C23" s="102" t="s">
        <v>968</v>
      </c>
      <c r="D23" s="102"/>
      <c r="E23" s="102"/>
      <c r="F23" s="102"/>
      <c r="G23" s="102"/>
      <c r="H23" s="102"/>
    </row>
    <row r="24" spans="2:8">
      <c r="B24" s="3">
        <v>6</v>
      </c>
      <c r="C24" s="102" t="s">
        <v>969</v>
      </c>
      <c r="D24" s="102"/>
      <c r="E24" s="102"/>
      <c r="F24" s="102"/>
      <c r="G24" s="102"/>
      <c r="H24" s="102"/>
    </row>
    <row r="26" spans="2:8">
      <c r="B26" s="1014" t="s">
        <v>970</v>
      </c>
      <c r="C26" s="1014" t="s">
        <v>971</v>
      </c>
      <c r="D26" s="1014" t="s">
        <v>972</v>
      </c>
      <c r="E26" s="1014"/>
      <c r="F26" s="1014" t="s">
        <v>973</v>
      </c>
      <c r="G26" s="1014"/>
      <c r="H26" s="1014"/>
    </row>
    <row r="27" spans="2:8">
      <c r="B27" s="1014"/>
      <c r="C27" s="1014"/>
      <c r="D27" s="1014"/>
      <c r="E27" s="1014"/>
      <c r="F27" s="194" t="s">
        <v>974</v>
      </c>
      <c r="G27" s="194" t="s">
        <v>975</v>
      </c>
      <c r="H27" s="194" t="s">
        <v>976</v>
      </c>
    </row>
    <row r="28" spans="2:8" ht="18.75" customHeight="1">
      <c r="B28" s="1015">
        <v>1</v>
      </c>
      <c r="C28" s="1019" t="s">
        <v>977</v>
      </c>
      <c r="D28" s="350">
        <v>1</v>
      </c>
      <c r="E28" s="310" t="s">
        <v>978</v>
      </c>
      <c r="F28" s="310"/>
      <c r="G28" s="351"/>
      <c r="H28" s="352"/>
    </row>
    <row r="29" spans="2:8">
      <c r="B29" s="1015"/>
      <c r="C29" s="1019"/>
      <c r="D29" s="350">
        <v>2</v>
      </c>
      <c r="E29" s="310" t="s">
        <v>979</v>
      </c>
      <c r="F29" s="310"/>
      <c r="G29" s="351"/>
      <c r="H29" s="352"/>
    </row>
    <row r="30" spans="2:8">
      <c r="B30" s="1015"/>
      <c r="C30" s="1019"/>
      <c r="D30" s="350">
        <v>3</v>
      </c>
      <c r="E30" s="310" t="s">
        <v>980</v>
      </c>
      <c r="F30" s="310"/>
      <c r="G30" s="351"/>
      <c r="H30" s="352"/>
    </row>
    <row r="31" spans="2:8" ht="15" customHeight="1">
      <c r="B31" s="1015"/>
      <c r="C31" s="1019"/>
      <c r="D31" s="350">
        <v>4</v>
      </c>
      <c r="E31" s="310" t="s">
        <v>981</v>
      </c>
      <c r="F31" s="310"/>
      <c r="G31" s="351"/>
      <c r="H31" s="352"/>
    </row>
    <row r="32" spans="2:8" ht="15.75" customHeight="1">
      <c r="B32" s="1015"/>
      <c r="C32" s="1019"/>
      <c r="D32" s="350">
        <v>5</v>
      </c>
      <c r="E32" s="310" t="s">
        <v>982</v>
      </c>
      <c r="F32" s="310"/>
      <c r="G32" s="351"/>
      <c r="H32" s="352"/>
    </row>
    <row r="33" spans="2:8" ht="32.25" customHeight="1">
      <c r="B33" s="1015"/>
      <c r="C33" s="1019"/>
      <c r="D33" s="350">
        <v>6</v>
      </c>
      <c r="E33" s="310" t="s">
        <v>983</v>
      </c>
      <c r="F33" s="310"/>
      <c r="G33" s="351"/>
      <c r="H33" s="352"/>
    </row>
    <row r="34" spans="2:8" ht="32.25" customHeight="1">
      <c r="B34" s="1015"/>
      <c r="C34" s="1019"/>
      <c r="D34" s="350">
        <v>7</v>
      </c>
      <c r="E34" s="310" t="s">
        <v>984</v>
      </c>
      <c r="F34" s="310"/>
      <c r="G34" s="351"/>
      <c r="H34" s="352"/>
    </row>
    <row r="35" spans="2:8">
      <c r="B35" s="1015"/>
      <c r="C35" s="1019"/>
      <c r="D35" s="350">
        <v>8</v>
      </c>
      <c r="E35" s="310" t="s">
        <v>985</v>
      </c>
      <c r="F35" s="310"/>
      <c r="G35" s="351"/>
      <c r="H35" s="352"/>
    </row>
    <row r="36" spans="2:8" ht="30" customHeight="1">
      <c r="B36" s="1015"/>
      <c r="C36" s="1019"/>
      <c r="D36" s="350">
        <v>9</v>
      </c>
      <c r="E36" s="310" t="s">
        <v>986</v>
      </c>
      <c r="F36" s="310"/>
      <c r="G36" s="351"/>
      <c r="H36" s="352"/>
    </row>
    <row r="37" spans="2:8" ht="32.25" customHeight="1">
      <c r="B37" s="1015"/>
      <c r="C37" s="1019"/>
      <c r="D37" s="350">
        <v>10</v>
      </c>
      <c r="E37" s="310" t="s">
        <v>987</v>
      </c>
      <c r="F37" s="310"/>
      <c r="G37" s="351"/>
      <c r="H37" s="352"/>
    </row>
    <row r="38" spans="2:8" ht="35.25" customHeight="1">
      <c r="B38" s="1015"/>
      <c r="C38" s="1019"/>
      <c r="D38" s="350">
        <v>11</v>
      </c>
      <c r="E38" s="310" t="s">
        <v>988</v>
      </c>
      <c r="F38" s="310"/>
      <c r="G38" s="351"/>
      <c r="H38" s="352"/>
    </row>
    <row r="39" spans="2:8" ht="15.75" customHeight="1">
      <c r="B39" s="1016">
        <v>2</v>
      </c>
      <c r="C39" s="1020" t="s">
        <v>989</v>
      </c>
      <c r="D39" s="350">
        <v>1</v>
      </c>
      <c r="E39" s="310" t="s">
        <v>990</v>
      </c>
      <c r="F39" s="310"/>
      <c r="G39" s="351"/>
      <c r="H39" s="352"/>
    </row>
    <row r="40" spans="2:8" ht="15" customHeight="1">
      <c r="B40" s="1017"/>
      <c r="C40" s="1021"/>
      <c r="D40" s="350">
        <v>2</v>
      </c>
      <c r="E40" s="310" t="s">
        <v>991</v>
      </c>
      <c r="F40" s="310"/>
      <c r="G40" s="351"/>
      <c r="H40" s="352"/>
    </row>
    <row r="41" spans="2:8" ht="30" customHeight="1">
      <c r="B41" s="1017"/>
      <c r="C41" s="1021"/>
      <c r="D41" s="350">
        <v>3</v>
      </c>
      <c r="E41" s="310" t="s">
        <v>992</v>
      </c>
      <c r="F41" s="310"/>
      <c r="G41" s="351"/>
      <c r="H41" s="352"/>
    </row>
    <row r="42" spans="2:8" ht="31.5" customHeight="1">
      <c r="B42" s="1017"/>
      <c r="C42" s="1021"/>
      <c r="D42" s="350">
        <v>4</v>
      </c>
      <c r="E42" s="310" t="s">
        <v>993</v>
      </c>
      <c r="F42" s="310"/>
      <c r="G42" s="351"/>
      <c r="H42" s="352"/>
    </row>
    <row r="43" spans="2:8" ht="31.5" customHeight="1">
      <c r="B43" s="1017"/>
      <c r="C43" s="1021"/>
      <c r="D43" s="350">
        <v>5</v>
      </c>
      <c r="E43" s="310" t="s">
        <v>994</v>
      </c>
      <c r="F43" s="310"/>
      <c r="G43" s="351"/>
      <c r="H43" s="352"/>
    </row>
    <row r="44" spans="2:8" ht="31.5" customHeight="1">
      <c r="B44" s="1017"/>
      <c r="C44" s="1021"/>
      <c r="D44" s="350"/>
      <c r="E44" s="310" t="s">
        <v>995</v>
      </c>
      <c r="F44" s="310"/>
      <c r="G44" s="351"/>
      <c r="H44" s="352"/>
    </row>
    <row r="45" spans="2:8" ht="30" customHeight="1">
      <c r="B45" s="1017"/>
      <c r="C45" s="1021"/>
      <c r="D45" s="350">
        <v>6</v>
      </c>
      <c r="E45" s="310" t="s">
        <v>996</v>
      </c>
      <c r="F45" s="352"/>
      <c r="G45" s="352"/>
      <c r="H45" s="352"/>
    </row>
    <row r="46" spans="2:8" ht="30" customHeight="1">
      <c r="B46" s="1017"/>
      <c r="C46" s="1021"/>
      <c r="D46" s="350">
        <v>7</v>
      </c>
      <c r="E46" s="310" t="s">
        <v>997</v>
      </c>
      <c r="F46" s="352"/>
      <c r="G46" s="352"/>
      <c r="H46" s="352"/>
    </row>
    <row r="47" spans="2:8" ht="30" customHeight="1">
      <c r="B47" s="1017"/>
      <c r="C47" s="1021"/>
      <c r="D47" s="350">
        <v>8</v>
      </c>
      <c r="E47" s="310" t="s">
        <v>998</v>
      </c>
      <c r="F47" s="352"/>
      <c r="G47" s="352"/>
      <c r="H47" s="352"/>
    </row>
    <row r="48" spans="2:8" ht="30" customHeight="1">
      <c r="B48" s="1017"/>
      <c r="C48" s="1021"/>
      <c r="D48" s="350">
        <v>9</v>
      </c>
      <c r="E48" s="310" t="s">
        <v>999</v>
      </c>
      <c r="F48" s="352"/>
      <c r="G48" s="352"/>
      <c r="H48" s="352"/>
    </row>
    <row r="49" spans="2:10" ht="30.75" customHeight="1">
      <c r="B49" s="1018"/>
      <c r="C49" s="1022"/>
      <c r="D49" s="350">
        <v>10</v>
      </c>
      <c r="E49" s="310" t="s">
        <v>1000</v>
      </c>
      <c r="F49" s="352"/>
      <c r="G49" s="352"/>
      <c r="H49" s="352"/>
    </row>
    <row r="50" spans="2:10" ht="15.75" customHeight="1">
      <c r="B50" s="1016">
        <v>3</v>
      </c>
      <c r="C50" s="1023" t="s">
        <v>1001</v>
      </c>
      <c r="D50" s="350">
        <v>1</v>
      </c>
      <c r="E50" s="310" t="s">
        <v>1002</v>
      </c>
      <c r="F50" s="352"/>
      <c r="G50" s="352"/>
      <c r="H50" s="352"/>
    </row>
    <row r="51" spans="2:10" ht="28">
      <c r="B51" s="1017"/>
      <c r="C51" s="1024"/>
      <c r="D51" s="350">
        <v>2</v>
      </c>
      <c r="E51" s="310" t="s">
        <v>1003</v>
      </c>
      <c r="F51" s="352"/>
      <c r="G51" s="352"/>
      <c r="H51" s="352"/>
    </row>
    <row r="52" spans="2:10" ht="28">
      <c r="B52" s="1017"/>
      <c r="C52" s="1024"/>
      <c r="D52" s="350">
        <v>3</v>
      </c>
      <c r="E52" s="310" t="s">
        <v>1004</v>
      </c>
      <c r="F52" s="352"/>
      <c r="G52" s="352"/>
      <c r="H52" s="352"/>
    </row>
    <row r="53" spans="2:10" ht="28">
      <c r="B53" s="1017"/>
      <c r="C53" s="1024"/>
      <c r="D53" s="350">
        <v>4</v>
      </c>
      <c r="E53" s="310" t="s">
        <v>1005</v>
      </c>
      <c r="F53" s="352"/>
      <c r="G53" s="352"/>
      <c r="H53" s="352"/>
    </row>
    <row r="54" spans="2:10">
      <c r="B54" s="1017"/>
      <c r="C54" s="1024"/>
      <c r="D54" s="350">
        <v>5</v>
      </c>
      <c r="E54" s="310" t="s">
        <v>1006</v>
      </c>
      <c r="F54" s="352"/>
      <c r="G54" s="352"/>
      <c r="H54" s="352"/>
    </row>
    <row r="55" spans="2:10">
      <c r="B55" s="1017"/>
      <c r="C55" s="1024"/>
      <c r="D55" s="350">
        <v>6</v>
      </c>
      <c r="E55" s="310" t="s">
        <v>1007</v>
      </c>
      <c r="F55" s="352"/>
      <c r="G55" s="352"/>
      <c r="H55" s="352"/>
    </row>
    <row r="56" spans="2:10" ht="28">
      <c r="B56" s="1017"/>
      <c r="C56" s="1024"/>
      <c r="D56" s="350">
        <v>7</v>
      </c>
      <c r="E56" s="310" t="s">
        <v>1008</v>
      </c>
      <c r="F56" s="352"/>
      <c r="G56" s="352"/>
      <c r="H56" s="352"/>
    </row>
    <row r="57" spans="2:10" ht="28">
      <c r="B57" s="1017"/>
      <c r="C57" s="1024"/>
      <c r="D57" s="350">
        <v>8</v>
      </c>
      <c r="E57" s="310" t="s">
        <v>1009</v>
      </c>
      <c r="F57" s="352"/>
      <c r="G57" s="352"/>
      <c r="H57" s="352"/>
    </row>
    <row r="58" spans="2:10" ht="28">
      <c r="B58" s="1017"/>
      <c r="C58" s="1024"/>
      <c r="D58" s="350">
        <v>9</v>
      </c>
      <c r="E58" s="310" t="s">
        <v>1010</v>
      </c>
      <c r="F58" s="352"/>
      <c r="G58" s="352"/>
      <c r="H58" s="352"/>
      <c r="J58" s="354"/>
    </row>
    <row r="59" spans="2:10" ht="16.5" customHeight="1">
      <c r="B59" s="1011" t="s">
        <v>617</v>
      </c>
      <c r="C59" s="1012"/>
      <c r="D59" s="1012"/>
      <c r="E59" s="1012"/>
      <c r="F59" s="1011"/>
      <c r="G59" s="1012"/>
      <c r="H59" s="1013"/>
    </row>
    <row r="60" spans="2:10" ht="15.75" customHeight="1">
      <c r="B60" s="1008" t="s">
        <v>910</v>
      </c>
      <c r="C60" s="1009"/>
      <c r="D60" s="1009"/>
      <c r="E60" s="1010"/>
      <c r="F60" s="1011"/>
      <c r="G60" s="1012"/>
      <c r="H60" s="1013"/>
    </row>
    <row r="61" spans="2:10" ht="16.5" customHeight="1">
      <c r="B61" s="1008" t="s">
        <v>1011</v>
      </c>
      <c r="C61" s="1009"/>
      <c r="D61" s="1009"/>
      <c r="E61" s="1010"/>
      <c r="F61" s="1008"/>
      <c r="G61" s="1009"/>
      <c r="H61" s="1010"/>
    </row>
    <row r="62" spans="2:10" ht="18.75" customHeight="1">
      <c r="B62" s="1011" t="s">
        <v>913</v>
      </c>
      <c r="C62" s="1012"/>
      <c r="D62" s="1012"/>
      <c r="E62" s="1013"/>
      <c r="F62" s="1011"/>
      <c r="G62" s="1012"/>
      <c r="H62" s="1013"/>
    </row>
    <row r="63" spans="2:10" ht="10.5" customHeight="1"/>
    <row r="64" spans="2:10">
      <c r="F64" t="s">
        <v>1012</v>
      </c>
    </row>
    <row r="68" spans="6:6">
      <c r="F68" t="s">
        <v>1013</v>
      </c>
    </row>
  </sheetData>
  <mergeCells count="23">
    <mergeCell ref="B60:E60"/>
    <mergeCell ref="F60:H60"/>
    <mergeCell ref="B5:H5"/>
    <mergeCell ref="B6:H6"/>
    <mergeCell ref="B7:H7"/>
    <mergeCell ref="C16:H16"/>
    <mergeCell ref="C21:H21"/>
    <mergeCell ref="B61:E61"/>
    <mergeCell ref="F61:H61"/>
    <mergeCell ref="B62:E62"/>
    <mergeCell ref="F62:H62"/>
    <mergeCell ref="B26:B27"/>
    <mergeCell ref="B28:B38"/>
    <mergeCell ref="B39:B49"/>
    <mergeCell ref="B50:B58"/>
    <mergeCell ref="C26:C27"/>
    <mergeCell ref="C28:C38"/>
    <mergeCell ref="C39:C49"/>
    <mergeCell ref="C50:C58"/>
    <mergeCell ref="D26:E27"/>
    <mergeCell ref="F26:H26"/>
    <mergeCell ref="B59:E59"/>
    <mergeCell ref="F59:H59"/>
  </mergeCells>
  <pageMargins left="0.511811023622047" right="0.31496062992126" top="0.55118110236220497" bottom="0.35433070866141703" header="0.31496062992126" footer="0.31496062992126"/>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47"/>
  <sheetViews>
    <sheetView showGridLines="0" showRowColHeaders="0" workbookViewId="0">
      <selection activeCell="L2" sqref="L2"/>
    </sheetView>
  </sheetViews>
  <sheetFormatPr defaultColWidth="9" defaultRowHeight="14.5"/>
  <cols>
    <col min="1" max="1" width="3.90625" style="4" customWidth="1"/>
    <col min="2" max="2" width="4.453125" style="3" customWidth="1"/>
    <col min="3" max="3" width="17" customWidth="1"/>
    <col min="4" max="4" width="3.36328125" style="3" customWidth="1"/>
    <col min="5" max="5" width="40.6328125" customWidth="1"/>
    <col min="6" max="8" width="8" customWidth="1"/>
  </cols>
  <sheetData>
    <row r="1" spans="1:8">
      <c r="A1" s="317"/>
      <c r="B1" s="318"/>
      <c r="C1" s="319"/>
    </row>
    <row r="2" spans="1:8">
      <c r="A2" s="317"/>
      <c r="B2" s="318"/>
      <c r="C2" s="319"/>
    </row>
    <row r="3" spans="1:8">
      <c r="A3" s="317"/>
      <c r="B3" s="318"/>
      <c r="C3" s="319"/>
    </row>
    <row r="4" spans="1:8">
      <c r="A4" s="317"/>
      <c r="B4" s="318"/>
      <c r="C4" s="319"/>
    </row>
    <row r="6" spans="1:8">
      <c r="A6" s="1045" t="s">
        <v>947</v>
      </c>
      <c r="B6" s="1045"/>
      <c r="C6" s="1045"/>
      <c r="D6" s="1045"/>
      <c r="E6" s="1045"/>
      <c r="F6" s="1045"/>
      <c r="G6" s="1045"/>
      <c r="H6" s="1045"/>
    </row>
    <row r="7" spans="1:8">
      <c r="A7" s="1045" t="s">
        <v>1014</v>
      </c>
      <c r="B7" s="1045"/>
      <c r="C7" s="1045"/>
      <c r="D7" s="1045"/>
      <c r="E7" s="1045"/>
      <c r="F7" s="1045"/>
      <c r="G7" s="1045"/>
      <c r="H7" s="1045"/>
    </row>
    <row r="9" spans="1:8" ht="15" customHeight="1">
      <c r="A9" s="4" t="s">
        <v>949</v>
      </c>
      <c r="B9" s="1046" t="s">
        <v>1015</v>
      </c>
      <c r="C9" s="1046"/>
    </row>
    <row r="10" spans="1:8" ht="16.5" customHeight="1">
      <c r="B10" s="321" t="s">
        <v>951</v>
      </c>
      <c r="C10" s="322" t="s">
        <v>952</v>
      </c>
      <c r="D10" s="3" t="s">
        <v>492</v>
      </c>
    </row>
    <row r="11" spans="1:8" ht="28.5" customHeight="1">
      <c r="B11" s="321" t="s">
        <v>953</v>
      </c>
      <c r="C11" s="322" t="s">
        <v>954</v>
      </c>
      <c r="D11" s="323" t="s">
        <v>492</v>
      </c>
      <c r="E11" s="324"/>
    </row>
    <row r="12" spans="1:8" ht="16.5" customHeight="1">
      <c r="B12" s="321" t="s">
        <v>955</v>
      </c>
      <c r="C12" s="322" t="s">
        <v>1016</v>
      </c>
      <c r="D12" s="3" t="s">
        <v>492</v>
      </c>
    </row>
    <row r="13" spans="1:8" ht="16.5" customHeight="1">
      <c r="B13" s="321" t="s">
        <v>957</v>
      </c>
      <c r="C13" s="322" t="s">
        <v>1017</v>
      </c>
      <c r="D13" s="3" t="s">
        <v>492</v>
      </c>
      <c r="E13" s="140"/>
    </row>
    <row r="14" spans="1:8" ht="9.75" customHeight="1">
      <c r="B14" s="325"/>
    </row>
    <row r="15" spans="1:8">
      <c r="A15" s="4" t="s">
        <v>959</v>
      </c>
      <c r="B15" s="1040" t="s">
        <v>1018</v>
      </c>
      <c r="C15" s="1040"/>
    </row>
    <row r="16" spans="1:8" ht="44.25" customHeight="1">
      <c r="B16" s="1047" t="s">
        <v>1019</v>
      </c>
      <c r="C16" s="1047"/>
      <c r="D16" s="1047"/>
      <c r="E16" s="1047"/>
      <c r="F16" s="1047"/>
      <c r="G16" s="1047"/>
      <c r="H16" s="1047"/>
    </row>
    <row r="17" spans="1:11" ht="13.5" customHeight="1">
      <c r="B17" s="320"/>
    </row>
    <row r="18" spans="1:11">
      <c r="A18" s="4" t="s">
        <v>962</v>
      </c>
      <c r="B18" s="1040" t="s">
        <v>1020</v>
      </c>
      <c r="C18" s="1040"/>
    </row>
    <row r="19" spans="1:11">
      <c r="B19" s="1028" t="s">
        <v>964</v>
      </c>
      <c r="C19" s="1029"/>
      <c r="D19" s="1029"/>
      <c r="E19" s="1029"/>
    </row>
    <row r="20" spans="1:11" ht="14.25" customHeight="1">
      <c r="B20" s="1028" t="s">
        <v>1021</v>
      </c>
      <c r="C20" s="1029"/>
      <c r="D20" s="1029"/>
      <c r="E20" s="1029"/>
    </row>
    <row r="21" spans="1:11">
      <c r="B21" s="1041" t="s">
        <v>966</v>
      </c>
      <c r="C21" s="1042"/>
      <c r="D21" s="1042"/>
      <c r="E21" s="1042"/>
    </row>
    <row r="22" spans="1:11">
      <c r="B22" s="1043" t="s">
        <v>967</v>
      </c>
      <c r="C22" s="1044"/>
      <c r="D22" s="1044"/>
      <c r="E22" s="1044"/>
    </row>
    <row r="23" spans="1:11">
      <c r="B23" s="1028" t="s">
        <v>968</v>
      </c>
      <c r="C23" s="1029"/>
      <c r="D23" s="1029"/>
      <c r="E23" s="1029"/>
    </row>
    <row r="24" spans="1:11">
      <c r="B24" s="1029" t="s">
        <v>1022</v>
      </c>
      <c r="C24" s="1029"/>
      <c r="D24" s="1029"/>
      <c r="E24" s="1029"/>
    </row>
    <row r="25" spans="1:11">
      <c r="B25" s="325"/>
    </row>
    <row r="26" spans="1:11" ht="17.25" customHeight="1">
      <c r="B26" s="1031" t="s">
        <v>970</v>
      </c>
      <c r="C26" s="1031" t="s">
        <v>971</v>
      </c>
      <c r="D26" s="1036" t="s">
        <v>972</v>
      </c>
      <c r="E26" s="1037"/>
      <c r="F26" s="1030" t="s">
        <v>973</v>
      </c>
      <c r="G26" s="1030"/>
      <c r="H26" s="1030"/>
      <c r="I26" s="335"/>
    </row>
    <row r="27" spans="1:11" s="3" customFormat="1">
      <c r="A27" s="4"/>
      <c r="B27" s="1032"/>
      <c r="C27" s="1032"/>
      <c r="D27" s="1038"/>
      <c r="E27" s="1039"/>
      <c r="F27" s="326" t="s">
        <v>974</v>
      </c>
      <c r="G27" s="326" t="s">
        <v>975</v>
      </c>
      <c r="H27" s="326" t="s">
        <v>976</v>
      </c>
      <c r="I27" s="336"/>
    </row>
    <row r="28" spans="1:11" ht="33" customHeight="1">
      <c r="B28" s="1033">
        <v>1</v>
      </c>
      <c r="C28" s="1020" t="s">
        <v>1023</v>
      </c>
      <c r="D28" s="327">
        <v>1</v>
      </c>
      <c r="E28" s="310" t="s">
        <v>1024</v>
      </c>
      <c r="F28" s="328"/>
      <c r="G28" s="328"/>
      <c r="H28" s="328"/>
      <c r="I28" s="337"/>
    </row>
    <row r="29" spans="1:11" ht="33" customHeight="1">
      <c r="B29" s="1034"/>
      <c r="C29" s="1021"/>
      <c r="D29" s="327">
        <v>2</v>
      </c>
      <c r="E29" s="310" t="s">
        <v>1025</v>
      </c>
      <c r="F29" s="329"/>
      <c r="G29" s="329"/>
      <c r="H29" s="329"/>
      <c r="I29" s="335"/>
    </row>
    <row r="30" spans="1:11" ht="33" customHeight="1">
      <c r="B30" s="1034"/>
      <c r="C30" s="1021"/>
      <c r="D30" s="327">
        <v>3</v>
      </c>
      <c r="E30" s="310" t="s">
        <v>1026</v>
      </c>
      <c r="F30" s="328"/>
      <c r="G30" s="328"/>
      <c r="H30" s="328"/>
      <c r="I30" s="337"/>
    </row>
    <row r="31" spans="1:11" ht="30" customHeight="1">
      <c r="B31" s="1034"/>
      <c r="C31" s="1021"/>
      <c r="D31" s="327">
        <v>4</v>
      </c>
      <c r="E31" s="310" t="s">
        <v>1027</v>
      </c>
      <c r="F31" s="328"/>
      <c r="G31" s="328"/>
      <c r="H31" s="328"/>
      <c r="I31" s="337"/>
      <c r="K31" s="338"/>
    </row>
    <row r="32" spans="1:11" ht="16.5" customHeight="1">
      <c r="B32" s="1034"/>
      <c r="C32" s="1021"/>
      <c r="D32" s="327">
        <v>5</v>
      </c>
      <c r="E32" s="310" t="s">
        <v>1028</v>
      </c>
      <c r="F32" s="329"/>
      <c r="G32" s="329"/>
      <c r="H32" s="329"/>
      <c r="I32" s="335"/>
      <c r="K32" s="338"/>
    </row>
    <row r="33" spans="2:11" ht="18" customHeight="1">
      <c r="B33" s="1035"/>
      <c r="C33" s="1022"/>
      <c r="D33" s="327">
        <v>6</v>
      </c>
      <c r="E33" s="310" t="s">
        <v>1029</v>
      </c>
      <c r="F33" s="329"/>
      <c r="G33" s="329"/>
      <c r="H33" s="329"/>
      <c r="I33" s="335"/>
      <c r="K33" s="338"/>
    </row>
    <row r="34" spans="2:11" ht="21" customHeight="1">
      <c r="B34" s="1033">
        <v>2</v>
      </c>
      <c r="C34" s="1020" t="s">
        <v>1030</v>
      </c>
      <c r="D34" s="327">
        <v>1</v>
      </c>
      <c r="E34" s="310" t="s">
        <v>1031</v>
      </c>
      <c r="F34" s="330"/>
      <c r="G34" s="330"/>
      <c r="H34" s="330"/>
      <c r="I34" s="339"/>
      <c r="K34" s="338"/>
    </row>
    <row r="35" spans="2:11" ht="33.75" customHeight="1">
      <c r="B35" s="1034"/>
      <c r="C35" s="1021"/>
      <c r="D35" s="327">
        <v>2</v>
      </c>
      <c r="E35" s="310" t="s">
        <v>1032</v>
      </c>
      <c r="F35" s="331"/>
      <c r="G35" s="331"/>
      <c r="H35" s="331"/>
      <c r="I35" s="340"/>
      <c r="K35" s="338"/>
    </row>
    <row r="36" spans="2:11" ht="30" customHeight="1">
      <c r="B36" s="1034"/>
      <c r="C36" s="1021"/>
      <c r="D36" s="332">
        <v>3</v>
      </c>
      <c r="E36" s="310" t="s">
        <v>1033</v>
      </c>
      <c r="F36" s="333"/>
      <c r="G36" s="333"/>
      <c r="H36" s="333"/>
      <c r="I36" s="341"/>
      <c r="K36" s="338"/>
    </row>
    <row r="37" spans="2:11" ht="19.5" customHeight="1">
      <c r="B37" s="1035"/>
      <c r="C37" s="1022"/>
      <c r="D37" s="327">
        <v>4</v>
      </c>
      <c r="E37" s="310" t="s">
        <v>1034</v>
      </c>
      <c r="F37" s="334"/>
      <c r="G37" s="334"/>
      <c r="H37" s="334"/>
      <c r="I37" s="342"/>
      <c r="K37" s="338"/>
    </row>
    <row r="38" spans="2:11" ht="16.5" customHeight="1">
      <c r="B38" s="1011" t="s">
        <v>617</v>
      </c>
      <c r="C38" s="1012"/>
      <c r="D38" s="1012"/>
      <c r="E38" s="1013"/>
      <c r="F38" s="1008"/>
      <c r="G38" s="1009"/>
      <c r="H38" s="1010"/>
      <c r="I38" s="335"/>
      <c r="K38" s="338"/>
    </row>
    <row r="39" spans="2:11" ht="16.5" customHeight="1">
      <c r="B39" s="1008" t="s">
        <v>910</v>
      </c>
      <c r="C39" s="1009"/>
      <c r="D39" s="1009"/>
      <c r="E39" s="1010"/>
      <c r="F39" s="1008"/>
      <c r="G39" s="1009"/>
      <c r="H39" s="1010"/>
      <c r="I39" s="335"/>
      <c r="K39" s="338"/>
    </row>
    <row r="40" spans="2:11" ht="15.75" customHeight="1">
      <c r="B40" s="1008" t="s">
        <v>1011</v>
      </c>
      <c r="C40" s="1009"/>
      <c r="D40" s="1009"/>
      <c r="E40" s="1010"/>
      <c r="F40" s="1008"/>
      <c r="G40" s="1009"/>
      <c r="H40" s="1010"/>
      <c r="I40" s="335"/>
      <c r="K40" s="338"/>
    </row>
    <row r="41" spans="2:11" ht="15.5">
      <c r="B41" s="1011" t="s">
        <v>913</v>
      </c>
      <c r="C41" s="1012"/>
      <c r="D41" s="1012"/>
      <c r="E41" s="1013"/>
      <c r="F41" s="1008"/>
      <c r="G41" s="1009"/>
      <c r="H41" s="1010"/>
      <c r="I41" s="335"/>
      <c r="K41" s="338"/>
    </row>
    <row r="42" spans="2:11" ht="10.5" customHeight="1">
      <c r="B42" s="30"/>
    </row>
    <row r="43" spans="2:11">
      <c r="F43" t="s">
        <v>1012</v>
      </c>
    </row>
    <row r="44" spans="2:11">
      <c r="F44" t="s">
        <v>54</v>
      </c>
    </row>
    <row r="47" spans="2:11">
      <c r="F47" t="s">
        <v>1035</v>
      </c>
    </row>
  </sheetData>
  <sheetProtection formatCells="0" formatColumns="0" formatRows="0" insertColumns="0" insertRows="0" insertHyperlinks="0" deleteColumns="0" deleteRows="0"/>
  <mergeCells count="28">
    <mergeCell ref="A6:H6"/>
    <mergeCell ref="A7:H7"/>
    <mergeCell ref="B9:C9"/>
    <mergeCell ref="B15:C15"/>
    <mergeCell ref="B16:H16"/>
    <mergeCell ref="B18:C18"/>
    <mergeCell ref="B19:E19"/>
    <mergeCell ref="B20:E20"/>
    <mergeCell ref="B21:E21"/>
    <mergeCell ref="B22:E22"/>
    <mergeCell ref="B23:E23"/>
    <mergeCell ref="B24:E24"/>
    <mergeCell ref="F26:H26"/>
    <mergeCell ref="B38:E38"/>
    <mergeCell ref="F38:H38"/>
    <mergeCell ref="B26:B27"/>
    <mergeCell ref="B28:B33"/>
    <mergeCell ref="B34:B37"/>
    <mergeCell ref="C26:C27"/>
    <mergeCell ref="C28:C33"/>
    <mergeCell ref="C34:C37"/>
    <mergeCell ref="D26:E27"/>
    <mergeCell ref="B39:E39"/>
    <mergeCell ref="F39:H39"/>
    <mergeCell ref="B40:E40"/>
    <mergeCell ref="F40:H40"/>
    <mergeCell ref="B41:E41"/>
    <mergeCell ref="F41:H41"/>
  </mergeCells>
  <pageMargins left="0.511811023622047" right="0.31496062992126" top="0.15748031496063" bottom="0.15748031496063" header="0.31496062992126" footer="0.31496062992126"/>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L121"/>
  <sheetViews>
    <sheetView showGridLines="0" showRowColHeaders="0" zoomScale="85" zoomScaleNormal="85" workbookViewId="0">
      <pane xSplit="5" ySplit="5" topLeftCell="F11" activePane="bottomRight" state="frozen"/>
      <selection pane="topRight"/>
      <selection pane="bottomLeft"/>
      <selection pane="bottomRight" activeCell="H11" sqref="H11"/>
    </sheetView>
  </sheetViews>
  <sheetFormatPr defaultColWidth="0" defaultRowHeight="0" customHeight="1" zeroHeight="1"/>
  <cols>
    <col min="1" max="1" width="13.54296875" style="141" customWidth="1"/>
    <col min="2" max="2" width="6.36328125" style="141" customWidth="1"/>
    <col min="3" max="3" width="15.36328125" style="141" customWidth="1"/>
    <col min="4" max="4" width="4.6328125" style="141" customWidth="1"/>
    <col min="5" max="5" width="41.90625" style="141" customWidth="1"/>
    <col min="6" max="35" width="5.08984375" style="279" customWidth="1"/>
    <col min="36" max="36" width="14.54296875" style="141" customWidth="1"/>
    <col min="37" max="38" width="0" style="141" hidden="1" customWidth="1"/>
    <col min="39" max="16384" width="9.08984375" style="141" hidden="1"/>
  </cols>
  <sheetData>
    <row r="1" spans="1:36" ht="21" customHeight="1">
      <c r="A1" s="302"/>
      <c r="B1" s="303" t="s">
        <v>1036</v>
      </c>
      <c r="C1" s="303"/>
      <c r="D1" s="303" t="s">
        <v>492</v>
      </c>
      <c r="E1" s="304">
        <f>DATA!F9</f>
        <v>0</v>
      </c>
      <c r="F1" s="1048" t="s">
        <v>1037</v>
      </c>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315"/>
      <c r="AE1" s="315"/>
      <c r="AF1" s="315"/>
      <c r="AG1" s="315"/>
      <c r="AH1" s="315"/>
      <c r="AI1" s="315"/>
      <c r="AJ1" s="316"/>
    </row>
    <row r="2" spans="1:36" ht="21" customHeight="1">
      <c r="A2" s="302"/>
      <c r="B2" s="303" t="s">
        <v>875</v>
      </c>
      <c r="C2" s="303"/>
      <c r="D2" s="303" t="s">
        <v>492</v>
      </c>
      <c r="E2" s="305">
        <f>DATA!F10</f>
        <v>0</v>
      </c>
      <c r="F2" s="1048"/>
      <c r="G2" s="1048"/>
      <c r="H2" s="1048"/>
      <c r="I2" s="1048"/>
      <c r="J2" s="1048"/>
      <c r="K2" s="1048"/>
      <c r="L2" s="1048"/>
      <c r="M2" s="1048"/>
      <c r="N2" s="1048"/>
      <c r="O2" s="1048"/>
      <c r="P2" s="1048"/>
      <c r="Q2" s="1048"/>
      <c r="R2" s="1048"/>
      <c r="S2" s="1048"/>
      <c r="T2" s="1048"/>
      <c r="U2" s="1048"/>
      <c r="V2" s="1048"/>
      <c r="W2" s="1048"/>
      <c r="X2" s="1048"/>
      <c r="Y2" s="1048"/>
      <c r="Z2" s="1048"/>
      <c r="AA2" s="1048"/>
      <c r="AB2" s="1048"/>
      <c r="AC2" s="1048"/>
      <c r="AD2" s="315"/>
      <c r="AE2" s="315"/>
      <c r="AF2" s="315"/>
      <c r="AG2" s="315"/>
      <c r="AH2" s="315"/>
      <c r="AI2" s="315"/>
      <c r="AJ2" s="316"/>
    </row>
    <row r="3" spans="1:36" ht="21" customHeight="1">
      <c r="A3" s="302"/>
      <c r="B3" s="303" t="s">
        <v>1038</v>
      </c>
      <c r="C3" s="306"/>
      <c r="D3" s="306" t="s">
        <v>492</v>
      </c>
      <c r="E3" s="285">
        <v>10</v>
      </c>
      <c r="F3" s="1049"/>
      <c r="G3" s="1049"/>
      <c r="H3" s="1049"/>
      <c r="I3" s="1049"/>
      <c r="J3" s="1049"/>
      <c r="K3" s="1049"/>
      <c r="L3" s="1049"/>
      <c r="M3" s="1049"/>
      <c r="N3" s="1049"/>
      <c r="O3" s="1049"/>
      <c r="P3" s="1049"/>
      <c r="Q3" s="1049"/>
      <c r="R3" s="1049"/>
      <c r="S3" s="1049"/>
      <c r="T3" s="1049"/>
      <c r="U3" s="1049"/>
      <c r="V3" s="1049"/>
      <c r="W3" s="1049"/>
      <c r="X3" s="1049"/>
      <c r="Y3" s="1049"/>
      <c r="Z3" s="1049"/>
      <c r="AA3" s="1049"/>
      <c r="AB3" s="1049"/>
      <c r="AC3" s="1049"/>
      <c r="AD3" s="315"/>
      <c r="AE3" s="315"/>
      <c r="AF3" s="315"/>
      <c r="AG3" s="315"/>
      <c r="AH3" s="315"/>
      <c r="AI3" s="315"/>
      <c r="AJ3" s="316"/>
    </row>
    <row r="4" spans="1:36" ht="14.5">
      <c r="A4" s="147"/>
      <c r="B4" s="988" t="s">
        <v>807</v>
      </c>
      <c r="C4" s="988" t="s">
        <v>876</v>
      </c>
      <c r="D4" s="982" t="s">
        <v>877</v>
      </c>
      <c r="E4" s="983"/>
      <c r="F4" s="307" t="s">
        <v>878</v>
      </c>
      <c r="G4" s="308"/>
      <c r="H4" s="309"/>
      <c r="I4" s="307" t="s">
        <v>879</v>
      </c>
      <c r="J4" s="308"/>
      <c r="K4" s="309"/>
      <c r="L4" s="307" t="s">
        <v>880</v>
      </c>
      <c r="M4" s="308"/>
      <c r="N4" s="309"/>
      <c r="O4" s="307" t="s">
        <v>881</v>
      </c>
      <c r="P4" s="308"/>
      <c r="Q4" s="309"/>
      <c r="R4" s="307" t="s">
        <v>882</v>
      </c>
      <c r="S4" s="308"/>
      <c r="T4" s="309"/>
      <c r="U4" s="307" t="s">
        <v>883</v>
      </c>
      <c r="V4" s="308"/>
      <c r="W4" s="309"/>
      <c r="X4" s="307" t="s">
        <v>884</v>
      </c>
      <c r="Y4" s="308"/>
      <c r="Z4" s="309"/>
      <c r="AA4" s="307" t="s">
        <v>885</v>
      </c>
      <c r="AB4" s="308"/>
      <c r="AC4" s="309"/>
      <c r="AD4" s="993" t="s">
        <v>886</v>
      </c>
      <c r="AE4" s="993"/>
      <c r="AF4" s="993"/>
      <c r="AG4" s="993" t="s">
        <v>887</v>
      </c>
      <c r="AH4" s="993"/>
      <c r="AI4" s="993"/>
      <c r="AJ4" s="147"/>
    </row>
    <row r="5" spans="1:36" ht="23.25" customHeight="1">
      <c r="A5" s="147"/>
      <c r="B5" s="989"/>
      <c r="C5" s="989"/>
      <c r="D5" s="984"/>
      <c r="E5" s="985"/>
      <c r="F5" s="286">
        <v>0</v>
      </c>
      <c r="G5" s="286">
        <v>1</v>
      </c>
      <c r="H5" s="286">
        <v>2</v>
      </c>
      <c r="I5" s="286">
        <v>0</v>
      </c>
      <c r="J5" s="286">
        <v>1</v>
      </c>
      <c r="K5" s="286">
        <v>2</v>
      </c>
      <c r="L5" s="286">
        <v>0</v>
      </c>
      <c r="M5" s="286">
        <v>1</v>
      </c>
      <c r="N5" s="286">
        <v>2</v>
      </c>
      <c r="O5" s="286">
        <v>0</v>
      </c>
      <c r="P5" s="286">
        <v>1</v>
      </c>
      <c r="Q5" s="286">
        <v>2</v>
      </c>
      <c r="R5" s="286">
        <v>0</v>
      </c>
      <c r="S5" s="286">
        <v>1</v>
      </c>
      <c r="T5" s="286">
        <v>2</v>
      </c>
      <c r="U5" s="286">
        <v>0</v>
      </c>
      <c r="V5" s="286">
        <v>1</v>
      </c>
      <c r="W5" s="286">
        <v>2</v>
      </c>
      <c r="X5" s="286">
        <v>0</v>
      </c>
      <c r="Y5" s="286">
        <v>1</v>
      </c>
      <c r="Z5" s="286">
        <v>2</v>
      </c>
      <c r="AA5" s="286">
        <v>0</v>
      </c>
      <c r="AB5" s="286">
        <v>1</v>
      </c>
      <c r="AC5" s="286">
        <v>2</v>
      </c>
      <c r="AD5" s="286">
        <v>0</v>
      </c>
      <c r="AE5" s="286">
        <v>1</v>
      </c>
      <c r="AF5" s="286">
        <v>2</v>
      </c>
      <c r="AG5" s="286">
        <v>0</v>
      </c>
      <c r="AH5" s="286">
        <v>1</v>
      </c>
      <c r="AI5" s="286">
        <v>2</v>
      </c>
      <c r="AJ5" s="147"/>
    </row>
    <row r="6" spans="1:36" ht="30.75" customHeight="1">
      <c r="A6" s="147"/>
      <c r="B6" s="990">
        <v>1</v>
      </c>
      <c r="C6" s="997" t="s">
        <v>1023</v>
      </c>
      <c r="D6" s="287">
        <v>1</v>
      </c>
      <c r="E6" s="310" t="s">
        <v>1024</v>
      </c>
      <c r="F6" s="289"/>
      <c r="G6" s="289"/>
      <c r="H6" s="289" t="s">
        <v>890</v>
      </c>
      <c r="I6" s="289"/>
      <c r="J6" s="289"/>
      <c r="K6" s="289" t="s">
        <v>890</v>
      </c>
      <c r="L6" s="289"/>
      <c r="M6" s="289"/>
      <c r="N6" s="289" t="s">
        <v>890</v>
      </c>
      <c r="O6" s="289"/>
      <c r="P6" s="289"/>
      <c r="Q6" s="289" t="s">
        <v>890</v>
      </c>
      <c r="R6" s="289"/>
      <c r="S6" s="289"/>
      <c r="T6" s="289" t="s">
        <v>890</v>
      </c>
      <c r="U6" s="289"/>
      <c r="V6" s="289"/>
      <c r="W6" s="289" t="s">
        <v>890</v>
      </c>
      <c r="X6" s="289"/>
      <c r="Y6" s="289"/>
      <c r="Z6" s="289" t="s">
        <v>890</v>
      </c>
      <c r="AA6" s="289"/>
      <c r="AB6" s="289"/>
      <c r="AC6" s="289" t="s">
        <v>890</v>
      </c>
      <c r="AD6" s="289"/>
      <c r="AE6" s="289"/>
      <c r="AF6" s="289" t="s">
        <v>890</v>
      </c>
      <c r="AG6" s="289"/>
      <c r="AH6" s="289"/>
      <c r="AI6" s="289" t="s">
        <v>890</v>
      </c>
      <c r="AJ6" s="147"/>
    </row>
    <row r="7" spans="1:36" ht="30.75" customHeight="1">
      <c r="A7" s="147"/>
      <c r="B7" s="991"/>
      <c r="C7" s="998"/>
      <c r="D7" s="287">
        <v>2</v>
      </c>
      <c r="E7" s="310" t="s">
        <v>1025</v>
      </c>
      <c r="F7" s="289"/>
      <c r="G7" s="289"/>
      <c r="H7" s="289" t="s">
        <v>890</v>
      </c>
      <c r="I7" s="289"/>
      <c r="J7" s="289"/>
      <c r="K7" s="289" t="s">
        <v>890</v>
      </c>
      <c r="L7" s="289"/>
      <c r="M7" s="289"/>
      <c r="N7" s="289" t="s">
        <v>890</v>
      </c>
      <c r="O7" s="289"/>
      <c r="P7" s="289"/>
      <c r="Q7" s="289" t="s">
        <v>890</v>
      </c>
      <c r="R7" s="289"/>
      <c r="S7" s="289"/>
      <c r="T7" s="289" t="s">
        <v>890</v>
      </c>
      <c r="U7" s="289"/>
      <c r="V7" s="289"/>
      <c r="W7" s="289" t="s">
        <v>890</v>
      </c>
      <c r="X7" s="289"/>
      <c r="Y7" s="289"/>
      <c r="Z7" s="289" t="s">
        <v>890</v>
      </c>
      <c r="AA7" s="289"/>
      <c r="AB7" s="289"/>
      <c r="AC7" s="289" t="s">
        <v>890</v>
      </c>
      <c r="AD7" s="289"/>
      <c r="AE7" s="289"/>
      <c r="AF7" s="289" t="s">
        <v>890</v>
      </c>
      <c r="AG7" s="289"/>
      <c r="AH7" s="289"/>
      <c r="AI7" s="289" t="s">
        <v>890</v>
      </c>
      <c r="AJ7" s="147"/>
    </row>
    <row r="8" spans="1:36" ht="30.75" customHeight="1">
      <c r="A8" s="147"/>
      <c r="B8" s="991"/>
      <c r="C8" s="998"/>
      <c r="D8" s="287">
        <v>3</v>
      </c>
      <c r="E8" s="310" t="s">
        <v>1026</v>
      </c>
      <c r="F8" s="289"/>
      <c r="G8" s="289"/>
      <c r="H8" s="289" t="s">
        <v>890</v>
      </c>
      <c r="I8" s="289"/>
      <c r="J8" s="289"/>
      <c r="K8" s="289" t="s">
        <v>890</v>
      </c>
      <c r="L8" s="289"/>
      <c r="M8" s="289"/>
      <c r="N8" s="289" t="s">
        <v>890</v>
      </c>
      <c r="O8" s="289"/>
      <c r="P8" s="289"/>
      <c r="Q8" s="289" t="s">
        <v>890</v>
      </c>
      <c r="R8" s="289"/>
      <c r="S8" s="289"/>
      <c r="T8" s="289" t="s">
        <v>890</v>
      </c>
      <c r="U8" s="289"/>
      <c r="V8" s="289"/>
      <c r="W8" s="289" t="s">
        <v>890</v>
      </c>
      <c r="X8" s="289"/>
      <c r="Y8" s="289"/>
      <c r="Z8" s="289" t="s">
        <v>890</v>
      </c>
      <c r="AA8" s="289"/>
      <c r="AB8" s="289"/>
      <c r="AC8" s="289" t="s">
        <v>890</v>
      </c>
      <c r="AD8" s="289"/>
      <c r="AE8" s="289"/>
      <c r="AF8" s="289" t="s">
        <v>890</v>
      </c>
      <c r="AG8" s="289"/>
      <c r="AH8" s="289"/>
      <c r="AI8" s="289" t="s">
        <v>890</v>
      </c>
      <c r="AJ8" s="147"/>
    </row>
    <row r="9" spans="1:36" ht="30.75" customHeight="1">
      <c r="A9" s="147"/>
      <c r="B9" s="991"/>
      <c r="C9" s="998"/>
      <c r="D9" s="287">
        <v>4</v>
      </c>
      <c r="E9" s="310" t="s">
        <v>1027</v>
      </c>
      <c r="F9" s="289"/>
      <c r="G9" s="289"/>
      <c r="H9" s="289" t="s">
        <v>890</v>
      </c>
      <c r="I9" s="289"/>
      <c r="J9" s="289"/>
      <c r="K9" s="289" t="s">
        <v>890</v>
      </c>
      <c r="L9" s="289"/>
      <c r="M9" s="289"/>
      <c r="N9" s="289" t="s">
        <v>890</v>
      </c>
      <c r="O9" s="289"/>
      <c r="P9" s="289"/>
      <c r="Q9" s="289" t="s">
        <v>890</v>
      </c>
      <c r="R9" s="289"/>
      <c r="S9" s="289"/>
      <c r="T9" s="289" t="s">
        <v>890</v>
      </c>
      <c r="U9" s="289"/>
      <c r="V9" s="289"/>
      <c r="W9" s="289" t="s">
        <v>890</v>
      </c>
      <c r="X9" s="289"/>
      <c r="Y9" s="289"/>
      <c r="Z9" s="289" t="s">
        <v>890</v>
      </c>
      <c r="AA9" s="289"/>
      <c r="AB9" s="289"/>
      <c r="AC9" s="289" t="s">
        <v>890</v>
      </c>
      <c r="AD9" s="289"/>
      <c r="AE9" s="289"/>
      <c r="AF9" s="289" t="s">
        <v>890</v>
      </c>
      <c r="AG9" s="289"/>
      <c r="AH9" s="289"/>
      <c r="AI9" s="289" t="s">
        <v>890</v>
      </c>
      <c r="AJ9" s="147"/>
    </row>
    <row r="10" spans="1:36" ht="30.75" customHeight="1">
      <c r="A10" s="147"/>
      <c r="B10" s="991"/>
      <c r="C10" s="998"/>
      <c r="D10" s="290">
        <v>5</v>
      </c>
      <c r="E10" s="310" t="s">
        <v>1028</v>
      </c>
      <c r="F10" s="289"/>
      <c r="G10" s="289"/>
      <c r="H10" s="289" t="s">
        <v>890</v>
      </c>
      <c r="I10" s="289"/>
      <c r="J10" s="289"/>
      <c r="K10" s="289" t="s">
        <v>890</v>
      </c>
      <c r="L10" s="289"/>
      <c r="M10" s="289"/>
      <c r="N10" s="289" t="s">
        <v>890</v>
      </c>
      <c r="O10" s="289"/>
      <c r="P10" s="289"/>
      <c r="Q10" s="289" t="s">
        <v>890</v>
      </c>
      <c r="R10" s="289"/>
      <c r="S10" s="289"/>
      <c r="T10" s="289" t="s">
        <v>890</v>
      </c>
      <c r="U10" s="289"/>
      <c r="V10" s="289"/>
      <c r="W10" s="289" t="s">
        <v>890</v>
      </c>
      <c r="X10" s="289"/>
      <c r="Y10" s="289"/>
      <c r="Z10" s="289" t="s">
        <v>890</v>
      </c>
      <c r="AA10" s="289"/>
      <c r="AB10" s="289"/>
      <c r="AC10" s="289" t="s">
        <v>890</v>
      </c>
      <c r="AD10" s="289"/>
      <c r="AE10" s="289"/>
      <c r="AF10" s="289" t="s">
        <v>890</v>
      </c>
      <c r="AG10" s="289"/>
      <c r="AH10" s="289"/>
      <c r="AI10" s="289" t="s">
        <v>890</v>
      </c>
      <c r="AJ10" s="147"/>
    </row>
    <row r="11" spans="1:36" ht="30.75" customHeight="1">
      <c r="A11" s="147"/>
      <c r="B11" s="992"/>
      <c r="C11" s="999"/>
      <c r="D11" s="290">
        <v>6</v>
      </c>
      <c r="E11" s="310" t="s">
        <v>1029</v>
      </c>
      <c r="F11" s="289"/>
      <c r="G11" s="289"/>
      <c r="H11" s="289" t="s">
        <v>890</v>
      </c>
      <c r="I11" s="289"/>
      <c r="J11" s="289"/>
      <c r="K11" s="289" t="s">
        <v>890</v>
      </c>
      <c r="L11" s="289"/>
      <c r="M11" s="289"/>
      <c r="N11" s="289" t="s">
        <v>890</v>
      </c>
      <c r="O11" s="289"/>
      <c r="P11" s="289"/>
      <c r="Q11" s="289" t="s">
        <v>890</v>
      </c>
      <c r="R11" s="289"/>
      <c r="S11" s="289"/>
      <c r="T11" s="289" t="s">
        <v>890</v>
      </c>
      <c r="U11" s="289"/>
      <c r="V11" s="289"/>
      <c r="W11" s="289" t="s">
        <v>890</v>
      </c>
      <c r="X11" s="289"/>
      <c r="Y11" s="289"/>
      <c r="Z11" s="289" t="s">
        <v>890</v>
      </c>
      <c r="AA11" s="289"/>
      <c r="AB11" s="289"/>
      <c r="AC11" s="289" t="s">
        <v>890</v>
      </c>
      <c r="AD11" s="289"/>
      <c r="AE11" s="289"/>
      <c r="AF11" s="289" t="s">
        <v>890</v>
      </c>
      <c r="AG11" s="289"/>
      <c r="AH11" s="289"/>
      <c r="AI11" s="289" t="s">
        <v>890</v>
      </c>
      <c r="AJ11" s="147"/>
    </row>
    <row r="12" spans="1:36" ht="35.25" customHeight="1">
      <c r="A12" s="147"/>
      <c r="B12" s="1051">
        <v>2</v>
      </c>
      <c r="C12" s="994" t="s">
        <v>1039</v>
      </c>
      <c r="D12" s="312">
        <v>1</v>
      </c>
      <c r="E12" s="310" t="s">
        <v>1031</v>
      </c>
      <c r="F12" s="289"/>
      <c r="G12" s="289"/>
      <c r="H12" s="289" t="s">
        <v>890</v>
      </c>
      <c r="I12" s="289"/>
      <c r="J12" s="289"/>
      <c r="K12" s="289" t="s">
        <v>890</v>
      </c>
      <c r="L12" s="289"/>
      <c r="M12" s="289"/>
      <c r="N12" s="289" t="s">
        <v>890</v>
      </c>
      <c r="O12" s="289"/>
      <c r="P12" s="289"/>
      <c r="Q12" s="289" t="s">
        <v>890</v>
      </c>
      <c r="R12" s="289"/>
      <c r="S12" s="289"/>
      <c r="T12" s="289" t="s">
        <v>890</v>
      </c>
      <c r="U12" s="289"/>
      <c r="V12" s="289"/>
      <c r="W12" s="289" t="s">
        <v>890</v>
      </c>
      <c r="X12" s="289"/>
      <c r="Y12" s="289"/>
      <c r="Z12" s="289" t="s">
        <v>890</v>
      </c>
      <c r="AA12" s="289"/>
      <c r="AB12" s="289"/>
      <c r="AC12" s="289" t="s">
        <v>890</v>
      </c>
      <c r="AD12" s="289"/>
      <c r="AE12" s="289"/>
      <c r="AF12" s="289" t="s">
        <v>890</v>
      </c>
      <c r="AG12" s="289"/>
      <c r="AH12" s="289"/>
      <c r="AI12" s="289" t="s">
        <v>890</v>
      </c>
      <c r="AJ12" s="147"/>
    </row>
    <row r="13" spans="1:36" ht="35.25" customHeight="1">
      <c r="A13" s="147"/>
      <c r="B13" s="1051"/>
      <c r="C13" s="995"/>
      <c r="D13" s="313">
        <v>2</v>
      </c>
      <c r="E13" s="310" t="s">
        <v>1032</v>
      </c>
      <c r="F13" s="289"/>
      <c r="G13" s="289"/>
      <c r="H13" s="289" t="s">
        <v>890</v>
      </c>
      <c r="I13" s="289"/>
      <c r="J13" s="289"/>
      <c r="K13" s="289" t="s">
        <v>890</v>
      </c>
      <c r="L13" s="289"/>
      <c r="M13" s="289"/>
      <c r="N13" s="289" t="s">
        <v>890</v>
      </c>
      <c r="O13" s="289"/>
      <c r="P13" s="289"/>
      <c r="Q13" s="289" t="s">
        <v>890</v>
      </c>
      <c r="R13" s="289"/>
      <c r="S13" s="289"/>
      <c r="T13" s="289" t="s">
        <v>890</v>
      </c>
      <c r="U13" s="289"/>
      <c r="V13" s="289"/>
      <c r="W13" s="289" t="s">
        <v>890</v>
      </c>
      <c r="X13" s="289"/>
      <c r="Y13" s="289"/>
      <c r="Z13" s="289" t="s">
        <v>890</v>
      </c>
      <c r="AA13" s="289"/>
      <c r="AB13" s="289"/>
      <c r="AC13" s="289" t="s">
        <v>890</v>
      </c>
      <c r="AD13" s="289"/>
      <c r="AE13" s="289"/>
      <c r="AF13" s="289" t="s">
        <v>890</v>
      </c>
      <c r="AG13" s="289"/>
      <c r="AH13" s="289"/>
      <c r="AI13" s="289" t="s">
        <v>890</v>
      </c>
      <c r="AJ13" s="147"/>
    </row>
    <row r="14" spans="1:36" ht="35.25" customHeight="1">
      <c r="A14" s="147"/>
      <c r="B14" s="1051"/>
      <c r="C14" s="995"/>
      <c r="D14" s="313">
        <v>3</v>
      </c>
      <c r="E14" s="310" t="s">
        <v>1033</v>
      </c>
      <c r="F14" s="289"/>
      <c r="G14" s="289"/>
      <c r="H14" s="289" t="s">
        <v>890</v>
      </c>
      <c r="I14" s="289"/>
      <c r="J14" s="289"/>
      <c r="K14" s="289" t="s">
        <v>890</v>
      </c>
      <c r="L14" s="289"/>
      <c r="M14" s="289"/>
      <c r="N14" s="289" t="s">
        <v>890</v>
      </c>
      <c r="O14" s="289"/>
      <c r="P14" s="289"/>
      <c r="Q14" s="289" t="s">
        <v>890</v>
      </c>
      <c r="R14" s="289"/>
      <c r="S14" s="289"/>
      <c r="T14" s="289" t="s">
        <v>890</v>
      </c>
      <c r="U14" s="289"/>
      <c r="V14" s="289"/>
      <c r="W14" s="289" t="s">
        <v>890</v>
      </c>
      <c r="X14" s="289"/>
      <c r="Y14" s="289"/>
      <c r="Z14" s="289" t="s">
        <v>890</v>
      </c>
      <c r="AA14" s="289"/>
      <c r="AB14" s="289"/>
      <c r="AC14" s="289" t="s">
        <v>890</v>
      </c>
      <c r="AD14" s="289"/>
      <c r="AE14" s="289"/>
      <c r="AF14" s="289" t="s">
        <v>890</v>
      </c>
      <c r="AG14" s="289"/>
      <c r="AH14" s="289"/>
      <c r="AI14" s="289" t="s">
        <v>890</v>
      </c>
      <c r="AJ14" s="147"/>
    </row>
    <row r="15" spans="1:36" ht="35.25" customHeight="1">
      <c r="A15" s="147"/>
      <c r="B15" s="1051"/>
      <c r="C15" s="996"/>
      <c r="D15" s="312">
        <v>4</v>
      </c>
      <c r="E15" s="310" t="s">
        <v>1034</v>
      </c>
      <c r="F15" s="289"/>
      <c r="G15" s="289"/>
      <c r="H15" s="289" t="s">
        <v>890</v>
      </c>
      <c r="I15" s="289"/>
      <c r="J15" s="289"/>
      <c r="K15" s="289" t="s">
        <v>890</v>
      </c>
      <c r="L15" s="289"/>
      <c r="M15" s="289"/>
      <c r="N15" s="289" t="s">
        <v>890</v>
      </c>
      <c r="O15" s="289"/>
      <c r="P15" s="289"/>
      <c r="Q15" s="289" t="s">
        <v>890</v>
      </c>
      <c r="R15" s="289"/>
      <c r="S15" s="289"/>
      <c r="T15" s="289" t="s">
        <v>890</v>
      </c>
      <c r="U15" s="289"/>
      <c r="V15" s="289"/>
      <c r="W15" s="289" t="s">
        <v>890</v>
      </c>
      <c r="X15" s="289"/>
      <c r="Y15" s="289"/>
      <c r="Z15" s="289" t="s">
        <v>890</v>
      </c>
      <c r="AA15" s="289"/>
      <c r="AB15" s="289"/>
      <c r="AC15" s="289" t="s">
        <v>890</v>
      </c>
      <c r="AD15" s="289"/>
      <c r="AE15" s="289"/>
      <c r="AF15" s="289" t="s">
        <v>890</v>
      </c>
      <c r="AG15" s="289"/>
      <c r="AH15" s="289"/>
      <c r="AI15" s="289" t="s">
        <v>890</v>
      </c>
      <c r="AJ15" s="147"/>
    </row>
    <row r="16" spans="1:36" ht="14.5">
      <c r="A16" s="147"/>
      <c r="B16" s="1003" t="s">
        <v>617</v>
      </c>
      <c r="C16" s="1003"/>
      <c r="D16" s="1003"/>
      <c r="E16" s="1003"/>
      <c r="F16" s="1004">
        <f t="shared" ref="F16" si="0">F81</f>
        <v>20</v>
      </c>
      <c r="G16" s="1004"/>
      <c r="H16" s="1004"/>
      <c r="I16" s="1004">
        <f t="shared" ref="I16" si="1">I81</f>
        <v>20</v>
      </c>
      <c r="J16" s="1004"/>
      <c r="K16" s="1004"/>
      <c r="L16" s="1004">
        <f>L81</f>
        <v>20</v>
      </c>
      <c r="M16" s="1004"/>
      <c r="N16" s="1004"/>
      <c r="O16" s="1004">
        <f t="shared" ref="O16" si="2">O81</f>
        <v>20</v>
      </c>
      <c r="P16" s="1004"/>
      <c r="Q16" s="1004"/>
      <c r="R16" s="1004">
        <f t="shared" ref="R16" si="3">R81</f>
        <v>20</v>
      </c>
      <c r="S16" s="1004"/>
      <c r="T16" s="1004"/>
      <c r="U16" s="1004">
        <f t="shared" ref="U16" si="4">U81</f>
        <v>20</v>
      </c>
      <c r="V16" s="1004"/>
      <c r="W16" s="1004"/>
      <c r="X16" s="1004">
        <f t="shared" ref="X16" si="5">X81</f>
        <v>20</v>
      </c>
      <c r="Y16" s="1004"/>
      <c r="Z16" s="1004"/>
      <c r="AA16" s="1004">
        <f t="shared" ref="AA16" si="6">AA81</f>
        <v>20</v>
      </c>
      <c r="AB16" s="1004"/>
      <c r="AC16" s="1004"/>
      <c r="AD16" s="1004">
        <f t="shared" ref="AD16" si="7">AD81</f>
        <v>20</v>
      </c>
      <c r="AE16" s="1004"/>
      <c r="AF16" s="1004"/>
      <c r="AG16" s="1004">
        <f t="shared" ref="AG16" si="8">AG81</f>
        <v>20</v>
      </c>
      <c r="AH16" s="1004"/>
      <c r="AI16" s="1004"/>
      <c r="AJ16" s="298" t="s">
        <v>909</v>
      </c>
    </row>
    <row r="17" spans="1:36" ht="14.5">
      <c r="A17" s="147"/>
      <c r="B17" s="1003" t="s">
        <v>910</v>
      </c>
      <c r="C17" s="1003"/>
      <c r="D17" s="1003"/>
      <c r="E17" s="1003"/>
      <c r="F17" s="1050">
        <v>20</v>
      </c>
      <c r="G17" s="1005"/>
      <c r="H17" s="1005"/>
      <c r="I17" s="1050">
        <v>20</v>
      </c>
      <c r="J17" s="1005"/>
      <c r="K17" s="1005"/>
      <c r="L17" s="1050">
        <v>20</v>
      </c>
      <c r="M17" s="1005"/>
      <c r="N17" s="1005"/>
      <c r="O17" s="1050">
        <v>20</v>
      </c>
      <c r="P17" s="1005"/>
      <c r="Q17" s="1005"/>
      <c r="R17" s="1050">
        <v>20</v>
      </c>
      <c r="S17" s="1005"/>
      <c r="T17" s="1005"/>
      <c r="U17" s="1050">
        <v>20</v>
      </c>
      <c r="V17" s="1005"/>
      <c r="W17" s="1005"/>
      <c r="X17" s="1050">
        <v>20</v>
      </c>
      <c r="Y17" s="1005"/>
      <c r="Z17" s="1005"/>
      <c r="AA17" s="1050">
        <v>20</v>
      </c>
      <c r="AB17" s="1005"/>
      <c r="AC17" s="1005"/>
      <c r="AD17" s="1050">
        <v>20</v>
      </c>
      <c r="AE17" s="1005"/>
      <c r="AF17" s="1005"/>
      <c r="AG17" s="1050">
        <v>20</v>
      </c>
      <c r="AH17" s="1005"/>
      <c r="AI17" s="1005"/>
      <c r="AJ17" s="298" t="s">
        <v>911</v>
      </c>
    </row>
    <row r="18" spans="1:36" ht="14.5">
      <c r="A18" s="147"/>
      <c r="B18" s="1003" t="s">
        <v>912</v>
      </c>
      <c r="C18" s="1003"/>
      <c r="D18" s="1003"/>
      <c r="E18" s="1003"/>
      <c r="F18" s="1002">
        <f t="shared" ref="F18" si="9">SUM(F16/F17)*100</f>
        <v>100</v>
      </c>
      <c r="G18" s="1002"/>
      <c r="H18" s="1002"/>
      <c r="I18" s="1002">
        <f t="shared" ref="I18" si="10">SUM(I16/I17)*100</f>
        <v>100</v>
      </c>
      <c r="J18" s="1002"/>
      <c r="K18" s="1002"/>
      <c r="L18" s="1002">
        <f>SUM(L16/L17)*100</f>
        <v>100</v>
      </c>
      <c r="M18" s="1002"/>
      <c r="N18" s="1002"/>
      <c r="O18" s="1002">
        <f t="shared" ref="O18" si="11">SUM(O16/O17)*100</f>
        <v>100</v>
      </c>
      <c r="P18" s="1002"/>
      <c r="Q18" s="1002"/>
      <c r="R18" s="1002">
        <f t="shared" ref="R18" si="12">SUM(R16/R17)*100</f>
        <v>100</v>
      </c>
      <c r="S18" s="1002"/>
      <c r="T18" s="1002"/>
      <c r="U18" s="1002">
        <f t="shared" ref="U18" si="13">SUM(U16/U17)*100</f>
        <v>100</v>
      </c>
      <c r="V18" s="1002"/>
      <c r="W18" s="1002"/>
      <c r="X18" s="1002">
        <f t="shared" ref="X18" si="14">SUM(X16/X17)*100</f>
        <v>100</v>
      </c>
      <c r="Y18" s="1002"/>
      <c r="Z18" s="1002"/>
      <c r="AA18" s="1002">
        <f t="shared" ref="AA18" si="15">SUM(AA16/AA17)*100</f>
        <v>100</v>
      </c>
      <c r="AB18" s="1002"/>
      <c r="AC18" s="1002"/>
      <c r="AD18" s="1002">
        <f t="shared" ref="AD18" si="16">SUM(AD16/AD17)*100</f>
        <v>100</v>
      </c>
      <c r="AE18" s="1002"/>
      <c r="AF18" s="1002"/>
      <c r="AG18" s="1002">
        <f t="shared" ref="AG18" si="17">SUM(AG16/AG17)*100</f>
        <v>100</v>
      </c>
      <c r="AH18" s="1002"/>
      <c r="AI18" s="1002"/>
      <c r="AJ18" s="299">
        <f>SUM(F18:AI18)/E3</f>
        <v>100</v>
      </c>
    </row>
    <row r="19" spans="1:36" ht="14.5">
      <c r="A19" s="147"/>
      <c r="B19" s="1003" t="s">
        <v>913</v>
      </c>
      <c r="C19" s="1003"/>
      <c r="D19" s="1003"/>
      <c r="E19" s="1003"/>
      <c r="F19" s="1004" t="str">
        <f>IF(F18&gt;=91,"Sangat Baik",IF(F18&gt;=76,"Baik",IF(F18&gt;=61,"Cukup",IF(F18&gt;=51,"Kurang",IF(F18&lt;51,"Buruk","")))))</f>
        <v>Sangat Baik</v>
      </c>
      <c r="G19" s="1004"/>
      <c r="H19" s="1004"/>
      <c r="I19" s="1004" t="str">
        <f>IF(I18&gt;=91,"Sangat Baik",IF(I18&gt;=76,"Baik",IF(I18&gt;=61,"Cukup",IF(I18&gt;=51,"Kurang",IF(I18&lt;51,"Buruk","")))))</f>
        <v>Sangat Baik</v>
      </c>
      <c r="J19" s="1004"/>
      <c r="K19" s="1004"/>
      <c r="L19" s="1004" t="str">
        <f>IF(L18&gt;=91,"Sangat Baik",IF(L18&gt;=76,"Baik",IF(L18&gt;=61,"Cukup",IF(L18&gt;=51,"Kurang",IF(L18&lt;51,"Buruk","")))))</f>
        <v>Sangat Baik</v>
      </c>
      <c r="M19" s="1004"/>
      <c r="N19" s="1004"/>
      <c r="O19" s="1004" t="str">
        <f>IF(O18&gt;=91,"Sangat Baik",IF(O18&gt;=76,"Baik",IF(O18&gt;=61,"Cukup",IF(O18&gt;=51,"Kurang",IF(O18&lt;51,"Buruk","")))))</f>
        <v>Sangat Baik</v>
      </c>
      <c r="P19" s="1004"/>
      <c r="Q19" s="1004"/>
      <c r="R19" s="1004" t="str">
        <f>IF(R18&gt;=91,"Sangat Baik",IF(R18&gt;=76,"Baik",IF(R18&gt;=61,"Cukup",IF(R18&gt;=51,"Kurang",IF(R18&lt;51,"Buruk","")))))</f>
        <v>Sangat Baik</v>
      </c>
      <c r="S19" s="1004"/>
      <c r="T19" s="1004"/>
      <c r="U19" s="1004" t="str">
        <f>IF(U18&gt;=91,"Sangat Baik",IF(U18&gt;=76,"Baik",IF(U18&gt;=61,"Cukup",IF(U18&gt;=51,"Kurang",IF(U18&lt;51,"Buruk","")))))</f>
        <v>Sangat Baik</v>
      </c>
      <c r="V19" s="1004"/>
      <c r="W19" s="1004"/>
      <c r="X19" s="1004" t="str">
        <f>IF(X18&gt;=91,"Sangat Baik",IF(X18&gt;=76,"Baik",IF(X18&gt;=61,"Cukup",IF(X18&gt;=51,"Kurang",IF(X18&lt;51,"Buruk","")))))</f>
        <v>Sangat Baik</v>
      </c>
      <c r="Y19" s="1004"/>
      <c r="Z19" s="1004"/>
      <c r="AA19" s="1004" t="str">
        <f>IF(AA18&gt;=91,"Sangat Baik",IF(AA18&gt;=76,"Baik",IF(AA18&gt;=61,"Cukup",IF(AA18&gt;=51,"Kurang",IF(AA18&lt;51,"Buruk","")))))</f>
        <v>Sangat Baik</v>
      </c>
      <c r="AB19" s="1004"/>
      <c r="AC19" s="1004"/>
      <c r="AD19" s="1004" t="str">
        <f>IF(AD18&gt;=91,"Sangat Baik",IF(AD18&gt;=76,"Baik",IF(AD18&gt;=61,"Cukup",IF(AD18&gt;=51,"Kurang",IF(AD18&lt;51,"Buruk","")))))</f>
        <v>Sangat Baik</v>
      </c>
      <c r="AE19" s="1004"/>
      <c r="AF19" s="1004"/>
      <c r="AG19" s="1004" t="str">
        <f>IF(AG18&gt;=91,"Sangat Baik",IF(AG18&gt;=76,"Baik",IF(AG18&gt;=61,"Cukup",IF(AG18&gt;=51,"Kurang",IF(AG18&lt;51,"Buruk","")))))</f>
        <v>Sangat Baik</v>
      </c>
      <c r="AH19" s="1004"/>
      <c r="AI19" s="1004"/>
      <c r="AJ19" s="300" t="str">
        <f>IF(AJ18&gt;=91,"Sangat Baik",IF(AJ18&gt;=76,"Baik",IF(AJ18&gt;=61,"Cukup",IF(AJ18&gt;=51,"Kurang",IF(AJ18&lt;51,"Buruk","")))))</f>
        <v>Sangat Baik</v>
      </c>
    </row>
    <row r="20" spans="1:36" ht="51.75" customHeight="1">
      <c r="A20" s="147"/>
      <c r="B20" s="1001"/>
      <c r="C20" s="1001"/>
      <c r="D20" s="1001"/>
      <c r="E20" s="1001"/>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147"/>
    </row>
    <row r="21" spans="1:36" ht="15" hidden="1" customHeight="1">
      <c r="B21" s="314"/>
      <c r="C21" s="314"/>
      <c r="D21" s="314"/>
      <c r="E21" s="314"/>
    </row>
    <row r="22" spans="1:36" ht="15" hidden="1" customHeight="1">
      <c r="B22" s="314"/>
      <c r="C22" s="314"/>
      <c r="D22" s="314"/>
      <c r="E22" s="314"/>
    </row>
    <row r="23" spans="1:36" ht="15" hidden="1" customHeight="1">
      <c r="B23" s="314"/>
      <c r="C23" s="314"/>
      <c r="D23" s="314"/>
      <c r="E23" s="314"/>
    </row>
    <row r="24" spans="1:36" ht="15" hidden="1" customHeight="1">
      <c r="B24" s="314"/>
      <c r="C24" s="314"/>
      <c r="D24" s="314"/>
      <c r="E24" s="314"/>
    </row>
    <row r="25" spans="1:36" ht="15" hidden="1" customHeight="1">
      <c r="B25" s="314"/>
      <c r="C25" s="314"/>
      <c r="D25" s="314"/>
      <c r="E25" s="314"/>
    </row>
    <row r="26" spans="1:36" ht="15" hidden="1" customHeight="1">
      <c r="B26" s="314"/>
      <c r="C26" s="314"/>
      <c r="D26" s="314"/>
      <c r="E26" s="314"/>
    </row>
    <row r="27" spans="1:36" ht="15" hidden="1" customHeight="1">
      <c r="B27" s="314"/>
      <c r="C27" s="314"/>
      <c r="D27" s="314"/>
      <c r="E27" s="314"/>
    </row>
    <row r="28" spans="1:36" ht="15" hidden="1" customHeight="1">
      <c r="B28" s="314"/>
      <c r="C28" s="314"/>
      <c r="D28" s="314"/>
      <c r="E28" s="314"/>
    </row>
    <row r="29" spans="1:36" ht="15" hidden="1" customHeight="1">
      <c r="B29" s="314"/>
      <c r="C29" s="314"/>
      <c r="D29" s="314"/>
      <c r="E29" s="314"/>
    </row>
    <row r="30" spans="1:36" ht="15" hidden="1" customHeight="1">
      <c r="B30" s="314"/>
      <c r="C30" s="314"/>
      <c r="D30" s="314"/>
      <c r="E30" s="314"/>
    </row>
    <row r="31" spans="1:36" ht="15" hidden="1" customHeight="1">
      <c r="B31" s="314"/>
      <c r="C31" s="314"/>
      <c r="D31" s="314"/>
      <c r="E31" s="314"/>
    </row>
    <row r="32" spans="1:36" ht="15" hidden="1" customHeight="1">
      <c r="B32" s="314"/>
      <c r="C32" s="314"/>
      <c r="D32" s="314"/>
      <c r="E32" s="314"/>
    </row>
    <row r="33" spans="2:5" ht="15" hidden="1" customHeight="1">
      <c r="B33" s="314"/>
      <c r="C33" s="314"/>
      <c r="D33" s="314"/>
      <c r="E33" s="314"/>
    </row>
    <row r="34" spans="2:5" ht="15" hidden="1" customHeight="1">
      <c r="B34" s="314"/>
      <c r="C34" s="314"/>
      <c r="D34" s="314"/>
      <c r="E34" s="314"/>
    </row>
    <row r="35" spans="2:5" ht="15" hidden="1" customHeight="1">
      <c r="B35" s="314"/>
      <c r="C35" s="314"/>
      <c r="D35" s="314"/>
      <c r="E35" s="314"/>
    </row>
    <row r="36" spans="2:5" ht="15" hidden="1" customHeight="1">
      <c r="B36" s="314"/>
      <c r="C36" s="314"/>
      <c r="D36" s="314"/>
      <c r="E36" s="314"/>
    </row>
    <row r="37" spans="2:5" ht="15" hidden="1" customHeight="1">
      <c r="B37" s="314"/>
      <c r="C37" s="314"/>
      <c r="D37" s="314"/>
      <c r="E37" s="314"/>
    </row>
    <row r="38" spans="2:5" ht="15" hidden="1" customHeight="1">
      <c r="B38" s="314"/>
      <c r="C38" s="314"/>
      <c r="D38" s="314"/>
      <c r="E38" s="314"/>
    </row>
    <row r="39" spans="2:5" ht="15" hidden="1" customHeight="1">
      <c r="B39" s="314"/>
      <c r="C39" s="314"/>
      <c r="D39" s="314"/>
      <c r="E39" s="314"/>
    </row>
    <row r="40" spans="2:5" ht="15" hidden="1" customHeight="1">
      <c r="B40" s="314"/>
      <c r="C40" s="314"/>
      <c r="D40" s="314"/>
      <c r="E40" s="314"/>
    </row>
    <row r="41" spans="2:5" ht="15" hidden="1" customHeight="1">
      <c r="B41" s="314"/>
      <c r="C41" s="314"/>
      <c r="D41" s="314"/>
      <c r="E41" s="314"/>
    </row>
    <row r="42" spans="2:5" ht="15" hidden="1" customHeight="1">
      <c r="B42" s="314"/>
      <c r="C42" s="314"/>
      <c r="D42" s="314"/>
      <c r="E42" s="314"/>
    </row>
    <row r="43" spans="2:5" ht="15" hidden="1" customHeight="1">
      <c r="B43" s="314"/>
      <c r="C43" s="314"/>
      <c r="D43" s="314"/>
      <c r="E43" s="314"/>
    </row>
    <row r="44" spans="2:5" ht="15" hidden="1" customHeight="1">
      <c r="B44" s="314"/>
      <c r="C44" s="314"/>
      <c r="D44" s="314"/>
      <c r="E44" s="314"/>
    </row>
    <row r="45" spans="2:5" ht="15" hidden="1" customHeight="1">
      <c r="B45" s="314"/>
      <c r="C45" s="314"/>
      <c r="D45" s="314"/>
      <c r="E45" s="314"/>
    </row>
    <row r="46" spans="2:5" ht="15" hidden="1" customHeight="1">
      <c r="B46" s="314"/>
      <c r="C46" s="314"/>
      <c r="D46" s="314"/>
      <c r="E46" s="314"/>
    </row>
    <row r="47" spans="2:5" ht="15" hidden="1" customHeight="1">
      <c r="B47" s="314"/>
      <c r="C47" s="314"/>
      <c r="D47" s="314"/>
      <c r="E47" s="314"/>
    </row>
    <row r="48" spans="2:5" ht="15" hidden="1" customHeight="1">
      <c r="B48" s="314"/>
      <c r="C48" s="314"/>
      <c r="D48" s="314"/>
      <c r="E48" s="314"/>
    </row>
    <row r="49" spans="2:5" ht="15" hidden="1" customHeight="1">
      <c r="B49" s="314"/>
      <c r="C49" s="314"/>
      <c r="D49" s="314"/>
      <c r="E49" s="314"/>
    </row>
    <row r="50" spans="2:5" ht="15" hidden="1" customHeight="1">
      <c r="B50" s="314"/>
      <c r="C50" s="314"/>
      <c r="D50" s="314"/>
      <c r="E50" s="314"/>
    </row>
    <row r="51" spans="2:5" ht="15" hidden="1" customHeight="1">
      <c r="B51" s="314"/>
      <c r="C51" s="314"/>
      <c r="D51" s="314"/>
      <c r="E51" s="314"/>
    </row>
    <row r="52" spans="2:5" ht="15" hidden="1" customHeight="1">
      <c r="B52" s="314"/>
      <c r="C52" s="314"/>
      <c r="D52" s="314"/>
      <c r="E52" s="314"/>
    </row>
    <row r="53" spans="2:5" ht="15" hidden="1" customHeight="1">
      <c r="B53" s="314"/>
      <c r="C53" s="314"/>
      <c r="D53" s="314"/>
      <c r="E53" s="314"/>
    </row>
    <row r="54" spans="2:5" ht="15" hidden="1" customHeight="1">
      <c r="B54" s="314"/>
      <c r="C54" s="314"/>
      <c r="D54" s="314"/>
      <c r="E54" s="314"/>
    </row>
    <row r="55" spans="2:5" ht="15" hidden="1" customHeight="1">
      <c r="B55" s="314"/>
      <c r="C55" s="314"/>
      <c r="D55" s="314"/>
      <c r="E55" s="314"/>
    </row>
    <row r="56" spans="2:5" ht="15" hidden="1" customHeight="1">
      <c r="B56" s="314"/>
      <c r="C56" s="314"/>
      <c r="D56" s="314"/>
      <c r="E56" s="314"/>
    </row>
    <row r="57" spans="2:5" ht="15" hidden="1" customHeight="1">
      <c r="B57" s="314"/>
      <c r="C57" s="314"/>
      <c r="D57" s="314"/>
      <c r="E57" s="314"/>
    </row>
    <row r="58" spans="2:5" ht="15" hidden="1" customHeight="1">
      <c r="B58" s="314"/>
      <c r="C58" s="314"/>
      <c r="D58" s="314"/>
      <c r="E58" s="314"/>
    </row>
    <row r="59" spans="2:5" ht="15" hidden="1" customHeight="1">
      <c r="B59" s="314"/>
      <c r="C59" s="314"/>
      <c r="D59" s="314"/>
      <c r="E59" s="314"/>
    </row>
    <row r="60" spans="2:5" ht="15" hidden="1" customHeight="1">
      <c r="B60" s="314"/>
      <c r="C60" s="314"/>
      <c r="D60" s="314"/>
      <c r="E60" s="314"/>
    </row>
    <row r="61" spans="2:5" ht="15" hidden="1" customHeight="1">
      <c r="B61" s="314"/>
      <c r="C61" s="314"/>
      <c r="D61" s="314"/>
      <c r="E61" s="314"/>
    </row>
    <row r="62" spans="2:5" ht="15" hidden="1" customHeight="1">
      <c r="B62" s="314"/>
      <c r="C62" s="314"/>
      <c r="D62" s="314"/>
      <c r="E62" s="314"/>
    </row>
    <row r="63" spans="2:5" ht="15" hidden="1" customHeight="1">
      <c r="B63" s="314"/>
      <c r="C63" s="314"/>
      <c r="D63" s="314"/>
      <c r="E63" s="314"/>
    </row>
    <row r="64" spans="2:5" ht="15" hidden="1" customHeight="1">
      <c r="B64" s="314"/>
      <c r="C64" s="314"/>
      <c r="D64" s="314"/>
      <c r="E64" s="314"/>
    </row>
    <row r="65" spans="2:38" ht="15" hidden="1" customHeight="1">
      <c r="B65" s="314"/>
      <c r="C65" s="314"/>
      <c r="D65" s="314"/>
      <c r="E65" s="314"/>
    </row>
    <row r="66" spans="2:38" ht="15" hidden="1" customHeight="1">
      <c r="B66" s="314"/>
      <c r="C66" s="314"/>
      <c r="D66" s="314"/>
      <c r="E66" s="314"/>
    </row>
    <row r="67" spans="2:38" ht="15" hidden="1" customHeight="1">
      <c r="B67" s="314"/>
      <c r="C67" s="314"/>
      <c r="D67" s="314"/>
      <c r="E67" s="314"/>
    </row>
    <row r="68" spans="2:38" ht="15" hidden="1" customHeight="1">
      <c r="B68" s="314"/>
      <c r="C68" s="314"/>
      <c r="D68" s="314"/>
      <c r="E68" s="314"/>
    </row>
    <row r="69" spans="2:38" ht="15" hidden="1" customHeight="1">
      <c r="B69" s="314"/>
      <c r="C69" s="314"/>
      <c r="D69" s="314"/>
      <c r="E69" s="314"/>
    </row>
    <row r="70" spans="2:38" ht="15" hidden="1" customHeight="1">
      <c r="B70" s="314"/>
      <c r="C70" s="314"/>
      <c r="D70" s="314"/>
      <c r="E70" s="314"/>
    </row>
    <row r="71" spans="2:38" ht="15" hidden="1" customHeight="1">
      <c r="B71" s="314"/>
      <c r="C71" s="314"/>
      <c r="D71" s="314"/>
      <c r="E71" s="314"/>
    </row>
    <row r="72" spans="2:38" ht="15" hidden="1" customHeight="1">
      <c r="B72" s="314"/>
      <c r="C72" s="314"/>
      <c r="D72" s="314"/>
      <c r="E72" s="314"/>
    </row>
    <row r="73" spans="2:38" ht="15" hidden="1" customHeight="1">
      <c r="B73" s="314"/>
      <c r="C73" s="314"/>
      <c r="D73" s="314"/>
      <c r="E73" s="314"/>
    </row>
    <row r="74" spans="2:38" ht="15" hidden="1" customHeight="1"/>
    <row r="75" spans="2:38" ht="15" hidden="1" customHeight="1"/>
    <row r="76" spans="2:38" ht="15" hidden="1" customHeight="1"/>
    <row r="77" spans="2:38" ht="15" hidden="1" customHeight="1"/>
    <row r="78" spans="2:38" ht="15" hidden="1" customHeight="1"/>
    <row r="79" spans="2:38" ht="15" hidden="1" customHeight="1"/>
    <row r="80" spans="2:38" ht="15" hidden="1" customHeight="1">
      <c r="F80" s="279">
        <f>COUNTA(F6:F15)</f>
        <v>0</v>
      </c>
      <c r="G80" s="279">
        <f>COUNTA(G6:G15)*1</f>
        <v>0</v>
      </c>
      <c r="H80" s="279">
        <f>COUNTA(H6:H15)*2</f>
        <v>20</v>
      </c>
      <c r="I80" s="279">
        <f>COUNTA(I6:I15)</f>
        <v>0</v>
      </c>
      <c r="J80" s="279">
        <f>COUNTA(J6:J15)*1</f>
        <v>0</v>
      </c>
      <c r="K80" s="279">
        <f>COUNTA(K6:K15)*2</f>
        <v>20</v>
      </c>
      <c r="L80" s="279">
        <f>COUNTA(L6:L15)</f>
        <v>0</v>
      </c>
      <c r="M80" s="279">
        <f>COUNTA(M6:M15)*1</f>
        <v>0</v>
      </c>
      <c r="N80" s="279">
        <f>COUNTA(N6:N15)*2</f>
        <v>20</v>
      </c>
      <c r="O80" s="279">
        <f>COUNTA(O6:O15)</f>
        <v>0</v>
      </c>
      <c r="P80" s="279">
        <f>COUNTA(P6:P15)*1</f>
        <v>0</v>
      </c>
      <c r="Q80" s="279">
        <f>COUNTA(Q6:Q15)*2</f>
        <v>20</v>
      </c>
      <c r="R80" s="279">
        <f>COUNTA(R6:R15)</f>
        <v>0</v>
      </c>
      <c r="S80" s="279">
        <f>COUNTA(S6:S15)*1</f>
        <v>0</v>
      </c>
      <c r="T80" s="279">
        <f>COUNTA(T6:T15)*2</f>
        <v>20</v>
      </c>
      <c r="U80" s="279">
        <f>COUNTA(U6:U15)</f>
        <v>0</v>
      </c>
      <c r="V80" s="279">
        <f>COUNTA(V6:V15)*1</f>
        <v>0</v>
      </c>
      <c r="W80" s="279">
        <f>COUNTA(W6:W15)*2</f>
        <v>20</v>
      </c>
      <c r="X80" s="279">
        <f>COUNTA(X6:X15)</f>
        <v>0</v>
      </c>
      <c r="Y80" s="279">
        <f>COUNTA(Y6:Y15)*1</f>
        <v>0</v>
      </c>
      <c r="Z80" s="279">
        <f>COUNTA(Z6:Z15)*2</f>
        <v>20</v>
      </c>
      <c r="AA80" s="279">
        <f>COUNTA(AA6:AA15)</f>
        <v>0</v>
      </c>
      <c r="AB80" s="279">
        <f>COUNTA(AB6:AB15)*1</f>
        <v>0</v>
      </c>
      <c r="AC80" s="279">
        <f>COUNTA(AC6:AC15)*2</f>
        <v>20</v>
      </c>
      <c r="AD80" s="279">
        <f>COUNTA(AD6:AD15)</f>
        <v>0</v>
      </c>
      <c r="AE80" s="279">
        <f>COUNTA(AE6:AE15)*1</f>
        <v>0</v>
      </c>
      <c r="AF80" s="279">
        <f>COUNTA(AF6:AF15)*2</f>
        <v>20</v>
      </c>
      <c r="AG80" s="279">
        <f>COUNTA(AG6:AG15)</f>
        <v>0</v>
      </c>
      <c r="AH80" s="279">
        <f>COUNTA(AH6:AH15)*1</f>
        <v>0</v>
      </c>
      <c r="AI80" s="279">
        <f>COUNTA(AI6:AI15)*2</f>
        <v>20</v>
      </c>
      <c r="AJ80" s="279">
        <f>COUNTA(AJ6:AJ15)</f>
        <v>0</v>
      </c>
      <c r="AK80" s="279">
        <f>COUNTA(AK6:AK15)*1</f>
        <v>0</v>
      </c>
      <c r="AL80" s="279">
        <f>COUNTA(AL6:AL15)*2</f>
        <v>0</v>
      </c>
    </row>
    <row r="81" spans="6:38" ht="15" hidden="1" customHeight="1">
      <c r="F81" s="1000">
        <f>SUM(F80:H80)</f>
        <v>20</v>
      </c>
      <c r="G81" s="1000"/>
      <c r="H81" s="1000"/>
      <c r="I81" s="1000">
        <f>SUM(I80:K80)</f>
        <v>20</v>
      </c>
      <c r="J81" s="1000"/>
      <c r="K81" s="1000"/>
      <c r="L81" s="1000">
        <f>SUM(L80:N80)</f>
        <v>20</v>
      </c>
      <c r="M81" s="1000"/>
      <c r="N81" s="1000"/>
      <c r="O81" s="1000">
        <f>SUM(O80:Q80)</f>
        <v>20</v>
      </c>
      <c r="P81" s="1000"/>
      <c r="Q81" s="1000"/>
      <c r="R81" s="1000">
        <f>SUM(R80:T80)</f>
        <v>20</v>
      </c>
      <c r="S81" s="1000"/>
      <c r="T81" s="1000"/>
      <c r="U81" s="1000">
        <f>SUM(U80:W80)</f>
        <v>20</v>
      </c>
      <c r="V81" s="1000"/>
      <c r="W81" s="1000"/>
      <c r="X81" s="1000">
        <f>SUM(X80:Z80)</f>
        <v>20</v>
      </c>
      <c r="Y81" s="1000"/>
      <c r="Z81" s="1000"/>
      <c r="AA81" s="1000">
        <f>SUM(AA80:AC80)</f>
        <v>20</v>
      </c>
      <c r="AB81" s="1000"/>
      <c r="AC81" s="1000"/>
      <c r="AD81" s="1000">
        <f>SUM(AD80:AF80)</f>
        <v>20</v>
      </c>
      <c r="AE81" s="1000"/>
      <c r="AF81" s="1000"/>
      <c r="AG81" s="1000">
        <f>SUM(AG80:AI80)</f>
        <v>20</v>
      </c>
      <c r="AH81" s="1000"/>
      <c r="AI81" s="1000"/>
      <c r="AJ81" s="278">
        <f>SUM(AJ80:AL80)</f>
        <v>0</v>
      </c>
      <c r="AK81" s="278"/>
      <c r="AL81" s="278"/>
    </row>
    <row r="82" spans="6:38" ht="15" hidden="1" customHeight="1">
      <c r="F82" s="1000">
        <f>IF(F81=0,0,1)</f>
        <v>1</v>
      </c>
      <c r="G82" s="1000"/>
      <c r="H82" s="1000"/>
      <c r="I82" s="1000">
        <f>IF(I81=0,0,1)</f>
        <v>1</v>
      </c>
      <c r="J82" s="1000"/>
      <c r="K82" s="1000"/>
      <c r="L82" s="1000">
        <f>IF(L81=0,0,1)</f>
        <v>1</v>
      </c>
      <c r="M82" s="1000"/>
      <c r="N82" s="1000"/>
      <c r="O82" s="1000">
        <f>IF(O81=0,0,1)</f>
        <v>1</v>
      </c>
      <c r="P82" s="1000"/>
      <c r="Q82" s="1000"/>
      <c r="R82" s="1000">
        <f>IF(R81=0,0,1)</f>
        <v>1</v>
      </c>
      <c r="S82" s="1000"/>
      <c r="T82" s="1000"/>
      <c r="U82" s="1000">
        <f>IF(U81=0,0,1)</f>
        <v>1</v>
      </c>
      <c r="V82" s="1000"/>
      <c r="W82" s="1000"/>
      <c r="X82" s="1000">
        <f>IF(X81=0,0,1)</f>
        <v>1</v>
      </c>
      <c r="Y82" s="1000"/>
      <c r="Z82" s="1000"/>
      <c r="AA82" s="1000">
        <f>IF(AA81=0,0,1)</f>
        <v>1</v>
      </c>
      <c r="AB82" s="1000"/>
      <c r="AC82" s="1000"/>
      <c r="AD82" s="1000">
        <f>IF(AD81=0,0,1)</f>
        <v>1</v>
      </c>
      <c r="AE82" s="1000"/>
      <c r="AF82" s="1000"/>
      <c r="AG82" s="1000">
        <f>IF(AG81=0,0,1)</f>
        <v>1</v>
      </c>
      <c r="AH82" s="1000"/>
      <c r="AI82" s="1000"/>
      <c r="AJ82" s="141">
        <f>SUM(F82:AI82)</f>
        <v>10</v>
      </c>
    </row>
    <row r="83" spans="6:38" ht="15" hidden="1" customHeight="1"/>
    <row r="84" spans="6:38" ht="15" hidden="1" customHeight="1"/>
    <row r="85" spans="6:38" ht="15" hidden="1" customHeight="1"/>
    <row r="86" spans="6:38" ht="15" hidden="1" customHeight="1"/>
    <row r="87" spans="6:38" ht="15" hidden="1" customHeight="1"/>
    <row r="88" spans="6:38" ht="15" hidden="1" customHeight="1"/>
    <row r="89" spans="6:38" ht="15" hidden="1" customHeight="1"/>
    <row r="90" spans="6:38" ht="15" hidden="1" customHeight="1"/>
    <row r="91" spans="6:38" ht="15" hidden="1" customHeight="1"/>
    <row r="92" spans="6:38" ht="15" hidden="1" customHeight="1"/>
    <row r="93" spans="6:38" ht="15" hidden="1" customHeight="1"/>
    <row r="94" spans="6:38" ht="15" hidden="1" customHeight="1"/>
    <row r="95" spans="6:38" ht="15" hidden="1" customHeight="1"/>
    <row r="96" spans="6:38"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sheetData>
  <sheetProtection formatCells="0" formatColumns="0" formatRows="0" insertColumns="0" insertRows="0" insertHyperlinks="0" deleteColumns="0" deleteRows="0" sort="0" autoFilter="0" pivotTables="0"/>
  <mergeCells count="75">
    <mergeCell ref="AD4:AF4"/>
    <mergeCell ref="AG4:AI4"/>
    <mergeCell ref="B16:E16"/>
    <mergeCell ref="F16:H16"/>
    <mergeCell ref="I16:K16"/>
    <mergeCell ref="L16:N16"/>
    <mergeCell ref="O16:Q16"/>
    <mergeCell ref="R16:T16"/>
    <mergeCell ref="U16:W16"/>
    <mergeCell ref="X16:Z16"/>
    <mergeCell ref="AA16:AC16"/>
    <mergeCell ref="AD16:AF16"/>
    <mergeCell ref="AG16:AI16"/>
    <mergeCell ref="B4:B5"/>
    <mergeCell ref="B6:B11"/>
    <mergeCell ref="B12:B15"/>
    <mergeCell ref="AD17:AF17"/>
    <mergeCell ref="B17:E17"/>
    <mergeCell ref="F17:H17"/>
    <mergeCell ref="I17:K17"/>
    <mergeCell ref="L17:N17"/>
    <mergeCell ref="O17:Q17"/>
    <mergeCell ref="AG17:AI17"/>
    <mergeCell ref="B18:E18"/>
    <mergeCell ref="F18:H18"/>
    <mergeCell ref="I18:K18"/>
    <mergeCell ref="L18:N18"/>
    <mergeCell ref="O18:Q18"/>
    <mergeCell ref="R18:T18"/>
    <mergeCell ref="U18:W18"/>
    <mergeCell ref="X18:Z18"/>
    <mergeCell ref="AA18:AC18"/>
    <mergeCell ref="AD18:AF18"/>
    <mergeCell ref="AG18:AI18"/>
    <mergeCell ref="R17:T17"/>
    <mergeCell ref="U17:W17"/>
    <mergeCell ref="X17:Z17"/>
    <mergeCell ref="AA17:AC17"/>
    <mergeCell ref="AD19:AF19"/>
    <mergeCell ref="B19:E19"/>
    <mergeCell ref="F19:H19"/>
    <mergeCell ref="I19:K19"/>
    <mergeCell ref="L19:N19"/>
    <mergeCell ref="O19:Q19"/>
    <mergeCell ref="AG19:AI19"/>
    <mergeCell ref="B20:E20"/>
    <mergeCell ref="F81:H81"/>
    <mergeCell ref="I81:K81"/>
    <mergeCell ref="L81:N81"/>
    <mergeCell ref="O81:Q81"/>
    <mergeCell ref="R81:T81"/>
    <mergeCell ref="U81:W81"/>
    <mergeCell ref="X81:Z81"/>
    <mergeCell ref="AA81:AC81"/>
    <mergeCell ref="AD81:AF81"/>
    <mergeCell ref="AG81:AI81"/>
    <mergeCell ref="R19:T19"/>
    <mergeCell ref="U19:W19"/>
    <mergeCell ref="X19:Z19"/>
    <mergeCell ref="AA19:AC19"/>
    <mergeCell ref="F82:H82"/>
    <mergeCell ref="I82:K82"/>
    <mergeCell ref="L82:N82"/>
    <mergeCell ref="O82:Q82"/>
    <mergeCell ref="R82:T82"/>
    <mergeCell ref="U82:W82"/>
    <mergeCell ref="X82:Z82"/>
    <mergeCell ref="AA82:AC82"/>
    <mergeCell ref="AD82:AF82"/>
    <mergeCell ref="AG82:AI82"/>
    <mergeCell ref="C4:C5"/>
    <mergeCell ref="C6:C11"/>
    <mergeCell ref="C12:C15"/>
    <mergeCell ref="F1:AC3"/>
    <mergeCell ref="D4:E5"/>
  </mergeCells>
  <conditionalFormatting sqref="F7">
    <cfRule type="duplicateValues" dxfId="369" priority="39" stopIfTrue="1"/>
    <cfRule type="duplicateValues" dxfId="368" priority="126"/>
  </conditionalFormatting>
  <conditionalFormatting sqref="F9">
    <cfRule type="duplicateValues" dxfId="367" priority="107"/>
  </conditionalFormatting>
  <conditionalFormatting sqref="F10">
    <cfRule type="duplicateValues" dxfId="366" priority="97"/>
  </conditionalFormatting>
  <conditionalFormatting sqref="F11">
    <cfRule type="duplicateValues" dxfId="365" priority="87"/>
  </conditionalFormatting>
  <conditionalFormatting sqref="F12">
    <cfRule type="duplicateValues" dxfId="364" priority="77"/>
  </conditionalFormatting>
  <conditionalFormatting sqref="F15">
    <cfRule type="duplicateValues" dxfId="363" priority="57"/>
  </conditionalFormatting>
  <conditionalFormatting sqref="F16:K16">
    <cfRule type="expression" dxfId="362" priority="3">
      <formula>F$82=0</formula>
    </cfRule>
  </conditionalFormatting>
  <conditionalFormatting sqref="L16:AI16">
    <cfRule type="expression" dxfId="361" priority="43">
      <formula>L$82=0</formula>
    </cfRule>
  </conditionalFormatting>
  <conditionalFormatting sqref="F17:K17">
    <cfRule type="expression" dxfId="360" priority="2">
      <formula>F$82=0</formula>
    </cfRule>
  </conditionalFormatting>
  <conditionalFormatting sqref="L17:N17">
    <cfRule type="expression" dxfId="359" priority="42">
      <formula>L$82=0</formula>
    </cfRule>
  </conditionalFormatting>
  <conditionalFormatting sqref="O17:AI17">
    <cfRule type="expression" dxfId="358" priority="9">
      <formula>O$82=0</formula>
    </cfRule>
  </conditionalFormatting>
  <conditionalFormatting sqref="F18:K18">
    <cfRule type="expression" dxfId="357" priority="1">
      <formula>F$82=0</formula>
    </cfRule>
  </conditionalFormatting>
  <conditionalFormatting sqref="L18:N18">
    <cfRule type="expression" dxfId="356" priority="41">
      <formula>L$82=0</formula>
    </cfRule>
  </conditionalFormatting>
  <conditionalFormatting sqref="O18:AI18">
    <cfRule type="expression" dxfId="355" priority="8">
      <formula>O$82=0</formula>
    </cfRule>
  </conditionalFormatting>
  <conditionalFormatting sqref="F19:H19">
    <cfRule type="expression" dxfId="354" priority="44">
      <formula>F$82=0</formula>
    </cfRule>
  </conditionalFormatting>
  <conditionalFormatting sqref="I19:AI19">
    <cfRule type="expression" dxfId="353" priority="40">
      <formula>I$82=0</formula>
    </cfRule>
  </conditionalFormatting>
  <conditionalFormatting sqref="E1:E3">
    <cfRule type="cellIs" dxfId="352" priority="128" operator="equal">
      <formula>0</formula>
    </cfRule>
  </conditionalFormatting>
  <conditionalFormatting sqref="F13:F14">
    <cfRule type="duplicateValues" dxfId="351" priority="67"/>
  </conditionalFormatting>
  <conditionalFormatting sqref="M6:M15">
    <cfRule type="duplicateValues" dxfId="350" priority="10"/>
  </conditionalFormatting>
  <conditionalFormatting sqref="N6:N15">
    <cfRule type="duplicateValues" dxfId="349" priority="7"/>
  </conditionalFormatting>
  <conditionalFormatting sqref="F6:H6 G7:H15">
    <cfRule type="duplicateValues" dxfId="348" priority="127"/>
  </conditionalFormatting>
  <conditionalFormatting sqref="I6:L6 P7:Q15 J7:K15 O6:Q6">
    <cfRule type="duplicateValues" dxfId="347" priority="29"/>
  </conditionalFormatting>
  <conditionalFormatting sqref="R6:AI6 S7:T15 V7:W15 Y7:Z15 AB7:AC15 AE7:AF15 AH7:AI15">
    <cfRule type="duplicateValues" dxfId="346" priority="19"/>
  </conditionalFormatting>
  <conditionalFormatting sqref="I7 L7 O7">
    <cfRule type="duplicateValues" dxfId="345" priority="21" stopIfTrue="1"/>
    <cfRule type="duplicateValues" dxfId="344" priority="28"/>
  </conditionalFormatting>
  <conditionalFormatting sqref="R7 U7 X7 AA7 AD7 AG7">
    <cfRule type="duplicateValues" dxfId="343" priority="11" stopIfTrue="1"/>
    <cfRule type="duplicateValues" dxfId="342" priority="18"/>
  </conditionalFormatting>
  <conditionalFormatting sqref="I9 L9 O9">
    <cfRule type="duplicateValues" dxfId="341" priority="27"/>
  </conditionalFormatting>
  <conditionalFormatting sqref="R9 U9 X9 AA9 AD9 AG9">
    <cfRule type="duplicateValues" dxfId="340" priority="17"/>
  </conditionalFormatting>
  <conditionalFormatting sqref="I10 L10 O10">
    <cfRule type="duplicateValues" dxfId="339" priority="26"/>
  </conditionalFormatting>
  <conditionalFormatting sqref="R10 U10 X10 AA10 AD10 AG10">
    <cfRule type="duplicateValues" dxfId="338" priority="16"/>
  </conditionalFormatting>
  <conditionalFormatting sqref="I11 L11 O11">
    <cfRule type="duplicateValues" dxfId="337" priority="25"/>
  </conditionalFormatting>
  <conditionalFormatting sqref="R11 U11 X11 AA11 AD11 AG11">
    <cfRule type="duplicateValues" dxfId="336" priority="15"/>
  </conditionalFormatting>
  <conditionalFormatting sqref="I12 L12 O12">
    <cfRule type="duplicateValues" dxfId="335" priority="24"/>
  </conditionalFormatting>
  <conditionalFormatting sqref="R12 U12 X12 AA12 AD12 AG12">
    <cfRule type="duplicateValues" dxfId="334" priority="14"/>
  </conditionalFormatting>
  <conditionalFormatting sqref="I13:I14 L13:L14 O13:O14">
    <cfRule type="duplicateValues" dxfId="333" priority="23"/>
  </conditionalFormatting>
  <conditionalFormatting sqref="R13:R14 U13:U14 X13:X14 AA13:AA14 AD13:AD14 AG13:AG14">
    <cfRule type="duplicateValues" dxfId="332" priority="13"/>
  </conditionalFormatting>
  <conditionalFormatting sqref="I15 L15 O15">
    <cfRule type="duplicateValues" dxfId="331" priority="22"/>
  </conditionalFormatting>
  <conditionalFormatting sqref="R15 U15 X15 AA15 AD15 AG15">
    <cfRule type="duplicateValues" dxfId="330" priority="12"/>
  </conditionalFormatting>
  <dataValidations count="3">
    <dataValidation type="list" allowBlank="1" showInputMessage="1" showErrorMessage="1" sqref="C3">
      <formula1>"Kepala Sekolah"</formula1>
    </dataValidation>
    <dataValidation type="list" allowBlank="1" showInputMessage="1" showErrorMessage="1" errorTitle="Anda Salah Mengetik" error="Ketik huruf &quot;v&quot; (kecil)_x000a_huruf lain tidak mau" promptTitle="Cara Pengisian" prompt="Beri tanda checklist dengan mengetik huru &quot;v&quot; _x000a_huruf kecil" sqref="F6:AI6 G7:H15 M7:N15 S7:T15 Y7:Z15 AE7:AF15 J7:K15 P7:Q15 V7:W15 AB7:AC15 AH7:AI15">
      <formula1>"v"</formula1>
    </dataValidation>
    <dataValidation type="list" allowBlank="1" showInputMessage="1" showErrorMessage="1" errorTitle="Anda Salah Mengetik" error="Ketik huruf &quot;v&quot; (kecil)_x000a_huruf lain tidak mau" sqref="F7:F15 I7:I15 L7:L15 O7:O15 R7:R15 U7:U15 X7:X15 AA7:AA15 AD7:AD15 AG7:AG15">
      <formula1>"v"</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L132"/>
  <sheetViews>
    <sheetView showGridLines="0" showRowColHeaders="0" zoomScale="130" zoomScaleNormal="130" workbookViewId="0">
      <pane xSplit="5" ySplit="5" topLeftCell="AE6" activePane="bottomRight" state="frozen"/>
      <selection pane="topRight"/>
      <selection pane="bottomLeft"/>
      <selection pane="bottomRight" activeCell="D4" sqref="D4:E5"/>
    </sheetView>
  </sheetViews>
  <sheetFormatPr defaultColWidth="0" defaultRowHeight="0" customHeight="1" zeroHeight="1"/>
  <cols>
    <col min="1" max="1" width="1.36328125" style="141" hidden="1" customWidth="1"/>
    <col min="2" max="2" width="5.453125" style="141" customWidth="1"/>
    <col min="3" max="3" width="12.36328125" style="141" customWidth="1"/>
    <col min="4" max="4" width="5" style="141" customWidth="1"/>
    <col min="5" max="5" width="39.90625" style="141" customWidth="1"/>
    <col min="6" max="6" width="3.6328125" style="279" customWidth="1"/>
    <col min="7" max="7" width="5.08984375" style="279" customWidth="1"/>
    <col min="8" max="9" width="4" style="279" customWidth="1"/>
    <col min="10" max="10" width="4.36328125" style="279" customWidth="1"/>
    <col min="11" max="11" width="3.54296875" style="279" customWidth="1"/>
    <col min="12" max="12" width="3.90625" style="279" customWidth="1"/>
    <col min="13" max="13" width="4.08984375" style="279" customWidth="1"/>
    <col min="14" max="14" width="3.90625" style="279" customWidth="1"/>
    <col min="15" max="15" width="4.36328125" style="279" customWidth="1"/>
    <col min="16" max="16" width="4.08984375" style="279" customWidth="1"/>
    <col min="17" max="17" width="3.90625" style="279" customWidth="1"/>
    <col min="18" max="35" width="5.08984375" style="279" customWidth="1"/>
    <col min="36" max="36" width="15" style="141" customWidth="1"/>
    <col min="37" max="38" width="0" style="141" hidden="1" customWidth="1"/>
    <col min="39" max="40" width="9.08984375" style="141" hidden="1" customWidth="1"/>
    <col min="41" max="16384" width="9.08984375" style="141" hidden="1"/>
  </cols>
  <sheetData>
    <row r="1" spans="1:36" ht="19.5" customHeight="1">
      <c r="A1" s="280"/>
      <c r="B1" s="281" t="s">
        <v>1036</v>
      </c>
      <c r="C1" s="281"/>
      <c r="D1" s="281" t="s">
        <v>492</v>
      </c>
      <c r="E1" s="282">
        <f>'TK2'!E1</f>
        <v>0</v>
      </c>
      <c r="F1" s="1052" t="s">
        <v>1040</v>
      </c>
      <c r="G1" s="1052"/>
      <c r="H1" s="1052"/>
      <c r="I1" s="1052"/>
      <c r="J1" s="1052"/>
      <c r="K1" s="1052"/>
      <c r="L1" s="1052"/>
      <c r="M1" s="1052"/>
      <c r="N1" s="1052"/>
      <c r="O1" s="1052"/>
      <c r="P1" s="1052"/>
      <c r="Q1" s="1052"/>
      <c r="R1" s="1052"/>
      <c r="S1" s="1052"/>
      <c r="T1" s="1052"/>
      <c r="U1" s="1052"/>
      <c r="V1" s="1052"/>
      <c r="W1" s="1052"/>
      <c r="X1" s="1052"/>
      <c r="Y1" s="1052"/>
      <c r="Z1" s="1052"/>
      <c r="AA1" s="296"/>
      <c r="AB1" s="296"/>
      <c r="AC1" s="296"/>
      <c r="AD1" s="296"/>
      <c r="AE1" s="296"/>
      <c r="AF1" s="296"/>
      <c r="AG1" s="293"/>
      <c r="AH1" s="293"/>
      <c r="AI1" s="293"/>
      <c r="AJ1" s="147"/>
    </row>
    <row r="2" spans="1:36" ht="19.5" customHeight="1">
      <c r="A2" s="280"/>
      <c r="B2" s="283" t="s">
        <v>875</v>
      </c>
      <c r="C2" s="283"/>
      <c r="D2" s="283" t="s">
        <v>492</v>
      </c>
      <c r="E2" s="281">
        <f>'TK2'!E2</f>
        <v>0</v>
      </c>
      <c r="F2" s="1052"/>
      <c r="G2" s="1052"/>
      <c r="H2" s="1052"/>
      <c r="I2" s="1052"/>
      <c r="J2" s="1052"/>
      <c r="K2" s="1052"/>
      <c r="L2" s="1052"/>
      <c r="M2" s="1052"/>
      <c r="N2" s="1052"/>
      <c r="O2" s="1052"/>
      <c r="P2" s="1052"/>
      <c r="Q2" s="1052"/>
      <c r="R2" s="1052"/>
      <c r="S2" s="1052"/>
      <c r="T2" s="1052"/>
      <c r="U2" s="1052"/>
      <c r="V2" s="1052"/>
      <c r="W2" s="1052"/>
      <c r="X2" s="1052"/>
      <c r="Y2" s="1052"/>
      <c r="Z2" s="1052"/>
      <c r="AA2" s="296"/>
      <c r="AB2" s="296"/>
      <c r="AC2" s="296"/>
      <c r="AD2" s="296"/>
      <c r="AE2" s="296"/>
      <c r="AF2" s="296"/>
      <c r="AG2" s="293"/>
      <c r="AH2" s="293"/>
      <c r="AI2" s="293"/>
      <c r="AJ2" s="147"/>
    </row>
    <row r="3" spans="1:36" ht="19.5" customHeight="1">
      <c r="A3" s="280"/>
      <c r="B3" s="283" t="s">
        <v>1038</v>
      </c>
      <c r="C3" s="284"/>
      <c r="D3" s="284" t="s">
        <v>492</v>
      </c>
      <c r="E3" s="285">
        <v>1</v>
      </c>
      <c r="F3" s="1053"/>
      <c r="G3" s="1053"/>
      <c r="H3" s="1053"/>
      <c r="I3" s="1053"/>
      <c r="J3" s="1053"/>
      <c r="K3" s="1053"/>
      <c r="L3" s="1053"/>
      <c r="M3" s="1053"/>
      <c r="N3" s="1053"/>
      <c r="O3" s="1053"/>
      <c r="P3" s="1053"/>
      <c r="Q3" s="1053"/>
      <c r="R3" s="1053"/>
      <c r="S3" s="1053"/>
      <c r="T3" s="1053"/>
      <c r="U3" s="1053"/>
      <c r="V3" s="1053"/>
      <c r="W3" s="1053"/>
      <c r="X3" s="1053"/>
      <c r="Y3" s="1053"/>
      <c r="Z3" s="1053"/>
      <c r="AA3" s="297"/>
      <c r="AB3" s="297"/>
      <c r="AC3" s="297"/>
      <c r="AD3" s="297"/>
      <c r="AE3" s="297"/>
      <c r="AF3" s="297"/>
      <c r="AG3" s="293"/>
      <c r="AH3" s="293"/>
      <c r="AI3" s="293"/>
      <c r="AJ3" s="147"/>
    </row>
    <row r="4" spans="1:36" ht="14.5">
      <c r="A4" s="280"/>
      <c r="B4" s="988" t="s">
        <v>807</v>
      </c>
      <c r="C4" s="988" t="s">
        <v>876</v>
      </c>
      <c r="D4" s="982" t="s">
        <v>877</v>
      </c>
      <c r="E4" s="983"/>
      <c r="F4" s="993" t="s">
        <v>878</v>
      </c>
      <c r="G4" s="993"/>
      <c r="H4" s="993"/>
      <c r="I4" s="993" t="s">
        <v>879</v>
      </c>
      <c r="J4" s="993"/>
      <c r="K4" s="993"/>
      <c r="L4" s="993" t="s">
        <v>880</v>
      </c>
      <c r="M4" s="993"/>
      <c r="N4" s="993"/>
      <c r="O4" s="993" t="s">
        <v>881</v>
      </c>
      <c r="P4" s="993"/>
      <c r="Q4" s="993"/>
      <c r="R4" s="993" t="s">
        <v>882</v>
      </c>
      <c r="S4" s="993"/>
      <c r="T4" s="993"/>
      <c r="U4" s="993" t="s">
        <v>883</v>
      </c>
      <c r="V4" s="993"/>
      <c r="W4" s="993"/>
      <c r="X4" s="993" t="s">
        <v>884</v>
      </c>
      <c r="Y4" s="993"/>
      <c r="Z4" s="993"/>
      <c r="AA4" s="993" t="s">
        <v>885</v>
      </c>
      <c r="AB4" s="993"/>
      <c r="AC4" s="993"/>
      <c r="AD4" s="993" t="s">
        <v>886</v>
      </c>
      <c r="AE4" s="993"/>
      <c r="AF4" s="993"/>
      <c r="AG4" s="993" t="s">
        <v>887</v>
      </c>
      <c r="AH4" s="993"/>
      <c r="AI4" s="993"/>
      <c r="AJ4" s="147"/>
    </row>
    <row r="5" spans="1:36" ht="14.5">
      <c r="A5" s="280"/>
      <c r="B5" s="989"/>
      <c r="C5" s="989"/>
      <c r="D5" s="984"/>
      <c r="E5" s="985"/>
      <c r="F5" s="286">
        <v>0</v>
      </c>
      <c r="G5" s="286">
        <v>1</v>
      </c>
      <c r="H5" s="286">
        <v>2</v>
      </c>
      <c r="I5" s="286">
        <v>0</v>
      </c>
      <c r="J5" s="286">
        <v>1</v>
      </c>
      <c r="K5" s="286">
        <v>2</v>
      </c>
      <c r="L5" s="286">
        <v>0</v>
      </c>
      <c r="M5" s="286">
        <v>1</v>
      </c>
      <c r="N5" s="286">
        <v>2</v>
      </c>
      <c r="O5" s="286">
        <v>0</v>
      </c>
      <c r="P5" s="286">
        <v>1</v>
      </c>
      <c r="Q5" s="286">
        <v>2</v>
      </c>
      <c r="R5" s="286">
        <v>0</v>
      </c>
      <c r="S5" s="286">
        <v>1</v>
      </c>
      <c r="T5" s="286">
        <v>2</v>
      </c>
      <c r="U5" s="286">
        <v>0</v>
      </c>
      <c r="V5" s="286">
        <v>1</v>
      </c>
      <c r="W5" s="286">
        <v>2</v>
      </c>
      <c r="X5" s="286">
        <v>0</v>
      </c>
      <c r="Y5" s="286">
        <v>1</v>
      </c>
      <c r="Z5" s="286">
        <v>2</v>
      </c>
      <c r="AA5" s="286">
        <v>0</v>
      </c>
      <c r="AB5" s="286">
        <v>1</v>
      </c>
      <c r="AC5" s="286">
        <v>2</v>
      </c>
      <c r="AD5" s="286">
        <v>0</v>
      </c>
      <c r="AE5" s="286">
        <v>1</v>
      </c>
      <c r="AF5" s="286">
        <v>2</v>
      </c>
      <c r="AG5" s="286">
        <v>0</v>
      </c>
      <c r="AH5" s="286">
        <v>1</v>
      </c>
      <c r="AI5" s="286">
        <v>2</v>
      </c>
      <c r="AJ5" s="147"/>
    </row>
    <row r="6" spans="1:36" ht="31.5" customHeight="1">
      <c r="A6" s="147"/>
      <c r="B6" s="990">
        <v>1</v>
      </c>
      <c r="C6" s="994" t="s">
        <v>1041</v>
      </c>
      <c r="D6" s="287">
        <v>1</v>
      </c>
      <c r="E6" s="288" t="s">
        <v>978</v>
      </c>
      <c r="F6" s="289"/>
      <c r="G6" s="289"/>
      <c r="H6" s="289" t="s">
        <v>890</v>
      </c>
      <c r="I6" s="295"/>
      <c r="J6" s="295"/>
      <c r="K6" s="295"/>
      <c r="L6" s="289"/>
      <c r="M6" s="289"/>
      <c r="N6" s="289"/>
      <c r="O6" s="295"/>
      <c r="P6" s="295"/>
      <c r="Q6" s="295"/>
      <c r="R6" s="289"/>
      <c r="S6" s="289"/>
      <c r="T6" s="289"/>
      <c r="U6" s="295"/>
      <c r="V6" s="295"/>
      <c r="W6" s="295"/>
      <c r="X6" s="289"/>
      <c r="Y6" s="289"/>
      <c r="Z6" s="289"/>
      <c r="AA6" s="295"/>
      <c r="AB6" s="295"/>
      <c r="AC6" s="295"/>
      <c r="AD6" s="289"/>
      <c r="AE6" s="289"/>
      <c r="AF6" s="289"/>
      <c r="AG6" s="295"/>
      <c r="AH6" s="295"/>
      <c r="AI6" s="295"/>
      <c r="AJ6" s="147"/>
    </row>
    <row r="7" spans="1:36" ht="20.149999999999999" customHeight="1">
      <c r="A7" s="147"/>
      <c r="B7" s="991"/>
      <c r="C7" s="995"/>
      <c r="D7" s="287">
        <v>2</v>
      </c>
      <c r="E7" s="288" t="s">
        <v>979</v>
      </c>
      <c r="F7" s="289"/>
      <c r="G7" s="289"/>
      <c r="H7" s="289" t="s">
        <v>890</v>
      </c>
      <c r="I7" s="295"/>
      <c r="J7" s="295"/>
      <c r="K7" s="295"/>
      <c r="L7" s="289"/>
      <c r="M7" s="289"/>
      <c r="N7" s="289"/>
      <c r="O7" s="295"/>
      <c r="P7" s="295"/>
      <c r="Q7" s="295"/>
      <c r="R7" s="289"/>
      <c r="S7" s="289"/>
      <c r="T7" s="289"/>
      <c r="U7" s="295"/>
      <c r="V7" s="295"/>
      <c r="W7" s="295"/>
      <c r="X7" s="289"/>
      <c r="Y7" s="289"/>
      <c r="Z7" s="289"/>
      <c r="AA7" s="295"/>
      <c r="AB7" s="295"/>
      <c r="AC7" s="295"/>
      <c r="AD7" s="289"/>
      <c r="AE7" s="289"/>
      <c r="AF7" s="289"/>
      <c r="AG7" s="295"/>
      <c r="AH7" s="295"/>
      <c r="AI7" s="295"/>
      <c r="AJ7" s="147"/>
    </row>
    <row r="8" spans="1:36" ht="19.5" customHeight="1">
      <c r="A8" s="147"/>
      <c r="B8" s="991"/>
      <c r="C8" s="995"/>
      <c r="D8" s="287">
        <v>3</v>
      </c>
      <c r="E8" s="288" t="s">
        <v>980</v>
      </c>
      <c r="F8" s="289"/>
      <c r="G8" s="289"/>
      <c r="H8" s="289" t="s">
        <v>890</v>
      </c>
      <c r="I8" s="295"/>
      <c r="J8" s="295"/>
      <c r="K8" s="295"/>
      <c r="L8" s="289"/>
      <c r="M8" s="289"/>
      <c r="N8" s="289"/>
      <c r="O8" s="295"/>
      <c r="P8" s="295"/>
      <c r="Q8" s="295"/>
      <c r="R8" s="289"/>
      <c r="S8" s="289"/>
      <c r="T8" s="289"/>
      <c r="U8" s="295"/>
      <c r="V8" s="295"/>
      <c r="W8" s="295"/>
      <c r="X8" s="289"/>
      <c r="Y8" s="289"/>
      <c r="Z8" s="289"/>
      <c r="AA8" s="295"/>
      <c r="AB8" s="295"/>
      <c r="AC8" s="295"/>
      <c r="AD8" s="289"/>
      <c r="AE8" s="289"/>
      <c r="AF8" s="289"/>
      <c r="AG8" s="295"/>
      <c r="AH8" s="295"/>
      <c r="AI8" s="295"/>
      <c r="AJ8" s="147"/>
    </row>
    <row r="9" spans="1:36" ht="31.5" customHeight="1">
      <c r="A9" s="147"/>
      <c r="B9" s="991"/>
      <c r="C9" s="995"/>
      <c r="D9" s="287">
        <v>4</v>
      </c>
      <c r="E9" s="288" t="s">
        <v>982</v>
      </c>
      <c r="F9" s="289"/>
      <c r="G9" s="289"/>
      <c r="H9" s="289" t="s">
        <v>890</v>
      </c>
      <c r="I9" s="295"/>
      <c r="J9" s="295"/>
      <c r="K9" s="295"/>
      <c r="L9" s="289"/>
      <c r="M9" s="289"/>
      <c r="N9" s="289"/>
      <c r="O9" s="295"/>
      <c r="P9" s="295"/>
      <c r="Q9" s="295"/>
      <c r="R9" s="289"/>
      <c r="S9" s="289"/>
      <c r="T9" s="289"/>
      <c r="U9" s="295"/>
      <c r="V9" s="295"/>
      <c r="W9" s="295"/>
      <c r="X9" s="289"/>
      <c r="Y9" s="289"/>
      <c r="Z9" s="289"/>
      <c r="AA9" s="295"/>
      <c r="AB9" s="295"/>
      <c r="AC9" s="295"/>
      <c r="AD9" s="289"/>
      <c r="AE9" s="289"/>
      <c r="AF9" s="289"/>
      <c r="AG9" s="295"/>
      <c r="AH9" s="295"/>
      <c r="AI9" s="295"/>
    </row>
    <row r="10" spans="1:36" ht="31.5" customHeight="1">
      <c r="A10" s="147"/>
      <c r="B10" s="991"/>
      <c r="C10" s="995"/>
      <c r="D10" s="287">
        <v>5</v>
      </c>
      <c r="E10" s="288" t="s">
        <v>1042</v>
      </c>
      <c r="F10" s="289"/>
      <c r="G10" s="289"/>
      <c r="H10" s="289" t="s">
        <v>890</v>
      </c>
      <c r="I10" s="295"/>
      <c r="J10" s="295"/>
      <c r="K10" s="295"/>
      <c r="L10" s="289"/>
      <c r="M10" s="289"/>
      <c r="N10" s="289"/>
      <c r="O10" s="295"/>
      <c r="P10" s="295"/>
      <c r="Q10" s="295"/>
      <c r="R10" s="289"/>
      <c r="S10" s="289"/>
      <c r="T10" s="289"/>
      <c r="U10" s="295"/>
      <c r="V10" s="295"/>
      <c r="W10" s="295"/>
      <c r="X10" s="289"/>
      <c r="Y10" s="289"/>
      <c r="Z10" s="289"/>
      <c r="AA10" s="295"/>
      <c r="AB10" s="295"/>
      <c r="AC10" s="295"/>
      <c r="AD10" s="289"/>
      <c r="AE10" s="289"/>
      <c r="AF10" s="289"/>
      <c r="AG10" s="295"/>
      <c r="AH10" s="295"/>
      <c r="AI10" s="295"/>
    </row>
    <row r="11" spans="1:36" ht="31.5" customHeight="1">
      <c r="A11" s="147"/>
      <c r="B11" s="991"/>
      <c r="C11" s="995"/>
      <c r="D11" s="287">
        <v>6</v>
      </c>
      <c r="E11" s="288" t="s">
        <v>984</v>
      </c>
      <c r="F11" s="289"/>
      <c r="G11" s="289"/>
      <c r="H11" s="289" t="s">
        <v>890</v>
      </c>
      <c r="I11" s="295"/>
      <c r="J11" s="295"/>
      <c r="K11" s="295"/>
      <c r="L11" s="289"/>
      <c r="M11" s="289"/>
      <c r="N11" s="289"/>
      <c r="O11" s="295"/>
      <c r="P11" s="295"/>
      <c r="Q11" s="295"/>
      <c r="R11" s="289"/>
      <c r="S11" s="289"/>
      <c r="T11" s="289"/>
      <c r="U11" s="295"/>
      <c r="V11" s="295"/>
      <c r="W11" s="295"/>
      <c r="X11" s="289"/>
      <c r="Y11" s="289"/>
      <c r="Z11" s="289"/>
      <c r="AA11" s="295"/>
      <c r="AB11" s="295"/>
      <c r="AC11" s="295"/>
      <c r="AD11" s="289"/>
      <c r="AE11" s="289"/>
      <c r="AF11" s="289"/>
      <c r="AG11" s="295"/>
      <c r="AH11" s="295"/>
      <c r="AI11" s="295"/>
    </row>
    <row r="12" spans="1:36" ht="20.149999999999999" customHeight="1">
      <c r="A12" s="147"/>
      <c r="B12" s="991"/>
      <c r="C12" s="995"/>
      <c r="D12" s="287">
        <v>7</v>
      </c>
      <c r="E12" s="288" t="s">
        <v>1043</v>
      </c>
      <c r="F12" s="289"/>
      <c r="G12" s="289"/>
      <c r="H12" s="289" t="s">
        <v>890</v>
      </c>
      <c r="I12" s="295"/>
      <c r="J12" s="295"/>
      <c r="K12" s="295"/>
      <c r="L12" s="289"/>
      <c r="M12" s="289"/>
      <c r="N12" s="289"/>
      <c r="O12" s="295"/>
      <c r="P12" s="295"/>
      <c r="Q12" s="295"/>
      <c r="R12" s="289"/>
      <c r="S12" s="289"/>
      <c r="T12" s="289"/>
      <c r="U12" s="295"/>
      <c r="V12" s="295"/>
      <c r="W12" s="295"/>
      <c r="X12" s="289"/>
      <c r="Y12" s="289"/>
      <c r="Z12" s="289"/>
      <c r="AA12" s="295"/>
      <c r="AB12" s="295"/>
      <c r="AC12" s="295"/>
      <c r="AD12" s="289"/>
      <c r="AE12" s="289"/>
      <c r="AF12" s="289"/>
      <c r="AG12" s="295"/>
      <c r="AH12" s="295"/>
      <c r="AI12" s="295"/>
    </row>
    <row r="13" spans="1:36" ht="31.5" customHeight="1">
      <c r="A13" s="147"/>
      <c r="B13" s="991"/>
      <c r="C13" s="995"/>
      <c r="D13" s="287">
        <v>8</v>
      </c>
      <c r="E13" s="288" t="s">
        <v>1044</v>
      </c>
      <c r="F13" s="289"/>
      <c r="G13" s="289"/>
      <c r="H13" s="289" t="s">
        <v>890</v>
      </c>
      <c r="I13" s="295"/>
      <c r="J13" s="295"/>
      <c r="K13" s="295"/>
      <c r="L13" s="289"/>
      <c r="M13" s="289"/>
      <c r="N13" s="289"/>
      <c r="O13" s="295"/>
      <c r="P13" s="295"/>
      <c r="Q13" s="295"/>
      <c r="R13" s="289"/>
      <c r="S13" s="289"/>
      <c r="T13" s="289"/>
      <c r="U13" s="295"/>
      <c r="V13" s="295"/>
      <c r="W13" s="295"/>
      <c r="X13" s="289"/>
      <c r="Y13" s="289"/>
      <c r="Z13" s="289"/>
      <c r="AA13" s="295"/>
      <c r="AB13" s="295"/>
      <c r="AC13" s="295"/>
      <c r="AD13" s="289"/>
      <c r="AE13" s="289"/>
      <c r="AF13" s="289"/>
      <c r="AG13" s="295"/>
      <c r="AH13" s="295"/>
      <c r="AI13" s="295"/>
    </row>
    <row r="14" spans="1:36" ht="31.5" customHeight="1">
      <c r="A14" s="147"/>
      <c r="B14" s="991"/>
      <c r="C14" s="995"/>
      <c r="D14" s="287">
        <v>9</v>
      </c>
      <c r="E14" s="288" t="s">
        <v>1045</v>
      </c>
      <c r="F14" s="289"/>
      <c r="G14" s="289"/>
      <c r="H14" s="289" t="s">
        <v>890</v>
      </c>
      <c r="I14" s="295"/>
      <c r="J14" s="295"/>
      <c r="K14" s="295"/>
      <c r="L14" s="289"/>
      <c r="M14" s="289"/>
      <c r="N14" s="289"/>
      <c r="O14" s="295"/>
      <c r="P14" s="295"/>
      <c r="Q14" s="295"/>
      <c r="R14" s="289"/>
      <c r="S14" s="289"/>
      <c r="T14" s="289"/>
      <c r="U14" s="295"/>
      <c r="V14" s="295"/>
      <c r="W14" s="295"/>
      <c r="X14" s="289"/>
      <c r="Y14" s="289"/>
      <c r="Z14" s="289"/>
      <c r="AA14" s="295"/>
      <c r="AB14" s="295"/>
      <c r="AC14" s="295"/>
      <c r="AD14" s="289"/>
      <c r="AE14" s="289"/>
      <c r="AF14" s="289"/>
      <c r="AG14" s="295"/>
      <c r="AH14" s="295"/>
      <c r="AI14" s="295"/>
    </row>
    <row r="15" spans="1:36" ht="31.5" customHeight="1">
      <c r="A15" s="147"/>
      <c r="B15" s="992"/>
      <c r="C15" s="996"/>
      <c r="D15" s="287">
        <v>10</v>
      </c>
      <c r="E15" s="288" t="s">
        <v>1046</v>
      </c>
      <c r="F15" s="289"/>
      <c r="G15" s="289"/>
      <c r="H15" s="289" t="s">
        <v>890</v>
      </c>
      <c r="I15" s="295"/>
      <c r="J15" s="295"/>
      <c r="K15" s="295"/>
      <c r="L15" s="289"/>
      <c r="M15" s="289"/>
      <c r="N15" s="289"/>
      <c r="O15" s="295"/>
      <c r="P15" s="295"/>
      <c r="Q15" s="295"/>
      <c r="R15" s="289"/>
      <c r="S15" s="289"/>
      <c r="T15" s="289"/>
      <c r="U15" s="295"/>
      <c r="V15" s="295"/>
      <c r="W15" s="295"/>
      <c r="X15" s="289"/>
      <c r="Y15" s="289"/>
      <c r="Z15" s="289"/>
      <c r="AA15" s="295"/>
      <c r="AB15" s="295"/>
      <c r="AC15" s="295"/>
      <c r="AD15" s="289"/>
      <c r="AE15" s="289"/>
      <c r="AF15" s="289"/>
      <c r="AG15" s="295"/>
      <c r="AH15" s="295"/>
      <c r="AI15" s="295"/>
    </row>
    <row r="16" spans="1:36" ht="30" customHeight="1">
      <c r="A16" s="147"/>
      <c r="B16" s="990">
        <v>2</v>
      </c>
      <c r="C16" s="994" t="s">
        <v>1047</v>
      </c>
      <c r="D16" s="287">
        <v>1</v>
      </c>
      <c r="E16" s="288" t="s">
        <v>990</v>
      </c>
      <c r="F16" s="289"/>
      <c r="G16" s="289"/>
      <c r="H16" s="289" t="s">
        <v>890</v>
      </c>
      <c r="I16" s="295"/>
      <c r="J16" s="295"/>
      <c r="K16" s="295"/>
      <c r="L16" s="289"/>
      <c r="M16" s="289"/>
      <c r="N16" s="289"/>
      <c r="O16" s="295"/>
      <c r="P16" s="295"/>
      <c r="Q16" s="295"/>
      <c r="R16" s="289"/>
      <c r="S16" s="289"/>
      <c r="T16" s="289"/>
      <c r="U16" s="295"/>
      <c r="V16" s="295"/>
      <c r="W16" s="295"/>
      <c r="X16" s="289"/>
      <c r="Y16" s="289"/>
      <c r="Z16" s="289"/>
      <c r="AA16" s="295"/>
      <c r="AB16" s="295"/>
      <c r="AC16" s="295"/>
      <c r="AD16" s="289"/>
      <c r="AE16" s="289"/>
      <c r="AF16" s="289"/>
      <c r="AG16" s="295"/>
      <c r="AH16" s="295"/>
      <c r="AI16" s="295"/>
    </row>
    <row r="17" spans="1:35" ht="29">
      <c r="A17" s="147"/>
      <c r="B17" s="991"/>
      <c r="C17" s="995"/>
      <c r="D17" s="287">
        <v>2</v>
      </c>
      <c r="E17" s="288" t="s">
        <v>991</v>
      </c>
      <c r="F17" s="289"/>
      <c r="G17" s="289"/>
      <c r="H17" s="289" t="s">
        <v>890</v>
      </c>
      <c r="I17" s="295"/>
      <c r="J17" s="295"/>
      <c r="K17" s="295"/>
      <c r="L17" s="289"/>
      <c r="M17" s="289"/>
      <c r="N17" s="289"/>
      <c r="O17" s="295"/>
      <c r="P17" s="295"/>
      <c r="Q17" s="295"/>
      <c r="R17" s="289"/>
      <c r="S17" s="289"/>
      <c r="T17" s="289"/>
      <c r="U17" s="295"/>
      <c r="V17" s="295"/>
      <c r="W17" s="295"/>
      <c r="X17" s="289"/>
      <c r="Y17" s="289"/>
      <c r="Z17" s="289"/>
      <c r="AA17" s="295"/>
      <c r="AB17" s="295"/>
      <c r="AC17" s="295"/>
      <c r="AD17" s="289"/>
      <c r="AE17" s="289"/>
      <c r="AF17" s="289"/>
      <c r="AG17" s="295"/>
      <c r="AH17" s="295"/>
      <c r="AI17" s="295"/>
    </row>
    <row r="18" spans="1:35" ht="29">
      <c r="A18" s="147"/>
      <c r="B18" s="991"/>
      <c r="C18" s="995"/>
      <c r="D18" s="287">
        <v>3</v>
      </c>
      <c r="E18" s="288" t="s">
        <v>1048</v>
      </c>
      <c r="F18" s="289"/>
      <c r="G18" s="289"/>
      <c r="H18" s="289" t="s">
        <v>890</v>
      </c>
      <c r="I18" s="295"/>
      <c r="J18" s="295"/>
      <c r="K18" s="295"/>
      <c r="L18" s="289"/>
      <c r="M18" s="289"/>
      <c r="N18" s="289"/>
      <c r="O18" s="295"/>
      <c r="P18" s="295"/>
      <c r="Q18" s="295"/>
      <c r="R18" s="289"/>
      <c r="S18" s="289"/>
      <c r="T18" s="289"/>
      <c r="U18" s="295"/>
      <c r="V18" s="295"/>
      <c r="W18" s="295"/>
      <c r="X18" s="289"/>
      <c r="Y18" s="289"/>
      <c r="Z18" s="289"/>
      <c r="AA18" s="295"/>
      <c r="AB18" s="295"/>
      <c r="AC18" s="295"/>
      <c r="AD18" s="289"/>
      <c r="AE18" s="289"/>
      <c r="AF18" s="289"/>
      <c r="AG18" s="295"/>
      <c r="AH18" s="295"/>
      <c r="AI18" s="295"/>
    </row>
    <row r="19" spans="1:35" ht="29">
      <c r="A19" s="147"/>
      <c r="B19" s="991"/>
      <c r="C19" s="995"/>
      <c r="D19" s="287">
        <v>4</v>
      </c>
      <c r="E19" s="288" t="s">
        <v>993</v>
      </c>
      <c r="F19" s="289"/>
      <c r="G19" s="289"/>
      <c r="H19" s="289" t="s">
        <v>890</v>
      </c>
      <c r="I19" s="295"/>
      <c r="J19" s="295"/>
      <c r="K19" s="295"/>
      <c r="L19" s="289"/>
      <c r="M19" s="289"/>
      <c r="N19" s="289"/>
      <c r="O19" s="295"/>
      <c r="P19" s="295"/>
      <c r="Q19" s="295"/>
      <c r="R19" s="289"/>
      <c r="S19" s="289"/>
      <c r="T19" s="289"/>
      <c r="U19" s="295"/>
      <c r="V19" s="295"/>
      <c r="W19" s="295"/>
      <c r="X19" s="289"/>
      <c r="Y19" s="289"/>
      <c r="Z19" s="289"/>
      <c r="AA19" s="295"/>
      <c r="AB19" s="295"/>
      <c r="AC19" s="295"/>
      <c r="AD19" s="289"/>
      <c r="AE19" s="289"/>
      <c r="AF19" s="289"/>
      <c r="AG19" s="295"/>
      <c r="AH19" s="295"/>
      <c r="AI19" s="295"/>
    </row>
    <row r="20" spans="1:35" ht="43.5">
      <c r="A20" s="147"/>
      <c r="B20" s="991"/>
      <c r="C20" s="995"/>
      <c r="D20" s="287">
        <v>5</v>
      </c>
      <c r="E20" s="288" t="s">
        <v>1049</v>
      </c>
      <c r="F20" s="289"/>
      <c r="G20" s="289"/>
      <c r="H20" s="289" t="s">
        <v>890</v>
      </c>
      <c r="I20" s="295"/>
      <c r="J20" s="295"/>
      <c r="K20" s="295"/>
      <c r="L20" s="289"/>
      <c r="M20" s="289"/>
      <c r="N20" s="289"/>
      <c r="O20" s="295"/>
      <c r="P20" s="295"/>
      <c r="Q20" s="295"/>
      <c r="R20" s="289"/>
      <c r="S20" s="289"/>
      <c r="T20" s="289"/>
      <c r="U20" s="295"/>
      <c r="V20" s="295"/>
      <c r="W20" s="295"/>
      <c r="X20" s="289"/>
      <c r="Y20" s="289"/>
      <c r="Z20" s="289"/>
      <c r="AA20" s="295"/>
      <c r="AB20" s="295"/>
      <c r="AC20" s="295"/>
      <c r="AD20" s="289"/>
      <c r="AE20" s="289"/>
      <c r="AF20" s="289"/>
      <c r="AG20" s="295"/>
      <c r="AH20" s="295"/>
      <c r="AI20" s="295"/>
    </row>
    <row r="21" spans="1:35" ht="29">
      <c r="A21" s="147"/>
      <c r="B21" s="991"/>
      <c r="C21" s="995"/>
      <c r="D21" s="287">
        <v>6</v>
      </c>
      <c r="E21" s="288" t="s">
        <v>1050</v>
      </c>
      <c r="F21" s="289"/>
      <c r="G21" s="289"/>
      <c r="H21" s="289" t="s">
        <v>890</v>
      </c>
      <c r="I21" s="295"/>
      <c r="J21" s="295"/>
      <c r="K21" s="295"/>
      <c r="L21" s="289"/>
      <c r="M21" s="289"/>
      <c r="N21" s="289"/>
      <c r="O21" s="295"/>
      <c r="P21" s="295"/>
      <c r="Q21" s="295"/>
      <c r="R21" s="289"/>
      <c r="S21" s="289"/>
      <c r="T21" s="289"/>
      <c r="U21" s="295"/>
      <c r="V21" s="295"/>
      <c r="W21" s="295"/>
      <c r="X21" s="289"/>
      <c r="Y21" s="289"/>
      <c r="Z21" s="289"/>
      <c r="AA21" s="295"/>
      <c r="AB21" s="295"/>
      <c r="AC21" s="295"/>
      <c r="AD21" s="289"/>
      <c r="AE21" s="289"/>
      <c r="AF21" s="289"/>
      <c r="AG21" s="295"/>
      <c r="AH21" s="295"/>
      <c r="AI21" s="295"/>
    </row>
    <row r="22" spans="1:35" ht="29">
      <c r="A22" s="147"/>
      <c r="B22" s="991"/>
      <c r="C22" s="995"/>
      <c r="D22" s="287">
        <v>7</v>
      </c>
      <c r="E22" s="288" t="s">
        <v>1051</v>
      </c>
      <c r="F22" s="289"/>
      <c r="G22" s="289"/>
      <c r="H22" s="289" t="s">
        <v>890</v>
      </c>
      <c r="I22" s="295"/>
      <c r="J22" s="295"/>
      <c r="K22" s="295"/>
      <c r="L22" s="289"/>
      <c r="M22" s="289"/>
      <c r="N22" s="289"/>
      <c r="O22" s="295"/>
      <c r="P22" s="295"/>
      <c r="Q22" s="295"/>
      <c r="R22" s="289"/>
      <c r="S22" s="289"/>
      <c r="T22" s="289"/>
      <c r="U22" s="295"/>
      <c r="V22" s="295"/>
      <c r="W22" s="295"/>
      <c r="X22" s="289"/>
      <c r="Y22" s="289"/>
      <c r="Z22" s="289"/>
      <c r="AA22" s="295"/>
      <c r="AB22" s="295"/>
      <c r="AC22" s="295"/>
      <c r="AD22" s="289"/>
      <c r="AE22" s="289"/>
      <c r="AF22" s="289"/>
      <c r="AG22" s="295"/>
      <c r="AH22" s="295"/>
      <c r="AI22" s="295"/>
    </row>
    <row r="23" spans="1:35" ht="43.5">
      <c r="A23" s="147"/>
      <c r="B23" s="991"/>
      <c r="C23" s="995"/>
      <c r="D23" s="287">
        <v>8</v>
      </c>
      <c r="E23" s="288" t="s">
        <v>1052</v>
      </c>
      <c r="F23" s="289"/>
      <c r="G23" s="289"/>
      <c r="H23" s="289" t="s">
        <v>890</v>
      </c>
      <c r="I23" s="295"/>
      <c r="J23" s="295"/>
      <c r="K23" s="736" t="s">
        <v>890</v>
      </c>
      <c r="L23" s="289"/>
      <c r="M23" s="289"/>
      <c r="N23" s="736" t="s">
        <v>890</v>
      </c>
      <c r="O23" s="295"/>
      <c r="P23" s="295"/>
      <c r="Q23" s="736" t="s">
        <v>890</v>
      </c>
      <c r="R23" s="289"/>
      <c r="S23" s="289"/>
      <c r="T23" s="289"/>
      <c r="U23" s="295"/>
      <c r="V23" s="295"/>
      <c r="W23" s="295"/>
      <c r="X23" s="289"/>
      <c r="Y23" s="289"/>
      <c r="Z23" s="289"/>
      <c r="AA23" s="295"/>
      <c r="AB23" s="295"/>
      <c r="AC23" s="295"/>
      <c r="AD23" s="289"/>
      <c r="AE23" s="289"/>
      <c r="AF23" s="289"/>
      <c r="AG23" s="295"/>
      <c r="AH23" s="295"/>
      <c r="AI23" s="295"/>
    </row>
    <row r="24" spans="1:35" ht="29">
      <c r="A24" s="147"/>
      <c r="B24" s="991"/>
      <c r="C24" s="995"/>
      <c r="D24" s="287">
        <v>9</v>
      </c>
      <c r="E24" s="288" t="s">
        <v>999</v>
      </c>
      <c r="F24" s="289"/>
      <c r="G24" s="289"/>
      <c r="H24" s="289" t="s">
        <v>890</v>
      </c>
      <c r="I24" s="295"/>
      <c r="J24" s="295"/>
      <c r="K24" s="736" t="s">
        <v>890</v>
      </c>
      <c r="L24" s="289"/>
      <c r="M24" s="289"/>
      <c r="N24" s="736" t="s">
        <v>890</v>
      </c>
      <c r="O24" s="295"/>
      <c r="P24" s="295"/>
      <c r="Q24" s="736" t="s">
        <v>890</v>
      </c>
      <c r="R24" s="289"/>
      <c r="S24" s="289"/>
      <c r="T24" s="289"/>
      <c r="U24" s="295"/>
      <c r="V24" s="295"/>
      <c r="W24" s="295"/>
      <c r="X24" s="289"/>
      <c r="Y24" s="289"/>
      <c r="Z24" s="289"/>
      <c r="AA24" s="295"/>
      <c r="AB24" s="295"/>
      <c r="AC24" s="295"/>
      <c r="AD24" s="289"/>
      <c r="AE24" s="289"/>
      <c r="AF24" s="289"/>
      <c r="AG24" s="295"/>
      <c r="AH24" s="295"/>
      <c r="AI24" s="295"/>
    </row>
    <row r="25" spans="1:35" ht="29">
      <c r="A25" s="147"/>
      <c r="B25" s="991"/>
      <c r="C25" s="995"/>
      <c r="D25" s="287">
        <v>10</v>
      </c>
      <c r="E25" s="288" t="s">
        <v>1000</v>
      </c>
      <c r="F25" s="289"/>
      <c r="G25" s="289"/>
      <c r="H25" s="289" t="s">
        <v>890</v>
      </c>
      <c r="I25" s="295"/>
      <c r="J25" s="295"/>
      <c r="K25" s="736" t="s">
        <v>890</v>
      </c>
      <c r="L25" s="289"/>
      <c r="M25" s="289"/>
      <c r="N25" s="736" t="s">
        <v>890</v>
      </c>
      <c r="O25" s="295"/>
      <c r="P25" s="295"/>
      <c r="Q25" s="736" t="s">
        <v>890</v>
      </c>
      <c r="R25" s="289"/>
      <c r="S25" s="289"/>
      <c r="T25" s="289"/>
      <c r="U25" s="295"/>
      <c r="V25" s="295"/>
      <c r="W25" s="295"/>
      <c r="X25" s="289"/>
      <c r="Y25" s="289"/>
      <c r="Z25" s="289"/>
      <c r="AA25" s="295"/>
      <c r="AB25" s="295"/>
      <c r="AC25" s="295"/>
      <c r="AD25" s="289"/>
      <c r="AE25" s="289"/>
      <c r="AF25" s="289"/>
      <c r="AG25" s="295"/>
      <c r="AH25" s="295"/>
      <c r="AI25" s="295"/>
    </row>
    <row r="26" spans="1:35" ht="30" customHeight="1">
      <c r="A26" s="147"/>
      <c r="B26" s="990">
        <v>3</v>
      </c>
      <c r="C26" s="994" t="s">
        <v>1053</v>
      </c>
      <c r="D26" s="287">
        <v>1</v>
      </c>
      <c r="E26" s="288" t="s">
        <v>1002</v>
      </c>
      <c r="F26" s="289"/>
      <c r="G26" s="289"/>
      <c r="H26" s="289" t="s">
        <v>890</v>
      </c>
      <c r="I26" s="295"/>
      <c r="J26" s="295"/>
      <c r="K26" s="736" t="s">
        <v>890</v>
      </c>
      <c r="L26" s="289"/>
      <c r="M26" s="289"/>
      <c r="N26" s="736" t="s">
        <v>890</v>
      </c>
      <c r="O26" s="295"/>
      <c r="P26" s="295"/>
      <c r="Q26" s="736" t="s">
        <v>890</v>
      </c>
      <c r="R26" s="289"/>
      <c r="S26" s="289"/>
      <c r="T26" s="289"/>
      <c r="U26" s="295"/>
      <c r="V26" s="295"/>
      <c r="W26" s="295"/>
      <c r="X26" s="289"/>
      <c r="Y26" s="289"/>
      <c r="Z26" s="289"/>
      <c r="AA26" s="295"/>
      <c r="AB26" s="295"/>
      <c r="AC26" s="295"/>
      <c r="AD26" s="289"/>
      <c r="AE26" s="289"/>
      <c r="AF26" s="289"/>
      <c r="AG26" s="295"/>
      <c r="AH26" s="295"/>
      <c r="AI26" s="295"/>
    </row>
    <row r="27" spans="1:35" ht="43.5">
      <c r="A27" s="147"/>
      <c r="B27" s="991"/>
      <c r="C27" s="995"/>
      <c r="D27" s="287">
        <v>2</v>
      </c>
      <c r="E27" s="288" t="s">
        <v>1054</v>
      </c>
      <c r="F27" s="289"/>
      <c r="G27" s="289"/>
      <c r="H27" s="289" t="s">
        <v>890</v>
      </c>
      <c r="I27" s="295"/>
      <c r="J27" s="295"/>
      <c r="K27" s="736" t="s">
        <v>890</v>
      </c>
      <c r="L27" s="289"/>
      <c r="M27" s="289"/>
      <c r="N27" s="736" t="s">
        <v>890</v>
      </c>
      <c r="O27" s="295"/>
      <c r="P27" s="295"/>
      <c r="Q27" s="736" t="s">
        <v>890</v>
      </c>
      <c r="R27" s="289"/>
      <c r="S27" s="289"/>
      <c r="T27" s="289"/>
      <c r="U27" s="295"/>
      <c r="V27" s="295"/>
      <c r="W27" s="295"/>
      <c r="X27" s="289"/>
      <c r="Y27" s="289"/>
      <c r="Z27" s="289"/>
      <c r="AA27" s="295"/>
      <c r="AB27" s="295"/>
      <c r="AC27" s="295"/>
      <c r="AD27" s="289"/>
      <c r="AE27" s="289"/>
      <c r="AF27" s="289"/>
      <c r="AG27" s="295"/>
      <c r="AH27" s="295"/>
      <c r="AI27" s="295"/>
    </row>
    <row r="28" spans="1:35" ht="29">
      <c r="A28" s="147"/>
      <c r="B28" s="991"/>
      <c r="C28" s="995"/>
      <c r="D28" s="287">
        <v>3</v>
      </c>
      <c r="E28" s="288" t="s">
        <v>1004</v>
      </c>
      <c r="F28" s="289"/>
      <c r="G28" s="289"/>
      <c r="H28" s="289" t="s">
        <v>890</v>
      </c>
      <c r="I28" s="295"/>
      <c r="J28" s="295"/>
      <c r="K28" s="736" t="s">
        <v>890</v>
      </c>
      <c r="L28" s="289"/>
      <c r="M28" s="289"/>
      <c r="N28" s="736" t="s">
        <v>890</v>
      </c>
      <c r="O28" s="295"/>
      <c r="P28" s="295"/>
      <c r="Q28" s="736" t="s">
        <v>890</v>
      </c>
      <c r="R28" s="289"/>
      <c r="S28" s="289"/>
      <c r="T28" s="289"/>
      <c r="U28" s="295"/>
      <c r="V28" s="295"/>
      <c r="W28" s="295"/>
      <c r="X28" s="289"/>
      <c r="Y28" s="289"/>
      <c r="Z28" s="289"/>
      <c r="AA28" s="295"/>
      <c r="AB28" s="295"/>
      <c r="AC28" s="295"/>
      <c r="AD28" s="289"/>
      <c r="AE28" s="289"/>
      <c r="AF28" s="289"/>
      <c r="AG28" s="295"/>
      <c r="AH28" s="295"/>
      <c r="AI28" s="295"/>
    </row>
    <row r="29" spans="1:35" ht="29">
      <c r="A29" s="147"/>
      <c r="B29" s="991"/>
      <c r="C29" s="995"/>
      <c r="D29" s="287">
        <v>4</v>
      </c>
      <c r="E29" s="288" t="s">
        <v>1055</v>
      </c>
      <c r="F29" s="289"/>
      <c r="G29" s="289"/>
      <c r="H29" s="289" t="s">
        <v>890</v>
      </c>
      <c r="I29" s="295"/>
      <c r="J29" s="295"/>
      <c r="K29" s="736" t="s">
        <v>890</v>
      </c>
      <c r="L29" s="289"/>
      <c r="M29" s="289"/>
      <c r="N29" s="736" t="s">
        <v>890</v>
      </c>
      <c r="O29" s="295"/>
      <c r="P29" s="295"/>
      <c r="Q29" s="736" t="s">
        <v>890</v>
      </c>
      <c r="R29" s="289"/>
      <c r="S29" s="289"/>
      <c r="T29" s="289"/>
      <c r="U29" s="295"/>
      <c r="V29" s="295"/>
      <c r="W29" s="295"/>
      <c r="X29" s="289"/>
      <c r="Y29" s="289"/>
      <c r="Z29" s="289"/>
      <c r="AA29" s="295"/>
      <c r="AB29" s="295"/>
      <c r="AC29" s="295"/>
      <c r="AD29" s="289"/>
      <c r="AE29" s="289"/>
      <c r="AF29" s="289"/>
      <c r="AG29" s="295"/>
      <c r="AH29" s="295"/>
      <c r="AI29" s="295"/>
    </row>
    <row r="30" spans="1:35" s="278" customFormat="1" ht="24" customHeight="1">
      <c r="A30" s="201"/>
      <c r="B30" s="991"/>
      <c r="C30" s="995"/>
      <c r="D30" s="290">
        <v>5</v>
      </c>
      <c r="E30" s="291" t="s">
        <v>1006</v>
      </c>
      <c r="F30" s="289"/>
      <c r="G30" s="289"/>
      <c r="H30" s="289" t="s">
        <v>890</v>
      </c>
      <c r="I30" s="295"/>
      <c r="J30" s="295"/>
      <c r="K30" s="736" t="s">
        <v>890</v>
      </c>
      <c r="L30" s="289"/>
      <c r="M30" s="289"/>
      <c r="N30" s="736" t="s">
        <v>890</v>
      </c>
      <c r="O30" s="295"/>
      <c r="P30" s="295"/>
      <c r="Q30" s="736" t="s">
        <v>890</v>
      </c>
      <c r="R30" s="289"/>
      <c r="S30" s="289"/>
      <c r="T30" s="289"/>
      <c r="U30" s="295"/>
      <c r="V30" s="295"/>
      <c r="W30" s="295"/>
      <c r="X30" s="289"/>
      <c r="Y30" s="289"/>
      <c r="Z30" s="289"/>
      <c r="AA30" s="295"/>
      <c r="AB30" s="295"/>
      <c r="AC30" s="295"/>
      <c r="AD30" s="289"/>
      <c r="AE30" s="289"/>
      <c r="AF30" s="289"/>
      <c r="AG30" s="295"/>
      <c r="AH30" s="295"/>
      <c r="AI30" s="295"/>
    </row>
    <row r="31" spans="1:35" s="278" customFormat="1" ht="24" customHeight="1">
      <c r="A31" s="201"/>
      <c r="B31" s="991"/>
      <c r="C31" s="995"/>
      <c r="D31" s="290">
        <v>6</v>
      </c>
      <c r="E31" s="291" t="s">
        <v>1007</v>
      </c>
      <c r="F31" s="289"/>
      <c r="G31" s="289"/>
      <c r="H31" s="289" t="s">
        <v>890</v>
      </c>
      <c r="I31" s="295"/>
      <c r="J31" s="295"/>
      <c r="K31" s="736" t="s">
        <v>890</v>
      </c>
      <c r="L31" s="289"/>
      <c r="M31" s="289"/>
      <c r="N31" s="736" t="s">
        <v>890</v>
      </c>
      <c r="O31" s="295"/>
      <c r="P31" s="295"/>
      <c r="Q31" s="736" t="s">
        <v>890</v>
      </c>
      <c r="R31" s="289"/>
      <c r="S31" s="289"/>
      <c r="T31" s="289"/>
      <c r="U31" s="295"/>
      <c r="V31" s="295"/>
      <c r="W31" s="295"/>
      <c r="X31" s="289"/>
      <c r="Y31" s="289"/>
      <c r="Z31" s="289"/>
      <c r="AA31" s="295"/>
      <c r="AB31" s="295"/>
      <c r="AC31" s="295"/>
      <c r="AD31" s="289"/>
      <c r="AE31" s="289"/>
      <c r="AF31" s="289"/>
      <c r="AG31" s="295"/>
      <c r="AH31" s="295"/>
      <c r="AI31" s="295"/>
    </row>
    <row r="32" spans="1:35" ht="43.5">
      <c r="A32" s="147"/>
      <c r="B32" s="991"/>
      <c r="C32" s="995"/>
      <c r="D32" s="287">
        <v>7</v>
      </c>
      <c r="E32" s="288" t="s">
        <v>1056</v>
      </c>
      <c r="F32" s="289"/>
      <c r="G32" s="289" t="s">
        <v>890</v>
      </c>
      <c r="H32" s="289"/>
      <c r="I32" s="295"/>
      <c r="J32" s="295"/>
      <c r="K32" s="736" t="s">
        <v>890</v>
      </c>
      <c r="L32" s="289"/>
      <c r="M32" s="289"/>
      <c r="N32" s="736" t="s">
        <v>890</v>
      </c>
      <c r="O32" s="295"/>
      <c r="P32" s="295"/>
      <c r="Q32" s="736" t="s">
        <v>890</v>
      </c>
      <c r="R32" s="289"/>
      <c r="S32" s="289"/>
      <c r="T32" s="289"/>
      <c r="U32" s="295"/>
      <c r="V32" s="295"/>
      <c r="W32" s="295"/>
      <c r="X32" s="289"/>
      <c r="Y32" s="289"/>
      <c r="Z32" s="289"/>
      <c r="AA32" s="295"/>
      <c r="AB32" s="295"/>
      <c r="AC32" s="295"/>
      <c r="AD32" s="289"/>
      <c r="AE32" s="289"/>
      <c r="AF32" s="289"/>
      <c r="AG32" s="295"/>
      <c r="AH32" s="295"/>
      <c r="AI32" s="295"/>
    </row>
    <row r="33" spans="1:38" ht="29">
      <c r="A33" s="147"/>
      <c r="B33" s="991"/>
      <c r="C33" s="995"/>
      <c r="D33" s="287">
        <v>8</v>
      </c>
      <c r="E33" s="288" t="s">
        <v>1057</v>
      </c>
      <c r="F33" s="289"/>
      <c r="G33" s="289" t="s">
        <v>890</v>
      </c>
      <c r="H33" s="289"/>
      <c r="I33" s="295"/>
      <c r="J33" s="295"/>
      <c r="K33" s="736" t="s">
        <v>890</v>
      </c>
      <c r="L33" s="289"/>
      <c r="M33" s="289"/>
      <c r="N33" s="736" t="s">
        <v>890</v>
      </c>
      <c r="O33" s="295"/>
      <c r="P33" s="295"/>
      <c r="Q33" s="736" t="s">
        <v>890</v>
      </c>
      <c r="R33" s="289"/>
      <c r="S33" s="289"/>
      <c r="T33" s="289"/>
      <c r="U33" s="295"/>
      <c r="V33" s="295"/>
      <c r="W33" s="295"/>
      <c r="X33" s="289"/>
      <c r="Y33" s="289"/>
      <c r="Z33" s="289"/>
      <c r="AA33" s="295"/>
      <c r="AB33" s="295"/>
      <c r="AC33" s="295"/>
      <c r="AD33" s="289"/>
      <c r="AE33" s="289"/>
      <c r="AF33" s="289"/>
      <c r="AG33" s="295"/>
      <c r="AH33" s="295"/>
      <c r="AI33" s="295"/>
    </row>
    <row r="34" spans="1:38" ht="29">
      <c r="A34" s="147"/>
      <c r="B34" s="991"/>
      <c r="C34" s="995"/>
      <c r="D34" s="287">
        <v>9</v>
      </c>
      <c r="E34" s="288" t="s">
        <v>1010</v>
      </c>
      <c r="F34" s="289"/>
      <c r="G34" s="289"/>
      <c r="H34" s="289" t="s">
        <v>890</v>
      </c>
      <c r="I34" s="295"/>
      <c r="J34" s="295"/>
      <c r="K34" s="736" t="s">
        <v>890</v>
      </c>
      <c r="L34" s="289"/>
      <c r="M34" s="289"/>
      <c r="N34" s="736" t="s">
        <v>890</v>
      </c>
      <c r="O34" s="295"/>
      <c r="P34" s="295"/>
      <c r="Q34" s="736" t="s">
        <v>890</v>
      </c>
      <c r="R34" s="289"/>
      <c r="S34" s="289"/>
      <c r="T34" s="289"/>
      <c r="U34" s="295"/>
      <c r="V34" s="295"/>
      <c r="W34" s="295"/>
      <c r="X34" s="289"/>
      <c r="Y34" s="289"/>
      <c r="Z34" s="289"/>
      <c r="AA34" s="295"/>
      <c r="AB34" s="295"/>
      <c r="AC34" s="295"/>
      <c r="AD34" s="289"/>
      <c r="AE34" s="289"/>
      <c r="AF34" s="289"/>
      <c r="AG34" s="295"/>
      <c r="AH34" s="295"/>
      <c r="AI34" s="295"/>
    </row>
    <row r="35" spans="1:38" ht="14.5">
      <c r="A35" s="147"/>
      <c r="B35" s="1003" t="s">
        <v>617</v>
      </c>
      <c r="C35" s="1003"/>
      <c r="D35" s="1003"/>
      <c r="E35" s="1003"/>
      <c r="F35" s="1055">
        <f>F100</f>
        <v>56</v>
      </c>
      <c r="G35" s="1055"/>
      <c r="H35" s="1055"/>
      <c r="I35" s="1055"/>
      <c r="J35" s="1055"/>
      <c r="K35" s="1055"/>
      <c r="L35" s="1055"/>
      <c r="M35" s="1055"/>
      <c r="N35" s="1055"/>
      <c r="O35" s="1055"/>
      <c r="P35" s="1055"/>
      <c r="Q35" s="1055"/>
      <c r="R35" s="1055">
        <f t="shared" ref="R35" si="0">R100</f>
        <v>0</v>
      </c>
      <c r="S35" s="1055"/>
      <c r="T35" s="1055"/>
      <c r="U35" s="1055">
        <f t="shared" ref="U35" si="1">U100</f>
        <v>0</v>
      </c>
      <c r="V35" s="1055"/>
      <c r="W35" s="1055"/>
      <c r="X35" s="1055">
        <f t="shared" ref="X35" si="2">X100</f>
        <v>0</v>
      </c>
      <c r="Y35" s="1055"/>
      <c r="Z35" s="1055"/>
      <c r="AA35" s="1055">
        <f t="shared" ref="AA35" si="3">AA100</f>
        <v>0</v>
      </c>
      <c r="AB35" s="1055"/>
      <c r="AC35" s="1055"/>
      <c r="AD35" s="1055">
        <f t="shared" ref="AD35" si="4">AD100</f>
        <v>0</v>
      </c>
      <c r="AE35" s="1055"/>
      <c r="AF35" s="1055"/>
      <c r="AG35" s="1055">
        <f t="shared" ref="AG35" si="5">AG100</f>
        <v>0</v>
      </c>
      <c r="AH35" s="1055"/>
      <c r="AI35" s="1055"/>
      <c r="AJ35" s="298" t="s">
        <v>909</v>
      </c>
    </row>
    <row r="36" spans="1:38" ht="14.5">
      <c r="A36" s="147"/>
      <c r="B36" s="1003" t="s">
        <v>910</v>
      </c>
      <c r="C36" s="1003"/>
      <c r="D36" s="1003"/>
      <c r="E36" s="1003"/>
      <c r="F36" s="1004">
        <v>58</v>
      </c>
      <c r="G36" s="1004"/>
      <c r="H36" s="1004"/>
      <c r="I36" s="1004">
        <f>$F$36</f>
        <v>58</v>
      </c>
      <c r="J36" s="1004"/>
      <c r="K36" s="1004"/>
      <c r="L36" s="1004">
        <f>$F$36</f>
        <v>58</v>
      </c>
      <c r="M36" s="1004"/>
      <c r="N36" s="1004"/>
      <c r="O36" s="1004">
        <f>$F$36</f>
        <v>58</v>
      </c>
      <c r="P36" s="1004"/>
      <c r="Q36" s="1004"/>
      <c r="R36" s="1004">
        <f>$F$36</f>
        <v>58</v>
      </c>
      <c r="S36" s="1004"/>
      <c r="T36" s="1004"/>
      <c r="U36" s="1004">
        <f>$F$36</f>
        <v>58</v>
      </c>
      <c r="V36" s="1004"/>
      <c r="W36" s="1004"/>
      <c r="X36" s="1004">
        <f>$F$36</f>
        <v>58</v>
      </c>
      <c r="Y36" s="1004"/>
      <c r="Z36" s="1004"/>
      <c r="AA36" s="1004">
        <f>$F$36</f>
        <v>58</v>
      </c>
      <c r="AB36" s="1004"/>
      <c r="AC36" s="1004"/>
      <c r="AD36" s="1004">
        <f>$F$36</f>
        <v>58</v>
      </c>
      <c r="AE36" s="1004"/>
      <c r="AF36" s="1004"/>
      <c r="AG36" s="1004">
        <f>$F$36</f>
        <v>58</v>
      </c>
      <c r="AH36" s="1004"/>
      <c r="AI36" s="1004"/>
      <c r="AJ36" s="298" t="s">
        <v>911</v>
      </c>
    </row>
    <row r="37" spans="1:38" ht="14.5">
      <c r="A37" s="147"/>
      <c r="B37" s="1003" t="s">
        <v>912</v>
      </c>
      <c r="C37" s="1003"/>
      <c r="D37" s="1003"/>
      <c r="E37" s="1003"/>
      <c r="F37" s="1002">
        <f>(F35/F36)*100</f>
        <v>96.551724137931032</v>
      </c>
      <c r="G37" s="1002"/>
      <c r="H37" s="1002"/>
      <c r="I37" s="1002">
        <f>(I35/I36)*100</f>
        <v>0</v>
      </c>
      <c r="J37" s="1002"/>
      <c r="K37" s="1002"/>
      <c r="L37" s="1002">
        <f>(L35/L36)*100</f>
        <v>0</v>
      </c>
      <c r="M37" s="1002"/>
      <c r="N37" s="1002"/>
      <c r="O37" s="1002">
        <f>(O35/O36)*100</f>
        <v>0</v>
      </c>
      <c r="P37" s="1002"/>
      <c r="Q37" s="1002"/>
      <c r="R37" s="1002">
        <f>(R35/R36)*100</f>
        <v>0</v>
      </c>
      <c r="S37" s="1002"/>
      <c r="T37" s="1002"/>
      <c r="U37" s="1002">
        <f>(U35/U36)*100</f>
        <v>0</v>
      </c>
      <c r="V37" s="1002"/>
      <c r="W37" s="1002"/>
      <c r="X37" s="1002">
        <f>(X35/X36)*100</f>
        <v>0</v>
      </c>
      <c r="Y37" s="1002"/>
      <c r="Z37" s="1002"/>
      <c r="AA37" s="1002">
        <f>(AA35/AA36)*100</f>
        <v>0</v>
      </c>
      <c r="AB37" s="1002"/>
      <c r="AC37" s="1002"/>
      <c r="AD37" s="1002">
        <f>(AD35/AD36)*100</f>
        <v>0</v>
      </c>
      <c r="AE37" s="1002"/>
      <c r="AF37" s="1002"/>
      <c r="AG37" s="1002">
        <f>(AG35/AG36)*100</f>
        <v>0</v>
      </c>
      <c r="AH37" s="1002"/>
      <c r="AI37" s="1002"/>
      <c r="AJ37" s="299">
        <f>SUM(F37:AI37)/E3</f>
        <v>96.551724137931032</v>
      </c>
    </row>
    <row r="38" spans="1:38" ht="14.5">
      <c r="A38" s="147"/>
      <c r="B38" s="1003" t="s">
        <v>913</v>
      </c>
      <c r="C38" s="1003"/>
      <c r="D38" s="1003"/>
      <c r="E38" s="1003"/>
      <c r="F38" s="1004" t="str">
        <f>IF(F37&gt;=91,"Sangat Baik",IF(F37&gt;=76,"Baik",IF(F37&gt;=61,"Cukup",IF(F37&gt;=51,"Kurang",IF(F37&lt;51,"Buruk","")))))</f>
        <v>Sangat Baik</v>
      </c>
      <c r="G38" s="1004"/>
      <c r="H38" s="1004"/>
      <c r="I38" s="1004" t="str">
        <f>IF(I37&gt;=91,"Sangat Baik",IF(I37&gt;=76,"Baik",IF(I37&gt;=61,"Cukup",IF(I37&gt;=51,"Kurang",IF(I37&lt;51,"Buruk","")))))</f>
        <v>Buruk</v>
      </c>
      <c r="J38" s="1004"/>
      <c r="K38" s="1004"/>
      <c r="L38" s="1004" t="str">
        <f>IF(L37&gt;=91,"Sangat Baik",IF(L37&gt;=76,"Baik",IF(L37&gt;=61,"Cukup",IF(L37&gt;=51,"Kurang",IF(L37&lt;51,"Buruk","")))))</f>
        <v>Buruk</v>
      </c>
      <c r="M38" s="1004"/>
      <c r="N38" s="1004"/>
      <c r="O38" s="1004" t="str">
        <f>IF(O37&gt;=91,"Sangat Baik",IF(O37&gt;=76,"Baik",IF(O37&gt;=61,"Cukup",IF(O37&gt;=51,"Kurang",IF(O37&lt;51,"Buruk","")))))</f>
        <v>Buruk</v>
      </c>
      <c r="P38" s="1004"/>
      <c r="Q38" s="1004"/>
      <c r="R38" s="1004" t="str">
        <f>IF(R37&gt;=91,"Sangat Baik",IF(R37&gt;=76,"Baik",IF(R37&gt;=61,"Cukup",IF(R37&gt;=51,"Kurang",IF(R37&lt;51,"Buruk","")))))</f>
        <v>Buruk</v>
      </c>
      <c r="S38" s="1004"/>
      <c r="T38" s="1004"/>
      <c r="U38" s="1004" t="str">
        <f>IF(U37&gt;=91,"Sangat Baik",IF(U37&gt;=76,"Baik",IF(U37&gt;=61,"Cukup",IF(U37&gt;=51,"Kurang",IF(U37&lt;51,"Buruk","")))))</f>
        <v>Buruk</v>
      </c>
      <c r="V38" s="1004"/>
      <c r="W38" s="1004"/>
      <c r="X38" s="1004" t="str">
        <f>IF(X37&gt;=91,"Sangat Baik",IF(X37&gt;=76,"Baik",IF(X37&gt;=61,"Cukup",IF(X37&gt;=51,"Kurang",IF(X37&lt;51,"Buruk","")))))</f>
        <v>Buruk</v>
      </c>
      <c r="Y38" s="1004"/>
      <c r="Z38" s="1004"/>
      <c r="AA38" s="1004" t="str">
        <f>IF(AA37&gt;=91,"Sangat Baik",IF(AA37&gt;=76,"Baik",IF(AA37&gt;=61,"Cukup",IF(AA37&gt;=51,"Kurang",IF(AA37&lt;51,"Buruk","")))))</f>
        <v>Buruk</v>
      </c>
      <c r="AB38" s="1004"/>
      <c r="AC38" s="1004"/>
      <c r="AD38" s="1004" t="str">
        <f>IF(AD37&gt;=91,"Sangat Baik",IF(AD37&gt;=76,"Baik",IF(AD37&gt;=61,"Cukup",IF(AD37&gt;=51,"Kurang",IF(AD37&lt;51,"Buruk","")))))</f>
        <v>Buruk</v>
      </c>
      <c r="AE38" s="1004"/>
      <c r="AF38" s="1004"/>
      <c r="AG38" s="1004" t="str">
        <f>IF(AG37&gt;=91,"Sangat Baik",IF(AG37&gt;=76,"Baik",IF(AG37&gt;=61,"Cukup",IF(AG37&gt;=51,"Kurang",IF(AG37&lt;51,"Buruk","")))))</f>
        <v>Buruk</v>
      </c>
      <c r="AH38" s="1004"/>
      <c r="AI38" s="1004"/>
      <c r="AJ38" s="300" t="str">
        <f>IF(AJ37&gt;=91,"Sangat Baik",IF(AJ37&gt;=76,"Baik",IF(AJ37&gt;=61,"Cukup",IF(AJ37&gt;=51,"Kurang",IF(AJ37&lt;51,"Buruk","")))))</f>
        <v>Sangat Baik</v>
      </c>
      <c r="AK38" s="301"/>
      <c r="AL38" s="301"/>
    </row>
    <row r="39" spans="1:38" ht="51.75" customHeight="1">
      <c r="A39" s="147"/>
      <c r="B39" s="1001"/>
      <c r="C39" s="1001"/>
      <c r="D39" s="1001"/>
      <c r="E39" s="1001"/>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147"/>
    </row>
    <row r="40" spans="1:38" ht="15" hidden="1" customHeight="1">
      <c r="A40" s="147"/>
      <c r="B40" s="294"/>
      <c r="C40" s="294"/>
      <c r="D40" s="294"/>
      <c r="E40" s="294"/>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147"/>
    </row>
    <row r="41" spans="1:38" ht="15" hidden="1" customHeight="1">
      <c r="A41" s="147"/>
      <c r="B41" s="294"/>
      <c r="C41" s="294"/>
      <c r="D41" s="294"/>
      <c r="E41" s="294"/>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147"/>
    </row>
    <row r="42" spans="1:38" ht="15" hidden="1" customHeight="1">
      <c r="A42" s="147"/>
      <c r="B42" s="294"/>
      <c r="C42" s="294"/>
      <c r="D42" s="294"/>
      <c r="E42" s="294"/>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147"/>
    </row>
    <row r="43" spans="1:38" ht="15" hidden="1" customHeight="1">
      <c r="A43" s="147"/>
      <c r="B43" s="294"/>
      <c r="C43" s="294"/>
      <c r="D43" s="294"/>
      <c r="E43" s="294"/>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147"/>
    </row>
    <row r="44" spans="1:38" ht="15" hidden="1" customHeight="1">
      <c r="A44" s="147"/>
      <c r="B44" s="294"/>
      <c r="C44" s="294"/>
      <c r="D44" s="294"/>
      <c r="E44" s="294"/>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147"/>
    </row>
    <row r="45" spans="1:38" ht="15" hidden="1" customHeight="1">
      <c r="A45" s="147"/>
      <c r="B45" s="294"/>
      <c r="C45" s="294"/>
      <c r="D45" s="294"/>
      <c r="E45" s="294"/>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147"/>
    </row>
    <row r="46" spans="1:38" ht="15" hidden="1" customHeight="1">
      <c r="A46" s="147"/>
      <c r="B46" s="294"/>
      <c r="C46" s="294"/>
      <c r="D46" s="294"/>
      <c r="E46" s="294"/>
      <c r="F46" s="293"/>
      <c r="G46" s="293"/>
      <c r="H46" s="293"/>
      <c r="I46" s="293"/>
      <c r="J46" s="293"/>
      <c r="K46" s="293"/>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147"/>
    </row>
    <row r="47" spans="1:38" ht="15" hidden="1" customHeight="1">
      <c r="A47" s="147"/>
      <c r="B47" s="294"/>
      <c r="C47" s="294"/>
      <c r="D47" s="294"/>
      <c r="E47" s="294"/>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147"/>
    </row>
    <row r="48" spans="1:38" ht="15" hidden="1" customHeight="1">
      <c r="A48" s="147"/>
      <c r="B48" s="294"/>
      <c r="C48" s="294"/>
      <c r="D48" s="294"/>
      <c r="E48" s="294"/>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147"/>
    </row>
    <row r="49" spans="1:36" ht="15" hidden="1" customHeight="1">
      <c r="A49" s="147"/>
      <c r="B49" s="294"/>
      <c r="C49" s="294"/>
      <c r="D49" s="294"/>
      <c r="E49" s="294"/>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147"/>
    </row>
    <row r="50" spans="1:36" ht="15" hidden="1" customHeight="1">
      <c r="A50" s="147"/>
      <c r="B50" s="294"/>
      <c r="C50" s="294"/>
      <c r="D50" s="294"/>
      <c r="E50" s="294"/>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147"/>
    </row>
    <row r="51" spans="1:36" ht="15" hidden="1" customHeight="1">
      <c r="A51" s="147"/>
      <c r="B51" s="294"/>
      <c r="C51" s="294"/>
      <c r="D51" s="294"/>
      <c r="E51" s="294"/>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147"/>
    </row>
    <row r="52" spans="1:36" ht="15" hidden="1" customHeight="1">
      <c r="A52" s="147"/>
      <c r="B52" s="294"/>
      <c r="C52" s="294"/>
      <c r="D52" s="294"/>
      <c r="E52" s="294"/>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147"/>
    </row>
    <row r="53" spans="1:36" ht="15" hidden="1" customHeight="1">
      <c r="A53" s="147"/>
      <c r="B53" s="294"/>
      <c r="C53" s="294"/>
      <c r="D53" s="294"/>
      <c r="E53" s="294"/>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147"/>
    </row>
    <row r="54" spans="1:36" ht="15" hidden="1" customHeight="1">
      <c r="A54" s="147"/>
      <c r="B54" s="294"/>
      <c r="C54" s="294"/>
      <c r="D54" s="294"/>
      <c r="E54" s="294"/>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147"/>
    </row>
    <row r="55" spans="1:36" ht="15" hidden="1" customHeight="1">
      <c r="A55" s="147"/>
      <c r="B55" s="294"/>
      <c r="C55" s="294"/>
      <c r="D55" s="294"/>
      <c r="E55" s="294"/>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147"/>
    </row>
    <row r="56" spans="1:36" ht="15" hidden="1" customHeight="1">
      <c r="A56" s="147"/>
      <c r="B56" s="294"/>
      <c r="C56" s="294"/>
      <c r="D56" s="294"/>
      <c r="E56" s="294"/>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147"/>
    </row>
    <row r="57" spans="1:36" ht="15" hidden="1" customHeight="1">
      <c r="A57" s="147"/>
      <c r="B57" s="294"/>
      <c r="C57" s="294"/>
      <c r="D57" s="294"/>
      <c r="E57" s="294"/>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147"/>
    </row>
    <row r="58" spans="1:36" ht="15" hidden="1" customHeight="1">
      <c r="A58" s="147"/>
      <c r="B58" s="294"/>
      <c r="C58" s="294"/>
      <c r="D58" s="294"/>
      <c r="E58" s="294"/>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147"/>
    </row>
    <row r="59" spans="1:36" ht="15" hidden="1" customHeight="1">
      <c r="A59" s="147"/>
      <c r="B59" s="294"/>
      <c r="C59" s="294"/>
      <c r="D59" s="294"/>
      <c r="E59" s="294"/>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147"/>
    </row>
    <row r="60" spans="1:36" ht="15" hidden="1" customHeight="1">
      <c r="A60" s="147"/>
      <c r="B60" s="294"/>
      <c r="C60" s="294"/>
      <c r="D60" s="294"/>
      <c r="E60" s="294"/>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147"/>
    </row>
    <row r="61" spans="1:36" ht="15" hidden="1" customHeight="1">
      <c r="A61" s="147"/>
      <c r="B61" s="294"/>
      <c r="C61" s="294"/>
      <c r="D61" s="294"/>
      <c r="E61" s="294"/>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147"/>
    </row>
    <row r="62" spans="1:36" ht="15" hidden="1" customHeight="1">
      <c r="A62" s="147"/>
      <c r="B62" s="294"/>
      <c r="C62" s="294"/>
      <c r="D62" s="294"/>
      <c r="E62" s="294"/>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147"/>
    </row>
    <row r="63" spans="1:36" ht="15" hidden="1" customHeight="1">
      <c r="A63" s="147"/>
      <c r="B63" s="294"/>
      <c r="C63" s="294"/>
      <c r="D63" s="294"/>
      <c r="E63" s="294"/>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147"/>
    </row>
    <row r="64" spans="1:36" ht="15" hidden="1" customHeight="1">
      <c r="A64" s="147"/>
      <c r="B64" s="294"/>
      <c r="C64" s="294"/>
      <c r="D64" s="294"/>
      <c r="E64" s="294"/>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147"/>
    </row>
    <row r="65" spans="1:36" ht="15" hidden="1" customHeight="1">
      <c r="A65" s="147"/>
      <c r="B65" s="294"/>
      <c r="C65" s="294"/>
      <c r="D65" s="294"/>
      <c r="E65" s="294"/>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147"/>
    </row>
    <row r="66" spans="1:36" ht="15" hidden="1" customHeight="1">
      <c r="A66" s="147"/>
      <c r="B66" s="294"/>
      <c r="C66" s="294"/>
      <c r="D66" s="294"/>
      <c r="E66" s="294"/>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147"/>
    </row>
    <row r="67" spans="1:36" ht="15" hidden="1" customHeight="1">
      <c r="A67" s="147"/>
      <c r="B67" s="294"/>
      <c r="C67" s="294"/>
      <c r="D67" s="294"/>
      <c r="E67" s="294"/>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147"/>
    </row>
    <row r="68" spans="1:36" ht="15" hidden="1" customHeight="1">
      <c r="A68" s="147"/>
      <c r="B68" s="294"/>
      <c r="C68" s="294"/>
      <c r="D68" s="294"/>
      <c r="E68" s="294"/>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147"/>
    </row>
    <row r="69" spans="1:36" ht="15" hidden="1" customHeight="1">
      <c r="A69" s="147"/>
      <c r="B69" s="294"/>
      <c r="C69" s="294"/>
      <c r="D69" s="294"/>
      <c r="E69" s="294"/>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147"/>
    </row>
    <row r="70" spans="1:36" ht="15" hidden="1" customHeight="1">
      <c r="A70" s="147"/>
      <c r="B70" s="294"/>
      <c r="C70" s="294"/>
      <c r="D70" s="294"/>
      <c r="E70" s="294"/>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147"/>
    </row>
    <row r="71" spans="1:36" ht="15" hidden="1" customHeight="1">
      <c r="A71" s="147"/>
      <c r="B71" s="294"/>
      <c r="C71" s="294"/>
      <c r="D71" s="294"/>
      <c r="E71" s="294"/>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147"/>
    </row>
    <row r="72" spans="1:36" ht="15" hidden="1" customHeight="1">
      <c r="A72" s="147"/>
      <c r="B72" s="294"/>
      <c r="C72" s="294"/>
      <c r="D72" s="294"/>
      <c r="E72" s="294"/>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147"/>
    </row>
    <row r="73" spans="1:36" ht="15" hidden="1" customHeight="1">
      <c r="A73" s="147"/>
      <c r="B73" s="294"/>
      <c r="C73" s="294"/>
      <c r="D73" s="294"/>
      <c r="E73" s="294"/>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147"/>
    </row>
    <row r="74" spans="1:36" ht="15" hidden="1" customHeight="1">
      <c r="A74" s="147"/>
      <c r="B74" s="294"/>
      <c r="C74" s="294"/>
      <c r="D74" s="294"/>
      <c r="E74" s="294"/>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147"/>
    </row>
    <row r="75" spans="1:36" ht="15" hidden="1" customHeight="1">
      <c r="A75" s="147"/>
      <c r="B75" s="294"/>
      <c r="C75" s="294"/>
      <c r="D75" s="294"/>
      <c r="E75" s="294"/>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147"/>
    </row>
    <row r="76" spans="1:36" ht="15" hidden="1" customHeight="1">
      <c r="A76" s="147"/>
      <c r="B76" s="294"/>
      <c r="C76" s="294"/>
      <c r="D76" s="294"/>
      <c r="E76" s="294"/>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147"/>
    </row>
    <row r="77" spans="1:36" ht="15" hidden="1" customHeight="1">
      <c r="A77" s="147"/>
      <c r="B77" s="294"/>
      <c r="C77" s="294"/>
      <c r="D77" s="294"/>
      <c r="E77" s="294"/>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147"/>
    </row>
    <row r="78" spans="1:36" ht="15" hidden="1" customHeight="1">
      <c r="A78" s="147"/>
      <c r="B78" s="294"/>
      <c r="C78" s="294"/>
      <c r="D78" s="294"/>
      <c r="E78" s="294"/>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147"/>
    </row>
    <row r="79" spans="1:36" ht="15" hidden="1" customHeight="1">
      <c r="A79" s="147"/>
      <c r="B79" s="294"/>
      <c r="C79" s="294"/>
      <c r="D79" s="294"/>
      <c r="E79" s="294"/>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147"/>
    </row>
    <row r="80" spans="1:36" ht="15" hidden="1" customHeight="1">
      <c r="A80" s="147"/>
      <c r="B80" s="294"/>
      <c r="C80" s="294"/>
      <c r="D80" s="294"/>
      <c r="E80" s="294"/>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147"/>
    </row>
    <row r="81" spans="1:36" ht="15" hidden="1" customHeight="1">
      <c r="A81" s="147"/>
      <c r="B81" s="294"/>
      <c r="C81" s="294"/>
      <c r="D81" s="294"/>
      <c r="E81" s="294"/>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147"/>
    </row>
    <row r="82" spans="1:36" ht="15" hidden="1" customHeight="1">
      <c r="A82" s="147"/>
      <c r="B82" s="294"/>
      <c r="C82" s="294"/>
      <c r="D82" s="294"/>
      <c r="E82" s="294"/>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147"/>
    </row>
    <row r="83" spans="1:36" ht="15" hidden="1" customHeight="1">
      <c r="A83" s="147"/>
      <c r="B83" s="294"/>
      <c r="C83" s="294"/>
      <c r="D83" s="294"/>
      <c r="E83" s="294"/>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c r="AI83" s="293"/>
      <c r="AJ83" s="147"/>
    </row>
    <row r="84" spans="1:36" ht="15" hidden="1" customHeight="1">
      <c r="A84" s="147"/>
      <c r="B84" s="294"/>
      <c r="C84" s="294"/>
      <c r="D84" s="294"/>
      <c r="E84" s="294"/>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c r="AI84" s="293"/>
      <c r="AJ84" s="147"/>
    </row>
    <row r="85" spans="1:36" ht="15" hidden="1" customHeight="1">
      <c r="A85" s="147"/>
      <c r="B85" s="294"/>
      <c r="C85" s="294"/>
      <c r="D85" s="294"/>
      <c r="E85" s="294"/>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147"/>
    </row>
    <row r="86" spans="1:36" ht="15" hidden="1" customHeight="1">
      <c r="A86" s="147"/>
      <c r="B86" s="294"/>
      <c r="C86" s="294"/>
      <c r="D86" s="294"/>
      <c r="E86" s="294"/>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293"/>
      <c r="AJ86" s="147"/>
    </row>
    <row r="87" spans="1:36" ht="15" hidden="1" customHeight="1">
      <c r="A87" s="147"/>
      <c r="B87" s="294"/>
      <c r="C87" s="294"/>
      <c r="D87" s="294"/>
      <c r="E87" s="294"/>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c r="AI87" s="293"/>
      <c r="AJ87" s="147"/>
    </row>
    <row r="88" spans="1:36" ht="15" hidden="1" customHeight="1">
      <c r="A88" s="147"/>
      <c r="B88" s="294"/>
      <c r="C88" s="294"/>
      <c r="D88" s="294"/>
      <c r="E88" s="294"/>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c r="AI88" s="293"/>
      <c r="AJ88" s="147"/>
    </row>
    <row r="89" spans="1:36" ht="15" hidden="1" customHeight="1">
      <c r="A89" s="147"/>
      <c r="B89" s="294"/>
      <c r="C89" s="294"/>
      <c r="D89" s="294"/>
      <c r="E89" s="294"/>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147"/>
    </row>
    <row r="90" spans="1:36" ht="15" hidden="1" customHeight="1">
      <c r="A90" s="147"/>
      <c r="B90" s="294"/>
      <c r="C90" s="294"/>
      <c r="D90" s="294"/>
      <c r="E90" s="294"/>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147"/>
    </row>
    <row r="91" spans="1:36" ht="15" hidden="1" customHeight="1">
      <c r="A91" s="147"/>
      <c r="B91" s="294"/>
      <c r="C91" s="294"/>
      <c r="D91" s="294"/>
      <c r="E91" s="294"/>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147"/>
    </row>
    <row r="92" spans="1:36" ht="15" hidden="1" customHeight="1">
      <c r="A92" s="147"/>
      <c r="B92" s="294"/>
      <c r="C92" s="294"/>
      <c r="D92" s="294"/>
      <c r="E92" s="294"/>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147"/>
    </row>
    <row r="93" spans="1:36" ht="15" hidden="1" customHeight="1">
      <c r="A93" s="147"/>
      <c r="B93" s="147"/>
      <c r="C93" s="147"/>
      <c r="D93" s="147"/>
      <c r="E93" s="147"/>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147"/>
    </row>
    <row r="94" spans="1:36" ht="15" hidden="1" customHeight="1">
      <c r="A94" s="147"/>
      <c r="B94" s="147"/>
      <c r="C94" s="147"/>
      <c r="D94" s="147"/>
      <c r="E94" s="147"/>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147"/>
    </row>
    <row r="95" spans="1:36" ht="15" hidden="1" customHeight="1">
      <c r="A95" s="147"/>
      <c r="B95" s="147"/>
      <c r="C95" s="147"/>
      <c r="D95" s="147"/>
      <c r="E95" s="147"/>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c r="AI95" s="293"/>
      <c r="AJ95" s="147"/>
    </row>
    <row r="96" spans="1:36" ht="15" hidden="1" customHeight="1">
      <c r="A96" s="147"/>
      <c r="B96" s="147"/>
      <c r="C96" s="147"/>
      <c r="D96" s="147"/>
      <c r="E96" s="147"/>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c r="AI96" s="293"/>
      <c r="AJ96" s="147"/>
    </row>
    <row r="97" spans="1:38" ht="15" hidden="1" customHeight="1">
      <c r="A97" s="147"/>
      <c r="B97" s="147"/>
      <c r="C97" s="147"/>
      <c r="D97" s="147"/>
      <c r="E97" s="147"/>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147"/>
    </row>
    <row r="98" spans="1:38" ht="15" hidden="1" customHeight="1">
      <c r="A98" s="147"/>
      <c r="B98" s="147"/>
      <c r="C98" s="147"/>
      <c r="D98" s="147"/>
      <c r="E98" s="147"/>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147"/>
    </row>
    <row r="99" spans="1:38" ht="15" hidden="1" customHeight="1">
      <c r="A99" s="147"/>
      <c r="B99" s="147"/>
      <c r="C99" s="147"/>
      <c r="D99" s="147"/>
      <c r="E99" s="147"/>
      <c r="F99" s="293">
        <f>COUNTA(F6:F34)</f>
        <v>0</v>
      </c>
      <c r="G99" s="293">
        <f>COUNTA(G6:G34)*1</f>
        <v>2</v>
      </c>
      <c r="H99" s="293">
        <f>COUNTA(H6:H34)*2</f>
        <v>54</v>
      </c>
      <c r="I99" s="293">
        <f>COUNTA(I6:I34)</f>
        <v>0</v>
      </c>
      <c r="J99" s="293">
        <f>COUNTA(J6:J34)*1</f>
        <v>0</v>
      </c>
      <c r="K99" s="293">
        <f>COUNTA(K6:K34)*2</f>
        <v>24</v>
      </c>
      <c r="L99" s="293">
        <f>COUNTA(L6:L34)</f>
        <v>0</v>
      </c>
      <c r="M99" s="293">
        <f>COUNTA(M6:M34)*1</f>
        <v>0</v>
      </c>
      <c r="N99" s="293">
        <f>COUNTA(N6:N34)*2</f>
        <v>24</v>
      </c>
      <c r="O99" s="293">
        <f>COUNTA(O6:O34)</f>
        <v>0</v>
      </c>
      <c r="P99" s="293">
        <f>COUNTA(P6:P34)*1</f>
        <v>0</v>
      </c>
      <c r="Q99" s="293">
        <f>COUNTA(Q6:Q34)*2</f>
        <v>24</v>
      </c>
      <c r="R99" s="293">
        <f>COUNTA(R6:R34)</f>
        <v>0</v>
      </c>
      <c r="S99" s="293">
        <f>COUNTA(S6:S34)*1</f>
        <v>0</v>
      </c>
      <c r="T99" s="293">
        <f>COUNTA(T6:T34)*2</f>
        <v>0</v>
      </c>
      <c r="U99" s="293">
        <f>COUNTA(U6:U34)</f>
        <v>0</v>
      </c>
      <c r="V99" s="293">
        <f>COUNTA(V6:V34)*1</f>
        <v>0</v>
      </c>
      <c r="W99" s="293">
        <f>COUNTA(W6:W34)*2</f>
        <v>0</v>
      </c>
      <c r="X99" s="293">
        <f>COUNTA(X6:X34)</f>
        <v>0</v>
      </c>
      <c r="Y99" s="293">
        <f>COUNTA(Y6:Y34)*1</f>
        <v>0</v>
      </c>
      <c r="Z99" s="293">
        <f>COUNTA(Z6:Z34)*2</f>
        <v>0</v>
      </c>
      <c r="AA99" s="293">
        <f>COUNTA(AA6:AA34)</f>
        <v>0</v>
      </c>
      <c r="AB99" s="293">
        <f>COUNTA(AB6:AB34)*1</f>
        <v>0</v>
      </c>
      <c r="AC99" s="293">
        <f>COUNTA(AC6:AC34)*2</f>
        <v>0</v>
      </c>
      <c r="AD99" s="293">
        <f>COUNTA(AD6:AD34)</f>
        <v>0</v>
      </c>
      <c r="AE99" s="293">
        <f>COUNTA(AE6:AE34)*1</f>
        <v>0</v>
      </c>
      <c r="AF99" s="293">
        <f>COUNTA(AF6:AF34)*2</f>
        <v>0</v>
      </c>
      <c r="AG99" s="293">
        <f>COUNTA(AG6:AG34)</f>
        <v>0</v>
      </c>
      <c r="AH99" s="293">
        <f>COUNTA(AH6:AH34)*1</f>
        <v>0</v>
      </c>
      <c r="AI99" s="293">
        <f>COUNTA(AI6:AI34)*2</f>
        <v>0</v>
      </c>
      <c r="AJ99" s="293">
        <f>COUNTA(AJ6:AJ34)</f>
        <v>0</v>
      </c>
      <c r="AK99" s="279">
        <f>COUNTA(AK6:AK34)*1</f>
        <v>0</v>
      </c>
      <c r="AL99" s="279">
        <f>COUNTA(AL6:AL34)*2</f>
        <v>0</v>
      </c>
    </row>
    <row r="100" spans="1:38" ht="15" hidden="1" customHeight="1">
      <c r="A100" s="147"/>
      <c r="B100" s="147"/>
      <c r="C100" s="147"/>
      <c r="D100" s="147"/>
      <c r="E100" s="147"/>
      <c r="F100" s="1054">
        <f>SUM(F99:H99)</f>
        <v>56</v>
      </c>
      <c r="G100" s="1054"/>
      <c r="H100" s="1054"/>
      <c r="I100" s="1054">
        <f>SUM(I99:K99)</f>
        <v>24</v>
      </c>
      <c r="J100" s="1054"/>
      <c r="K100" s="1054"/>
      <c r="L100" s="1054">
        <f>SUM(L99:N99)</f>
        <v>24</v>
      </c>
      <c r="M100" s="1054"/>
      <c r="N100" s="1054"/>
      <c r="O100" s="1054">
        <f>SUM(O99:Q99)</f>
        <v>24</v>
      </c>
      <c r="P100" s="1054"/>
      <c r="Q100" s="1054"/>
      <c r="R100" s="1054">
        <f>SUM(R99:T99)</f>
        <v>0</v>
      </c>
      <c r="S100" s="1054"/>
      <c r="T100" s="1054"/>
      <c r="U100" s="1054">
        <f>SUM(U99:W99)</f>
        <v>0</v>
      </c>
      <c r="V100" s="1054"/>
      <c r="W100" s="1054"/>
      <c r="X100" s="1054">
        <f>SUM(X99:Z99)</f>
        <v>0</v>
      </c>
      <c r="Y100" s="1054"/>
      <c r="Z100" s="1054"/>
      <c r="AA100" s="1054">
        <f>SUM(AA99:AC99)</f>
        <v>0</v>
      </c>
      <c r="AB100" s="1054"/>
      <c r="AC100" s="1054"/>
      <c r="AD100" s="1054">
        <f>SUM(AD99:AF99)</f>
        <v>0</v>
      </c>
      <c r="AE100" s="1054"/>
      <c r="AF100" s="1054"/>
      <c r="AG100" s="1054">
        <f>SUM(AG99:AI99)</f>
        <v>0</v>
      </c>
      <c r="AH100" s="1054"/>
      <c r="AI100" s="1054"/>
      <c r="AJ100" s="201">
        <f>SUM(AJ99:AL99)</f>
        <v>0</v>
      </c>
      <c r="AK100" s="278"/>
      <c r="AL100" s="278"/>
    </row>
    <row r="101" spans="1:38" ht="15" hidden="1" customHeight="1">
      <c r="A101" s="147"/>
      <c r="B101" s="147"/>
      <c r="C101" s="147"/>
      <c r="D101" s="147"/>
      <c r="E101" s="147"/>
      <c r="F101" s="1054">
        <f>IF(F100=0,0,1)</f>
        <v>1</v>
      </c>
      <c r="G101" s="1054"/>
      <c r="H101" s="1054"/>
      <c r="I101" s="1054">
        <f>IF(I100=0,0,1)</f>
        <v>1</v>
      </c>
      <c r="J101" s="1054"/>
      <c r="K101" s="1054"/>
      <c r="L101" s="1054">
        <f>IF(L100=0,0,1)</f>
        <v>1</v>
      </c>
      <c r="M101" s="1054"/>
      <c r="N101" s="1054"/>
      <c r="O101" s="1054">
        <f>IF(O100=0,0,1)</f>
        <v>1</v>
      </c>
      <c r="P101" s="1054"/>
      <c r="Q101" s="1054"/>
      <c r="R101" s="1054">
        <f>IF(R100=0,0,1)</f>
        <v>0</v>
      </c>
      <c r="S101" s="1054"/>
      <c r="T101" s="1054"/>
      <c r="U101" s="1054">
        <f>IF(U100=0,0,1)</f>
        <v>0</v>
      </c>
      <c r="V101" s="1054"/>
      <c r="W101" s="1054"/>
      <c r="X101" s="1054">
        <f>IF(X100=0,0,1)</f>
        <v>0</v>
      </c>
      <c r="Y101" s="1054"/>
      <c r="Z101" s="1054"/>
      <c r="AA101" s="1054">
        <f>IF(AA100=0,0,1)</f>
        <v>0</v>
      </c>
      <c r="AB101" s="1054"/>
      <c r="AC101" s="1054"/>
      <c r="AD101" s="1054">
        <f>IF(AD100=0,0,1)</f>
        <v>0</v>
      </c>
      <c r="AE101" s="1054"/>
      <c r="AF101" s="1054"/>
      <c r="AG101" s="1054">
        <f>IF(AG100=0,0,1)</f>
        <v>0</v>
      </c>
      <c r="AH101" s="1054"/>
      <c r="AI101" s="1054"/>
      <c r="AJ101" s="147">
        <f>SUM(F101:AI101)</f>
        <v>4</v>
      </c>
    </row>
    <row r="102" spans="1:38" ht="15" hidden="1" customHeight="1">
      <c r="A102" s="147"/>
      <c r="B102" s="147"/>
      <c r="C102" s="147"/>
      <c r="D102" s="147"/>
      <c r="E102" s="147"/>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c r="AI102" s="293"/>
      <c r="AJ102" s="147"/>
    </row>
    <row r="103" spans="1:38" ht="15" hidden="1" customHeight="1">
      <c r="A103" s="147"/>
      <c r="B103" s="147"/>
      <c r="C103" s="147"/>
      <c r="D103" s="147"/>
      <c r="E103" s="147"/>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c r="AI103" s="293"/>
      <c r="AJ103" s="147"/>
    </row>
    <row r="104" spans="1:38" ht="15" hidden="1" customHeight="1">
      <c r="A104" s="147"/>
      <c r="B104" s="147"/>
      <c r="C104" s="147"/>
      <c r="D104" s="147"/>
      <c r="E104" s="147"/>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147"/>
    </row>
    <row r="105" spans="1:38" ht="15" hidden="1" customHeight="1">
      <c r="A105" s="147"/>
      <c r="B105" s="147"/>
      <c r="C105" s="147"/>
      <c r="D105" s="147"/>
      <c r="E105" s="147"/>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c r="AI105" s="293"/>
      <c r="AJ105" s="147"/>
    </row>
    <row r="106" spans="1:38" ht="15" hidden="1" customHeight="1">
      <c r="A106" s="147"/>
      <c r="B106" s="147"/>
      <c r="C106" s="147"/>
      <c r="D106" s="147"/>
      <c r="E106" s="147"/>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147"/>
    </row>
    <row r="107" spans="1:38" ht="15" hidden="1" customHeight="1">
      <c r="A107" s="147"/>
      <c r="B107" s="147"/>
      <c r="C107" s="147"/>
      <c r="D107" s="147"/>
      <c r="E107" s="147"/>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c r="AI107" s="293"/>
      <c r="AJ107" s="147"/>
    </row>
    <row r="108" spans="1:38" ht="15" hidden="1" customHeight="1">
      <c r="A108" s="147"/>
      <c r="B108" s="147"/>
      <c r="C108" s="147"/>
      <c r="D108" s="147"/>
      <c r="E108" s="147"/>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c r="AI108" s="293"/>
      <c r="AJ108" s="147"/>
    </row>
    <row r="109" spans="1:38" ht="15" hidden="1" customHeight="1">
      <c r="A109" s="147"/>
      <c r="B109" s="147"/>
      <c r="C109" s="147"/>
      <c r="D109" s="147"/>
      <c r="E109" s="147"/>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c r="AI109" s="293"/>
      <c r="AJ109" s="147"/>
    </row>
    <row r="110" spans="1:38" ht="15" hidden="1" customHeight="1">
      <c r="A110" s="147"/>
      <c r="B110" s="147"/>
      <c r="C110" s="147"/>
      <c r="D110" s="147"/>
      <c r="E110" s="147"/>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147"/>
    </row>
    <row r="111" spans="1:38" ht="15" hidden="1" customHeight="1">
      <c r="A111" s="147"/>
      <c r="B111" s="147"/>
      <c r="C111" s="147"/>
      <c r="D111" s="147"/>
      <c r="E111" s="147"/>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c r="AI111" s="293"/>
      <c r="AJ111" s="147"/>
    </row>
    <row r="112" spans="1:38" ht="15" hidden="1" customHeight="1">
      <c r="A112" s="147"/>
      <c r="B112" s="147"/>
      <c r="C112" s="147"/>
      <c r="D112" s="147"/>
      <c r="E112" s="147"/>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147"/>
    </row>
    <row r="113" spans="1:36" ht="15" hidden="1" customHeight="1">
      <c r="A113" s="147"/>
      <c r="B113" s="147"/>
      <c r="C113" s="147"/>
      <c r="D113" s="147"/>
      <c r="E113" s="147"/>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147"/>
    </row>
    <row r="114" spans="1:36" ht="15" hidden="1" customHeight="1">
      <c r="A114" s="147"/>
      <c r="B114" s="147"/>
      <c r="C114" s="147"/>
      <c r="D114" s="147"/>
      <c r="E114" s="147"/>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147"/>
    </row>
    <row r="115" spans="1:36" ht="15" hidden="1" customHeight="1">
      <c r="A115" s="147"/>
      <c r="B115" s="147"/>
      <c r="C115" s="147"/>
      <c r="D115" s="147"/>
      <c r="E115" s="147"/>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147"/>
    </row>
    <row r="116" spans="1:36" ht="15" hidden="1" customHeight="1">
      <c r="A116" s="147"/>
      <c r="B116" s="147"/>
      <c r="C116" s="147"/>
      <c r="D116" s="147"/>
      <c r="E116" s="147"/>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147"/>
    </row>
    <row r="117" spans="1:36" ht="15" hidden="1" customHeight="1">
      <c r="A117" s="147"/>
      <c r="B117" s="147"/>
      <c r="C117" s="147"/>
      <c r="D117" s="147"/>
      <c r="E117" s="147"/>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147"/>
    </row>
    <row r="118" spans="1:36" ht="15" hidden="1" customHeight="1">
      <c r="A118" s="147"/>
      <c r="B118" s="147"/>
      <c r="C118" s="147"/>
      <c r="D118" s="147"/>
      <c r="E118" s="147"/>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147"/>
    </row>
    <row r="119" spans="1:36" ht="15" hidden="1" customHeight="1">
      <c r="A119" s="147"/>
      <c r="B119" s="147"/>
      <c r="C119" s="147"/>
      <c r="D119" s="147"/>
      <c r="E119" s="147"/>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147"/>
    </row>
    <row r="120" spans="1:36" ht="15" hidden="1" customHeight="1">
      <c r="A120" s="147"/>
      <c r="B120" s="147"/>
      <c r="C120" s="147"/>
      <c r="D120" s="147"/>
      <c r="E120" s="147"/>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147"/>
    </row>
    <row r="121" spans="1:36" ht="15" hidden="1" customHeight="1">
      <c r="A121" s="147"/>
      <c r="B121" s="147"/>
      <c r="C121" s="147"/>
      <c r="D121" s="147"/>
      <c r="E121" s="147"/>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147"/>
    </row>
    <row r="122" spans="1:36" ht="15" hidden="1" customHeight="1">
      <c r="A122" s="147"/>
      <c r="B122" s="147"/>
      <c r="C122" s="147"/>
      <c r="D122" s="147"/>
      <c r="E122" s="147"/>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147"/>
    </row>
    <row r="123" spans="1:36" ht="15" hidden="1" customHeight="1">
      <c r="A123" s="147"/>
      <c r="B123" s="147"/>
      <c r="C123" s="147"/>
      <c r="D123" s="147"/>
      <c r="E123" s="147"/>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c r="AI123" s="293"/>
      <c r="AJ123" s="147"/>
    </row>
    <row r="124" spans="1:36" ht="15" hidden="1" customHeight="1">
      <c r="A124" s="147"/>
      <c r="B124" s="147"/>
      <c r="C124" s="147"/>
      <c r="D124" s="147"/>
      <c r="E124" s="147"/>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c r="AI124" s="293"/>
      <c r="AJ124" s="147"/>
    </row>
    <row r="125" spans="1:36" ht="15" hidden="1" customHeight="1">
      <c r="A125" s="147"/>
      <c r="B125" s="147"/>
      <c r="C125" s="147"/>
      <c r="D125" s="147"/>
      <c r="E125" s="147"/>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c r="AI125" s="293"/>
      <c r="AJ125" s="147"/>
    </row>
    <row r="126" spans="1:36" ht="15" hidden="1" customHeight="1">
      <c r="A126" s="147"/>
      <c r="B126" s="147"/>
      <c r="C126" s="147"/>
      <c r="D126" s="147"/>
      <c r="E126" s="147"/>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c r="AI126" s="293"/>
      <c r="AJ126" s="147"/>
    </row>
    <row r="127" spans="1:36" ht="15" hidden="1" customHeight="1">
      <c r="A127" s="147"/>
      <c r="B127" s="147"/>
      <c r="C127" s="147"/>
      <c r="D127" s="147"/>
      <c r="E127" s="147"/>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c r="AI127" s="293"/>
      <c r="AJ127" s="147"/>
    </row>
    <row r="128" spans="1:36" ht="15" hidden="1" customHeight="1">
      <c r="A128" s="147"/>
      <c r="B128" s="147"/>
      <c r="C128" s="147"/>
      <c r="D128" s="147"/>
      <c r="E128" s="147"/>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147"/>
    </row>
    <row r="129" spans="1:36" ht="15" hidden="1" customHeight="1">
      <c r="A129" s="147"/>
      <c r="B129" s="147"/>
      <c r="C129" s="147"/>
      <c r="D129" s="147"/>
      <c r="E129" s="147"/>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c r="AI129" s="293"/>
      <c r="AJ129" s="147"/>
    </row>
    <row r="130" spans="1:36" ht="15" hidden="1" customHeight="1">
      <c r="A130" s="147"/>
      <c r="B130" s="147"/>
      <c r="C130" s="147"/>
      <c r="D130" s="147"/>
      <c r="E130" s="147"/>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c r="AI130" s="293"/>
      <c r="AJ130" s="147"/>
    </row>
    <row r="131" spans="1:36" ht="15" hidden="1" customHeight="1">
      <c r="A131" s="147"/>
      <c r="B131" s="147"/>
      <c r="C131" s="147"/>
      <c r="D131" s="147"/>
      <c r="E131" s="147"/>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147"/>
    </row>
    <row r="132" spans="1:36" ht="15" customHeight="1">
      <c r="A132" s="147"/>
      <c r="B132" s="147"/>
      <c r="C132" s="147"/>
      <c r="D132" s="147"/>
      <c r="E132" s="147"/>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147"/>
    </row>
  </sheetData>
  <mergeCells count="85">
    <mergeCell ref="AA4:AC4"/>
    <mergeCell ref="AD4:AF4"/>
    <mergeCell ref="AG4:AI4"/>
    <mergeCell ref="F4:H4"/>
    <mergeCell ref="I4:K4"/>
    <mergeCell ref="L4:N4"/>
    <mergeCell ref="O4:Q4"/>
    <mergeCell ref="R4:T4"/>
    <mergeCell ref="AD35:AF35"/>
    <mergeCell ref="B35:E35"/>
    <mergeCell ref="F35:H35"/>
    <mergeCell ref="I35:K35"/>
    <mergeCell ref="L35:N35"/>
    <mergeCell ref="O35:Q35"/>
    <mergeCell ref="AG35:AI35"/>
    <mergeCell ref="B36:E36"/>
    <mergeCell ref="F36:H36"/>
    <mergeCell ref="I36:K36"/>
    <mergeCell ref="L36:N36"/>
    <mergeCell ref="O36:Q36"/>
    <mergeCell ref="R36:T36"/>
    <mergeCell ref="U36:W36"/>
    <mergeCell ref="X36:Z36"/>
    <mergeCell ref="AA36:AC36"/>
    <mergeCell ref="AD36:AF36"/>
    <mergeCell ref="AG36:AI36"/>
    <mergeCell ref="R35:T35"/>
    <mergeCell ref="U35:W35"/>
    <mergeCell ref="X35:Z35"/>
    <mergeCell ref="AA35:AC35"/>
    <mergeCell ref="AD37:AF37"/>
    <mergeCell ref="B37:E37"/>
    <mergeCell ref="F37:H37"/>
    <mergeCell ref="I37:K37"/>
    <mergeCell ref="L37:N37"/>
    <mergeCell ref="O37:Q37"/>
    <mergeCell ref="AG37:AI37"/>
    <mergeCell ref="B38:E38"/>
    <mergeCell ref="F38:H38"/>
    <mergeCell ref="I38:K38"/>
    <mergeCell ref="L38:N38"/>
    <mergeCell ref="O38:Q38"/>
    <mergeCell ref="R38:T38"/>
    <mergeCell ref="U38:W38"/>
    <mergeCell ref="X38:Z38"/>
    <mergeCell ref="AA38:AC38"/>
    <mergeCell ref="AD38:AF38"/>
    <mergeCell ref="AG38:AI38"/>
    <mergeCell ref="R37:T37"/>
    <mergeCell ref="U37:W37"/>
    <mergeCell ref="X37:Z37"/>
    <mergeCell ref="AA37:AC37"/>
    <mergeCell ref="B39:E39"/>
    <mergeCell ref="F100:H100"/>
    <mergeCell ref="I100:K100"/>
    <mergeCell ref="L100:N100"/>
    <mergeCell ref="O100:Q100"/>
    <mergeCell ref="AG100:AI100"/>
    <mergeCell ref="F101:H101"/>
    <mergeCell ref="I101:K101"/>
    <mergeCell ref="L101:N101"/>
    <mergeCell ref="O101:Q101"/>
    <mergeCell ref="R101:T101"/>
    <mergeCell ref="U101:W101"/>
    <mergeCell ref="X101:Z101"/>
    <mergeCell ref="AA101:AC101"/>
    <mergeCell ref="AD101:AF101"/>
    <mergeCell ref="AG101:AI101"/>
    <mergeCell ref="R100:T100"/>
    <mergeCell ref="U100:W100"/>
    <mergeCell ref="X100:Z100"/>
    <mergeCell ref="AA100:AC100"/>
    <mergeCell ref="AD100:AF100"/>
    <mergeCell ref="B26:B34"/>
    <mergeCell ref="C4:C5"/>
    <mergeCell ref="C6:C15"/>
    <mergeCell ref="C16:C25"/>
    <mergeCell ref="C26:C34"/>
    <mergeCell ref="D4:E5"/>
    <mergeCell ref="F1:Z3"/>
    <mergeCell ref="B4:B5"/>
    <mergeCell ref="B6:B15"/>
    <mergeCell ref="B16:B25"/>
    <mergeCell ref="U4:W4"/>
    <mergeCell ref="X4:Z4"/>
  </mergeCells>
  <conditionalFormatting sqref="I6:K6">
    <cfRule type="duplicateValues" dxfId="329" priority="341"/>
  </conditionalFormatting>
  <conditionalFormatting sqref="L6:N6">
    <cfRule type="duplicateValues" dxfId="328" priority="339"/>
  </conditionalFormatting>
  <conditionalFormatting sqref="O6:Q6">
    <cfRule type="duplicateValues" dxfId="327" priority="337"/>
  </conditionalFormatting>
  <conditionalFormatting sqref="R6:T6">
    <cfRule type="duplicateValues" dxfId="326" priority="335"/>
  </conditionalFormatting>
  <conditionalFormatting sqref="U6:W6">
    <cfRule type="duplicateValues" dxfId="325" priority="333"/>
  </conditionalFormatting>
  <conditionalFormatting sqref="X6:Z6">
    <cfRule type="duplicateValues" dxfId="324" priority="331"/>
  </conditionalFormatting>
  <conditionalFormatting sqref="AA6:AC6">
    <cfRule type="duplicateValues" dxfId="323" priority="329"/>
  </conditionalFormatting>
  <conditionalFormatting sqref="AD6:AF6">
    <cfRule type="duplicateValues" dxfId="322" priority="327"/>
  </conditionalFormatting>
  <conditionalFormatting sqref="AG6:AI6">
    <cfRule type="duplicateValues" dxfId="321" priority="325"/>
  </conditionalFormatting>
  <conditionalFormatting sqref="F7:G7">
    <cfRule type="duplicateValues" dxfId="320" priority="342"/>
  </conditionalFormatting>
  <conditionalFormatting sqref="I7:K7">
    <cfRule type="duplicateValues" dxfId="319" priority="340"/>
  </conditionalFormatting>
  <conditionalFormatting sqref="L7:N7">
    <cfRule type="duplicateValues" dxfId="318" priority="338"/>
  </conditionalFormatting>
  <conditionalFormatting sqref="O7:Q7">
    <cfRule type="duplicateValues" dxfId="317" priority="336"/>
  </conditionalFormatting>
  <conditionalFormatting sqref="R7:T7">
    <cfRule type="duplicateValues" dxfId="316" priority="334"/>
  </conditionalFormatting>
  <conditionalFormatting sqref="U7:W7">
    <cfRule type="duplicateValues" dxfId="315" priority="332"/>
  </conditionalFormatting>
  <conditionalFormatting sqref="X7:Z7">
    <cfRule type="duplicateValues" dxfId="314" priority="330"/>
  </conditionalFormatting>
  <conditionalFormatting sqref="AA7:AC7">
    <cfRule type="duplicateValues" dxfId="313" priority="328"/>
  </conditionalFormatting>
  <conditionalFormatting sqref="AD7:AF7">
    <cfRule type="duplicateValues" dxfId="312" priority="326"/>
  </conditionalFormatting>
  <conditionalFormatting sqref="AG7:AI7">
    <cfRule type="duplicateValues" dxfId="311" priority="324"/>
  </conditionalFormatting>
  <conditionalFormatting sqref="F8:G8">
    <cfRule type="duplicateValues" dxfId="310" priority="323"/>
  </conditionalFormatting>
  <conditionalFormatting sqref="I8:K8">
    <cfRule type="duplicateValues" dxfId="309" priority="322"/>
  </conditionalFormatting>
  <conditionalFormatting sqref="L8:N8">
    <cfRule type="duplicateValues" dxfId="308" priority="321"/>
  </conditionalFormatting>
  <conditionalFormatting sqref="O8:Q8">
    <cfRule type="duplicateValues" dxfId="307" priority="320"/>
  </conditionalFormatting>
  <conditionalFormatting sqref="R8:T8">
    <cfRule type="duplicateValues" dxfId="306" priority="319"/>
  </conditionalFormatting>
  <conditionalFormatting sqref="U8:W8">
    <cfRule type="duplicateValues" dxfId="305" priority="318"/>
  </conditionalFormatting>
  <conditionalFormatting sqref="X8:Z8">
    <cfRule type="duplicateValues" dxfId="304" priority="317"/>
  </conditionalFormatting>
  <conditionalFormatting sqref="AA8:AC8">
    <cfRule type="duplicateValues" dxfId="303" priority="316"/>
  </conditionalFormatting>
  <conditionalFormatting sqref="AD8:AF8">
    <cfRule type="duplicateValues" dxfId="302" priority="315"/>
  </conditionalFormatting>
  <conditionalFormatting sqref="AG8:AI8">
    <cfRule type="duplicateValues" dxfId="301" priority="314"/>
  </conditionalFormatting>
  <conditionalFormatting sqref="F9:G9">
    <cfRule type="duplicateValues" dxfId="300" priority="303"/>
  </conditionalFormatting>
  <conditionalFormatting sqref="I9:K9">
    <cfRule type="duplicateValues" dxfId="299" priority="302"/>
  </conditionalFormatting>
  <conditionalFormatting sqref="L9:N9">
    <cfRule type="duplicateValues" dxfId="298" priority="301"/>
  </conditionalFormatting>
  <conditionalFormatting sqref="O9:Q9">
    <cfRule type="duplicateValues" dxfId="297" priority="300"/>
  </conditionalFormatting>
  <conditionalFormatting sqref="R9:T9">
    <cfRule type="duplicateValues" dxfId="296" priority="299"/>
  </conditionalFormatting>
  <conditionalFormatting sqref="U9:W9">
    <cfRule type="duplicateValues" dxfId="295" priority="298"/>
  </conditionalFormatting>
  <conditionalFormatting sqref="X9:Z9">
    <cfRule type="duplicateValues" dxfId="294" priority="297"/>
  </conditionalFormatting>
  <conditionalFormatting sqref="AA9:AC9">
    <cfRule type="duplicateValues" dxfId="293" priority="296"/>
  </conditionalFormatting>
  <conditionalFormatting sqref="AD9:AF9">
    <cfRule type="duplicateValues" dxfId="292" priority="295"/>
  </conditionalFormatting>
  <conditionalFormatting sqref="AG9:AI9">
    <cfRule type="duplicateValues" dxfId="291" priority="294"/>
  </conditionalFormatting>
  <conditionalFormatting sqref="F10:G10">
    <cfRule type="duplicateValues" dxfId="290" priority="293"/>
  </conditionalFormatting>
  <conditionalFormatting sqref="I10:K10">
    <cfRule type="duplicateValues" dxfId="289" priority="292"/>
  </conditionalFormatting>
  <conditionalFormatting sqref="L10:N10">
    <cfRule type="duplicateValues" dxfId="288" priority="291"/>
  </conditionalFormatting>
  <conditionalFormatting sqref="O10:Q10">
    <cfRule type="duplicateValues" dxfId="287" priority="290"/>
  </conditionalFormatting>
  <conditionalFormatting sqref="R10:T10">
    <cfRule type="duplicateValues" dxfId="286" priority="289"/>
  </conditionalFormatting>
  <conditionalFormatting sqref="U10:W10">
    <cfRule type="duplicateValues" dxfId="285" priority="288"/>
  </conditionalFormatting>
  <conditionalFormatting sqref="X10:Z10">
    <cfRule type="duplicateValues" dxfId="284" priority="287"/>
  </conditionalFormatting>
  <conditionalFormatting sqref="AA10:AC10">
    <cfRule type="duplicateValues" dxfId="283" priority="286"/>
  </conditionalFormatting>
  <conditionalFormatting sqref="AD10:AF10">
    <cfRule type="duplicateValues" dxfId="282" priority="285"/>
  </conditionalFormatting>
  <conditionalFormatting sqref="AG10:AI10">
    <cfRule type="duplicateValues" dxfId="281" priority="284"/>
  </conditionalFormatting>
  <conditionalFormatting sqref="F11:G11">
    <cfRule type="duplicateValues" dxfId="280" priority="283"/>
  </conditionalFormatting>
  <conditionalFormatting sqref="I11:K11">
    <cfRule type="duplicateValues" dxfId="279" priority="282"/>
  </conditionalFormatting>
  <conditionalFormatting sqref="L11:N11">
    <cfRule type="duplicateValues" dxfId="278" priority="281"/>
  </conditionalFormatting>
  <conditionalFormatting sqref="O11:Q11">
    <cfRule type="duplicateValues" dxfId="277" priority="280"/>
  </conditionalFormatting>
  <conditionalFormatting sqref="R11:T11">
    <cfRule type="duplicateValues" dxfId="276" priority="279"/>
  </conditionalFormatting>
  <conditionalFormatting sqref="U11:W11">
    <cfRule type="duplicateValues" dxfId="275" priority="278"/>
  </conditionalFormatting>
  <conditionalFormatting sqref="X11:Z11">
    <cfRule type="duplicateValues" dxfId="274" priority="277"/>
  </conditionalFormatting>
  <conditionalFormatting sqref="AA11:AC11">
    <cfRule type="duplicateValues" dxfId="273" priority="276"/>
  </conditionalFormatting>
  <conditionalFormatting sqref="AD11:AF11">
    <cfRule type="duplicateValues" dxfId="272" priority="275"/>
  </conditionalFormatting>
  <conditionalFormatting sqref="AG11:AI11">
    <cfRule type="duplicateValues" dxfId="271" priority="274"/>
  </conditionalFormatting>
  <conditionalFormatting sqref="F12:G12">
    <cfRule type="duplicateValues" dxfId="270" priority="273"/>
  </conditionalFormatting>
  <conditionalFormatting sqref="I12:K12">
    <cfRule type="duplicateValues" dxfId="269" priority="272"/>
  </conditionalFormatting>
  <conditionalFormatting sqref="L12:N12">
    <cfRule type="duplicateValues" dxfId="268" priority="271"/>
  </conditionalFormatting>
  <conditionalFormatting sqref="O12:Q12">
    <cfRule type="duplicateValues" dxfId="267" priority="270"/>
  </conditionalFormatting>
  <conditionalFormatting sqref="R12:T12">
    <cfRule type="duplicateValues" dxfId="266" priority="269"/>
  </conditionalFormatting>
  <conditionalFormatting sqref="U12:W12">
    <cfRule type="duplicateValues" dxfId="265" priority="268"/>
  </conditionalFormatting>
  <conditionalFormatting sqref="X12:Z12">
    <cfRule type="duplicateValues" dxfId="264" priority="267"/>
  </conditionalFormatting>
  <conditionalFormatting sqref="AA12:AC12">
    <cfRule type="duplicateValues" dxfId="263" priority="266"/>
  </conditionalFormatting>
  <conditionalFormatting sqref="AD12:AF12">
    <cfRule type="duplicateValues" dxfId="262" priority="265"/>
  </conditionalFormatting>
  <conditionalFormatting sqref="AG12:AI12">
    <cfRule type="duplicateValues" dxfId="261" priority="264"/>
  </conditionalFormatting>
  <conditionalFormatting sqref="F13:G13">
    <cfRule type="duplicateValues" dxfId="260" priority="263"/>
  </conditionalFormatting>
  <conditionalFormatting sqref="I13:K13">
    <cfRule type="duplicateValues" dxfId="259" priority="262"/>
  </conditionalFormatting>
  <conditionalFormatting sqref="L13:N13">
    <cfRule type="duplicateValues" dxfId="258" priority="261"/>
  </conditionalFormatting>
  <conditionalFormatting sqref="O13:Q13">
    <cfRule type="duplicateValues" dxfId="257" priority="260"/>
  </conditionalFormatting>
  <conditionalFormatting sqref="R13:T13">
    <cfRule type="duplicateValues" dxfId="256" priority="259"/>
  </conditionalFormatting>
  <conditionalFormatting sqref="U13:W13">
    <cfRule type="duplicateValues" dxfId="255" priority="258"/>
  </conditionalFormatting>
  <conditionalFormatting sqref="X13:Z13">
    <cfRule type="duplicateValues" dxfId="254" priority="257"/>
  </conditionalFormatting>
  <conditionalFormatting sqref="AA13:AC13">
    <cfRule type="duplicateValues" dxfId="253" priority="256"/>
  </conditionalFormatting>
  <conditionalFormatting sqref="AD13:AF13">
    <cfRule type="duplicateValues" dxfId="252" priority="255"/>
  </conditionalFormatting>
  <conditionalFormatting sqref="AG13:AI13">
    <cfRule type="duplicateValues" dxfId="251" priority="254"/>
  </conditionalFormatting>
  <conditionalFormatting sqref="F14:G14">
    <cfRule type="duplicateValues" dxfId="250" priority="253"/>
  </conditionalFormatting>
  <conditionalFormatting sqref="I14:K14">
    <cfRule type="duplicateValues" dxfId="249" priority="252"/>
  </conditionalFormatting>
  <conditionalFormatting sqref="L14:N14">
    <cfRule type="duplicateValues" dxfId="248" priority="251"/>
  </conditionalFormatting>
  <conditionalFormatting sqref="O14:Q14">
    <cfRule type="duplicateValues" dxfId="247" priority="250"/>
  </conditionalFormatting>
  <conditionalFormatting sqref="R14:T14">
    <cfRule type="duplicateValues" dxfId="246" priority="249"/>
  </conditionalFormatting>
  <conditionalFormatting sqref="U14:W14">
    <cfRule type="duplicateValues" dxfId="245" priority="248"/>
  </conditionalFormatting>
  <conditionalFormatting sqref="X14:Z14">
    <cfRule type="duplicateValues" dxfId="244" priority="247"/>
  </conditionalFormatting>
  <conditionalFormatting sqref="AA14:AC14">
    <cfRule type="duplicateValues" dxfId="243" priority="246"/>
  </conditionalFormatting>
  <conditionalFormatting sqref="AD14:AF14">
    <cfRule type="duplicateValues" dxfId="242" priority="245"/>
  </conditionalFormatting>
  <conditionalFormatting sqref="AG14:AI14">
    <cfRule type="duplicateValues" dxfId="241" priority="244"/>
  </conditionalFormatting>
  <conditionalFormatting sqref="F15:G15">
    <cfRule type="duplicateValues" dxfId="240" priority="243"/>
  </conditionalFormatting>
  <conditionalFormatting sqref="I15:K15">
    <cfRule type="duplicateValues" dxfId="239" priority="242"/>
  </conditionalFormatting>
  <conditionalFormatting sqref="L15:N15">
    <cfRule type="duplicateValues" dxfId="238" priority="241"/>
  </conditionalFormatting>
  <conditionalFormatting sqref="O15:Q15">
    <cfRule type="duplicateValues" dxfId="237" priority="240"/>
  </conditionalFormatting>
  <conditionalFormatting sqref="R15:T15">
    <cfRule type="duplicateValues" dxfId="236" priority="239"/>
  </conditionalFormatting>
  <conditionalFormatting sqref="U15:W15">
    <cfRule type="duplicateValues" dxfId="235" priority="238"/>
  </conditionalFormatting>
  <conditionalFormatting sqref="X15:Z15">
    <cfRule type="duplicateValues" dxfId="234" priority="237"/>
  </conditionalFormatting>
  <conditionalFormatting sqref="AA15:AC15">
    <cfRule type="duplicateValues" dxfId="233" priority="236"/>
  </conditionalFormatting>
  <conditionalFormatting sqref="AD15:AF15">
    <cfRule type="duplicateValues" dxfId="232" priority="235"/>
  </conditionalFormatting>
  <conditionalFormatting sqref="AG15:AI15">
    <cfRule type="duplicateValues" dxfId="231" priority="234"/>
  </conditionalFormatting>
  <conditionalFormatting sqref="F16:G16">
    <cfRule type="duplicateValues" dxfId="230" priority="233"/>
  </conditionalFormatting>
  <conditionalFormatting sqref="I16:K16">
    <cfRule type="duplicateValues" dxfId="229" priority="232"/>
  </conditionalFormatting>
  <conditionalFormatting sqref="L16:N16">
    <cfRule type="duplicateValues" dxfId="228" priority="231"/>
  </conditionalFormatting>
  <conditionalFormatting sqref="O16:Q16">
    <cfRule type="duplicateValues" dxfId="227" priority="230"/>
  </conditionalFormatting>
  <conditionalFormatting sqref="R16:T16">
    <cfRule type="duplicateValues" dxfId="226" priority="229"/>
  </conditionalFormatting>
  <conditionalFormatting sqref="U16:W16">
    <cfRule type="duplicateValues" dxfId="225" priority="228"/>
  </conditionalFormatting>
  <conditionalFormatting sqref="X16:Z16">
    <cfRule type="duplicateValues" dxfId="224" priority="227"/>
  </conditionalFormatting>
  <conditionalFormatting sqref="AA16:AC16">
    <cfRule type="duplicateValues" dxfId="223" priority="226"/>
  </conditionalFormatting>
  <conditionalFormatting sqref="AD16:AF16">
    <cfRule type="duplicateValues" dxfId="222" priority="225"/>
  </conditionalFormatting>
  <conditionalFormatting sqref="AG16:AI16">
    <cfRule type="duplicateValues" dxfId="221" priority="224"/>
  </conditionalFormatting>
  <conditionalFormatting sqref="F17:G17">
    <cfRule type="duplicateValues" dxfId="220" priority="223"/>
  </conditionalFormatting>
  <conditionalFormatting sqref="I17:K17">
    <cfRule type="duplicateValues" dxfId="219" priority="222"/>
  </conditionalFormatting>
  <conditionalFormatting sqref="L17:N17">
    <cfRule type="duplicateValues" dxfId="218" priority="221"/>
  </conditionalFormatting>
  <conditionalFormatting sqref="O17:Q17">
    <cfRule type="duplicateValues" dxfId="217" priority="220"/>
  </conditionalFormatting>
  <conditionalFormatting sqref="R17:T17">
    <cfRule type="duplicateValues" dxfId="216" priority="219"/>
  </conditionalFormatting>
  <conditionalFormatting sqref="U17:W17">
    <cfRule type="duplicateValues" dxfId="215" priority="218"/>
  </conditionalFormatting>
  <conditionalFormatting sqref="X17:Z17">
    <cfRule type="duplicateValues" dxfId="214" priority="217"/>
  </conditionalFormatting>
  <conditionalFormatting sqref="AA17:AC17">
    <cfRule type="duplicateValues" dxfId="213" priority="216"/>
  </conditionalFormatting>
  <conditionalFormatting sqref="AD17:AF17">
    <cfRule type="duplicateValues" dxfId="212" priority="215"/>
  </conditionalFormatting>
  <conditionalFormatting sqref="AG17:AI17">
    <cfRule type="duplicateValues" dxfId="211" priority="214"/>
  </conditionalFormatting>
  <conditionalFormatting sqref="F18:G18">
    <cfRule type="duplicateValues" dxfId="210" priority="213"/>
  </conditionalFormatting>
  <conditionalFormatting sqref="I18:K18">
    <cfRule type="duplicateValues" dxfId="209" priority="212"/>
  </conditionalFormatting>
  <conditionalFormatting sqref="L18:N18">
    <cfRule type="duplicateValues" dxfId="208" priority="211"/>
  </conditionalFormatting>
  <conditionalFormatting sqref="O18:Q18">
    <cfRule type="duplicateValues" dxfId="207" priority="210"/>
  </conditionalFormatting>
  <conditionalFormatting sqref="R18:T18">
    <cfRule type="duplicateValues" dxfId="206" priority="209"/>
  </conditionalFormatting>
  <conditionalFormatting sqref="U18:W18">
    <cfRule type="duplicateValues" dxfId="205" priority="208"/>
  </conditionalFormatting>
  <conditionalFormatting sqref="X18:Z18">
    <cfRule type="duplicateValues" dxfId="204" priority="207"/>
  </conditionalFormatting>
  <conditionalFormatting sqref="AA18:AC18">
    <cfRule type="duplicateValues" dxfId="203" priority="206"/>
  </conditionalFormatting>
  <conditionalFormatting sqref="AD18:AF18">
    <cfRule type="duplicateValues" dxfId="202" priority="205"/>
  </conditionalFormatting>
  <conditionalFormatting sqref="AG18:AI18">
    <cfRule type="duplicateValues" dxfId="201" priority="204"/>
  </conditionalFormatting>
  <conditionalFormatting sqref="F19:G19">
    <cfRule type="duplicateValues" dxfId="200" priority="203"/>
  </conditionalFormatting>
  <conditionalFormatting sqref="I19:K19">
    <cfRule type="duplicateValues" dxfId="199" priority="202"/>
  </conditionalFormatting>
  <conditionalFormatting sqref="L19:N19">
    <cfRule type="duplicateValues" dxfId="198" priority="201"/>
  </conditionalFormatting>
  <conditionalFormatting sqref="O19:Q19">
    <cfRule type="duplicateValues" dxfId="197" priority="200"/>
  </conditionalFormatting>
  <conditionalFormatting sqref="R19:T19">
    <cfRule type="duplicateValues" dxfId="196" priority="199"/>
  </conditionalFormatting>
  <conditionalFormatting sqref="U19:W19">
    <cfRule type="duplicateValues" dxfId="195" priority="198"/>
  </conditionalFormatting>
  <conditionalFormatting sqref="X19:Z19">
    <cfRule type="duplicateValues" dxfId="194" priority="197"/>
  </conditionalFormatting>
  <conditionalFormatting sqref="AA19:AC19">
    <cfRule type="duplicateValues" dxfId="193" priority="196"/>
  </conditionalFormatting>
  <conditionalFormatting sqref="AD19:AF19">
    <cfRule type="duplicateValues" dxfId="192" priority="195"/>
  </conditionalFormatting>
  <conditionalFormatting sqref="AG19:AI19">
    <cfRule type="duplicateValues" dxfId="191" priority="194"/>
  </conditionalFormatting>
  <conditionalFormatting sqref="F20:G20">
    <cfRule type="duplicateValues" dxfId="190" priority="193"/>
  </conditionalFormatting>
  <conditionalFormatting sqref="I20:K20">
    <cfRule type="duplicateValues" dxfId="189" priority="192"/>
  </conditionalFormatting>
  <conditionalFormatting sqref="L20:N20">
    <cfRule type="duplicateValues" dxfId="188" priority="191"/>
  </conditionalFormatting>
  <conditionalFormatting sqref="O20:Q20">
    <cfRule type="duplicateValues" dxfId="187" priority="190"/>
  </conditionalFormatting>
  <conditionalFormatting sqref="R20:T20">
    <cfRule type="duplicateValues" dxfId="186" priority="189"/>
  </conditionalFormatting>
  <conditionalFormatting sqref="U20:W20">
    <cfRule type="duplicateValues" dxfId="185" priority="188"/>
  </conditionalFormatting>
  <conditionalFormatting sqref="X20:Z20">
    <cfRule type="duplicateValues" dxfId="184" priority="187"/>
  </conditionalFormatting>
  <conditionalFormatting sqref="AA20:AC20">
    <cfRule type="duplicateValues" dxfId="183" priority="186"/>
  </conditionalFormatting>
  <conditionalFormatting sqref="AD20:AF20">
    <cfRule type="duplicateValues" dxfId="182" priority="185"/>
  </conditionalFormatting>
  <conditionalFormatting sqref="AG20:AI20">
    <cfRule type="duplicateValues" dxfId="181" priority="184"/>
  </conditionalFormatting>
  <conditionalFormatting sqref="F21:G21">
    <cfRule type="duplicateValues" dxfId="180" priority="183"/>
  </conditionalFormatting>
  <conditionalFormatting sqref="I21:K21">
    <cfRule type="duplicateValues" dxfId="179" priority="182"/>
  </conditionalFormatting>
  <conditionalFormatting sqref="L21:N21">
    <cfRule type="duplicateValues" dxfId="178" priority="181"/>
  </conditionalFormatting>
  <conditionalFormatting sqref="O21:Q21">
    <cfRule type="duplicateValues" dxfId="177" priority="180"/>
  </conditionalFormatting>
  <conditionalFormatting sqref="R21:T21">
    <cfRule type="duplicateValues" dxfId="176" priority="179"/>
  </conditionalFormatting>
  <conditionalFormatting sqref="U21:W21">
    <cfRule type="duplicateValues" dxfId="175" priority="178"/>
  </conditionalFormatting>
  <conditionalFormatting sqref="X21:Z21">
    <cfRule type="duplicateValues" dxfId="174" priority="177"/>
  </conditionalFormatting>
  <conditionalFormatting sqref="AA21:AC21">
    <cfRule type="duplicateValues" dxfId="173" priority="176"/>
  </conditionalFormatting>
  <conditionalFormatting sqref="AD21:AF21">
    <cfRule type="duplicateValues" dxfId="172" priority="175"/>
  </conditionalFormatting>
  <conditionalFormatting sqref="AG21:AI21">
    <cfRule type="duplicateValues" dxfId="171" priority="174"/>
  </conditionalFormatting>
  <conditionalFormatting sqref="F22:G22">
    <cfRule type="duplicateValues" dxfId="170" priority="173"/>
  </conditionalFormatting>
  <conditionalFormatting sqref="I22:K22">
    <cfRule type="duplicateValues" dxfId="169" priority="172"/>
  </conditionalFormatting>
  <conditionalFormatting sqref="L22:N22">
    <cfRule type="duplicateValues" dxfId="168" priority="171"/>
  </conditionalFormatting>
  <conditionalFormatting sqref="O22:Q22">
    <cfRule type="duplicateValues" dxfId="167" priority="170"/>
  </conditionalFormatting>
  <conditionalFormatting sqref="R22:T22">
    <cfRule type="duplicateValues" dxfId="166" priority="169"/>
  </conditionalFormatting>
  <conditionalFormatting sqref="U22:W22">
    <cfRule type="duplicateValues" dxfId="165" priority="168"/>
  </conditionalFormatting>
  <conditionalFormatting sqref="X22:Z22">
    <cfRule type="duplicateValues" dxfId="164" priority="167"/>
  </conditionalFormatting>
  <conditionalFormatting sqref="AA22:AC22">
    <cfRule type="duplicateValues" dxfId="163" priority="166"/>
  </conditionalFormatting>
  <conditionalFormatting sqref="AD22:AF22">
    <cfRule type="duplicateValues" dxfId="162" priority="165"/>
  </conditionalFormatting>
  <conditionalFormatting sqref="AG22:AI22">
    <cfRule type="duplicateValues" dxfId="161" priority="164"/>
  </conditionalFormatting>
  <conditionalFormatting sqref="F23:G23">
    <cfRule type="duplicateValues" dxfId="160" priority="163"/>
  </conditionalFormatting>
  <conditionalFormatting sqref="I23:J23">
    <cfRule type="duplicateValues" dxfId="159" priority="162"/>
  </conditionalFormatting>
  <conditionalFormatting sqref="L23:M23">
    <cfRule type="duplicateValues" dxfId="158" priority="161"/>
  </conditionalFormatting>
  <conditionalFormatting sqref="O23:P23">
    <cfRule type="duplicateValues" dxfId="157" priority="160"/>
  </conditionalFormatting>
  <conditionalFormatting sqref="R23:T23">
    <cfRule type="duplicateValues" dxfId="156" priority="159"/>
  </conditionalFormatting>
  <conditionalFormatting sqref="U23:W23">
    <cfRule type="duplicateValues" dxfId="155" priority="158"/>
  </conditionalFormatting>
  <conditionalFormatting sqref="X23:Z23">
    <cfRule type="duplicateValues" dxfId="154" priority="157"/>
  </conditionalFormatting>
  <conditionalFormatting sqref="AA23:AC23">
    <cfRule type="duplicateValues" dxfId="153" priority="156"/>
  </conditionalFormatting>
  <conditionalFormatting sqref="AD23:AF23">
    <cfRule type="duplicateValues" dxfId="152" priority="155"/>
  </conditionalFormatting>
  <conditionalFormatting sqref="AG23:AI23">
    <cfRule type="duplicateValues" dxfId="151" priority="154"/>
  </conditionalFormatting>
  <conditionalFormatting sqref="F24:G24">
    <cfRule type="duplicateValues" dxfId="150" priority="153"/>
  </conditionalFormatting>
  <conditionalFormatting sqref="I24:J24">
    <cfRule type="duplicateValues" dxfId="149" priority="152"/>
  </conditionalFormatting>
  <conditionalFormatting sqref="L24:M24">
    <cfRule type="duplicateValues" dxfId="148" priority="151"/>
  </conditionalFormatting>
  <conditionalFormatting sqref="O24:P24">
    <cfRule type="duplicateValues" dxfId="147" priority="150"/>
  </conditionalFormatting>
  <conditionalFormatting sqref="R24:T24">
    <cfRule type="duplicateValues" dxfId="146" priority="149"/>
  </conditionalFormatting>
  <conditionalFormatting sqref="U24:W24">
    <cfRule type="duplicateValues" dxfId="145" priority="148"/>
  </conditionalFormatting>
  <conditionalFormatting sqref="X24:Z24">
    <cfRule type="duplicateValues" dxfId="144" priority="147"/>
  </conditionalFormatting>
  <conditionalFormatting sqref="AA24:AC24">
    <cfRule type="duplicateValues" dxfId="143" priority="146"/>
  </conditionalFormatting>
  <conditionalFormatting sqref="AD24:AF24">
    <cfRule type="duplicateValues" dxfId="142" priority="145"/>
  </conditionalFormatting>
  <conditionalFormatting sqref="AG24:AI24">
    <cfRule type="duplicateValues" dxfId="141" priority="144"/>
  </conditionalFormatting>
  <conditionalFormatting sqref="F25:G25">
    <cfRule type="duplicateValues" dxfId="140" priority="143"/>
  </conditionalFormatting>
  <conditionalFormatting sqref="I25:J25">
    <cfRule type="duplicateValues" dxfId="139" priority="142"/>
  </conditionalFormatting>
  <conditionalFormatting sqref="L25:M25">
    <cfRule type="duplicateValues" dxfId="138" priority="141"/>
  </conditionalFormatting>
  <conditionalFormatting sqref="O25:P25">
    <cfRule type="duplicateValues" dxfId="137" priority="140"/>
  </conditionalFormatting>
  <conditionalFormatting sqref="R25:T25">
    <cfRule type="duplicateValues" dxfId="136" priority="139"/>
  </conditionalFormatting>
  <conditionalFormatting sqref="U25:W25">
    <cfRule type="duplicateValues" dxfId="135" priority="138"/>
  </conditionalFormatting>
  <conditionalFormatting sqref="X25:Z25">
    <cfRule type="duplicateValues" dxfId="134" priority="137"/>
  </conditionalFormatting>
  <conditionalFormatting sqref="AA25:AC25">
    <cfRule type="duplicateValues" dxfId="133" priority="136"/>
  </conditionalFormatting>
  <conditionalFormatting sqref="AD25:AF25">
    <cfRule type="duplicateValues" dxfId="132" priority="135"/>
  </conditionalFormatting>
  <conditionalFormatting sqref="AG25:AI25">
    <cfRule type="duplicateValues" dxfId="131" priority="134"/>
  </conditionalFormatting>
  <conditionalFormatting sqref="F26:G26">
    <cfRule type="duplicateValues" dxfId="130" priority="133"/>
  </conditionalFormatting>
  <conditionalFormatting sqref="I26:J26">
    <cfRule type="duplicateValues" dxfId="129" priority="132"/>
  </conditionalFormatting>
  <conditionalFormatting sqref="L26:M26">
    <cfRule type="duplicateValues" dxfId="128" priority="131"/>
  </conditionalFormatting>
  <conditionalFormatting sqref="O26:P26">
    <cfRule type="duplicateValues" dxfId="127" priority="130"/>
  </conditionalFormatting>
  <conditionalFormatting sqref="R26:T26">
    <cfRule type="duplicateValues" dxfId="126" priority="129"/>
  </conditionalFormatting>
  <conditionalFormatting sqref="U26:W26">
    <cfRule type="duplicateValues" dxfId="125" priority="128"/>
  </conditionalFormatting>
  <conditionalFormatting sqref="X26:Z26">
    <cfRule type="duplicateValues" dxfId="124" priority="127"/>
  </conditionalFormatting>
  <conditionalFormatting sqref="AA26:AC26">
    <cfRule type="duplicateValues" dxfId="123" priority="126"/>
  </conditionalFormatting>
  <conditionalFormatting sqref="AD26:AF26">
    <cfRule type="duplicateValues" dxfId="122" priority="125"/>
  </conditionalFormatting>
  <conditionalFormatting sqref="AG26:AI26">
    <cfRule type="duplicateValues" dxfId="121" priority="124"/>
  </conditionalFormatting>
  <conditionalFormatting sqref="F27:G27">
    <cfRule type="duplicateValues" dxfId="120" priority="123"/>
  </conditionalFormatting>
  <conditionalFormatting sqref="I27:J27">
    <cfRule type="duplicateValues" dxfId="119" priority="122"/>
  </conditionalFormatting>
  <conditionalFormatting sqref="L27:M27">
    <cfRule type="duplicateValues" dxfId="118" priority="121"/>
  </conditionalFormatting>
  <conditionalFormatting sqref="O27:P27">
    <cfRule type="duplicateValues" dxfId="117" priority="120"/>
  </conditionalFormatting>
  <conditionalFormatting sqref="R27:T27">
    <cfRule type="duplicateValues" dxfId="116" priority="119"/>
  </conditionalFormatting>
  <conditionalFormatting sqref="U27:W27">
    <cfRule type="duplicateValues" dxfId="115" priority="118"/>
  </conditionalFormatting>
  <conditionalFormatting sqref="X27:Z27">
    <cfRule type="duplicateValues" dxfId="114" priority="117"/>
  </conditionalFormatting>
  <conditionalFormatting sqref="AA27:AC27">
    <cfRule type="duplicateValues" dxfId="113" priority="116"/>
  </conditionalFormatting>
  <conditionalFormatting sqref="AD27:AF27">
    <cfRule type="duplicateValues" dxfId="112" priority="115"/>
  </conditionalFormatting>
  <conditionalFormatting sqref="AG27:AI27">
    <cfRule type="duplicateValues" dxfId="111" priority="114"/>
  </conditionalFormatting>
  <conditionalFormatting sqref="F28:G28">
    <cfRule type="duplicateValues" dxfId="110" priority="113"/>
  </conditionalFormatting>
  <conditionalFormatting sqref="I28:J28">
    <cfRule type="duplicateValues" dxfId="109" priority="112"/>
  </conditionalFormatting>
  <conditionalFormatting sqref="L28:M28">
    <cfRule type="duplicateValues" dxfId="108" priority="111"/>
  </conditionalFormatting>
  <conditionalFormatting sqref="O28:P28">
    <cfRule type="duplicateValues" dxfId="107" priority="110"/>
  </conditionalFormatting>
  <conditionalFormatting sqref="R28:T28">
    <cfRule type="duplicateValues" dxfId="106" priority="109"/>
  </conditionalFormatting>
  <conditionalFormatting sqref="U28:W28">
    <cfRule type="duplicateValues" dxfId="105" priority="108"/>
  </conditionalFormatting>
  <conditionalFormatting sqref="X28:Z28">
    <cfRule type="duplicateValues" dxfId="104" priority="107"/>
  </conditionalFormatting>
  <conditionalFormatting sqref="AA28:AC28">
    <cfRule type="duplicateValues" dxfId="103" priority="106"/>
  </conditionalFormatting>
  <conditionalFormatting sqref="AD28:AF28">
    <cfRule type="duplicateValues" dxfId="102" priority="105"/>
  </conditionalFormatting>
  <conditionalFormatting sqref="AG28:AI28">
    <cfRule type="duplicateValues" dxfId="101" priority="104"/>
  </conditionalFormatting>
  <conditionalFormatting sqref="F29:G29">
    <cfRule type="duplicateValues" dxfId="100" priority="103"/>
  </conditionalFormatting>
  <conditionalFormatting sqref="I29:J29">
    <cfRule type="duplicateValues" dxfId="99" priority="102"/>
  </conditionalFormatting>
  <conditionalFormatting sqref="L29:M29">
    <cfRule type="duplicateValues" dxfId="98" priority="101"/>
  </conditionalFormatting>
  <conditionalFormatting sqref="O29:P29">
    <cfRule type="duplicateValues" dxfId="97" priority="100"/>
  </conditionalFormatting>
  <conditionalFormatting sqref="R29:T29">
    <cfRule type="duplicateValues" dxfId="96" priority="99"/>
  </conditionalFormatting>
  <conditionalFormatting sqref="U29:W29">
    <cfRule type="duplicateValues" dxfId="95" priority="98"/>
  </conditionalFormatting>
  <conditionalFormatting sqref="X29:Z29">
    <cfRule type="duplicateValues" dxfId="94" priority="97"/>
  </conditionalFormatting>
  <conditionalFormatting sqref="AA29:AC29">
    <cfRule type="duplicateValues" dxfId="93" priority="96"/>
  </conditionalFormatting>
  <conditionalFormatting sqref="AD29:AF29">
    <cfRule type="duplicateValues" dxfId="92" priority="95"/>
  </conditionalFormatting>
  <conditionalFormatting sqref="AG29:AI29">
    <cfRule type="duplicateValues" dxfId="91" priority="94"/>
  </conditionalFormatting>
  <conditionalFormatting sqref="F30:G30">
    <cfRule type="duplicateValues" dxfId="90" priority="93"/>
  </conditionalFormatting>
  <conditionalFormatting sqref="I30:J30">
    <cfRule type="duplicateValues" dxfId="89" priority="92"/>
  </conditionalFormatting>
  <conditionalFormatting sqref="L30:M30">
    <cfRule type="duplicateValues" dxfId="88" priority="91"/>
  </conditionalFormatting>
  <conditionalFormatting sqref="O30:P30">
    <cfRule type="duplicateValues" dxfId="87" priority="90"/>
  </conditionalFormatting>
  <conditionalFormatting sqref="R30:T30">
    <cfRule type="duplicateValues" dxfId="86" priority="89"/>
  </conditionalFormatting>
  <conditionalFormatting sqref="U30:W30">
    <cfRule type="duplicateValues" dxfId="85" priority="88"/>
  </conditionalFormatting>
  <conditionalFormatting sqref="X30:Z30">
    <cfRule type="duplicateValues" dxfId="84" priority="87"/>
  </conditionalFormatting>
  <conditionalFormatting sqref="AA30:AC30">
    <cfRule type="duplicateValues" dxfId="83" priority="86"/>
  </conditionalFormatting>
  <conditionalFormatting sqref="AD30:AF30">
    <cfRule type="duplicateValues" dxfId="82" priority="85"/>
  </conditionalFormatting>
  <conditionalFormatting sqref="AG30:AI30">
    <cfRule type="duplicateValues" dxfId="81" priority="84"/>
  </conditionalFormatting>
  <conditionalFormatting sqref="F31:G31">
    <cfRule type="duplicateValues" dxfId="80" priority="83"/>
  </conditionalFormatting>
  <conditionalFormatting sqref="I31:J31">
    <cfRule type="duplicateValues" dxfId="79" priority="82"/>
  </conditionalFormatting>
  <conditionalFormatting sqref="L31:M31">
    <cfRule type="duplicateValues" dxfId="78" priority="81"/>
  </conditionalFormatting>
  <conditionalFormatting sqref="O31:P31">
    <cfRule type="duplicateValues" dxfId="77" priority="80"/>
  </conditionalFormatting>
  <conditionalFormatting sqref="R31:T31">
    <cfRule type="duplicateValues" dxfId="76" priority="79"/>
  </conditionalFormatting>
  <conditionalFormatting sqref="U31:W31">
    <cfRule type="duplicateValues" dxfId="75" priority="78"/>
  </conditionalFormatting>
  <conditionalFormatting sqref="X31:Z31">
    <cfRule type="duplicateValues" dxfId="74" priority="77"/>
  </conditionalFormatting>
  <conditionalFormatting sqref="AA31:AC31">
    <cfRule type="duplicateValues" dxfId="73" priority="76"/>
  </conditionalFormatting>
  <conditionalFormatting sqref="AD31:AF31">
    <cfRule type="duplicateValues" dxfId="72" priority="75"/>
  </conditionalFormatting>
  <conditionalFormatting sqref="AG31:AI31">
    <cfRule type="duplicateValues" dxfId="71" priority="74"/>
  </conditionalFormatting>
  <conditionalFormatting sqref="F32:G32">
    <cfRule type="duplicateValues" dxfId="70" priority="73"/>
  </conditionalFormatting>
  <conditionalFormatting sqref="I32:J32">
    <cfRule type="duplicateValues" dxfId="69" priority="72"/>
  </conditionalFormatting>
  <conditionalFormatting sqref="L32:M32">
    <cfRule type="duplicateValues" dxfId="68" priority="71"/>
  </conditionalFormatting>
  <conditionalFormatting sqref="O32:P32">
    <cfRule type="duplicateValues" dxfId="67" priority="70"/>
  </conditionalFormatting>
  <conditionalFormatting sqref="R32:T32">
    <cfRule type="duplicateValues" dxfId="66" priority="69"/>
  </conditionalFormatting>
  <conditionalFormatting sqref="U32:W32">
    <cfRule type="duplicateValues" dxfId="65" priority="68"/>
  </conditionalFormatting>
  <conditionalFormatting sqref="X32:Z32">
    <cfRule type="duplicateValues" dxfId="64" priority="67"/>
  </conditionalFormatting>
  <conditionalFormatting sqref="AA32:AC32">
    <cfRule type="duplicateValues" dxfId="63" priority="66"/>
  </conditionalFormatting>
  <conditionalFormatting sqref="AD32:AF32">
    <cfRule type="duplicateValues" dxfId="62" priority="65"/>
  </conditionalFormatting>
  <conditionalFormatting sqref="AG32:AI32">
    <cfRule type="duplicateValues" dxfId="61" priority="64"/>
  </conditionalFormatting>
  <conditionalFormatting sqref="F33:G33">
    <cfRule type="duplicateValues" dxfId="60" priority="63"/>
  </conditionalFormatting>
  <conditionalFormatting sqref="I33:J33">
    <cfRule type="duplicateValues" dxfId="59" priority="62"/>
  </conditionalFormatting>
  <conditionalFormatting sqref="L33:M33">
    <cfRule type="duplicateValues" dxfId="58" priority="61"/>
  </conditionalFormatting>
  <conditionalFormatting sqref="O33:P33">
    <cfRule type="duplicateValues" dxfId="57" priority="60"/>
  </conditionalFormatting>
  <conditionalFormatting sqref="R33:T33">
    <cfRule type="duplicateValues" dxfId="56" priority="59"/>
  </conditionalFormatting>
  <conditionalFormatting sqref="U33:W33">
    <cfRule type="duplicateValues" dxfId="55" priority="58"/>
  </conditionalFormatting>
  <conditionalFormatting sqref="X33:Z33">
    <cfRule type="duplicateValues" dxfId="54" priority="57"/>
  </conditionalFormatting>
  <conditionalFormatting sqref="AA33:AC33">
    <cfRule type="duplicateValues" dxfId="53" priority="56"/>
  </conditionalFormatting>
  <conditionalFormatting sqref="AD33:AF33">
    <cfRule type="duplicateValues" dxfId="52" priority="55"/>
  </conditionalFormatting>
  <conditionalFormatting sqref="AG33:AI33">
    <cfRule type="duplicateValues" dxfId="51" priority="54"/>
  </conditionalFormatting>
  <conditionalFormatting sqref="F34:G34">
    <cfRule type="duplicateValues" dxfId="50" priority="53"/>
  </conditionalFormatting>
  <conditionalFormatting sqref="I34:J34">
    <cfRule type="duplicateValues" dxfId="49" priority="52"/>
  </conditionalFormatting>
  <conditionalFormatting sqref="L34:M34">
    <cfRule type="duplicateValues" dxfId="48" priority="51"/>
  </conditionalFormatting>
  <conditionalFormatting sqref="O34:P34">
    <cfRule type="duplicateValues" dxfId="47" priority="50"/>
  </conditionalFormatting>
  <conditionalFormatting sqref="R34:T34">
    <cfRule type="duplicateValues" dxfId="46" priority="49"/>
  </conditionalFormatting>
  <conditionalFormatting sqref="U34:W34">
    <cfRule type="duplicateValues" dxfId="45" priority="48"/>
  </conditionalFormatting>
  <conditionalFormatting sqref="X34:Z34">
    <cfRule type="duplicateValues" dxfId="44" priority="47"/>
  </conditionalFormatting>
  <conditionalFormatting sqref="AA34:AC34">
    <cfRule type="duplicateValues" dxfId="43" priority="46"/>
  </conditionalFormatting>
  <conditionalFormatting sqref="AD34:AF34">
    <cfRule type="duplicateValues" dxfId="42" priority="45"/>
  </conditionalFormatting>
  <conditionalFormatting sqref="AG34:AI34">
    <cfRule type="duplicateValues" dxfId="41" priority="44"/>
  </conditionalFormatting>
  <conditionalFormatting sqref="F35:H35">
    <cfRule type="expression" dxfId="40" priority="43">
      <formula>F$101=0</formula>
    </cfRule>
  </conditionalFormatting>
  <conditionalFormatting sqref="F36:H36">
    <cfRule type="expression" dxfId="39" priority="42">
      <formula>F$101=0</formula>
    </cfRule>
  </conditionalFormatting>
  <conditionalFormatting sqref="I36:AI36">
    <cfRule type="expression" dxfId="38" priority="38">
      <formula>I$101=0</formula>
    </cfRule>
  </conditionalFormatting>
  <conditionalFormatting sqref="L36:AI36">
    <cfRule type="expression" dxfId="37" priority="34">
      <formula>L$101=0</formula>
    </cfRule>
  </conditionalFormatting>
  <conditionalFormatting sqref="F37:H37">
    <cfRule type="expression" dxfId="36" priority="41">
      <formula>F$101=0</formula>
    </cfRule>
  </conditionalFormatting>
  <conditionalFormatting sqref="I37:K37">
    <cfRule type="expression" dxfId="35" priority="37">
      <formula>I$101=0</formula>
    </cfRule>
  </conditionalFormatting>
  <conditionalFormatting sqref="L37:N37">
    <cfRule type="expression" dxfId="34" priority="33">
      <formula>L$101=0</formula>
    </cfRule>
  </conditionalFormatting>
  <conditionalFormatting sqref="O37:Q37">
    <cfRule type="expression" dxfId="33" priority="30">
      <formula>O$101=0</formula>
    </cfRule>
  </conditionalFormatting>
  <conditionalFormatting sqref="R37:T37">
    <cfRule type="expression" dxfId="32" priority="27">
      <formula>R$101=0</formula>
    </cfRule>
  </conditionalFormatting>
  <conditionalFormatting sqref="U37:W37">
    <cfRule type="expression" dxfId="31" priority="24">
      <formula>U$101=0</formula>
    </cfRule>
  </conditionalFormatting>
  <conditionalFormatting sqref="X37:Z37">
    <cfRule type="expression" dxfId="30" priority="21">
      <formula>X$101=0</formula>
    </cfRule>
  </conditionalFormatting>
  <conditionalFormatting sqref="AA37:AC37">
    <cfRule type="expression" dxfId="29" priority="18">
      <formula>AA$101=0</formula>
    </cfRule>
  </conditionalFormatting>
  <conditionalFormatting sqref="AD37:AF37">
    <cfRule type="expression" dxfId="28" priority="15">
      <formula>AD$101=0</formula>
    </cfRule>
  </conditionalFormatting>
  <conditionalFormatting sqref="AG37:AI37">
    <cfRule type="expression" dxfId="27" priority="12">
      <formula>AG$101=0</formula>
    </cfRule>
  </conditionalFormatting>
  <conditionalFormatting sqref="F38:H38">
    <cfRule type="expression" dxfId="26" priority="40">
      <formula>F$101=0</formula>
    </cfRule>
  </conditionalFormatting>
  <conditionalFormatting sqref="I38:K38">
    <cfRule type="expression" dxfId="25" priority="36">
      <formula>I$101=0</formula>
    </cfRule>
  </conditionalFormatting>
  <conditionalFormatting sqref="L38:N38">
    <cfRule type="expression" dxfId="24" priority="32">
      <formula>L$101=0</formula>
    </cfRule>
  </conditionalFormatting>
  <conditionalFormatting sqref="O38:Q38">
    <cfRule type="expression" dxfId="23" priority="29">
      <formula>O$101=0</formula>
    </cfRule>
  </conditionalFormatting>
  <conditionalFormatting sqref="R38:T38">
    <cfRule type="expression" dxfId="22" priority="26">
      <formula>R$101=0</formula>
    </cfRule>
  </conditionalFormatting>
  <conditionalFormatting sqref="U38:W38">
    <cfRule type="expression" dxfId="21" priority="23">
      <formula>U$101=0</formula>
    </cfRule>
  </conditionalFormatting>
  <conditionalFormatting sqref="X38:Z38">
    <cfRule type="expression" dxfId="20" priority="20">
      <formula>X$101=0</formula>
    </cfRule>
  </conditionalFormatting>
  <conditionalFormatting sqref="AA38:AC38">
    <cfRule type="expression" dxfId="19" priority="17">
      <formula>AA$101=0</formula>
    </cfRule>
  </conditionalFormatting>
  <conditionalFormatting sqref="AD38:AF38">
    <cfRule type="expression" dxfId="18" priority="14">
      <formula>AD$101=0</formula>
    </cfRule>
  </conditionalFormatting>
  <conditionalFormatting sqref="AG38:AI38">
    <cfRule type="expression" dxfId="17" priority="11">
      <formula>AG$101=0</formula>
    </cfRule>
  </conditionalFormatting>
  <conditionalFormatting sqref="F6:H6 H7:H34">
    <cfRule type="duplicateValues" dxfId="16" priority="343"/>
  </conditionalFormatting>
  <conditionalFormatting sqref="K23:K34">
    <cfRule type="duplicateValues" dxfId="15" priority="10"/>
  </conditionalFormatting>
  <conditionalFormatting sqref="N23:N34">
    <cfRule type="duplicateValues" dxfId="14" priority="9"/>
  </conditionalFormatting>
  <conditionalFormatting sqref="Q23:Q34">
    <cfRule type="duplicateValues" dxfId="13" priority="8"/>
  </conditionalFormatting>
  <conditionalFormatting sqref="R35:AI35">
    <cfRule type="expression" dxfId="12" priority="6">
      <formula>R$101=0</formula>
    </cfRule>
  </conditionalFormatting>
  <conditionalFormatting sqref="O35:Q35">
    <cfRule type="expression" dxfId="11" priority="3">
      <formula>O$101=0</formula>
    </cfRule>
  </conditionalFormatting>
  <conditionalFormatting sqref="I35:K35">
    <cfRule type="expression" dxfId="10" priority="2">
      <formula>I$101=0</formula>
    </cfRule>
  </conditionalFormatting>
  <conditionalFormatting sqref="L35:N35">
    <cfRule type="expression" dxfId="9" priority="1">
      <formula>L$101=0</formula>
    </cfRule>
  </conditionalFormatting>
  <dataValidations count="3">
    <dataValidation type="list" allowBlank="1" showInputMessage="1" showErrorMessage="1" sqref="C3">
      <formula1>"Kepala Sekolah"</formula1>
    </dataValidation>
    <dataValidation type="list" allowBlank="1" showInputMessage="1" showErrorMessage="1" errorTitle="Anda Salah Mengetik" error="Ketik huruf &quot;v&quot; (kecil)_x000a_huruf lain tidak mau" promptTitle="Cara Pengisian" prompt="Beri tanda checklist dengan mengetik huru &quot;v&quot; _x000a_huruf kecil" sqref="F6:AI6 H7:H34 K23:K34 N23:N34 Q23:Q34">
      <formula1>"v"</formula1>
    </dataValidation>
    <dataValidation type="list" allowBlank="1" showInputMessage="1" showErrorMessage="1" errorTitle="Anda Salah Mengetik" error="Ketik huruf &quot;v&quot; (kecil)_x000a_huruf lain tidak mau" sqref="F7:G34 I7:J34 K7:K22 L7:M34 N7:N22 O7:P34 R7:AI34 Q7:Q22">
      <formula1>"v"</formula1>
    </dataValidation>
  </dataValidations>
  <pageMargins left="0.34" right="0.15748031496063" top="0.74803149606299202" bottom="0.74803149606299202" header="0.31496062992126" footer="0.31496062992126"/>
  <pageSetup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74"/>
  <sheetViews>
    <sheetView workbookViewId="0">
      <pane xSplit="10" ySplit="3" topLeftCell="K19" activePane="bottomRight" state="frozen"/>
      <selection pane="topRight"/>
      <selection pane="bottomLeft"/>
      <selection pane="bottomRight" activeCell="I33" sqref="I33"/>
    </sheetView>
  </sheetViews>
  <sheetFormatPr defaultColWidth="0" defaultRowHeight="15.5" zeroHeight="1"/>
  <cols>
    <col min="1" max="1" width="12.08984375" style="141" customWidth="1"/>
    <col min="2" max="2" width="5" style="142" customWidth="1"/>
    <col min="3" max="3" width="19" style="143" customWidth="1"/>
    <col min="4" max="4" width="10.90625" style="143" customWidth="1"/>
    <col min="5" max="5" width="1.6328125" style="143" customWidth="1"/>
    <col min="6" max="6" width="12.36328125" style="143" customWidth="1"/>
    <col min="7" max="8" width="11.08984375" style="143" customWidth="1"/>
    <col min="9" max="9" width="11.08984375" style="144" customWidth="1"/>
    <col min="10" max="10" width="11.90625" style="141" customWidth="1"/>
    <col min="11" max="16384" width="9.08984375" style="141" hidden="1"/>
  </cols>
  <sheetData>
    <row r="1" spans="1:13" ht="15" customHeight="1">
      <c r="A1" s="250"/>
      <c r="B1" s="895" t="s">
        <v>564</v>
      </c>
      <c r="C1" s="895"/>
      <c r="D1" s="895"/>
      <c r="E1" s="895"/>
      <c r="F1" s="252"/>
      <c r="G1" s="252"/>
      <c r="H1" s="252"/>
      <c r="I1" s="270"/>
      <c r="J1" s="160"/>
    </row>
    <row r="2" spans="1:13" ht="15" customHeight="1">
      <c r="A2" s="250"/>
      <c r="B2" s="895" t="s">
        <v>565</v>
      </c>
      <c r="C2" s="895"/>
      <c r="D2" s="895"/>
      <c r="E2" s="895"/>
      <c r="F2" s="252"/>
      <c r="G2" s="252"/>
      <c r="H2" s="252"/>
      <c r="I2" s="270"/>
      <c r="J2" s="160"/>
    </row>
    <row r="3" spans="1:13" ht="15" customHeight="1">
      <c r="A3" s="250"/>
      <c r="B3" s="895"/>
      <c r="C3" s="895"/>
      <c r="D3" s="895"/>
      <c r="E3" s="895"/>
      <c r="F3" s="252"/>
      <c r="G3" s="252"/>
      <c r="H3" s="252"/>
      <c r="I3" s="270"/>
      <c r="J3" s="160"/>
    </row>
    <row r="4" spans="1:13">
      <c r="A4" s="147"/>
      <c r="B4" s="148"/>
      <c r="C4" s="149"/>
      <c r="D4" s="149"/>
      <c r="E4" s="149"/>
      <c r="F4" s="149"/>
      <c r="G4" s="149"/>
      <c r="H4" s="149"/>
      <c r="I4" s="161"/>
      <c r="J4" s="147"/>
    </row>
    <row r="5" spans="1:13" ht="15.75" customHeight="1">
      <c r="A5" s="147"/>
      <c r="B5" s="150"/>
      <c r="C5" s="150"/>
      <c r="D5" s="150"/>
      <c r="E5" s="150"/>
      <c r="F5" s="150"/>
      <c r="G5" s="150"/>
      <c r="H5" s="896" t="s">
        <v>566</v>
      </c>
      <c r="I5" s="896"/>
      <c r="J5" s="147"/>
    </row>
    <row r="6" spans="1:13" ht="15.75" customHeight="1">
      <c r="A6" s="147"/>
      <c r="B6" s="874" t="s">
        <v>1058</v>
      </c>
      <c r="C6" s="874"/>
      <c r="D6" s="874"/>
      <c r="E6" s="874"/>
      <c r="F6" s="874"/>
      <c r="G6" s="874"/>
      <c r="H6" s="874"/>
      <c r="I6" s="874"/>
      <c r="J6" s="147"/>
    </row>
    <row r="7" spans="1:13">
      <c r="A7" s="147"/>
      <c r="B7" s="151"/>
      <c r="C7" s="152"/>
      <c r="D7" s="152"/>
      <c r="E7" s="152"/>
      <c r="F7" s="152"/>
      <c r="G7" s="152"/>
      <c r="H7" s="152"/>
      <c r="I7" s="162"/>
      <c r="J7" s="147"/>
    </row>
    <row r="8" spans="1:13">
      <c r="A8" s="147"/>
      <c r="B8" s="897" t="s">
        <v>568</v>
      </c>
      <c r="C8" s="897"/>
      <c r="D8" s="223"/>
      <c r="E8" s="152"/>
      <c r="F8" s="152"/>
      <c r="G8" s="152"/>
      <c r="H8" s="152"/>
      <c r="I8" s="162"/>
      <c r="J8" s="147"/>
    </row>
    <row r="9" spans="1:13" ht="14.5">
      <c r="A9" s="147"/>
      <c r="B9" s="887" t="s">
        <v>517</v>
      </c>
      <c r="C9" s="887"/>
      <c r="D9" s="887"/>
      <c r="E9" s="152" t="s">
        <v>492</v>
      </c>
      <c r="F9" s="867">
        <f>DATA!F9</f>
        <v>0</v>
      </c>
      <c r="G9" s="867"/>
      <c r="H9" s="867"/>
      <c r="I9" s="867"/>
      <c r="J9" s="147"/>
    </row>
    <row r="10" spans="1:13" ht="14.5">
      <c r="A10" s="147"/>
      <c r="B10" s="887" t="s">
        <v>518</v>
      </c>
      <c r="C10" s="887"/>
      <c r="D10" s="887"/>
      <c r="E10" s="152" t="s">
        <v>492</v>
      </c>
      <c r="F10" s="867">
        <f>DATA!F10</f>
        <v>0</v>
      </c>
      <c r="G10" s="867"/>
      <c r="H10" s="867"/>
      <c r="I10" s="867"/>
      <c r="J10" s="147"/>
    </row>
    <row r="11" spans="1:13" ht="14.5">
      <c r="A11" s="147"/>
      <c r="B11" s="887" t="s">
        <v>519</v>
      </c>
      <c r="C11" s="887"/>
      <c r="D11" s="887"/>
      <c r="E11" s="152" t="s">
        <v>492</v>
      </c>
      <c r="F11" s="867">
        <f>DATA!F11</f>
        <v>0</v>
      </c>
      <c r="G11" s="867"/>
      <c r="H11" s="867"/>
      <c r="I11" s="867"/>
      <c r="J11" s="147"/>
    </row>
    <row r="12" spans="1:13" ht="14.5">
      <c r="A12" s="147"/>
      <c r="B12" s="887" t="s">
        <v>520</v>
      </c>
      <c r="C12" s="887"/>
      <c r="D12" s="887"/>
      <c r="E12" s="152" t="s">
        <v>492</v>
      </c>
      <c r="F12" s="867" t="str">
        <f>DATA!F12</f>
        <v>Penata Muda Tk I, III/b</v>
      </c>
      <c r="G12" s="867"/>
      <c r="H12" s="867"/>
      <c r="I12" s="867"/>
      <c r="J12" s="147"/>
    </row>
    <row r="13" spans="1:13" ht="14.5">
      <c r="A13" s="147"/>
      <c r="B13" s="887" t="s">
        <v>521</v>
      </c>
      <c r="C13" s="887"/>
      <c r="D13" s="887"/>
      <c r="E13" s="152" t="s">
        <v>492</v>
      </c>
      <c r="F13" s="873">
        <f>DATA!F13</f>
        <v>0</v>
      </c>
      <c r="G13" s="873"/>
      <c r="H13" s="873"/>
      <c r="I13" s="873"/>
      <c r="J13" s="147"/>
    </row>
    <row r="14" spans="1:13" ht="14.5">
      <c r="A14" s="147"/>
      <c r="B14" s="887" t="s">
        <v>522</v>
      </c>
      <c r="C14" s="887"/>
      <c r="D14" s="887"/>
      <c r="E14" s="152" t="s">
        <v>492</v>
      </c>
      <c r="F14" s="867">
        <f>DATA!F14</f>
        <v>0</v>
      </c>
      <c r="G14" s="867"/>
      <c r="H14" s="867"/>
      <c r="I14" s="867"/>
      <c r="J14" s="147"/>
    </row>
    <row r="15" spans="1:13" ht="14.5">
      <c r="A15" s="147"/>
      <c r="B15" s="887" t="s">
        <v>523</v>
      </c>
      <c r="C15" s="887"/>
      <c r="D15" s="887"/>
      <c r="E15" s="152" t="s">
        <v>492</v>
      </c>
      <c r="F15" s="867">
        <f>DATA!F15</f>
        <v>0</v>
      </c>
      <c r="G15" s="867"/>
      <c r="H15" s="867"/>
      <c r="I15" s="867"/>
      <c r="J15" s="147"/>
    </row>
    <row r="16" spans="1:13" ht="14.5">
      <c r="A16" s="147"/>
      <c r="B16" s="887" t="s">
        <v>524</v>
      </c>
      <c r="C16" s="887"/>
      <c r="D16" s="887"/>
      <c r="E16" s="152" t="s">
        <v>492</v>
      </c>
      <c r="F16" s="867">
        <f>DATA!F16</f>
        <v>0</v>
      </c>
      <c r="G16" s="867"/>
      <c r="H16" s="867"/>
      <c r="I16" s="867"/>
      <c r="J16" s="147"/>
      <c r="M16" s="141" t="s">
        <v>55</v>
      </c>
    </row>
    <row r="17" spans="1:10" ht="14.5">
      <c r="A17" s="147"/>
      <c r="B17" s="887" t="s">
        <v>569</v>
      </c>
      <c r="C17" s="887"/>
      <c r="D17" s="887"/>
      <c r="E17" s="152" t="s">
        <v>492</v>
      </c>
      <c r="F17" s="867">
        <f>DATA!F17</f>
        <v>0</v>
      </c>
      <c r="G17" s="867"/>
      <c r="H17" s="867"/>
      <c r="I17" s="867"/>
      <c r="J17" s="147"/>
    </row>
    <row r="18" spans="1:10" ht="14.5">
      <c r="A18" s="147"/>
      <c r="B18" s="224" t="s">
        <v>570</v>
      </c>
      <c r="C18" s="224"/>
      <c r="D18" s="223"/>
      <c r="E18" s="152"/>
      <c r="F18" s="867"/>
      <c r="G18" s="867"/>
      <c r="H18" s="867"/>
      <c r="I18" s="867"/>
      <c r="J18" s="147"/>
    </row>
    <row r="19" spans="1:10" ht="14.5">
      <c r="A19" s="147"/>
      <c r="B19" s="887" t="s">
        <v>527</v>
      </c>
      <c r="C19" s="887"/>
      <c r="D19" s="887"/>
      <c r="E19" s="152" t="s">
        <v>492</v>
      </c>
      <c r="F19" s="867">
        <f>DATA!F31</f>
        <v>0</v>
      </c>
      <c r="G19" s="867"/>
      <c r="H19" s="867"/>
      <c r="I19" s="867"/>
      <c r="J19" s="147"/>
    </row>
    <row r="20" spans="1:10" ht="14.5">
      <c r="A20" s="147"/>
      <c r="B20" s="887" t="s">
        <v>528</v>
      </c>
      <c r="C20" s="887"/>
      <c r="D20" s="887"/>
      <c r="E20" s="152" t="s">
        <v>492</v>
      </c>
      <c r="F20" s="867">
        <f>DATA!F32</f>
        <v>0</v>
      </c>
      <c r="G20" s="867"/>
      <c r="H20" s="867"/>
      <c r="I20" s="867"/>
      <c r="J20" s="147"/>
    </row>
    <row r="21" spans="1:10" ht="14.5">
      <c r="A21" s="147"/>
      <c r="B21" s="887" t="s">
        <v>529</v>
      </c>
      <c r="C21" s="887"/>
      <c r="D21" s="887"/>
      <c r="E21" s="152" t="s">
        <v>492</v>
      </c>
      <c r="F21" s="867">
        <f>DATA!F33</f>
        <v>0</v>
      </c>
      <c r="G21" s="867"/>
      <c r="H21" s="867"/>
      <c r="I21" s="867"/>
      <c r="J21" s="147"/>
    </row>
    <row r="22" spans="1:10" ht="14.5">
      <c r="A22" s="147"/>
      <c r="B22" s="887" t="s">
        <v>530</v>
      </c>
      <c r="C22" s="887"/>
      <c r="D22" s="887"/>
      <c r="E22" s="152" t="s">
        <v>492</v>
      </c>
      <c r="F22" s="867">
        <f>DATA!F34</f>
        <v>0</v>
      </c>
      <c r="G22" s="867"/>
      <c r="H22" s="867"/>
      <c r="I22" s="867"/>
      <c r="J22" s="147"/>
    </row>
    <row r="23" spans="1:10" ht="14.5">
      <c r="A23" s="147"/>
      <c r="B23" s="887" t="s">
        <v>531</v>
      </c>
      <c r="C23" s="887"/>
      <c r="D23" s="887"/>
      <c r="E23" s="152" t="s">
        <v>492</v>
      </c>
      <c r="F23" s="867" t="str">
        <f>DATA!F35</f>
        <v>Sleman</v>
      </c>
      <c r="G23" s="867"/>
      <c r="H23" s="867"/>
      <c r="I23" s="867"/>
      <c r="J23" s="147"/>
    </row>
    <row r="24" spans="1:10" ht="14.5">
      <c r="A24" s="147"/>
      <c r="B24" s="887" t="s">
        <v>532</v>
      </c>
      <c r="C24" s="887"/>
      <c r="D24" s="887"/>
      <c r="E24" s="152" t="s">
        <v>492</v>
      </c>
      <c r="F24" s="867" t="str">
        <f>DATA!F36</f>
        <v>Daerah Istimewa Yogyakarta</v>
      </c>
      <c r="G24" s="867"/>
      <c r="H24" s="867"/>
      <c r="I24" s="867"/>
      <c r="J24" s="147"/>
    </row>
    <row r="25" spans="1:10" ht="9" customHeight="1">
      <c r="A25" s="147"/>
      <c r="B25" s="888"/>
      <c r="C25" s="888"/>
      <c r="D25" s="225"/>
      <c r="E25" s="152"/>
      <c r="F25" s="152"/>
      <c r="G25" s="152"/>
      <c r="H25" s="152"/>
      <c r="I25" s="162"/>
      <c r="J25" s="147"/>
    </row>
    <row r="26" spans="1:10">
      <c r="A26" s="147"/>
      <c r="B26" s="1076" t="s">
        <v>1059</v>
      </c>
      <c r="C26" s="1077"/>
      <c r="D26" s="1077"/>
      <c r="E26" s="1077"/>
      <c r="F26" s="1078"/>
      <c r="G26" s="253" t="s">
        <v>1060</v>
      </c>
      <c r="H26" s="254"/>
      <c r="I26" s="271" t="s">
        <v>1061</v>
      </c>
      <c r="J26" s="147"/>
    </row>
    <row r="27" spans="1:10" ht="15.75" customHeight="1">
      <c r="A27" s="147"/>
      <c r="B27" s="1058" t="str">
        <f>DATA!F20</f>
        <v>02 Januari s.d 31 Desember 2023</v>
      </c>
      <c r="C27" s="1059"/>
      <c r="D27" s="1059"/>
      <c r="E27" s="1059"/>
      <c r="F27" s="1060"/>
      <c r="G27" s="253" t="s">
        <v>1062</v>
      </c>
      <c r="H27" s="255" t="s">
        <v>1063</v>
      </c>
      <c r="I27" s="1056">
        <f>DATA!F19</f>
        <v>2023</v>
      </c>
      <c r="J27" s="147"/>
    </row>
    <row r="28" spans="1:10" ht="15.75" customHeight="1">
      <c r="A28" s="147"/>
      <c r="B28" s="806"/>
      <c r="C28" s="807"/>
      <c r="D28" s="807"/>
      <c r="E28" s="807"/>
      <c r="F28" s="808"/>
      <c r="G28" s="253" t="s">
        <v>1064</v>
      </c>
      <c r="H28" s="254"/>
      <c r="I28" s="1057"/>
      <c r="J28" s="147"/>
    </row>
    <row r="29" spans="1:10" ht="7.5" customHeight="1">
      <c r="A29" s="147"/>
      <c r="B29" s="1066"/>
      <c r="C29" s="1067"/>
      <c r="D29" s="256"/>
      <c r="E29" s="257"/>
      <c r="F29" s="257"/>
      <c r="G29" s="257"/>
      <c r="H29" s="257"/>
      <c r="I29" s="272"/>
      <c r="J29" s="147"/>
    </row>
    <row r="30" spans="1:10">
      <c r="A30" s="147"/>
      <c r="B30" s="258" t="s">
        <v>807</v>
      </c>
      <c r="C30" s="1079" t="s">
        <v>1065</v>
      </c>
      <c r="D30" s="1080"/>
      <c r="E30" s="1080"/>
      <c r="F30" s="1080"/>
      <c r="G30" s="1080"/>
      <c r="H30" s="1081"/>
      <c r="I30" s="273" t="s">
        <v>487</v>
      </c>
      <c r="J30" s="147"/>
    </row>
    <row r="31" spans="1:10">
      <c r="A31" s="147"/>
      <c r="B31" s="260" t="s">
        <v>1066</v>
      </c>
      <c r="C31" s="259"/>
      <c r="D31" s="259"/>
      <c r="E31" s="259"/>
      <c r="F31" s="259"/>
      <c r="G31" s="259"/>
      <c r="H31" s="259"/>
      <c r="I31" s="272"/>
      <c r="J31" s="147"/>
    </row>
    <row r="32" spans="1:10" ht="34.5" customHeight="1">
      <c r="A32" s="147"/>
      <c r="B32" s="261">
        <v>1</v>
      </c>
      <c r="C32" s="1063" t="s">
        <v>7</v>
      </c>
      <c r="D32" s="1064"/>
      <c r="E32" s="1064"/>
      <c r="F32" s="1064"/>
      <c r="G32" s="1064"/>
      <c r="H32" s="1065"/>
      <c r="I32" s="273">
        <f>'InstrumenGuru (2)'!G34</f>
        <v>1</v>
      </c>
      <c r="J32" s="147"/>
    </row>
    <row r="33" spans="1:10" ht="36" customHeight="1">
      <c r="A33" s="147"/>
      <c r="B33" s="261">
        <v>2</v>
      </c>
      <c r="C33" s="1063" t="s">
        <v>57</v>
      </c>
      <c r="D33" s="1064"/>
      <c r="E33" s="1064"/>
      <c r="F33" s="1064"/>
      <c r="G33" s="1064"/>
      <c r="H33" s="1065"/>
      <c r="I33" s="273">
        <f>'InstrumenGuru (2)'!G66</f>
        <v>0</v>
      </c>
      <c r="J33" s="147"/>
    </row>
    <row r="34" spans="1:10" ht="33" customHeight="1">
      <c r="A34" s="147"/>
      <c r="B34" s="261">
        <v>3</v>
      </c>
      <c r="C34" s="1063" t="s">
        <v>57</v>
      </c>
      <c r="D34" s="1064"/>
      <c r="E34" s="1064"/>
      <c r="F34" s="1064"/>
      <c r="G34" s="1064"/>
      <c r="H34" s="1065"/>
      <c r="I34" s="273">
        <f>'InstrumenGuru (2)'!G98</f>
        <v>0</v>
      </c>
      <c r="J34" s="147"/>
    </row>
    <row r="35" spans="1:10" ht="16.5" customHeight="1">
      <c r="A35" s="147"/>
      <c r="B35" s="261">
        <v>4</v>
      </c>
      <c r="C35" s="1063" t="s">
        <v>110</v>
      </c>
      <c r="D35" s="1064"/>
      <c r="E35" s="1064"/>
      <c r="F35" s="1064"/>
      <c r="G35" s="1064"/>
      <c r="H35" s="1065"/>
      <c r="I35" s="273">
        <f>'InstrumenGuru (2)'!G136</f>
        <v>0</v>
      </c>
      <c r="J35" s="147"/>
    </row>
    <row r="36" spans="1:10" ht="33.75" customHeight="1">
      <c r="A36" s="147"/>
      <c r="B36" s="261">
        <v>5</v>
      </c>
      <c r="C36" s="1063" t="s">
        <v>1067</v>
      </c>
      <c r="D36" s="1064"/>
      <c r="E36" s="1064"/>
      <c r="F36" s="1064"/>
      <c r="G36" s="1064"/>
      <c r="H36" s="1065"/>
      <c r="I36" s="273">
        <f>'InstrumenGuru (2)'!G165</f>
        <v>0</v>
      </c>
      <c r="J36" s="147"/>
    </row>
    <row r="37" spans="1:10" ht="15.9" customHeight="1">
      <c r="A37" s="147"/>
      <c r="B37" s="261">
        <v>6</v>
      </c>
      <c r="C37" s="1063" t="s">
        <v>160</v>
      </c>
      <c r="D37" s="1064"/>
      <c r="E37" s="1064"/>
      <c r="F37" s="1064"/>
      <c r="G37" s="1064"/>
      <c r="H37" s="1065"/>
      <c r="I37" s="273">
        <f>'InstrumenGuru (2)'!G203</f>
        <v>0</v>
      </c>
      <c r="J37" s="147"/>
    </row>
    <row r="38" spans="1:10" ht="16.5" customHeight="1">
      <c r="A38" s="147"/>
      <c r="B38" s="261">
        <v>7</v>
      </c>
      <c r="C38" s="1063" t="s">
        <v>192</v>
      </c>
      <c r="D38" s="1064"/>
      <c r="E38" s="1064"/>
      <c r="F38" s="1064"/>
      <c r="G38" s="1064"/>
      <c r="H38" s="1065"/>
      <c r="I38" s="273">
        <f>'InstrumenGuru (2)'!G238</f>
        <v>0</v>
      </c>
      <c r="J38" s="147"/>
    </row>
    <row r="39" spans="1:10" ht="33" customHeight="1">
      <c r="A39" s="147"/>
      <c r="B39" s="261">
        <v>8</v>
      </c>
      <c r="C39" s="1063" t="s">
        <v>221</v>
      </c>
      <c r="D39" s="1064"/>
      <c r="E39" s="1064"/>
      <c r="F39" s="1064"/>
      <c r="G39" s="1064"/>
      <c r="H39" s="1065"/>
      <c r="I39" s="273">
        <f>'InstrumenGuru (2)'!G278</f>
        <v>0</v>
      </c>
      <c r="J39" s="147"/>
    </row>
    <row r="40" spans="1:10">
      <c r="A40" s="147"/>
      <c r="B40" s="260" t="s">
        <v>1068</v>
      </c>
      <c r="C40" s="262"/>
      <c r="D40" s="262"/>
      <c r="E40" s="262"/>
      <c r="F40" s="262"/>
      <c r="G40" s="262"/>
      <c r="H40" s="262"/>
      <c r="I40" s="272"/>
      <c r="J40" s="147"/>
    </row>
    <row r="41" spans="1:10" ht="33" customHeight="1">
      <c r="A41" s="147"/>
      <c r="B41" s="261">
        <v>9</v>
      </c>
      <c r="C41" s="1063" t="s">
        <v>252</v>
      </c>
      <c r="D41" s="1064"/>
      <c r="E41" s="1064"/>
      <c r="F41" s="1064"/>
      <c r="G41" s="1064"/>
      <c r="H41" s="1065"/>
      <c r="I41" s="273">
        <f>'InstrumenGuru (2)'!G308</f>
        <v>0</v>
      </c>
      <c r="J41" s="147"/>
    </row>
    <row r="42" spans="1:10" ht="33" customHeight="1">
      <c r="A42" s="147"/>
      <c r="B42" s="261">
        <v>10</v>
      </c>
      <c r="C42" s="1063" t="s">
        <v>275</v>
      </c>
      <c r="D42" s="1064"/>
      <c r="E42" s="1064"/>
      <c r="F42" s="1064"/>
      <c r="G42" s="1064"/>
      <c r="H42" s="1065"/>
      <c r="I42" s="273">
        <f>'InstrumenGuru (2)'!G343</f>
        <v>0</v>
      </c>
      <c r="J42" s="147"/>
    </row>
    <row r="43" spans="1:10" ht="33" customHeight="1">
      <c r="A43" s="147"/>
      <c r="B43" s="261">
        <v>11</v>
      </c>
      <c r="C43" s="1063" t="s">
        <v>301</v>
      </c>
      <c r="D43" s="1064"/>
      <c r="E43" s="1064"/>
      <c r="F43" s="1064"/>
      <c r="G43" s="1064"/>
      <c r="H43" s="1065"/>
      <c r="I43" s="273">
        <f>'InstrumenGuru (2)'!G381</f>
        <v>0</v>
      </c>
      <c r="J43" s="147"/>
    </row>
    <row r="44" spans="1:10">
      <c r="A44" s="147"/>
      <c r="B44" s="260" t="s">
        <v>1069</v>
      </c>
      <c r="C44" s="262"/>
      <c r="D44" s="262"/>
      <c r="E44" s="262"/>
      <c r="F44" s="262"/>
      <c r="G44" s="262"/>
      <c r="H44" s="262"/>
      <c r="I44" s="272"/>
      <c r="J44" s="147"/>
    </row>
    <row r="45" spans="1:10" ht="36.75" customHeight="1">
      <c r="A45" s="147"/>
      <c r="B45" s="261">
        <v>12</v>
      </c>
      <c r="C45" s="1063" t="s">
        <v>333</v>
      </c>
      <c r="D45" s="1064"/>
      <c r="E45" s="1064"/>
      <c r="F45" s="1064"/>
      <c r="G45" s="1064"/>
      <c r="H45" s="1065"/>
      <c r="I45" s="273">
        <f>'InstrumenGuru (2)'!G410</f>
        <v>0</v>
      </c>
      <c r="J45" s="147"/>
    </row>
    <row r="46" spans="1:10" ht="33" customHeight="1">
      <c r="A46" s="147"/>
      <c r="B46" s="261">
        <v>13</v>
      </c>
      <c r="C46" s="1063" t="s">
        <v>354</v>
      </c>
      <c r="D46" s="1064"/>
      <c r="E46" s="1064"/>
      <c r="F46" s="1064"/>
      <c r="G46" s="1064"/>
      <c r="H46" s="1065"/>
      <c r="I46" s="273">
        <f>'InstrumenGuru (2)'!G439</f>
        <v>0</v>
      </c>
      <c r="J46" s="147"/>
    </row>
    <row r="47" spans="1:10">
      <c r="A47" s="147"/>
      <c r="B47" s="260" t="s">
        <v>1070</v>
      </c>
      <c r="C47" s="262"/>
      <c r="D47" s="262"/>
      <c r="E47" s="262"/>
      <c r="F47" s="262"/>
      <c r="G47" s="262"/>
      <c r="H47" s="262"/>
      <c r="I47" s="272"/>
      <c r="J47" s="147"/>
    </row>
    <row r="48" spans="1:10" ht="33" customHeight="1">
      <c r="A48" s="147"/>
      <c r="B48" s="261">
        <v>14</v>
      </c>
      <c r="C48" s="1063" t="s">
        <v>374</v>
      </c>
      <c r="D48" s="1064"/>
      <c r="E48" s="1064"/>
      <c r="F48" s="1064"/>
      <c r="G48" s="1064"/>
      <c r="H48" s="1065"/>
      <c r="I48" s="273">
        <f>'InstrumenGuru (2)'!G468</f>
        <v>0</v>
      </c>
      <c r="J48" s="147"/>
    </row>
    <row r="49" spans="1:10" ht="15.9" customHeight="1">
      <c r="A49" s="147"/>
      <c r="B49" s="261">
        <v>15</v>
      </c>
      <c r="C49" s="1063" t="s">
        <v>391</v>
      </c>
      <c r="D49" s="1064"/>
      <c r="E49" s="1064"/>
      <c r="F49" s="1064"/>
      <c r="G49" s="1064"/>
      <c r="H49" s="1065"/>
      <c r="I49" s="273">
        <f>'InstrumenGuru (2)'!G497</f>
        <v>0</v>
      </c>
      <c r="J49" s="147"/>
    </row>
    <row r="50" spans="1:10">
      <c r="A50" s="147"/>
      <c r="B50" s="1066" t="s">
        <v>486</v>
      </c>
      <c r="C50" s="1067"/>
      <c r="D50" s="1067"/>
      <c r="E50" s="1067"/>
      <c r="F50" s="1067"/>
      <c r="G50" s="1067"/>
      <c r="H50" s="1068"/>
      <c r="I50" s="273">
        <f>SUM(I32:I49)</f>
        <v>1</v>
      </c>
      <c r="J50" s="147"/>
    </row>
    <row r="51" spans="1:10">
      <c r="A51" s="147"/>
      <c r="B51" s="1066" t="s">
        <v>1071</v>
      </c>
      <c r="C51" s="1067"/>
      <c r="D51" s="1067"/>
      <c r="E51" s="1067"/>
      <c r="F51" s="1067"/>
      <c r="G51" s="1067"/>
      <c r="H51" s="1068"/>
      <c r="I51" s="273">
        <v>60</v>
      </c>
      <c r="J51" s="147"/>
    </row>
    <row r="52" spans="1:10">
      <c r="A52" s="147"/>
      <c r="B52" s="1066" t="s">
        <v>1072</v>
      </c>
      <c r="C52" s="1067"/>
      <c r="D52" s="1067"/>
      <c r="E52" s="1067"/>
      <c r="F52" s="1067"/>
      <c r="G52" s="1067"/>
      <c r="H52" s="1068"/>
      <c r="I52" s="274">
        <f>(I50/I51)*100</f>
        <v>1.6666666666666667</v>
      </c>
      <c r="J52" s="147"/>
    </row>
    <row r="53" spans="1:10" ht="30" customHeight="1">
      <c r="A53" s="147"/>
      <c r="B53" s="1071" t="s">
        <v>913</v>
      </c>
      <c r="C53" s="1072"/>
      <c r="D53" s="1072"/>
      <c r="E53" s="1072"/>
      <c r="F53" s="1072"/>
      <c r="G53" s="1072"/>
      <c r="H53" s="1073"/>
      <c r="I53" s="275" t="str">
        <f>IF(I52&gt;=91,"Amat Baik",IF(I52&gt;=76,"Baik",IF(I52&gt;=61,"Cukup",IF(I52&gt;=51,"Sedang","Kurang"))))</f>
        <v>Kurang</v>
      </c>
      <c r="J53" s="147"/>
    </row>
    <row r="54" spans="1:10">
      <c r="A54" s="147"/>
      <c r="B54" s="225"/>
      <c r="C54" s="152"/>
      <c r="D54" s="152"/>
      <c r="E54" s="152"/>
      <c r="F54" s="152"/>
      <c r="G54" s="152"/>
      <c r="H54" s="152"/>
      <c r="I54" s="162"/>
      <c r="J54" s="147"/>
    </row>
    <row r="55" spans="1:10" ht="15.75" customHeight="1">
      <c r="A55" s="147"/>
      <c r="B55" s="263"/>
      <c r="C55" s="264"/>
      <c r="D55" s="264"/>
      <c r="E55" s="264"/>
      <c r="F55" s="264"/>
      <c r="G55" s="265" t="s">
        <v>872</v>
      </c>
      <c r="H55" s="266">
        <f>DATA!$F$21</f>
        <v>0</v>
      </c>
      <c r="I55" s="265"/>
      <c r="J55" s="147"/>
    </row>
    <row r="56" spans="1:10" ht="15.75" customHeight="1">
      <c r="A56" s="147"/>
      <c r="B56" s="1074" t="s">
        <v>544</v>
      </c>
      <c r="C56" s="1074"/>
      <c r="D56" s="815" t="s">
        <v>54</v>
      </c>
      <c r="E56" s="815"/>
      <c r="F56" s="815"/>
      <c r="G56" s="1075" t="s">
        <v>1073</v>
      </c>
      <c r="H56" s="1075"/>
      <c r="I56" s="1075"/>
      <c r="J56" s="147"/>
    </row>
    <row r="57" spans="1:10">
      <c r="A57" s="147"/>
      <c r="B57" s="267"/>
      <c r="C57" s="268"/>
      <c r="D57" s="268"/>
      <c r="E57" s="268"/>
      <c r="F57" s="268"/>
      <c r="G57" s="269"/>
      <c r="H57" s="269"/>
      <c r="I57" s="276"/>
      <c r="J57" s="147"/>
    </row>
    <row r="58" spans="1:10">
      <c r="A58" s="147"/>
      <c r="B58" s="267"/>
      <c r="C58" s="268"/>
      <c r="D58" s="268"/>
      <c r="E58" s="268"/>
      <c r="F58" s="268"/>
      <c r="G58" s="269"/>
      <c r="H58" s="269"/>
      <c r="I58" s="276"/>
      <c r="J58" s="147"/>
    </row>
    <row r="59" spans="1:10">
      <c r="A59" s="147"/>
      <c r="B59" s="267"/>
      <c r="C59" s="268"/>
      <c r="D59" s="268"/>
      <c r="E59" s="268"/>
      <c r="F59" s="268"/>
      <c r="G59" s="269"/>
      <c r="H59" s="269"/>
      <c r="I59" s="276"/>
      <c r="J59" s="147"/>
    </row>
    <row r="60" spans="1:10">
      <c r="A60" s="147"/>
      <c r="B60" s="267"/>
      <c r="C60" s="268"/>
      <c r="D60" s="268"/>
      <c r="E60" s="268"/>
      <c r="F60" s="268"/>
      <c r="G60" s="269"/>
      <c r="H60" s="269"/>
      <c r="I60" s="276"/>
      <c r="J60" s="147"/>
    </row>
    <row r="61" spans="1:10" ht="15.75" customHeight="1">
      <c r="A61" s="147"/>
      <c r="B61" s="1061">
        <f>nama_guru</f>
        <v>0</v>
      </c>
      <c r="C61" s="1061"/>
      <c r="D61" s="817">
        <f>nama_penilai</f>
        <v>0</v>
      </c>
      <c r="E61" s="817"/>
      <c r="F61" s="817"/>
      <c r="G61" s="1062">
        <f>nama_kasek</f>
        <v>0</v>
      </c>
      <c r="H61" s="1062"/>
      <c r="I61" s="1062"/>
      <c r="J61" s="147"/>
    </row>
    <row r="62" spans="1:10" ht="14.5">
      <c r="A62" s="147"/>
      <c r="B62" s="1069" t="str">
        <f>nip_guru</f>
        <v>NIP.</v>
      </c>
      <c r="C62" s="1069"/>
      <c r="D62" s="797" t="str">
        <f>nip_penilai</f>
        <v>NIP.</v>
      </c>
      <c r="E62" s="797"/>
      <c r="F62" s="797"/>
      <c r="G62" s="1070" t="str">
        <f>nip_kasek</f>
        <v>NIP.</v>
      </c>
      <c r="H62" s="1070"/>
      <c r="I62" s="1070"/>
      <c r="J62" s="147"/>
    </row>
    <row r="63" spans="1:10">
      <c r="A63" s="147"/>
      <c r="B63" s="263"/>
      <c r="C63" s="264"/>
      <c r="D63" s="264"/>
      <c r="E63" s="264"/>
      <c r="F63" s="264"/>
      <c r="G63" s="264"/>
      <c r="H63" s="264"/>
      <c r="I63" s="277"/>
      <c r="J63" s="147"/>
    </row>
    <row r="64" spans="1:10">
      <c r="A64" s="147"/>
      <c r="B64" s="148"/>
      <c r="C64" s="149"/>
      <c r="D64" s="149"/>
      <c r="E64" s="149"/>
      <c r="F64" s="149"/>
      <c r="G64" s="149"/>
      <c r="H64" s="149"/>
      <c r="I64" s="161"/>
      <c r="J64" s="147"/>
    </row>
    <row r="65" spans="1:10">
      <c r="A65" s="147"/>
      <c r="B65" s="148"/>
      <c r="C65" s="149"/>
      <c r="D65" s="149"/>
      <c r="E65" s="149"/>
      <c r="F65" s="149"/>
      <c r="G65" s="149"/>
      <c r="H65" s="149"/>
      <c r="I65" s="161"/>
      <c r="J65" s="147"/>
    </row>
    <row r="66" spans="1:10">
      <c r="A66" s="147"/>
      <c r="B66" s="148"/>
      <c r="C66" s="149"/>
      <c r="D66" s="149"/>
      <c r="E66" s="149"/>
      <c r="F66" s="149"/>
      <c r="G66" s="149"/>
      <c r="H66" s="149"/>
      <c r="I66" s="161"/>
      <c r="J66" s="147"/>
    </row>
    <row r="67" spans="1:10" hidden="1"/>
    <row r="68" spans="1:10" hidden="1"/>
    <row r="69" spans="1:10" hidden="1"/>
    <row r="70" spans="1:10" hidden="1"/>
    <row r="71" spans="1:10" hidden="1"/>
    <row r="72" spans="1:10" hidden="1"/>
    <row r="73" spans="1:10" hidden="1"/>
    <row r="74" spans="1:10" hidden="1"/>
  </sheetData>
  <sheetProtection selectLockedCells="1"/>
  <mergeCells count="71">
    <mergeCell ref="B1:E1"/>
    <mergeCell ref="B2:E2"/>
    <mergeCell ref="B3:E3"/>
    <mergeCell ref="H5:I5"/>
    <mergeCell ref="B6:I6"/>
    <mergeCell ref="B8:C8"/>
    <mergeCell ref="B9:D9"/>
    <mergeCell ref="F9:I9"/>
    <mergeCell ref="B10:D10"/>
    <mergeCell ref="F10:I10"/>
    <mergeCell ref="B11:D11"/>
    <mergeCell ref="F11:I11"/>
    <mergeCell ref="B12:D12"/>
    <mergeCell ref="F12:I12"/>
    <mergeCell ref="B13:D13"/>
    <mergeCell ref="F13:I13"/>
    <mergeCell ref="B14:D14"/>
    <mergeCell ref="F14:I14"/>
    <mergeCell ref="B15:D15"/>
    <mergeCell ref="F15:I15"/>
    <mergeCell ref="B16:D16"/>
    <mergeCell ref="F16:I16"/>
    <mergeCell ref="B17:D17"/>
    <mergeCell ref="F17:I17"/>
    <mergeCell ref="F18:I18"/>
    <mergeCell ref="B19:D19"/>
    <mergeCell ref="F19:I19"/>
    <mergeCell ref="B20:D20"/>
    <mergeCell ref="F20:I20"/>
    <mergeCell ref="B21:D21"/>
    <mergeCell ref="F21:I21"/>
    <mergeCell ref="B22:D22"/>
    <mergeCell ref="F22:I22"/>
    <mergeCell ref="B23:D23"/>
    <mergeCell ref="F23:I23"/>
    <mergeCell ref="B24:D24"/>
    <mergeCell ref="F24:I24"/>
    <mergeCell ref="B25:C25"/>
    <mergeCell ref="C35:H35"/>
    <mergeCell ref="C36:H36"/>
    <mergeCell ref="C37:H37"/>
    <mergeCell ref="C38:H38"/>
    <mergeCell ref="B26:F26"/>
    <mergeCell ref="B29:C29"/>
    <mergeCell ref="C30:H30"/>
    <mergeCell ref="C32:H32"/>
    <mergeCell ref="C33:H33"/>
    <mergeCell ref="B62:C62"/>
    <mergeCell ref="D62:F62"/>
    <mergeCell ref="G62:I62"/>
    <mergeCell ref="B52:H52"/>
    <mergeCell ref="B53:H53"/>
    <mergeCell ref="B56:C56"/>
    <mergeCell ref="D56:F56"/>
    <mergeCell ref="G56:I56"/>
    <mergeCell ref="I27:I28"/>
    <mergeCell ref="B27:F28"/>
    <mergeCell ref="B61:C61"/>
    <mergeCell ref="D61:F61"/>
    <mergeCell ref="G61:I61"/>
    <mergeCell ref="C46:H46"/>
    <mergeCell ref="C48:H48"/>
    <mergeCell ref="C49:H49"/>
    <mergeCell ref="B50:H50"/>
    <mergeCell ref="B51:H51"/>
    <mergeCell ref="C39:H39"/>
    <mergeCell ref="C41:H41"/>
    <mergeCell ref="C42:H42"/>
    <mergeCell ref="C43:H43"/>
    <mergeCell ref="C45:H45"/>
    <mergeCell ref="C34:H34"/>
  </mergeCells>
  <conditionalFormatting sqref="A1:XFD31 A50:XFD65536 A32:H49 J32:IV49">
    <cfRule type="cellIs" dxfId="8" priority="1" operator="equal">
      <formula>0</formula>
    </cfRule>
  </conditionalFormatting>
  <conditionalFormatting sqref="F9:I24">
    <cfRule type="cellIs" dxfId="7" priority="3" operator="equal">
      <formula>0</formula>
    </cfRule>
  </conditionalFormatting>
  <conditionalFormatting sqref="B55:I62">
    <cfRule type="cellIs" dxfId="6" priority="2" operator="equal">
      <formula>0</formula>
    </cfRule>
  </conditionalFormatting>
  <dataValidations count="1">
    <dataValidation allowBlank="1" showInputMessage="1" showErrorMessage="1" prompt="Untuk merubah kembali menu utama_x000a_Isi Data Guru_x000a_Selengkapnya" sqref="G55:I55 B61:C61 D61:F61 G61:I61 B62:C62 D62:F62 G62:I62"/>
  </dataValidations>
  <printOptions horizontalCentered="1"/>
  <pageMargins left="0.45" right="0.2" top="0.75" bottom="1"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4"/>
  <sheetViews>
    <sheetView showGridLines="0" showRowColHeaders="0" workbookViewId="0">
      <pane xSplit="10" ySplit="3" topLeftCell="K8" activePane="bottomRight" state="frozen"/>
      <selection pane="topRight"/>
      <selection pane="bottomLeft"/>
      <selection pane="bottomRight" activeCell="A3" sqref="A3"/>
    </sheetView>
  </sheetViews>
  <sheetFormatPr defaultColWidth="0" defaultRowHeight="15.75" customHeight="1" zeroHeight="1"/>
  <cols>
    <col min="1" max="1" width="12.08984375" style="141" customWidth="1"/>
    <col min="2" max="2" width="5" style="142" customWidth="1"/>
    <col min="3" max="3" width="8" style="143" customWidth="1"/>
    <col min="4" max="4" width="24.90625" style="143" customWidth="1"/>
    <col min="5" max="5" width="3.453125" style="143" customWidth="1"/>
    <col min="6" max="6" width="13.36328125" style="143" customWidth="1"/>
    <col min="7" max="8" width="11.08984375" style="143" customWidth="1"/>
    <col min="9" max="9" width="11.08984375" style="144" customWidth="1"/>
    <col min="10" max="10" width="11.90625" style="141" customWidth="1"/>
    <col min="11" max="13" width="0" style="141" hidden="1" customWidth="1"/>
    <col min="14" max="16384" width="9.08984375" style="141" hidden="1"/>
  </cols>
  <sheetData>
    <row r="1" spans="1:13" ht="15" customHeight="1">
      <c r="A1" s="147"/>
      <c r="B1" s="1086" t="s">
        <v>1074</v>
      </c>
      <c r="C1" s="1086"/>
      <c r="D1" s="1086"/>
      <c r="E1" s="1086"/>
      <c r="F1" s="1087" t="s">
        <v>1075</v>
      </c>
      <c r="G1" s="1087"/>
      <c r="H1" s="1087"/>
      <c r="I1" s="1087"/>
      <c r="J1" s="160"/>
    </row>
    <row r="2" spans="1:13" ht="15" customHeight="1">
      <c r="A2" s="147"/>
      <c r="B2" s="1086" t="s">
        <v>1076</v>
      </c>
      <c r="C2" s="1086"/>
      <c r="D2" s="1086"/>
      <c r="E2" s="1086"/>
      <c r="F2" s="1087" t="s">
        <v>1077</v>
      </c>
      <c r="G2" s="1087"/>
      <c r="H2" s="1087"/>
      <c r="I2" s="1087"/>
      <c r="J2" s="160"/>
    </row>
    <row r="3" spans="1:13" ht="15" customHeight="1">
      <c r="A3" s="147"/>
      <c r="B3" s="1086" t="s">
        <v>1078</v>
      </c>
      <c r="C3" s="1086"/>
      <c r="D3" s="1086"/>
      <c r="E3" s="1086"/>
      <c r="F3" s="1087" t="s">
        <v>1079</v>
      </c>
      <c r="G3" s="1087"/>
      <c r="H3" s="1087"/>
      <c r="I3" s="1087"/>
      <c r="J3" s="160"/>
    </row>
    <row r="4" spans="1:13" ht="15.5">
      <c r="A4" s="147"/>
      <c r="B4" s="148"/>
      <c r="C4" s="149"/>
      <c r="D4" s="149"/>
      <c r="E4" s="149"/>
      <c r="F4" s="149"/>
      <c r="G4" s="149"/>
      <c r="H4" s="149"/>
      <c r="I4" s="161"/>
      <c r="J4" s="147"/>
    </row>
    <row r="5" spans="1:13" ht="15.75" customHeight="1">
      <c r="A5" s="147"/>
      <c r="B5" s="150"/>
      <c r="C5" s="150"/>
      <c r="D5" s="150"/>
      <c r="E5" s="150"/>
      <c r="F5" s="150"/>
      <c r="G5" s="150"/>
      <c r="H5" s="896" t="s">
        <v>1080</v>
      </c>
      <c r="I5" s="896"/>
      <c r="J5" s="147"/>
    </row>
    <row r="6" spans="1:13" ht="15.75" customHeight="1">
      <c r="A6" s="147"/>
      <c r="B6" s="874" t="s">
        <v>1081</v>
      </c>
      <c r="C6" s="874"/>
      <c r="D6" s="874"/>
      <c r="E6" s="874"/>
      <c r="F6" s="874"/>
      <c r="G6" s="874"/>
      <c r="H6" s="874"/>
      <c r="I6" s="874"/>
      <c r="J6" s="147"/>
    </row>
    <row r="7" spans="1:13" ht="15.5">
      <c r="A7" s="147"/>
      <c r="B7" s="151"/>
      <c r="C7" s="152"/>
      <c r="D7" s="152"/>
      <c r="E7" s="152"/>
      <c r="F7" s="152"/>
      <c r="G7" s="152"/>
      <c r="H7" s="152"/>
      <c r="I7" s="162"/>
      <c r="J7" s="147"/>
    </row>
    <row r="8" spans="1:13" ht="15.5">
      <c r="A8" s="147"/>
      <c r="B8" s="897" t="s">
        <v>568</v>
      </c>
      <c r="C8" s="897"/>
      <c r="D8" s="223"/>
      <c r="E8" s="152"/>
      <c r="F8" s="152"/>
      <c r="G8" s="152"/>
      <c r="H8" s="152"/>
      <c r="I8" s="162"/>
      <c r="J8" s="147"/>
    </row>
    <row r="9" spans="1:13" ht="14.5">
      <c r="A9" s="147"/>
      <c r="B9" s="887" t="s">
        <v>517</v>
      </c>
      <c r="C9" s="887"/>
      <c r="D9" s="887"/>
      <c r="E9" s="152" t="s">
        <v>492</v>
      </c>
      <c r="F9" s="867">
        <f>DATA!F9</f>
        <v>0</v>
      </c>
      <c r="G9" s="867"/>
      <c r="H9" s="867"/>
      <c r="I9" s="867"/>
      <c r="J9" s="147"/>
    </row>
    <row r="10" spans="1:13" ht="14.5">
      <c r="A10" s="147"/>
      <c r="B10" s="887" t="s">
        <v>518</v>
      </c>
      <c r="C10" s="887"/>
      <c r="D10" s="887"/>
      <c r="E10" s="152" t="s">
        <v>492</v>
      </c>
      <c r="F10" s="867">
        <f>DATA!F10</f>
        <v>0</v>
      </c>
      <c r="G10" s="867"/>
      <c r="H10" s="867"/>
      <c r="I10" s="867"/>
      <c r="J10" s="147"/>
    </row>
    <row r="11" spans="1:13" ht="14.5">
      <c r="A11" s="147"/>
      <c r="B11" s="887" t="s">
        <v>519</v>
      </c>
      <c r="C11" s="887"/>
      <c r="D11" s="887"/>
      <c r="E11" s="152" t="s">
        <v>492</v>
      </c>
      <c r="F11" s="867">
        <f>DATA!F11</f>
        <v>0</v>
      </c>
      <c r="G11" s="867"/>
      <c r="H11" s="867"/>
      <c r="I11" s="867"/>
      <c r="J11" s="147"/>
    </row>
    <row r="12" spans="1:13" ht="14.5">
      <c r="A12" s="147"/>
      <c r="B12" s="887" t="s">
        <v>520</v>
      </c>
      <c r="C12" s="887"/>
      <c r="D12" s="887"/>
      <c r="E12" s="152" t="s">
        <v>492</v>
      </c>
      <c r="F12" s="867" t="str">
        <f>DATA!F12</f>
        <v>Penata Muda Tk I, III/b</v>
      </c>
      <c r="G12" s="867"/>
      <c r="H12" s="867"/>
      <c r="I12" s="867"/>
      <c r="J12" s="147"/>
    </row>
    <row r="13" spans="1:13" ht="14.5">
      <c r="A13" s="147"/>
      <c r="B13" s="887" t="s">
        <v>521</v>
      </c>
      <c r="C13" s="887"/>
      <c r="D13" s="887"/>
      <c r="E13" s="152" t="s">
        <v>492</v>
      </c>
      <c r="F13" s="873">
        <f>DATA!F13</f>
        <v>0</v>
      </c>
      <c r="G13" s="873"/>
      <c r="H13" s="873"/>
      <c r="I13" s="873"/>
      <c r="J13" s="147"/>
    </row>
    <row r="14" spans="1:13" ht="14.5">
      <c r="A14" s="147"/>
      <c r="B14" s="887" t="s">
        <v>522</v>
      </c>
      <c r="C14" s="887"/>
      <c r="D14" s="887"/>
      <c r="E14" s="152" t="s">
        <v>492</v>
      </c>
      <c r="F14" s="867">
        <f>DATA!F14</f>
        <v>0</v>
      </c>
      <c r="G14" s="867"/>
      <c r="H14" s="867"/>
      <c r="I14" s="867"/>
      <c r="J14" s="147"/>
    </row>
    <row r="15" spans="1:13" ht="14.5">
      <c r="A15" s="147"/>
      <c r="B15" s="887" t="s">
        <v>523</v>
      </c>
      <c r="C15" s="887"/>
      <c r="D15" s="887"/>
      <c r="E15" s="152" t="s">
        <v>492</v>
      </c>
      <c r="F15" s="867">
        <f>DATA!F15</f>
        <v>0</v>
      </c>
      <c r="G15" s="867"/>
      <c r="H15" s="867"/>
      <c r="I15" s="867"/>
      <c r="J15" s="147"/>
    </row>
    <row r="16" spans="1:13" ht="14.5">
      <c r="A16" s="147"/>
      <c r="B16" s="887" t="s">
        <v>524</v>
      </c>
      <c r="C16" s="887"/>
      <c r="D16" s="887"/>
      <c r="E16" s="152" t="s">
        <v>492</v>
      </c>
      <c r="F16" s="867">
        <f>DATA!F16</f>
        <v>0</v>
      </c>
      <c r="G16" s="867"/>
      <c r="H16" s="867"/>
      <c r="I16" s="867"/>
      <c r="J16" s="147"/>
      <c r="M16" s="141" t="s">
        <v>55</v>
      </c>
    </row>
    <row r="17" spans="1:10" ht="14.5">
      <c r="A17" s="147"/>
      <c r="B17" s="887" t="s">
        <v>569</v>
      </c>
      <c r="C17" s="887"/>
      <c r="D17" s="887"/>
      <c r="E17" s="152" t="s">
        <v>492</v>
      </c>
      <c r="F17" s="867">
        <f>DATA!F17</f>
        <v>0</v>
      </c>
      <c r="G17" s="867"/>
      <c r="H17" s="867"/>
      <c r="I17" s="867"/>
      <c r="J17" s="147"/>
    </row>
    <row r="18" spans="1:10" ht="14.5">
      <c r="A18" s="147"/>
      <c r="B18" s="224" t="s">
        <v>570</v>
      </c>
      <c r="C18" s="224"/>
      <c r="D18" s="223"/>
      <c r="E18" s="152"/>
      <c r="F18" s="867"/>
      <c r="G18" s="867"/>
      <c r="H18" s="867"/>
      <c r="I18" s="867"/>
      <c r="J18" s="147"/>
    </row>
    <row r="19" spans="1:10" ht="14.5">
      <c r="A19" s="147"/>
      <c r="B19" s="887" t="s">
        <v>527</v>
      </c>
      <c r="C19" s="887"/>
      <c r="D19" s="887"/>
      <c r="E19" s="152" t="s">
        <v>492</v>
      </c>
      <c r="F19" s="867">
        <f>DATA!F31</f>
        <v>0</v>
      </c>
      <c r="G19" s="867"/>
      <c r="H19" s="867"/>
      <c r="I19" s="867"/>
      <c r="J19" s="147"/>
    </row>
    <row r="20" spans="1:10" ht="14.5">
      <c r="A20" s="147"/>
      <c r="B20" s="887" t="s">
        <v>528</v>
      </c>
      <c r="C20" s="887"/>
      <c r="D20" s="887"/>
      <c r="E20" s="152" t="s">
        <v>492</v>
      </c>
      <c r="F20" s="867">
        <f>DATA!F32</f>
        <v>0</v>
      </c>
      <c r="G20" s="867"/>
      <c r="H20" s="867"/>
      <c r="I20" s="867"/>
      <c r="J20" s="147"/>
    </row>
    <row r="21" spans="1:10" ht="14.5">
      <c r="A21" s="147"/>
      <c r="B21" s="887" t="s">
        <v>529</v>
      </c>
      <c r="C21" s="887"/>
      <c r="D21" s="887"/>
      <c r="E21" s="152" t="s">
        <v>492</v>
      </c>
      <c r="F21" s="867">
        <f>DATA!F33</f>
        <v>0</v>
      </c>
      <c r="G21" s="867"/>
      <c r="H21" s="867"/>
      <c r="I21" s="867"/>
      <c r="J21" s="147"/>
    </row>
    <row r="22" spans="1:10" ht="14.5">
      <c r="A22" s="147"/>
      <c r="B22" s="887" t="s">
        <v>530</v>
      </c>
      <c r="C22" s="887"/>
      <c r="D22" s="887"/>
      <c r="E22" s="152" t="s">
        <v>492</v>
      </c>
      <c r="F22" s="867">
        <f>DATA!F34</f>
        <v>0</v>
      </c>
      <c r="G22" s="867"/>
      <c r="H22" s="867"/>
      <c r="I22" s="867"/>
      <c r="J22" s="147"/>
    </row>
    <row r="23" spans="1:10" ht="14.5">
      <c r="A23" s="147"/>
      <c r="B23" s="887" t="s">
        <v>531</v>
      </c>
      <c r="C23" s="887"/>
      <c r="D23" s="887"/>
      <c r="E23" s="152" t="s">
        <v>492</v>
      </c>
      <c r="F23" s="867" t="str">
        <f>DATA!F35</f>
        <v>Sleman</v>
      </c>
      <c r="G23" s="867"/>
      <c r="H23" s="867"/>
      <c r="I23" s="867"/>
      <c r="J23" s="147"/>
    </row>
    <row r="24" spans="1:10" ht="14.5">
      <c r="A24" s="147"/>
      <c r="B24" s="887" t="s">
        <v>532</v>
      </c>
      <c r="C24" s="887"/>
      <c r="D24" s="887"/>
      <c r="E24" s="152" t="s">
        <v>492</v>
      </c>
      <c r="F24" s="867" t="str">
        <f>DATA!F36</f>
        <v>Daerah Istimewa Yogyakarta</v>
      </c>
      <c r="G24" s="867"/>
      <c r="H24" s="867"/>
      <c r="I24" s="867"/>
      <c r="J24" s="147"/>
    </row>
    <row r="25" spans="1:10" ht="15.5">
      <c r="A25" s="147"/>
      <c r="B25" s="888"/>
      <c r="C25" s="888"/>
      <c r="D25" s="225"/>
      <c r="E25" s="152"/>
      <c r="F25" s="152"/>
      <c r="G25" s="152"/>
      <c r="H25" s="152"/>
      <c r="I25" s="162"/>
      <c r="J25" s="147"/>
    </row>
    <row r="26" spans="1:10" ht="15.5">
      <c r="A26" s="147"/>
      <c r="B26" s="226"/>
      <c r="C26" s="227"/>
      <c r="D26" s="227"/>
      <c r="E26" s="227"/>
      <c r="F26" s="227"/>
      <c r="G26" s="228"/>
      <c r="H26" s="228"/>
      <c r="I26" s="245"/>
      <c r="J26" s="147"/>
    </row>
    <row r="27" spans="1:10" ht="15.75" customHeight="1">
      <c r="A27" s="147"/>
      <c r="B27" s="889" t="s">
        <v>571</v>
      </c>
      <c r="C27" s="890"/>
      <c r="D27" s="890"/>
      <c r="E27" s="890"/>
      <c r="F27" s="890"/>
      <c r="G27" s="890"/>
      <c r="H27" s="890"/>
      <c r="I27" s="891"/>
      <c r="J27" s="147"/>
    </row>
    <row r="28" spans="1:10" ht="15.75" customHeight="1">
      <c r="A28" s="147"/>
      <c r="B28" s="229"/>
      <c r="C28" s="230"/>
      <c r="D28" s="230"/>
      <c r="E28" s="230"/>
      <c r="F28" s="230"/>
      <c r="G28" s="231"/>
      <c r="H28" s="231"/>
      <c r="I28" s="246"/>
      <c r="J28" s="147"/>
    </row>
    <row r="29" spans="1:10" ht="7.5" customHeight="1">
      <c r="A29" s="147"/>
      <c r="B29" s="229"/>
      <c r="C29" s="230"/>
      <c r="D29" s="232"/>
      <c r="E29" s="231"/>
      <c r="F29" s="231"/>
      <c r="G29" s="231"/>
      <c r="H29" s="231"/>
      <c r="I29" s="247"/>
      <c r="J29" s="147"/>
    </row>
    <row r="30" spans="1:10" ht="15.75" customHeight="1">
      <c r="A30" s="147"/>
      <c r="B30" s="892" t="s">
        <v>572</v>
      </c>
      <c r="C30" s="893"/>
      <c r="D30" s="893"/>
      <c r="E30" s="893"/>
      <c r="F30" s="893"/>
      <c r="G30" s="893"/>
      <c r="H30" s="893"/>
      <c r="I30" s="894"/>
      <c r="J30" s="147"/>
    </row>
    <row r="31" spans="1:10" ht="15.5">
      <c r="A31" s="147"/>
      <c r="B31" s="233"/>
      <c r="C31" s="234"/>
      <c r="D31" s="234"/>
      <c r="E31" s="234"/>
      <c r="F31" s="234"/>
      <c r="G31" s="234"/>
      <c r="H31" s="234"/>
      <c r="I31" s="247"/>
      <c r="J31" s="147"/>
    </row>
    <row r="32" spans="1:10" ht="39" customHeight="1">
      <c r="A32" s="147"/>
      <c r="B32" s="877" t="s">
        <v>573</v>
      </c>
      <c r="C32" s="878"/>
      <c r="D32" s="878"/>
      <c r="E32" s="878"/>
      <c r="F32" s="878"/>
      <c r="G32" s="878"/>
      <c r="H32" s="878"/>
      <c r="I32" s="879"/>
      <c r="J32" s="147"/>
    </row>
    <row r="33" spans="1:10" ht="15" customHeight="1">
      <c r="A33" s="147"/>
      <c r="B33" s="235"/>
      <c r="C33" s="236"/>
      <c r="D33" s="236"/>
      <c r="E33" s="236"/>
      <c r="F33" s="236"/>
      <c r="G33" s="236"/>
      <c r="H33" s="236"/>
      <c r="I33" s="247"/>
      <c r="J33" s="147"/>
    </row>
    <row r="34" spans="1:10" ht="15" customHeight="1">
      <c r="A34" s="147"/>
      <c r="B34" s="880" t="s">
        <v>574</v>
      </c>
      <c r="C34" s="881"/>
      <c r="D34" s="1083">
        <f>DATA!F9</f>
        <v>0</v>
      </c>
      <c r="E34" s="1083"/>
      <c r="F34" s="237" t="s">
        <v>575</v>
      </c>
      <c r="G34" s="1084">
        <f>DATA!F23</f>
        <v>0</v>
      </c>
      <c r="H34" s="1084"/>
      <c r="I34" s="1085"/>
      <c r="J34" s="147"/>
    </row>
    <row r="35" spans="1:10" ht="15" customHeight="1">
      <c r="A35" s="147"/>
      <c r="B35" s="238"/>
      <c r="C35" s="239"/>
      <c r="D35" s="239"/>
      <c r="E35" s="239"/>
      <c r="F35" s="239"/>
      <c r="G35" s="239"/>
      <c r="H35" s="239"/>
      <c r="I35" s="247"/>
      <c r="J35" s="147"/>
    </row>
    <row r="36" spans="1:10" ht="15" customHeight="1">
      <c r="A36" s="147"/>
      <c r="B36" s="238"/>
      <c r="C36" s="239"/>
      <c r="D36" s="239"/>
      <c r="E36" s="239"/>
      <c r="F36" s="239"/>
      <c r="G36" s="239"/>
      <c r="H36" s="239"/>
      <c r="I36" s="247"/>
      <c r="J36" s="147"/>
    </row>
    <row r="37" spans="1:10" ht="15.9" customHeight="1">
      <c r="A37" s="147"/>
      <c r="B37" s="238" t="s">
        <v>576</v>
      </c>
      <c r="C37" s="239"/>
      <c r="D37" s="239"/>
      <c r="E37" s="239"/>
      <c r="F37" s="240" t="s">
        <v>576</v>
      </c>
      <c r="G37" s="239"/>
      <c r="H37" s="239"/>
      <c r="I37" s="247"/>
      <c r="J37" s="147"/>
    </row>
    <row r="38" spans="1:10" ht="16.5" customHeight="1">
      <c r="A38" s="147"/>
      <c r="B38" s="241"/>
      <c r="C38" s="239"/>
      <c r="D38" s="239"/>
      <c r="E38" s="239"/>
      <c r="F38" s="239"/>
      <c r="G38" s="239"/>
      <c r="H38" s="239"/>
      <c r="I38" s="247"/>
      <c r="J38" s="147"/>
    </row>
    <row r="39" spans="1:10" ht="17.25" customHeight="1">
      <c r="A39" s="147"/>
      <c r="B39" s="885" t="s">
        <v>577</v>
      </c>
      <c r="C39" s="886"/>
      <c r="D39" s="1082">
        <f>DATA!F21</f>
        <v>0</v>
      </c>
      <c r="E39" s="1083"/>
      <c r="F39" s="242"/>
      <c r="G39" s="239"/>
      <c r="H39" s="239"/>
      <c r="I39" s="247"/>
      <c r="J39" s="147"/>
    </row>
    <row r="40" spans="1:10" ht="15.5">
      <c r="A40" s="147"/>
      <c r="B40" s="243"/>
      <c r="C40" s="244"/>
      <c r="D40" s="244"/>
      <c r="E40" s="244"/>
      <c r="F40" s="244"/>
      <c r="G40" s="244"/>
      <c r="H40" s="244"/>
      <c r="I40" s="248"/>
      <c r="J40" s="147"/>
    </row>
    <row r="41" spans="1:10" ht="10.5" customHeight="1">
      <c r="A41" s="147"/>
      <c r="B41" s="232"/>
      <c r="C41" s="236"/>
      <c r="D41" s="236"/>
      <c r="E41" s="236"/>
      <c r="F41" s="236"/>
      <c r="G41" s="236"/>
      <c r="H41" s="236"/>
      <c r="I41" s="249"/>
      <c r="J41" s="147"/>
    </row>
    <row r="42" spans="1:10" ht="15.5">
      <c r="A42" s="147"/>
      <c r="B42" s="148"/>
      <c r="C42" s="149"/>
      <c r="D42" s="149"/>
      <c r="E42" s="149"/>
      <c r="F42" s="149"/>
      <c r="G42" s="149"/>
      <c r="H42" s="149"/>
      <c r="I42" s="161"/>
      <c r="J42" s="147"/>
    </row>
    <row r="43" spans="1:10" ht="15.5">
      <c r="A43" s="147"/>
      <c r="B43" s="148"/>
      <c r="C43" s="149"/>
      <c r="D43" s="149"/>
      <c r="E43" s="149"/>
      <c r="F43" s="149"/>
      <c r="G43" s="149"/>
      <c r="H43" s="149"/>
      <c r="I43" s="161"/>
      <c r="J43" s="147"/>
    </row>
    <row r="44" spans="1:10" ht="15.5">
      <c r="A44" s="147"/>
      <c r="B44" s="148"/>
      <c r="C44" s="149"/>
      <c r="D44" s="149"/>
      <c r="E44" s="149"/>
      <c r="F44" s="149"/>
      <c r="G44" s="149"/>
      <c r="H44" s="149"/>
      <c r="I44" s="161"/>
      <c r="J44" s="147"/>
    </row>
  </sheetData>
  <sheetProtection selectLockedCells="1"/>
  <mergeCells count="49">
    <mergeCell ref="B1:E1"/>
    <mergeCell ref="F1:I1"/>
    <mergeCell ref="B2:E2"/>
    <mergeCell ref="F2:I2"/>
    <mergeCell ref="B3:E3"/>
    <mergeCell ref="F3:I3"/>
    <mergeCell ref="H5:I5"/>
    <mergeCell ref="B6:I6"/>
    <mergeCell ref="B8:C8"/>
    <mergeCell ref="B9:D9"/>
    <mergeCell ref="F9:I9"/>
    <mergeCell ref="B10:D10"/>
    <mergeCell ref="F10:I10"/>
    <mergeCell ref="B11:D11"/>
    <mergeCell ref="F11:I11"/>
    <mergeCell ref="B12:D12"/>
    <mergeCell ref="F12:I12"/>
    <mergeCell ref="B13:D13"/>
    <mergeCell ref="F13:I13"/>
    <mergeCell ref="B14:D14"/>
    <mergeCell ref="F14:I14"/>
    <mergeCell ref="B15:D15"/>
    <mergeCell ref="F15:I15"/>
    <mergeCell ref="B16:D16"/>
    <mergeCell ref="F16:I16"/>
    <mergeCell ref="B17:D17"/>
    <mergeCell ref="F17:I17"/>
    <mergeCell ref="F18:I18"/>
    <mergeCell ref="B19:D19"/>
    <mergeCell ref="F19:I19"/>
    <mergeCell ref="B20:D20"/>
    <mergeCell ref="F20:I20"/>
    <mergeCell ref="B21:D21"/>
    <mergeCell ref="F21:I21"/>
    <mergeCell ref="B22:D22"/>
    <mergeCell ref="F22:I22"/>
    <mergeCell ref="B23:D23"/>
    <mergeCell ref="F23:I23"/>
    <mergeCell ref="B24:D24"/>
    <mergeCell ref="F24:I24"/>
    <mergeCell ref="B39:C39"/>
    <mergeCell ref="D39:E39"/>
    <mergeCell ref="B25:C25"/>
    <mergeCell ref="B27:I27"/>
    <mergeCell ref="B30:I30"/>
    <mergeCell ref="B32:I32"/>
    <mergeCell ref="B34:C34"/>
    <mergeCell ref="D34:E34"/>
    <mergeCell ref="G34:I34"/>
  </mergeCells>
  <conditionalFormatting sqref="D39:E39">
    <cfRule type="cellIs" dxfId="5" priority="1" operator="equal">
      <formula>0</formula>
    </cfRule>
  </conditionalFormatting>
  <conditionalFormatting sqref="F9:I24">
    <cfRule type="cellIs" dxfId="4" priority="3" operator="equal">
      <formula>0</formula>
    </cfRule>
  </conditionalFormatting>
  <conditionalFormatting sqref="B34:I38 B39:C39 G39:I39">
    <cfRule type="cellIs" dxfId="3" priority="2" operator="equal">
      <formula>0</formula>
    </cfRule>
  </conditionalFormatting>
  <printOptions horizontalCentered="1"/>
  <pageMargins left="0.45" right="0.2" top="0.75" bottom="1"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W70"/>
  <sheetViews>
    <sheetView showGridLines="0" showRowColHeaders="0" zoomScale="160" zoomScaleNormal="160" workbookViewId="0">
      <selection activeCell="H28" sqref="H28"/>
    </sheetView>
  </sheetViews>
  <sheetFormatPr defaultColWidth="0" defaultRowHeight="15" customHeight="1" zeroHeight="1"/>
  <cols>
    <col min="1" max="1" width="11.90625" style="141" customWidth="1"/>
    <col min="2" max="2" width="4.90625" style="141" customWidth="1"/>
    <col min="3" max="3" width="25.36328125" style="141" customWidth="1"/>
    <col min="4" max="4" width="1.453125" style="141" customWidth="1"/>
    <col min="5" max="5" width="25.6328125" style="141" customWidth="1"/>
    <col min="6" max="8" width="9.54296875" style="141" customWidth="1"/>
    <col min="9" max="9" width="11.90625" style="146" customWidth="1"/>
    <col min="10" max="18" width="9.08984375" style="145" hidden="1" customWidth="1"/>
    <col min="19" max="19" width="18.54296875" style="166" hidden="1" customWidth="1"/>
    <col min="20" max="16384" width="18.54296875" style="146" hidden="1"/>
  </cols>
  <sheetData>
    <row r="1" spans="1:15" ht="15" customHeight="1">
      <c r="A1" s="199"/>
      <c r="B1" s="875" t="s">
        <v>1082</v>
      </c>
      <c r="C1" s="875"/>
      <c r="D1" s="875"/>
      <c r="E1" s="875"/>
      <c r="F1" s="876" t="s">
        <v>510</v>
      </c>
      <c r="G1" s="876"/>
      <c r="H1" s="876"/>
      <c r="I1" s="160"/>
      <c r="O1" s="145">
        <v>5</v>
      </c>
    </row>
    <row r="2" spans="1:15" ht="15" customHeight="1">
      <c r="A2" s="199"/>
      <c r="B2" s="875" t="s">
        <v>511</v>
      </c>
      <c r="C2" s="875"/>
      <c r="D2" s="875"/>
      <c r="E2" s="875"/>
      <c r="F2" s="876" t="s">
        <v>512</v>
      </c>
      <c r="G2" s="876"/>
      <c r="H2" s="876"/>
      <c r="I2" s="160"/>
    </row>
    <row r="3" spans="1:15" ht="15" customHeight="1">
      <c r="A3" s="199"/>
      <c r="B3" s="875" t="s">
        <v>513</v>
      </c>
      <c r="C3" s="875"/>
      <c r="D3" s="875"/>
      <c r="E3" s="875"/>
      <c r="F3" s="876" t="s">
        <v>1083</v>
      </c>
      <c r="G3" s="876"/>
      <c r="H3" s="876"/>
      <c r="I3" s="160"/>
    </row>
    <row r="4" spans="1:15" ht="15" customHeight="1">
      <c r="A4" s="147"/>
      <c r="B4" s="147"/>
      <c r="C4" s="147"/>
      <c r="D4" s="147"/>
      <c r="E4" s="147"/>
      <c r="F4" s="147"/>
      <c r="G4" s="147"/>
      <c r="H4" s="147"/>
      <c r="I4" s="212"/>
    </row>
    <row r="5" spans="1:15" ht="15" customHeight="1">
      <c r="A5" s="147"/>
      <c r="B5" s="840" t="s">
        <v>490</v>
      </c>
      <c r="C5" s="840"/>
      <c r="D5" s="840"/>
      <c r="E5" s="840"/>
      <c r="F5" s="840"/>
      <c r="G5" s="840"/>
      <c r="H5" s="840"/>
      <c r="I5" s="147"/>
    </row>
    <row r="6" spans="1:15" ht="15" customHeight="1">
      <c r="A6" s="147"/>
      <c r="B6" s="200"/>
      <c r="C6" s="200"/>
      <c r="D6" s="200"/>
      <c r="E6" s="200"/>
      <c r="F6" s="200"/>
      <c r="G6" s="200"/>
      <c r="H6" s="200"/>
      <c r="I6" s="147"/>
    </row>
    <row r="7" spans="1:15" ht="15" customHeight="1">
      <c r="A7" s="147"/>
      <c r="B7" s="871" t="s">
        <v>516</v>
      </c>
      <c r="C7" s="871"/>
      <c r="D7" s="151"/>
      <c r="E7" s="200"/>
      <c r="F7" s="200"/>
      <c r="G7" s="200"/>
      <c r="H7" s="200"/>
      <c r="I7" s="147"/>
    </row>
    <row r="8" spans="1:15" ht="15" customHeight="1">
      <c r="A8" s="147"/>
      <c r="B8" s="866" t="s">
        <v>517</v>
      </c>
      <c r="C8" s="866"/>
      <c r="D8" s="152" t="s">
        <v>492</v>
      </c>
      <c r="E8" s="872">
        <f>DATA!F9</f>
        <v>0</v>
      </c>
      <c r="F8" s="872"/>
      <c r="G8" s="872"/>
      <c r="H8" s="872"/>
      <c r="I8" s="147"/>
    </row>
    <row r="9" spans="1:15" ht="15" customHeight="1">
      <c r="A9" s="147"/>
      <c r="B9" s="866" t="s">
        <v>518</v>
      </c>
      <c r="C9" s="866"/>
      <c r="D9" s="152" t="s">
        <v>492</v>
      </c>
      <c r="E9" s="867">
        <f>DATA!F10</f>
        <v>0</v>
      </c>
      <c r="F9" s="867"/>
      <c r="G9" s="867"/>
      <c r="H9" s="867"/>
      <c r="I9" s="147"/>
    </row>
    <row r="10" spans="1:15" ht="15" customHeight="1">
      <c r="A10" s="147"/>
      <c r="B10" s="866" t="s">
        <v>519</v>
      </c>
      <c r="C10" s="866"/>
      <c r="D10" s="152" t="s">
        <v>492</v>
      </c>
      <c r="E10" s="867">
        <f>DATA!F11</f>
        <v>0</v>
      </c>
      <c r="F10" s="867"/>
      <c r="G10" s="867"/>
      <c r="H10" s="867"/>
      <c r="I10" s="147"/>
    </row>
    <row r="11" spans="1:15" ht="15" customHeight="1">
      <c r="A11" s="147"/>
      <c r="B11" s="1181" t="s">
        <v>1253</v>
      </c>
      <c r="C11" s="866"/>
      <c r="D11" s="152" t="s">
        <v>492</v>
      </c>
      <c r="E11" s="867" t="str">
        <f>DATA!F12</f>
        <v>Penata Muda Tk I, III/b</v>
      </c>
      <c r="F11" s="867"/>
      <c r="G11" s="867"/>
      <c r="H11" s="867"/>
      <c r="I11" s="147"/>
    </row>
    <row r="12" spans="1:15" ht="15" customHeight="1">
      <c r="A12" s="147"/>
      <c r="B12" s="866" t="s">
        <v>521</v>
      </c>
      <c r="C12" s="866"/>
      <c r="D12" s="152" t="s">
        <v>492</v>
      </c>
      <c r="E12" s="873">
        <f>DATA!F13</f>
        <v>0</v>
      </c>
      <c r="F12" s="873"/>
      <c r="G12" s="873"/>
      <c r="H12" s="873"/>
      <c r="I12" s="147"/>
    </row>
    <row r="13" spans="1:15" ht="15" customHeight="1">
      <c r="A13" s="147"/>
      <c r="B13" s="866" t="s">
        <v>522</v>
      </c>
      <c r="C13" s="866"/>
      <c r="D13" s="152" t="s">
        <v>492</v>
      </c>
      <c r="E13" s="867"/>
      <c r="F13" s="867"/>
      <c r="G13" s="867"/>
      <c r="H13" s="867"/>
      <c r="I13" s="147"/>
    </row>
    <row r="14" spans="1:15" ht="15" customHeight="1">
      <c r="A14" s="147"/>
      <c r="B14" s="866" t="s">
        <v>523</v>
      </c>
      <c r="C14" s="866"/>
      <c r="D14" s="152" t="s">
        <v>492</v>
      </c>
      <c r="E14" s="867"/>
      <c r="F14" s="867"/>
      <c r="G14" s="867"/>
      <c r="H14" s="867"/>
      <c r="I14" s="147"/>
    </row>
    <row r="15" spans="1:15" ht="15" customHeight="1">
      <c r="A15" s="147"/>
      <c r="B15" s="866" t="s">
        <v>524</v>
      </c>
      <c r="C15" s="866"/>
      <c r="D15" s="152" t="s">
        <v>492</v>
      </c>
      <c r="E15" s="867"/>
      <c r="F15" s="867"/>
      <c r="G15" s="867"/>
      <c r="H15" s="867"/>
      <c r="I15" s="147"/>
    </row>
    <row r="16" spans="1:15" ht="15" customHeight="1">
      <c r="A16" s="147"/>
      <c r="B16" s="866" t="s">
        <v>525</v>
      </c>
      <c r="C16" s="866"/>
      <c r="D16" s="152" t="s">
        <v>492</v>
      </c>
      <c r="E16" s="867">
        <f>DATA!F17</f>
        <v>0</v>
      </c>
      <c r="F16" s="867"/>
      <c r="G16" s="867"/>
      <c r="H16" s="867"/>
      <c r="I16" s="147"/>
    </row>
    <row r="17" spans="1:19" ht="15" customHeight="1">
      <c r="A17" s="147"/>
      <c r="B17" s="871" t="s">
        <v>526</v>
      </c>
      <c r="C17" s="871"/>
      <c r="D17" s="152"/>
      <c r="E17" s="867"/>
      <c r="F17" s="867"/>
      <c r="G17" s="867"/>
      <c r="H17" s="867"/>
      <c r="I17" s="147"/>
    </row>
    <row r="18" spans="1:19" ht="15" customHeight="1">
      <c r="A18" s="147"/>
      <c r="B18" s="866" t="s">
        <v>527</v>
      </c>
      <c r="C18" s="866"/>
      <c r="D18" s="152" t="s">
        <v>492</v>
      </c>
      <c r="E18" s="872">
        <f>DATA!F31</f>
        <v>0</v>
      </c>
      <c r="F18" s="872"/>
      <c r="G18" s="872"/>
      <c r="H18" s="872"/>
      <c r="I18" s="147"/>
    </row>
    <row r="19" spans="1:19" ht="15" customHeight="1">
      <c r="A19" s="147"/>
      <c r="B19" s="866" t="s">
        <v>528</v>
      </c>
      <c r="C19" s="866"/>
      <c r="D19" s="152" t="s">
        <v>492</v>
      </c>
      <c r="E19" s="867">
        <f>DATA!F32</f>
        <v>0</v>
      </c>
      <c r="F19" s="867"/>
      <c r="G19" s="867"/>
      <c r="H19" s="867"/>
      <c r="I19" s="147"/>
    </row>
    <row r="20" spans="1:19" ht="15" customHeight="1">
      <c r="A20" s="147"/>
      <c r="B20" s="866" t="s">
        <v>529</v>
      </c>
      <c r="C20" s="866"/>
      <c r="D20" s="152" t="s">
        <v>492</v>
      </c>
      <c r="E20" s="867">
        <f>DATA!F33</f>
        <v>0</v>
      </c>
      <c r="F20" s="867"/>
      <c r="G20" s="867"/>
      <c r="H20" s="867"/>
      <c r="I20" s="147"/>
    </row>
    <row r="21" spans="1:19" ht="15" customHeight="1">
      <c r="A21" s="147"/>
      <c r="B21" s="866" t="s">
        <v>530</v>
      </c>
      <c r="C21" s="866"/>
      <c r="D21" s="152" t="s">
        <v>492</v>
      </c>
      <c r="E21" s="867">
        <f>DATA!F34</f>
        <v>0</v>
      </c>
      <c r="F21" s="867"/>
      <c r="G21" s="867"/>
      <c r="H21" s="867"/>
      <c r="I21" s="147"/>
    </row>
    <row r="22" spans="1:19" ht="15" customHeight="1">
      <c r="A22" s="147"/>
      <c r="B22" s="866" t="s">
        <v>531</v>
      </c>
      <c r="C22" s="866"/>
      <c r="D22" s="152" t="s">
        <v>492</v>
      </c>
      <c r="E22" s="867" t="str">
        <f>DATA!F35</f>
        <v>Sleman</v>
      </c>
      <c r="F22" s="867"/>
      <c r="G22" s="867"/>
      <c r="H22" s="867"/>
      <c r="I22" s="147"/>
    </row>
    <row r="23" spans="1:19" ht="15" customHeight="1">
      <c r="A23" s="147"/>
      <c r="B23" s="866" t="s">
        <v>532</v>
      </c>
      <c r="C23" s="866"/>
      <c r="D23" s="152" t="s">
        <v>492</v>
      </c>
      <c r="E23" s="867" t="str">
        <f>DATA!F36</f>
        <v>Daerah Istimewa Yogyakarta</v>
      </c>
      <c r="F23" s="867"/>
      <c r="G23" s="867"/>
      <c r="H23" s="867"/>
      <c r="I23" s="147"/>
    </row>
    <row r="24" spans="1:19" ht="14.5">
      <c r="A24" s="147"/>
      <c r="B24" s="200"/>
      <c r="C24" s="200"/>
      <c r="D24" s="200"/>
      <c r="E24" s="200"/>
      <c r="F24" s="200"/>
      <c r="G24" s="200"/>
      <c r="H24" s="200"/>
      <c r="I24" s="147"/>
    </row>
    <row r="25" spans="1:19" s="198" customFormat="1" ht="33" customHeight="1">
      <c r="A25" s="201"/>
      <c r="B25" s="868" t="s">
        <v>533</v>
      </c>
      <c r="C25" s="869"/>
      <c r="D25" s="869"/>
      <c r="E25" s="870"/>
      <c r="F25" s="202" t="s">
        <v>534</v>
      </c>
      <c r="G25" s="203" t="s">
        <v>535</v>
      </c>
      <c r="H25" s="203" t="s">
        <v>536</v>
      </c>
      <c r="I25" s="201"/>
      <c r="J25" s="213"/>
      <c r="K25" s="214"/>
      <c r="L25" s="214"/>
      <c r="M25" s="214"/>
      <c r="N25" s="214"/>
      <c r="O25" s="214"/>
      <c r="P25" s="214"/>
      <c r="Q25" s="214"/>
      <c r="R25" s="214"/>
      <c r="S25" s="218"/>
    </row>
    <row r="26" spans="1:19" s="198" customFormat="1" ht="22.5" customHeight="1">
      <c r="A26" s="201"/>
      <c r="B26" s="850" t="s">
        <v>1084</v>
      </c>
      <c r="C26" s="851"/>
      <c r="D26" s="851"/>
      <c r="E26" s="852"/>
      <c r="F26" s="204">
        <f>RekapGr!I52</f>
        <v>1.6666666666666667</v>
      </c>
      <c r="G26" s="205">
        <v>0.7</v>
      </c>
      <c r="H26" s="204">
        <f>F26*G26</f>
        <v>1.1666666666666667</v>
      </c>
      <c r="I26" s="201"/>
      <c r="J26" s="215"/>
      <c r="K26" s="214"/>
      <c r="L26" s="214"/>
      <c r="M26" s="214"/>
      <c r="N26" s="214"/>
      <c r="O26" s="214"/>
      <c r="P26" s="214"/>
      <c r="Q26" s="214"/>
      <c r="R26" s="214"/>
      <c r="S26" s="218"/>
    </row>
    <row r="27" spans="1:19" s="198" customFormat="1" ht="22.5" customHeight="1">
      <c r="A27" s="201"/>
      <c r="B27" s="850" t="s">
        <v>495</v>
      </c>
      <c r="C27" s="851"/>
      <c r="D27" s="851"/>
      <c r="E27" s="852"/>
      <c r="F27" s="204">
        <f>'TK2'!AJ18</f>
        <v>100</v>
      </c>
      <c r="G27" s="205">
        <v>0.15</v>
      </c>
      <c r="H27" s="204">
        <f>F27*G27</f>
        <v>15</v>
      </c>
      <c r="I27" s="201"/>
      <c r="J27" s="215"/>
      <c r="K27" s="214"/>
      <c r="L27" s="214"/>
      <c r="M27" s="214"/>
      <c r="N27" s="214"/>
      <c r="O27" s="214"/>
      <c r="P27" s="214"/>
      <c r="Q27" s="214"/>
      <c r="R27" s="214"/>
      <c r="S27" s="218"/>
    </row>
    <row r="28" spans="1:19" s="198" customFormat="1" ht="33" customHeight="1">
      <c r="A28" s="201"/>
      <c r="B28" s="850" t="s">
        <v>496</v>
      </c>
      <c r="C28" s="851"/>
      <c r="D28" s="851"/>
      <c r="E28" s="852"/>
      <c r="F28" s="204">
        <f>'TK1'!AJ37</f>
        <v>96.551724137931032</v>
      </c>
      <c r="G28" s="205">
        <v>0.15</v>
      </c>
      <c r="H28" s="204">
        <f>F28*G28</f>
        <v>14.482758620689655</v>
      </c>
      <c r="I28" s="201"/>
      <c r="J28" s="216"/>
      <c r="K28" s="214"/>
      <c r="L28" s="214"/>
      <c r="M28" s="214"/>
      <c r="N28" s="214"/>
      <c r="O28" s="214"/>
      <c r="P28" s="214"/>
      <c r="Q28" s="214"/>
      <c r="R28" s="214"/>
      <c r="S28" s="218"/>
    </row>
    <row r="29" spans="1:19" s="198" customFormat="1" ht="22.5" customHeight="1">
      <c r="A29" s="201"/>
      <c r="B29" s="863" t="s">
        <v>1085</v>
      </c>
      <c r="C29" s="864"/>
      <c r="D29" s="864"/>
      <c r="E29" s="865"/>
      <c r="F29" s="858">
        <f>SUM(H26:H28)</f>
        <v>30.649425287356323</v>
      </c>
      <c r="G29" s="859"/>
      <c r="H29" s="860"/>
      <c r="I29" s="201"/>
      <c r="J29" s="215"/>
      <c r="K29" s="214"/>
      <c r="L29" s="214"/>
      <c r="M29" s="214"/>
      <c r="N29" s="214"/>
      <c r="O29" s="214"/>
      <c r="P29" s="214"/>
      <c r="Q29" s="214"/>
      <c r="R29" s="214"/>
      <c r="S29" s="218"/>
    </row>
    <row r="30" spans="1:19" s="198" customFormat="1" ht="33.75" customHeight="1">
      <c r="A30" s="201"/>
      <c r="B30" s="850" t="s">
        <v>1086</v>
      </c>
      <c r="C30" s="851"/>
      <c r="D30" s="851"/>
      <c r="E30" s="852"/>
      <c r="F30" s="853" t="str">
        <f>ROUND(KH!I27,2)&amp;" hari, dan "</f>
        <v>0 hari, dan</v>
      </c>
      <c r="G30" s="854"/>
      <c r="H30" s="206">
        <f>KH!K28</f>
        <v>1</v>
      </c>
      <c r="I30" s="201"/>
      <c r="J30" s="215"/>
      <c r="K30" s="214"/>
      <c r="L30" s="214"/>
      <c r="M30" s="214"/>
      <c r="N30" s="214"/>
      <c r="O30" s="214"/>
      <c r="P30" s="214"/>
      <c r="Q30" s="214"/>
      <c r="R30" s="214"/>
      <c r="S30" s="218"/>
    </row>
    <row r="31" spans="1:19" ht="23.25" customHeight="1">
      <c r="A31" s="147"/>
      <c r="B31" s="855" t="s">
        <v>1087</v>
      </c>
      <c r="C31" s="856"/>
      <c r="D31" s="856"/>
      <c r="E31" s="857"/>
      <c r="F31" s="858">
        <f>F29*H30</f>
        <v>30.649425287356323</v>
      </c>
      <c r="G31" s="859"/>
      <c r="H31" s="860"/>
      <c r="I31" s="147"/>
      <c r="J31" s="217"/>
    </row>
    <row r="32" spans="1:19" ht="50.25" customHeight="1">
      <c r="A32" s="147"/>
      <c r="B32" s="850" t="s">
        <v>542</v>
      </c>
      <c r="C32" s="851"/>
      <c r="D32" s="851"/>
      <c r="E32" s="852"/>
      <c r="F32" s="861" t="str">
        <f>IF(F31&gt;=91,"Amat Baik",IF(F31&gt;=76,"Baik",IF(F31&gt;=61,"Cukup",IF(F31&gt;=51,"Sedang","Kurang"))))&amp;" dan "</f>
        <v xml:space="preserve">Kurang dan </v>
      </c>
      <c r="G32" s="862"/>
      <c r="H32" s="207">
        <f>IF(F31&gt;=91,125%,IF(F31&gt;=76,100%,IF(F31&gt;=61,75%,IF(F31&gt;=51,50%,IF(AND(F31&lt;51,F31&gt;0),25%,0)))))</f>
        <v>0.25</v>
      </c>
      <c r="I32" s="147"/>
      <c r="J32" s="168"/>
    </row>
    <row r="33" spans="1:10" ht="63.75" customHeight="1">
      <c r="A33" s="147"/>
      <c r="B33" s="843" t="s">
        <v>1088</v>
      </c>
      <c r="C33" s="844"/>
      <c r="D33" s="844"/>
      <c r="E33" s="845"/>
      <c r="F33" s="846">
        <f>AK</f>
        <v>0</v>
      </c>
      <c r="G33" s="847"/>
      <c r="H33" s="848"/>
      <c r="I33" s="147"/>
      <c r="J33" s="168"/>
    </row>
    <row r="34" spans="1:10" ht="15" customHeight="1">
      <c r="A34" s="147"/>
      <c r="B34" s="200"/>
      <c r="C34" s="200"/>
      <c r="D34" s="200"/>
      <c r="E34" s="200"/>
      <c r="F34" s="200"/>
      <c r="G34" s="200"/>
      <c r="H34" s="200"/>
      <c r="I34" s="147"/>
    </row>
    <row r="35" spans="1:10" ht="15" customHeight="1">
      <c r="A35" s="147"/>
      <c r="B35" s="208"/>
      <c r="C35" s="208"/>
      <c r="D35" s="208"/>
      <c r="E35" s="208"/>
      <c r="F35" s="209" t="s">
        <v>83</v>
      </c>
      <c r="G35" s="210">
        <f>DATA!$F$21</f>
        <v>0</v>
      </c>
      <c r="H35" s="211"/>
      <c r="I35" s="147"/>
    </row>
    <row r="36" spans="1:10" ht="15" customHeight="1">
      <c r="A36" s="147"/>
      <c r="B36" s="842" t="s">
        <v>544</v>
      </c>
      <c r="C36" s="842"/>
      <c r="D36" s="842" t="s">
        <v>54</v>
      </c>
      <c r="E36" s="842"/>
      <c r="F36" s="842" t="s">
        <v>1089</v>
      </c>
      <c r="G36" s="842"/>
      <c r="H36" s="842"/>
      <c r="I36" s="147"/>
    </row>
    <row r="37" spans="1:10" ht="15" customHeight="1">
      <c r="A37" s="147"/>
      <c r="B37" s="208"/>
      <c r="C37" s="208"/>
      <c r="D37" s="208"/>
      <c r="E37" s="208"/>
      <c r="F37" s="208"/>
      <c r="G37" s="208"/>
      <c r="H37" s="208"/>
      <c r="I37" s="147"/>
    </row>
    <row r="38" spans="1:10" ht="15" customHeight="1">
      <c r="A38" s="147"/>
      <c r="B38" s="208"/>
      <c r="C38" s="208"/>
      <c r="D38" s="208"/>
      <c r="E38" s="208"/>
      <c r="F38" s="208"/>
      <c r="G38" s="208"/>
      <c r="H38" s="208"/>
      <c r="I38" s="147"/>
    </row>
    <row r="39" spans="1:10" ht="15" customHeight="1">
      <c r="A39" s="147"/>
      <c r="B39" s="208"/>
      <c r="C39" s="208"/>
      <c r="D39" s="208"/>
      <c r="E39" s="208"/>
      <c r="F39" s="208"/>
      <c r="G39" s="208"/>
      <c r="H39" s="208"/>
      <c r="I39" s="147"/>
    </row>
    <row r="40" spans="1:10" ht="15" customHeight="1">
      <c r="A40" s="147"/>
      <c r="B40" s="841">
        <f>RekapGr!B61</f>
        <v>0</v>
      </c>
      <c r="C40" s="841"/>
      <c r="D40" s="841">
        <f>RekapGr!D61</f>
        <v>0</v>
      </c>
      <c r="E40" s="841"/>
      <c r="F40" s="841">
        <f>RekapGr!G61</f>
        <v>0</v>
      </c>
      <c r="G40" s="841"/>
      <c r="H40" s="841"/>
      <c r="I40" s="147"/>
    </row>
    <row r="41" spans="1:10" ht="15" customHeight="1">
      <c r="A41" s="147"/>
      <c r="B41" s="842" t="str">
        <f>RekapGr!B62</f>
        <v>NIP.</v>
      </c>
      <c r="C41" s="842"/>
      <c r="D41" s="842" t="str">
        <f>RekapGr!D62</f>
        <v>NIP.</v>
      </c>
      <c r="E41" s="842"/>
      <c r="F41" s="842" t="str">
        <f>RekapGr!G62</f>
        <v>NIP.</v>
      </c>
      <c r="G41" s="842"/>
      <c r="H41" s="842"/>
      <c r="I41" s="147"/>
    </row>
    <row r="42" spans="1:10" ht="15" customHeight="1">
      <c r="A42" s="147"/>
      <c r="B42" s="200"/>
      <c r="C42" s="200"/>
      <c r="D42" s="200"/>
      <c r="E42" s="200"/>
      <c r="F42" s="200"/>
      <c r="G42" s="200"/>
      <c r="H42" s="200"/>
      <c r="I42" s="147"/>
    </row>
    <row r="43" spans="1:10" ht="38.25" customHeight="1">
      <c r="A43" s="147"/>
      <c r="B43" s="147"/>
      <c r="C43" s="147"/>
      <c r="D43" s="147"/>
      <c r="E43" s="147"/>
      <c r="F43" s="147"/>
      <c r="G43" s="147"/>
      <c r="H43" s="147"/>
      <c r="I43" s="147"/>
    </row>
    <row r="57" spans="13:23" ht="15" hidden="1" customHeight="1">
      <c r="S57" s="166" t="str">
        <f>DATA!F12</f>
        <v>Penata Muda Tk I, III/b</v>
      </c>
      <c r="T57" s="146">
        <f>DATA!F17</f>
        <v>0</v>
      </c>
    </row>
    <row r="58" spans="13:23" ht="15" hidden="1" customHeight="1">
      <c r="M58" s="145" t="s">
        <v>1090</v>
      </c>
      <c r="N58" s="145">
        <v>15</v>
      </c>
      <c r="Q58" s="145">
        <f>10%*N58</f>
        <v>1.5</v>
      </c>
      <c r="R58" s="145">
        <f>(N58-O58-P58-Q58)</f>
        <v>13.5</v>
      </c>
      <c r="S58" s="166">
        <f>IF(S$57=M58,R58,0)</f>
        <v>0</v>
      </c>
      <c r="T58" s="219">
        <f>DATA!F18</f>
        <v>24</v>
      </c>
      <c r="U58" s="146" t="str">
        <f>IF(F31&gt;=91,"Amat Baik",IF(F31&gt;=76,"Baik",IF(F31&gt;=61,"Cukup",IF(F31&gt;=51,"Sedang",IF(F31&gt;0,"Kurang","")))))</f>
        <v>Kurang</v>
      </c>
    </row>
    <row r="59" spans="13:23" ht="15" hidden="1" customHeight="1">
      <c r="M59" s="145" t="s">
        <v>1091</v>
      </c>
      <c r="N59" s="145">
        <v>20</v>
      </c>
      <c r="Q59" s="145">
        <f>10%*N59</f>
        <v>2</v>
      </c>
      <c r="R59" s="145">
        <f t="shared" ref="R59:R69" si="0">(N59-O59-P59-Q59)</f>
        <v>18</v>
      </c>
      <c r="S59" s="166">
        <f t="shared" ref="S59:S69" si="1">IF(S$57=M59,R59,0)</f>
        <v>0</v>
      </c>
      <c r="T59" s="219">
        <f>IF(T57=0,24,6)</f>
        <v>24</v>
      </c>
      <c r="U59" s="146" t="s">
        <v>548</v>
      </c>
      <c r="V59" s="220">
        <v>1.25</v>
      </c>
      <c r="W59" s="146">
        <f>IF(U59=U$58,V59,0)</f>
        <v>0</v>
      </c>
    </row>
    <row r="60" spans="13:23" ht="15" hidden="1" customHeight="1">
      <c r="M60" s="145" t="s">
        <v>1092</v>
      </c>
      <c r="N60" s="145">
        <v>20</v>
      </c>
      <c r="Q60" s="145">
        <f>10%*N60</f>
        <v>2</v>
      </c>
      <c r="R60" s="145">
        <f t="shared" si="0"/>
        <v>18</v>
      </c>
      <c r="S60" s="166">
        <f t="shared" si="1"/>
        <v>0</v>
      </c>
      <c r="T60" s="219">
        <f>T58/T59</f>
        <v>1</v>
      </c>
      <c r="U60" s="146" t="s">
        <v>550</v>
      </c>
      <c r="V60" s="220">
        <v>1</v>
      </c>
      <c r="W60" s="146">
        <f>IF(U60=U$58,V60,0)</f>
        <v>0</v>
      </c>
    </row>
    <row r="61" spans="13:23" ht="15" hidden="1" customHeight="1">
      <c r="M61" s="145" t="s">
        <v>1093</v>
      </c>
      <c r="N61" s="145">
        <v>20</v>
      </c>
      <c r="Q61" s="145">
        <f>10%*N61</f>
        <v>2</v>
      </c>
      <c r="R61" s="145">
        <f t="shared" si="0"/>
        <v>18</v>
      </c>
      <c r="S61" s="166">
        <f t="shared" si="1"/>
        <v>0</v>
      </c>
      <c r="T61" s="219">
        <f>IF(T60&gt;1,1,T60)</f>
        <v>1</v>
      </c>
      <c r="U61" s="146" t="s">
        <v>552</v>
      </c>
      <c r="V61" s="220">
        <v>0.75</v>
      </c>
      <c r="W61" s="146">
        <f>IF(U61=U$58,V61,0)</f>
        <v>0</v>
      </c>
    </row>
    <row r="62" spans="13:23" ht="15" hidden="1" customHeight="1">
      <c r="M62" s="145" t="s">
        <v>1094</v>
      </c>
      <c r="N62" s="145">
        <v>50</v>
      </c>
      <c r="O62" s="145">
        <v>3</v>
      </c>
      <c r="P62" s="145">
        <v>0</v>
      </c>
      <c r="Q62" s="145">
        <f>10%*N62</f>
        <v>5</v>
      </c>
      <c r="R62" s="145">
        <f t="shared" si="0"/>
        <v>42</v>
      </c>
      <c r="S62" s="166">
        <f t="shared" si="1"/>
        <v>0</v>
      </c>
      <c r="U62" s="146" t="s">
        <v>554</v>
      </c>
      <c r="V62" s="220">
        <v>0.5</v>
      </c>
      <c r="W62" s="146">
        <f>IF(U62=U$58,V62,0)</f>
        <v>0</v>
      </c>
    </row>
    <row r="63" spans="13:23" ht="15" hidden="1" customHeight="1">
      <c r="M63" s="145" t="s">
        <v>1095</v>
      </c>
      <c r="N63" s="145">
        <v>50</v>
      </c>
      <c r="O63" s="145">
        <v>3</v>
      </c>
      <c r="P63" s="145">
        <v>4</v>
      </c>
      <c r="Q63" s="145">
        <f t="shared" ref="Q63:Q69" si="2">10%*N63</f>
        <v>5</v>
      </c>
      <c r="R63" s="145">
        <f t="shared" si="0"/>
        <v>38</v>
      </c>
      <c r="S63" s="166">
        <f t="shared" si="1"/>
        <v>0</v>
      </c>
      <c r="U63" s="146" t="s">
        <v>556</v>
      </c>
      <c r="V63" s="220">
        <v>0.25</v>
      </c>
      <c r="W63" s="146">
        <f>IF(U63=U$58,V63,0)</f>
        <v>0.25</v>
      </c>
    </row>
    <row r="64" spans="13:23" ht="15" hidden="1" customHeight="1">
      <c r="M64" s="145" t="s">
        <v>1096</v>
      </c>
      <c r="N64" s="145">
        <v>100</v>
      </c>
      <c r="O64" s="145">
        <v>3</v>
      </c>
      <c r="P64" s="145">
        <v>6</v>
      </c>
      <c r="Q64" s="145">
        <f t="shared" si="2"/>
        <v>10</v>
      </c>
      <c r="R64" s="145">
        <f t="shared" si="0"/>
        <v>81</v>
      </c>
      <c r="S64" s="166">
        <f t="shared" si="1"/>
        <v>0</v>
      </c>
      <c r="W64" s="146">
        <f>SUM(W59:W63)</f>
        <v>0.25</v>
      </c>
    </row>
    <row r="65" spans="13:22" ht="15" hidden="1" customHeight="1">
      <c r="M65" s="145" t="s">
        <v>1097</v>
      </c>
      <c r="N65" s="145">
        <v>100</v>
      </c>
      <c r="O65" s="145">
        <v>4</v>
      </c>
      <c r="P65" s="145">
        <v>8</v>
      </c>
      <c r="Q65" s="145">
        <f t="shared" si="2"/>
        <v>10</v>
      </c>
      <c r="R65" s="145">
        <f t="shared" si="0"/>
        <v>78</v>
      </c>
      <c r="S65" s="166">
        <f t="shared" si="1"/>
        <v>0</v>
      </c>
    </row>
    <row r="66" spans="13:22" ht="15" hidden="1" customHeight="1">
      <c r="M66" s="145" t="s">
        <v>1098</v>
      </c>
      <c r="N66" s="145">
        <v>150</v>
      </c>
      <c r="O66" s="145">
        <v>4</v>
      </c>
      <c r="P66" s="145">
        <v>12</v>
      </c>
      <c r="Q66" s="145">
        <f t="shared" si="2"/>
        <v>15</v>
      </c>
      <c r="R66" s="145">
        <f t="shared" si="0"/>
        <v>119</v>
      </c>
      <c r="S66" s="166">
        <f t="shared" si="1"/>
        <v>0</v>
      </c>
    </row>
    <row r="67" spans="13:22" ht="15" hidden="1" customHeight="1">
      <c r="M67" s="145" t="s">
        <v>1099</v>
      </c>
      <c r="N67" s="145">
        <v>150</v>
      </c>
      <c r="O67" s="145">
        <v>4</v>
      </c>
      <c r="P67" s="145">
        <v>12</v>
      </c>
      <c r="Q67" s="145">
        <f t="shared" si="2"/>
        <v>15</v>
      </c>
      <c r="R67" s="145">
        <f t="shared" si="0"/>
        <v>119</v>
      </c>
      <c r="S67" s="166">
        <f t="shared" si="1"/>
        <v>0</v>
      </c>
    </row>
    <row r="68" spans="13:22" ht="15" hidden="1" customHeight="1">
      <c r="M68" s="145" t="s">
        <v>1100</v>
      </c>
      <c r="N68" s="145">
        <v>150</v>
      </c>
      <c r="O68" s="145">
        <v>5</v>
      </c>
      <c r="P68" s="145">
        <v>14</v>
      </c>
      <c r="Q68" s="145">
        <f t="shared" si="2"/>
        <v>15</v>
      </c>
      <c r="R68" s="145">
        <f t="shared" si="0"/>
        <v>116</v>
      </c>
      <c r="S68" s="166">
        <f t="shared" si="1"/>
        <v>0</v>
      </c>
    </row>
    <row r="69" spans="13:22" ht="15" hidden="1" customHeight="1">
      <c r="M69" s="145" t="s">
        <v>1101</v>
      </c>
      <c r="N69" s="145">
        <v>200</v>
      </c>
      <c r="O69" s="145">
        <v>5</v>
      </c>
      <c r="P69" s="145">
        <v>20</v>
      </c>
      <c r="Q69" s="145">
        <f t="shared" si="2"/>
        <v>20</v>
      </c>
      <c r="R69" s="145">
        <f t="shared" si="0"/>
        <v>155</v>
      </c>
      <c r="S69" s="166">
        <f t="shared" si="1"/>
        <v>0</v>
      </c>
    </row>
    <row r="70" spans="13:22" ht="15" hidden="1" customHeight="1">
      <c r="M70" s="145" t="s">
        <v>1102</v>
      </c>
      <c r="S70" s="166">
        <f>SUM(S58:S69)</f>
        <v>0</v>
      </c>
      <c r="T70" s="221">
        <f>T61</f>
        <v>1</v>
      </c>
      <c r="U70" s="222">
        <f>W64</f>
        <v>0.25</v>
      </c>
      <c r="V70" s="146">
        <f>(S70*T70*U70)/4</f>
        <v>0</v>
      </c>
    </row>
  </sheetData>
  <sheetProtection selectLockedCells="1"/>
  <mergeCells count="63">
    <mergeCell ref="B1:E1"/>
    <mergeCell ref="F1:H1"/>
    <mergeCell ref="B2:E2"/>
    <mergeCell ref="F2:H2"/>
    <mergeCell ref="B3:E3"/>
    <mergeCell ref="F3:H3"/>
    <mergeCell ref="B5:H5"/>
    <mergeCell ref="B7:C7"/>
    <mergeCell ref="B8:C8"/>
    <mergeCell ref="E8:H8"/>
    <mergeCell ref="B9:C9"/>
    <mergeCell ref="E9:H9"/>
    <mergeCell ref="B10:C10"/>
    <mergeCell ref="E10:H10"/>
    <mergeCell ref="B11:C11"/>
    <mergeCell ref="E11:H11"/>
    <mergeCell ref="B12:C12"/>
    <mergeCell ref="E12:H12"/>
    <mergeCell ref="B13:C13"/>
    <mergeCell ref="E13:H13"/>
    <mergeCell ref="B14:C14"/>
    <mergeCell ref="E14:H14"/>
    <mergeCell ref="B15:C15"/>
    <mergeCell ref="E15:H15"/>
    <mergeCell ref="B16:C16"/>
    <mergeCell ref="E16:H16"/>
    <mergeCell ref="B17:C17"/>
    <mergeCell ref="E17:H17"/>
    <mergeCell ref="B18:C18"/>
    <mergeCell ref="E18:H18"/>
    <mergeCell ref="B19:C19"/>
    <mergeCell ref="E19:H19"/>
    <mergeCell ref="B20:C20"/>
    <mergeCell ref="E20:H20"/>
    <mergeCell ref="B21:C21"/>
    <mergeCell ref="E21:H21"/>
    <mergeCell ref="B22:C22"/>
    <mergeCell ref="E22:H22"/>
    <mergeCell ref="B23:C23"/>
    <mergeCell ref="E23:H23"/>
    <mergeCell ref="B25:E25"/>
    <mergeCell ref="B26:E26"/>
    <mergeCell ref="B27:E27"/>
    <mergeCell ref="B28:E28"/>
    <mergeCell ref="B29:E29"/>
    <mergeCell ref="F29:H29"/>
    <mergeCell ref="B30:E30"/>
    <mergeCell ref="F30:G30"/>
    <mergeCell ref="B31:E31"/>
    <mergeCell ref="F31:H31"/>
    <mergeCell ref="B32:E32"/>
    <mergeCell ref="F32:G32"/>
    <mergeCell ref="B33:E33"/>
    <mergeCell ref="F33:H33"/>
    <mergeCell ref="B36:C36"/>
    <mergeCell ref="D36:E36"/>
    <mergeCell ref="F36:H36"/>
    <mergeCell ref="B40:C40"/>
    <mergeCell ref="D40:E40"/>
    <mergeCell ref="F40:H40"/>
    <mergeCell ref="B41:C41"/>
    <mergeCell ref="D41:E41"/>
    <mergeCell ref="F41:H41"/>
  </mergeCells>
  <conditionalFormatting sqref="E8:H23 F26:H28">
    <cfRule type="cellIs" dxfId="2" priority="5" operator="equal">
      <formula>0</formula>
    </cfRule>
  </conditionalFormatting>
  <conditionalFormatting sqref="B34:H34 B36:H41 B35:E35">
    <cfRule type="cellIs" dxfId="1" priority="1" operator="equal">
      <formula>0</formula>
    </cfRule>
  </conditionalFormatting>
  <dataValidations count="1">
    <dataValidation allowBlank="1" showInputMessage="1" showErrorMessage="1" prompt="Untuk merubah kembali menu utama_x000a_Isi Data Guru_x000a_Selengkapnya" sqref="F35:H35 B40:H41"/>
  </dataValidation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R31"/>
  <sheetViews>
    <sheetView workbookViewId="0">
      <selection activeCell="G15" sqref="G15"/>
    </sheetView>
  </sheetViews>
  <sheetFormatPr defaultColWidth="0" defaultRowHeight="14.5" zeroHeight="1"/>
  <cols>
    <col min="1" max="1" width="9.08984375" customWidth="1"/>
    <col min="2" max="2" width="6.08984375" customWidth="1"/>
    <col min="3" max="3" width="23.453125" customWidth="1"/>
    <col min="4" max="5" width="16.453125" customWidth="1"/>
    <col min="6" max="6" width="10.453125" customWidth="1"/>
    <col min="7" max="7" width="21.6328125" customWidth="1"/>
    <col min="8" max="8" width="9.08984375" style="168" customWidth="1"/>
    <col min="9" max="23" width="9.08984375" style="169" hidden="1" customWidth="1"/>
    <col min="24" max="31" width="9.08984375" style="170" hidden="1" customWidth="1"/>
    <col min="32" max="41" width="9.08984375" style="171" hidden="1" customWidth="1"/>
    <col min="42" max="16384" width="9.08984375" style="170" hidden="1"/>
  </cols>
  <sheetData>
    <row r="1" spans="1:44" ht="18.5">
      <c r="B1" s="1099" t="s">
        <v>1103</v>
      </c>
      <c r="C1" s="1099"/>
      <c r="D1" s="1099"/>
      <c r="E1" s="1099"/>
      <c r="F1" s="1099"/>
      <c r="G1" s="1100" t="s">
        <v>1104</v>
      </c>
      <c r="H1" s="1100"/>
    </row>
    <row r="2" spans="1:44">
      <c r="B2" s="1099" t="s">
        <v>1105</v>
      </c>
      <c r="C2" s="1099"/>
      <c r="D2" s="1099"/>
      <c r="E2" s="1099"/>
      <c r="F2" s="1099"/>
      <c r="G2" s="1101"/>
      <c r="H2" s="1101"/>
    </row>
    <row r="3" spans="1:44">
      <c r="B3" s="1099" t="s">
        <v>1106</v>
      </c>
      <c r="C3" s="1099"/>
      <c r="D3" s="1099"/>
      <c r="E3" s="1099"/>
      <c r="F3" s="1099"/>
      <c r="G3" s="1101"/>
      <c r="H3" s="1101"/>
    </row>
    <row r="4" spans="1:44"/>
    <row r="5" spans="1:44" ht="23.5">
      <c r="B5" s="1092" t="s">
        <v>1107</v>
      </c>
      <c r="C5" s="1092"/>
      <c r="D5" s="1092"/>
      <c r="E5" s="1092"/>
      <c r="F5" s="1092"/>
      <c r="G5" s="1092"/>
      <c r="AD5" s="169"/>
      <c r="AE5" s="169"/>
      <c r="AF5" s="190"/>
      <c r="AG5" s="190"/>
      <c r="AH5" s="190"/>
      <c r="AI5" s="190"/>
      <c r="AJ5" s="190"/>
      <c r="AK5" s="190"/>
      <c r="AL5" s="190"/>
      <c r="AM5" s="190"/>
      <c r="AN5" s="190"/>
      <c r="AO5" s="190"/>
      <c r="AP5" s="169"/>
      <c r="AQ5" s="169"/>
      <c r="AR5" s="169"/>
    </row>
    <row r="6" spans="1:44">
      <c r="AD6" s="169"/>
      <c r="AE6" s="169"/>
      <c r="AF6" s="190"/>
      <c r="AG6" s="190"/>
      <c r="AH6" s="190"/>
      <c r="AI6" s="190"/>
      <c r="AJ6" s="190"/>
      <c r="AK6" s="190"/>
      <c r="AL6" s="190"/>
      <c r="AM6" s="190"/>
      <c r="AN6" s="190"/>
      <c r="AO6" s="190"/>
      <c r="AP6" s="169"/>
      <c r="AQ6" s="169"/>
      <c r="AR6" s="169"/>
    </row>
    <row r="7" spans="1:44" ht="26.25" customHeight="1">
      <c r="B7" s="172" t="s">
        <v>970</v>
      </c>
      <c r="C7" s="1093" t="s">
        <v>1108</v>
      </c>
      <c r="D7" s="1094"/>
      <c r="E7" s="1094"/>
      <c r="F7" s="1095"/>
      <c r="G7" s="172" t="s">
        <v>487</v>
      </c>
      <c r="AD7" s="169"/>
      <c r="AE7" s="169"/>
      <c r="AF7" s="190"/>
      <c r="AG7" s="190"/>
      <c r="AH7" s="190"/>
      <c r="AI7" s="190"/>
      <c r="AJ7" s="190"/>
      <c r="AK7" s="190"/>
      <c r="AL7" s="190"/>
      <c r="AM7" s="190"/>
      <c r="AN7" s="190"/>
      <c r="AO7" s="190"/>
      <c r="AP7" s="169"/>
      <c r="AQ7" s="169"/>
      <c r="AR7" s="169"/>
    </row>
    <row r="8" spans="1:44" s="167" customFormat="1" ht="32.25" customHeight="1">
      <c r="A8" s="1"/>
      <c r="B8" s="173">
        <v>1</v>
      </c>
      <c r="C8" s="1096" t="str">
        <f>"Nilai  UKG "&amp;DATA!F9&amp;" tahun "&amp;DATA!F19</f>
        <v>Nilai  UKG  tahun 2023</v>
      </c>
      <c r="D8" s="1097"/>
      <c r="E8" s="1097"/>
      <c r="F8" s="1098"/>
      <c r="G8" s="174">
        <v>90.7</v>
      </c>
      <c r="H8" s="175"/>
      <c r="I8" s="183"/>
      <c r="J8" s="183"/>
      <c r="K8" s="183"/>
      <c r="L8" s="183"/>
      <c r="M8" s="183"/>
      <c r="N8" s="184">
        <v>0.3</v>
      </c>
      <c r="O8" s="183">
        <f>G8*N8</f>
        <v>27.21</v>
      </c>
      <c r="P8" s="183"/>
      <c r="Q8" s="183"/>
      <c r="R8" s="183"/>
      <c r="S8" s="183"/>
      <c r="T8" s="183"/>
      <c r="U8" s="183"/>
      <c r="V8" s="183"/>
      <c r="W8" s="183"/>
      <c r="AD8" s="183"/>
      <c r="AE8" s="183" t="e">
        <f>#VALUE!</f>
        <v>#VALUE!</v>
      </c>
      <c r="AF8" s="190" t="s">
        <v>1109</v>
      </c>
      <c r="AG8" s="190"/>
      <c r="AH8" s="190"/>
      <c r="AI8" s="190"/>
      <c r="AJ8" s="190" t="s">
        <v>1110</v>
      </c>
      <c r="AK8" s="190"/>
      <c r="AL8" s="190"/>
      <c r="AM8" s="190"/>
      <c r="AN8" s="190" t="s">
        <v>1111</v>
      </c>
      <c r="AO8" s="190"/>
      <c r="AP8" s="183"/>
      <c r="AQ8" s="183"/>
      <c r="AR8" s="183"/>
    </row>
    <row r="9" spans="1:44" s="167" customFormat="1" ht="32.25" customHeight="1">
      <c r="A9" s="1"/>
      <c r="B9" s="173">
        <v>2</v>
      </c>
      <c r="C9" s="1096" t="s">
        <v>1112</v>
      </c>
      <c r="D9" s="1097"/>
      <c r="E9" s="1097"/>
      <c r="F9" s="1098"/>
      <c r="G9" s="176">
        <f>'5-6'!X41</f>
        <v>75</v>
      </c>
      <c r="H9" s="175"/>
      <c r="I9" s="183"/>
      <c r="J9" s="183"/>
      <c r="K9" s="183"/>
      <c r="L9" s="183"/>
      <c r="M9" s="183"/>
      <c r="N9" s="184">
        <v>0.3</v>
      </c>
      <c r="O9" s="183">
        <f>AD9*N9</f>
        <v>0</v>
      </c>
      <c r="P9" s="183"/>
      <c r="Q9" s="183"/>
      <c r="R9" s="183"/>
      <c r="S9" s="183"/>
      <c r="T9" s="183"/>
      <c r="U9" s="183"/>
      <c r="V9" s="183"/>
      <c r="W9" s="183"/>
      <c r="AD9" s="191">
        <f>G9-75</f>
        <v>0</v>
      </c>
      <c r="AE9" s="183" t="str">
        <f>IF($AD$9&gt;=$AN$9,$AO$9,IF($AD$9&gt;=$AN$10,$AO$10,IF($AD$9&gt;=$AN$11,$AO$11,IF($AD$9&gt;=$AN$12,$AO$12,IF($AD$9&gt;=$AN$13,$AO$13,IF($AD$9&gt;=$AN$14,$AO$14,IF($AD$9&lt;$AN$14,$AO$14,"Salah")))))))</f>
        <v>F</v>
      </c>
      <c r="AF9" s="190">
        <v>91</v>
      </c>
      <c r="AG9" s="190" t="s">
        <v>949</v>
      </c>
      <c r="AH9" s="190">
        <v>1</v>
      </c>
      <c r="AI9" s="190" t="e">
        <f>IF($AE$10=AG9,AH9,0)</f>
        <v>#VALUE!</v>
      </c>
      <c r="AJ9" s="190">
        <v>80</v>
      </c>
      <c r="AK9" s="190" t="s">
        <v>949</v>
      </c>
      <c r="AL9" s="190">
        <v>1</v>
      </c>
      <c r="AM9" s="190" t="e">
        <f>IF($AE$8=AK9,AL9,0)</f>
        <v>#VALUE!</v>
      </c>
      <c r="AN9" s="190">
        <v>5</v>
      </c>
      <c r="AO9" s="190" t="s">
        <v>949</v>
      </c>
      <c r="AP9" s="183">
        <v>1</v>
      </c>
      <c r="AQ9" s="183">
        <f>IF($AE$9=AO9,AP9,0)</f>
        <v>0</v>
      </c>
      <c r="AR9" s="183"/>
    </row>
    <row r="10" spans="1:44" s="167" customFormat="1" ht="32.25" customHeight="1">
      <c r="A10" s="1"/>
      <c r="B10" s="173">
        <v>3</v>
      </c>
      <c r="C10" s="1096" t="str">
        <f>Q11</f>
        <v>Nilai PKG Guru</v>
      </c>
      <c r="D10" s="1097"/>
      <c r="E10" s="1097"/>
      <c r="F10" s="1098"/>
      <c r="G10" s="177">
        <f>Q13</f>
        <v>1.6666666666666667</v>
      </c>
      <c r="H10" s="175"/>
      <c r="I10" s="183"/>
      <c r="J10" s="183"/>
      <c r="K10" s="183"/>
      <c r="L10" s="183"/>
      <c r="M10" s="183"/>
      <c r="N10" s="184">
        <v>0.4</v>
      </c>
      <c r="O10" s="183">
        <f>G10*N10</f>
        <v>0.66666666666666674</v>
      </c>
      <c r="P10" s="183"/>
      <c r="Q10" s="183">
        <f>DATA!F17</f>
        <v>0</v>
      </c>
      <c r="R10" s="183"/>
      <c r="S10" s="183"/>
      <c r="T10" s="183"/>
      <c r="U10" s="183"/>
      <c r="V10" s="183"/>
      <c r="W10" s="183"/>
      <c r="AD10" s="183"/>
      <c r="AE10" s="183" t="e">
        <f>#VALUE!</f>
        <v>#VALUE!</v>
      </c>
      <c r="AF10" s="190">
        <v>86</v>
      </c>
      <c r="AG10" s="190" t="s">
        <v>959</v>
      </c>
      <c r="AH10" s="190">
        <v>0.9</v>
      </c>
      <c r="AI10" s="190" t="e">
        <f t="shared" ref="AI10:AI18" si="0">IF($AE$10=AG10,AH10,0)</f>
        <v>#VALUE!</v>
      </c>
      <c r="AJ10" s="190">
        <v>75</v>
      </c>
      <c r="AK10" s="190" t="s">
        <v>959</v>
      </c>
      <c r="AL10" s="190">
        <v>0.9</v>
      </c>
      <c r="AM10" s="190" t="e">
        <f t="shared" ref="AM10:AM17" si="1">IF($AE$8=AK10,AL10,0)</f>
        <v>#VALUE!</v>
      </c>
      <c r="AN10" s="190">
        <v>4</v>
      </c>
      <c r="AO10" s="190" t="s">
        <v>959</v>
      </c>
      <c r="AP10" s="183">
        <v>0.95</v>
      </c>
      <c r="AQ10" s="183">
        <f t="shared" ref="AQ10:AQ15" si="2">IF($AE$9=AO10,AP10,0)</f>
        <v>0</v>
      </c>
      <c r="AR10" s="183"/>
    </row>
    <row r="11" spans="1:44" ht="24" customHeight="1">
      <c r="B11" s="1090" t="str">
        <f>"INDEKS KINERJA "</f>
        <v>INDEKS KINERJA</v>
      </c>
      <c r="C11" s="1090"/>
      <c r="D11" s="1090"/>
      <c r="E11" s="1090"/>
      <c r="F11" s="1090"/>
      <c r="G11" s="178">
        <f>O11/100</f>
        <v>0.27876666666666666</v>
      </c>
      <c r="O11" s="169">
        <f>SUM(O8:O10)</f>
        <v>27.876666666666669</v>
      </c>
      <c r="Q11" s="169" t="str">
        <f>IF(Q10=0,R11,R12)</f>
        <v>Nilai PKG Guru</v>
      </c>
      <c r="R11" s="169" t="s">
        <v>1113</v>
      </c>
      <c r="AD11" s="169"/>
      <c r="AE11" s="169"/>
      <c r="AF11" s="190">
        <v>81</v>
      </c>
      <c r="AG11" s="190" t="s">
        <v>962</v>
      </c>
      <c r="AH11" s="190">
        <v>0.8</v>
      </c>
      <c r="AI11" s="190" t="e">
        <f t="shared" si="0"/>
        <v>#VALUE!</v>
      </c>
      <c r="AJ11" s="190">
        <v>70</v>
      </c>
      <c r="AK11" s="190" t="s">
        <v>962</v>
      </c>
      <c r="AL11" s="190">
        <v>0.8</v>
      </c>
      <c r="AM11" s="190" t="e">
        <f t="shared" si="1"/>
        <v>#VALUE!</v>
      </c>
      <c r="AN11" s="190">
        <v>3</v>
      </c>
      <c r="AO11" s="190" t="s">
        <v>962</v>
      </c>
      <c r="AP11" s="183">
        <v>0.9</v>
      </c>
      <c r="AQ11" s="183">
        <f t="shared" si="2"/>
        <v>0</v>
      </c>
      <c r="AR11" s="169"/>
    </row>
    <row r="12" spans="1:44" ht="27" customHeight="1">
      <c r="B12" s="1090" t="s">
        <v>1114</v>
      </c>
      <c r="C12" s="1090"/>
      <c r="D12" s="1090"/>
      <c r="E12" s="1090"/>
      <c r="F12" s="1090"/>
      <c r="G12" s="179" t="str">
        <f>IF(G11&lt;=0.5,"Buruk",IF(G11&lt;=0.6,"Kurang",IF(G11&lt;=0.75,"Cukup",IF(G11&lt;=0.9,"Baik","Sangat Baik"))))</f>
        <v>Buruk</v>
      </c>
      <c r="R12" s="169" t="s">
        <v>1115</v>
      </c>
      <c r="AD12" s="169"/>
      <c r="AE12" s="169"/>
      <c r="AF12" s="190">
        <v>76</v>
      </c>
      <c r="AG12" s="190" t="s">
        <v>1116</v>
      </c>
      <c r="AH12" s="190">
        <v>0.7</v>
      </c>
      <c r="AI12" s="190" t="e">
        <f t="shared" si="0"/>
        <v>#VALUE!</v>
      </c>
      <c r="AJ12" s="190">
        <v>65</v>
      </c>
      <c r="AK12" s="190" t="s">
        <v>1116</v>
      </c>
      <c r="AL12" s="190">
        <v>0.7</v>
      </c>
      <c r="AM12" s="190" t="e">
        <f t="shared" si="1"/>
        <v>#VALUE!</v>
      </c>
      <c r="AN12" s="190">
        <v>2</v>
      </c>
      <c r="AO12" s="190" t="s">
        <v>1116</v>
      </c>
      <c r="AP12" s="183">
        <v>0.85</v>
      </c>
      <c r="AQ12" s="183">
        <f t="shared" si="2"/>
        <v>0</v>
      </c>
      <c r="AR12" s="169"/>
    </row>
    <row r="13" spans="1:44">
      <c r="Q13" s="169">
        <f>IF(Q10=0,R13,T15)</f>
        <v>1.6666666666666667</v>
      </c>
      <c r="R13" s="186">
        <f>RekapGr!I52</f>
        <v>1.6666666666666667</v>
      </c>
      <c r="S13" s="187">
        <v>0.25</v>
      </c>
      <c r="T13" s="169">
        <f>R13*S13</f>
        <v>0.41666666666666669</v>
      </c>
      <c r="AD13" s="169"/>
      <c r="AE13" s="169"/>
      <c r="AF13" s="190">
        <v>71</v>
      </c>
      <c r="AG13" s="190" t="s">
        <v>1117</v>
      </c>
      <c r="AH13" s="190">
        <v>0.6</v>
      </c>
      <c r="AI13" s="190" t="e">
        <f t="shared" si="0"/>
        <v>#VALUE!</v>
      </c>
      <c r="AJ13" s="190">
        <v>60</v>
      </c>
      <c r="AK13" s="190" t="s">
        <v>1117</v>
      </c>
      <c r="AL13" s="190">
        <v>0.6</v>
      </c>
      <c r="AM13" s="190" t="e">
        <f t="shared" si="1"/>
        <v>#VALUE!</v>
      </c>
      <c r="AN13" s="190">
        <v>1</v>
      </c>
      <c r="AO13" s="190" t="s">
        <v>1117</v>
      </c>
      <c r="AP13" s="183">
        <v>0.8</v>
      </c>
      <c r="AQ13" s="183">
        <f t="shared" si="2"/>
        <v>0</v>
      </c>
      <c r="AR13" s="169"/>
    </row>
    <row r="14" spans="1:44">
      <c r="R14" s="188">
        <f>akKasek!F31</f>
        <v>41.664215686274503</v>
      </c>
      <c r="S14" s="187">
        <v>0.75</v>
      </c>
      <c r="T14" s="169">
        <f>R14*S14</f>
        <v>31.248161764705898</v>
      </c>
      <c r="AD14" s="169"/>
      <c r="AE14" s="169"/>
      <c r="AF14" s="190">
        <v>66</v>
      </c>
      <c r="AG14" s="190" t="s">
        <v>1118</v>
      </c>
      <c r="AH14" s="190">
        <v>0.5</v>
      </c>
      <c r="AI14" s="190" t="e">
        <f t="shared" si="0"/>
        <v>#VALUE!</v>
      </c>
      <c r="AJ14" s="190">
        <v>55</v>
      </c>
      <c r="AK14" s="190" t="s">
        <v>1118</v>
      </c>
      <c r="AL14" s="190">
        <v>0.5</v>
      </c>
      <c r="AM14" s="190" t="e">
        <f t="shared" si="1"/>
        <v>#VALUE!</v>
      </c>
      <c r="AN14" s="190">
        <v>0</v>
      </c>
      <c r="AO14" s="190" t="s">
        <v>1118</v>
      </c>
      <c r="AP14" s="183">
        <v>0.75</v>
      </c>
      <c r="AQ14" s="183">
        <f t="shared" si="2"/>
        <v>0.75</v>
      </c>
      <c r="AR14" s="169"/>
    </row>
    <row r="15" spans="1:44">
      <c r="F15" s="180" t="str">
        <f>RekapGr!G55</f>
        <v>Sleman</v>
      </c>
      <c r="T15" s="169">
        <f>SUM(T13:T14)</f>
        <v>31.664828431372566</v>
      </c>
      <c r="AD15" s="169"/>
      <c r="AE15" s="169"/>
      <c r="AF15" s="190">
        <v>61</v>
      </c>
      <c r="AG15" s="190" t="s">
        <v>1119</v>
      </c>
      <c r="AH15" s="190">
        <v>0.4</v>
      </c>
      <c r="AI15" s="190" t="e">
        <f t="shared" si="0"/>
        <v>#VALUE!</v>
      </c>
      <c r="AJ15" s="190">
        <v>50</v>
      </c>
      <c r="AK15" s="190" t="s">
        <v>1119</v>
      </c>
      <c r="AL15" s="190">
        <v>0.4</v>
      </c>
      <c r="AM15" s="190" t="e">
        <f t="shared" si="1"/>
        <v>#VALUE!</v>
      </c>
      <c r="AN15" s="190"/>
      <c r="AO15" s="190" t="s">
        <v>1119</v>
      </c>
      <c r="AP15" s="183">
        <v>0.1</v>
      </c>
      <c r="AQ15" s="183">
        <f t="shared" si="2"/>
        <v>0</v>
      </c>
      <c r="AR15" s="169"/>
    </row>
    <row r="16" spans="1:44">
      <c r="B16" t="s">
        <v>544</v>
      </c>
      <c r="D16" t="s">
        <v>54</v>
      </c>
      <c r="F16" t="s">
        <v>545</v>
      </c>
      <c r="AD16" s="169"/>
      <c r="AE16" s="169"/>
      <c r="AF16" s="190">
        <v>66</v>
      </c>
      <c r="AG16" s="190" t="s">
        <v>1120</v>
      </c>
      <c r="AH16" s="190">
        <v>0.3</v>
      </c>
      <c r="AI16" s="190" t="e">
        <f t="shared" si="0"/>
        <v>#VALUE!</v>
      </c>
      <c r="AJ16" s="190">
        <v>45</v>
      </c>
      <c r="AK16" s="190" t="s">
        <v>1120</v>
      </c>
      <c r="AL16" s="190">
        <v>0.3</v>
      </c>
      <c r="AM16" s="190" t="e">
        <f t="shared" si="1"/>
        <v>#VALUE!</v>
      </c>
      <c r="AN16" s="190"/>
      <c r="AO16" s="190"/>
      <c r="AP16" s="169"/>
      <c r="AQ16" s="169"/>
      <c r="AR16" s="169"/>
    </row>
    <row r="17" spans="1:44">
      <c r="AD17" s="169"/>
      <c r="AE17" s="169"/>
      <c r="AF17" s="190">
        <v>51</v>
      </c>
      <c r="AG17" s="190" t="s">
        <v>1121</v>
      </c>
      <c r="AH17" s="190">
        <v>0.2</v>
      </c>
      <c r="AI17" s="190" t="e">
        <f t="shared" si="0"/>
        <v>#VALUE!</v>
      </c>
      <c r="AJ17" s="190"/>
      <c r="AK17" s="190" t="s">
        <v>1121</v>
      </c>
      <c r="AL17" s="190">
        <v>0.2</v>
      </c>
      <c r="AM17" s="190" t="e">
        <f t="shared" si="1"/>
        <v>#VALUE!</v>
      </c>
      <c r="AN17" s="190"/>
      <c r="AO17" s="190"/>
      <c r="AP17" s="169"/>
      <c r="AQ17" s="169"/>
      <c r="AR17" s="169"/>
    </row>
    <row r="18" spans="1:44">
      <c r="AD18" s="169"/>
      <c r="AE18" s="169"/>
      <c r="AF18" s="190"/>
      <c r="AG18" s="190" t="s">
        <v>1122</v>
      </c>
      <c r="AH18" s="190">
        <v>0.1</v>
      </c>
      <c r="AI18" s="190" t="e">
        <f t="shared" si="0"/>
        <v>#VALUE!</v>
      </c>
      <c r="AJ18" s="190"/>
      <c r="AK18" s="190"/>
      <c r="AL18" s="190"/>
      <c r="AM18" s="190"/>
      <c r="AN18" s="190"/>
      <c r="AO18" s="190"/>
      <c r="AP18" s="169"/>
      <c r="AQ18" s="169"/>
      <c r="AR18" s="169"/>
    </row>
    <row r="19" spans="1:44">
      <c r="AD19" s="169"/>
      <c r="AE19" s="169"/>
      <c r="AF19" s="190"/>
      <c r="AG19" s="190"/>
      <c r="AH19" s="190"/>
      <c r="AI19" s="190"/>
      <c r="AJ19" s="190"/>
      <c r="AK19" s="190"/>
      <c r="AL19" s="194" t="s">
        <v>1110</v>
      </c>
      <c r="AM19" s="195" t="e">
        <f>SUM(AM9:AM17)</f>
        <v>#VALUE!</v>
      </c>
      <c r="AN19" s="196">
        <v>0.3</v>
      </c>
      <c r="AO19" s="194" t="e">
        <f>AM19*AN19</f>
        <v>#VALUE!</v>
      </c>
      <c r="AP19" s="169"/>
      <c r="AQ19" s="169"/>
      <c r="AR19" s="169"/>
    </row>
    <row r="20" spans="1:44" ht="15.5">
      <c r="C20" s="181"/>
      <c r="D20" s="181"/>
      <c r="E20" s="181"/>
      <c r="F20" s="181"/>
      <c r="G20" s="181"/>
      <c r="AD20" s="169"/>
      <c r="AE20" s="169"/>
      <c r="AF20" s="190"/>
      <c r="AG20" s="190"/>
      <c r="AH20" s="190"/>
      <c r="AI20" s="190"/>
      <c r="AJ20" s="190"/>
      <c r="AK20" s="190"/>
      <c r="AL20" s="194" t="s">
        <v>1111</v>
      </c>
      <c r="AM20" s="197">
        <f>SUM(AQ9:AQ15)</f>
        <v>0.75</v>
      </c>
      <c r="AN20" s="196">
        <v>0.4</v>
      </c>
      <c r="AO20" s="194">
        <f>AM20*AN20</f>
        <v>0.3</v>
      </c>
      <c r="AP20" s="169"/>
      <c r="AQ20" s="169"/>
      <c r="AR20" s="169"/>
    </row>
    <row r="21" spans="1:44" ht="15.5">
      <c r="B21" s="1091">
        <f>RekapGr!B61</f>
        <v>0</v>
      </c>
      <c r="C21" s="1091"/>
      <c r="D21" s="1091">
        <f>RekapGr!D61</f>
        <v>0</v>
      </c>
      <c r="E21" s="1091"/>
      <c r="F21" s="1091">
        <f>RekapGr!G61</f>
        <v>0</v>
      </c>
      <c r="G21" s="1091"/>
      <c r="AD21" s="169"/>
      <c r="AE21" s="169"/>
      <c r="AF21" s="190"/>
      <c r="AG21" s="190"/>
      <c r="AH21" s="190"/>
      <c r="AI21" s="190"/>
      <c r="AJ21" s="190"/>
      <c r="AK21" s="190"/>
      <c r="AL21" s="194" t="s">
        <v>1109</v>
      </c>
      <c r="AM21" s="197" t="e">
        <f>SUM(AI9:AI18)</f>
        <v>#VALUE!</v>
      </c>
      <c r="AN21" s="196">
        <v>0.3</v>
      </c>
      <c r="AO21" s="194" t="e">
        <f>AM21*AN21</f>
        <v>#VALUE!</v>
      </c>
      <c r="AP21" s="169"/>
      <c r="AQ21" s="169"/>
      <c r="AR21" s="169"/>
    </row>
    <row r="22" spans="1:44">
      <c r="A22" s="2"/>
      <c r="B22" s="1088" t="str">
        <f>RekapGr!B62</f>
        <v>NIP.</v>
      </c>
      <c r="C22" s="1088"/>
      <c r="D22" s="1088" t="str">
        <f>RekapGr!D62</f>
        <v>NIP.</v>
      </c>
      <c r="E22" s="1088"/>
      <c r="F22" s="1088" t="str">
        <f>RekapGr!G62</f>
        <v>NIP.</v>
      </c>
      <c r="G22" s="1088"/>
      <c r="H22" s="182"/>
      <c r="I22" s="185"/>
      <c r="J22" s="185"/>
      <c r="K22" s="185"/>
      <c r="L22" s="185"/>
      <c r="M22" s="185"/>
      <c r="N22" s="185"/>
      <c r="O22" s="185"/>
      <c r="P22" s="185"/>
      <c r="Q22" s="185"/>
      <c r="R22" s="185"/>
      <c r="S22" s="185"/>
      <c r="T22" s="185"/>
      <c r="U22" s="185"/>
      <c r="V22" s="185"/>
      <c r="W22" s="185"/>
      <c r="X22" s="189"/>
      <c r="Y22" s="189"/>
      <c r="Z22" s="189"/>
      <c r="AA22" s="189"/>
      <c r="AB22" s="189"/>
      <c r="AC22" s="189"/>
      <c r="AD22" s="185"/>
      <c r="AE22" s="185"/>
      <c r="AF22" s="192"/>
      <c r="AG22" s="192"/>
      <c r="AH22" s="192"/>
      <c r="AI22" s="192"/>
      <c r="AJ22" s="192"/>
      <c r="AK22" s="192"/>
      <c r="AL22" s="1089" t="s">
        <v>1123</v>
      </c>
      <c r="AM22" s="1089"/>
      <c r="AN22" s="1089"/>
      <c r="AO22" s="194" t="e">
        <f>SUM(AO19:AO21)</f>
        <v>#VALUE!</v>
      </c>
      <c r="AP22" s="169"/>
      <c r="AQ22" s="169"/>
      <c r="AR22" s="169"/>
    </row>
    <row r="23" spans="1:44">
      <c r="A23" s="2"/>
      <c r="B23" s="2"/>
      <c r="C23" s="2"/>
      <c r="D23" s="2"/>
      <c r="E23" s="2"/>
      <c r="F23" s="2"/>
      <c r="G23" s="2"/>
      <c r="H23" s="182"/>
      <c r="I23" s="185"/>
      <c r="J23" s="185"/>
      <c r="K23" s="185"/>
      <c r="L23" s="185"/>
      <c r="M23" s="185"/>
      <c r="N23" s="185"/>
      <c r="O23" s="185"/>
      <c r="P23" s="185"/>
      <c r="Q23" s="185"/>
      <c r="R23" s="185"/>
      <c r="S23" s="185"/>
      <c r="T23" s="185"/>
      <c r="U23" s="185"/>
      <c r="V23" s="185"/>
      <c r="W23" s="185"/>
      <c r="X23" s="189"/>
      <c r="Y23" s="189"/>
      <c r="Z23" s="189"/>
      <c r="AA23" s="189"/>
      <c r="AB23" s="189"/>
      <c r="AC23" s="189"/>
      <c r="AD23" s="185"/>
      <c r="AE23" s="185"/>
      <c r="AF23" s="192"/>
      <c r="AG23" s="192"/>
      <c r="AH23" s="192"/>
      <c r="AI23" s="192"/>
      <c r="AJ23" s="192"/>
      <c r="AK23" s="192"/>
      <c r="AL23" s="192"/>
      <c r="AM23" s="192"/>
      <c r="AN23" s="192"/>
      <c r="AO23" s="190"/>
      <c r="AP23" s="169"/>
      <c r="AQ23" s="169"/>
      <c r="AR23" s="169"/>
    </row>
    <row r="24" spans="1:44" hidden="1">
      <c r="A24" s="2"/>
      <c r="B24" s="2"/>
      <c r="C24" s="2"/>
      <c r="D24" s="2"/>
      <c r="E24" s="2"/>
      <c r="F24" s="2"/>
      <c r="G24" s="2"/>
      <c r="H24" s="182"/>
      <c r="I24" s="185"/>
      <c r="J24" s="185"/>
      <c r="K24" s="185"/>
      <c r="L24" s="185"/>
      <c r="M24" s="185"/>
      <c r="N24" s="185"/>
      <c r="O24" s="185"/>
      <c r="P24" s="185"/>
      <c r="Q24" s="185"/>
      <c r="R24" s="185"/>
      <c r="S24" s="185"/>
      <c r="T24" s="185"/>
      <c r="U24" s="185"/>
      <c r="V24" s="185"/>
      <c r="W24" s="185"/>
      <c r="X24" s="189"/>
      <c r="Y24" s="189"/>
      <c r="Z24" s="189"/>
      <c r="AA24" s="189"/>
      <c r="AB24" s="189"/>
      <c r="AC24" s="189"/>
      <c r="AD24" s="189"/>
      <c r="AE24" s="189"/>
      <c r="AF24" s="193"/>
      <c r="AG24" s="193"/>
      <c r="AH24" s="193"/>
      <c r="AI24" s="193"/>
      <c r="AJ24" s="193"/>
      <c r="AK24" s="193"/>
      <c r="AL24" s="193"/>
      <c r="AM24" s="193"/>
      <c r="AN24" s="193"/>
    </row>
    <row r="25" spans="1:44" hidden="1">
      <c r="A25" s="2"/>
      <c r="B25" s="2"/>
      <c r="C25" s="2"/>
      <c r="D25" s="2"/>
      <c r="E25" s="2"/>
      <c r="F25" s="2"/>
      <c r="G25" s="2"/>
      <c r="H25" s="182"/>
      <c r="I25" s="185"/>
      <c r="J25" s="185"/>
      <c r="K25" s="185"/>
      <c r="L25" s="185"/>
      <c r="M25" s="185"/>
      <c r="N25" s="185"/>
      <c r="O25" s="185"/>
      <c r="P25" s="185"/>
      <c r="Q25" s="185"/>
      <c r="R25" s="185"/>
      <c r="S25" s="185"/>
      <c r="T25" s="185"/>
      <c r="U25" s="185"/>
      <c r="V25" s="185"/>
      <c r="W25" s="185"/>
      <c r="X25" s="189"/>
      <c r="Y25" s="189"/>
      <c r="Z25" s="189"/>
      <c r="AA25" s="189"/>
      <c r="AB25" s="189"/>
      <c r="AC25" s="189"/>
      <c r="AD25" s="189"/>
      <c r="AE25" s="189"/>
      <c r="AF25" s="193"/>
      <c r="AG25" s="193"/>
      <c r="AH25" s="193"/>
      <c r="AI25" s="193"/>
      <c r="AJ25" s="193"/>
      <c r="AK25" s="193"/>
      <c r="AL25" s="193"/>
      <c r="AM25" s="193"/>
      <c r="AN25" s="193"/>
    </row>
    <row r="26" spans="1:44" hidden="1">
      <c r="A26" s="2"/>
      <c r="B26" s="2"/>
      <c r="C26" s="2"/>
      <c r="D26" s="2"/>
      <c r="E26" s="2"/>
      <c r="F26" s="2"/>
      <c r="G26" s="2"/>
      <c r="H26" s="182"/>
      <c r="I26" s="185"/>
      <c r="J26" s="185"/>
      <c r="K26" s="185"/>
      <c r="L26" s="185"/>
      <c r="M26" s="185"/>
      <c r="N26" s="185"/>
      <c r="O26" s="185"/>
      <c r="P26" s="185"/>
      <c r="Q26" s="185"/>
      <c r="R26" s="185"/>
      <c r="S26" s="185"/>
      <c r="T26" s="185"/>
      <c r="U26" s="185"/>
      <c r="V26" s="185"/>
      <c r="W26" s="185"/>
      <c r="X26" s="189"/>
      <c r="Y26" s="189"/>
      <c r="Z26" s="189"/>
      <c r="AA26" s="189"/>
      <c r="AB26" s="189"/>
      <c r="AC26" s="189"/>
      <c r="AD26" s="189"/>
      <c r="AE26" s="189"/>
      <c r="AF26" s="193"/>
      <c r="AG26" s="193"/>
      <c r="AH26" s="193"/>
      <c r="AI26" s="193"/>
      <c r="AJ26" s="193"/>
      <c r="AK26" s="193"/>
      <c r="AL26" s="193"/>
      <c r="AM26" s="193"/>
      <c r="AN26" s="193"/>
    </row>
    <row r="27" spans="1:44" hidden="1">
      <c r="A27" s="2"/>
      <c r="B27" s="2"/>
      <c r="C27" s="2"/>
      <c r="D27" s="2"/>
      <c r="E27" s="2"/>
      <c r="F27" s="2"/>
      <c r="G27" s="2"/>
      <c r="H27" s="182"/>
      <c r="I27" s="185"/>
      <c r="J27" s="185"/>
      <c r="K27" s="185"/>
      <c r="L27" s="185"/>
      <c r="M27" s="185"/>
      <c r="N27" s="185"/>
      <c r="O27" s="185"/>
      <c r="P27" s="185"/>
      <c r="Q27" s="185"/>
      <c r="R27" s="185"/>
      <c r="S27" s="185"/>
      <c r="T27" s="185"/>
      <c r="U27" s="185"/>
      <c r="V27" s="185"/>
      <c r="W27" s="185"/>
      <c r="X27" s="189"/>
      <c r="Y27" s="189"/>
      <c r="Z27" s="189"/>
      <c r="AA27" s="189"/>
      <c r="AB27" s="189"/>
      <c r="AC27" s="189"/>
      <c r="AD27" s="189"/>
      <c r="AE27" s="189"/>
      <c r="AF27" s="193"/>
      <c r="AG27" s="193"/>
      <c r="AH27" s="193"/>
      <c r="AI27" s="193"/>
      <c r="AJ27" s="193"/>
      <c r="AK27" s="193"/>
      <c r="AL27" s="193"/>
      <c r="AM27" s="193"/>
      <c r="AN27" s="193"/>
    </row>
    <row r="28" spans="1:44" hidden="1">
      <c r="A28" s="2"/>
      <c r="B28" s="2"/>
      <c r="C28" s="2"/>
      <c r="D28" s="2"/>
      <c r="E28" s="2"/>
      <c r="F28" s="2"/>
      <c r="G28" s="2"/>
      <c r="H28" s="182"/>
      <c r="I28" s="185"/>
      <c r="J28" s="185"/>
      <c r="K28" s="185"/>
      <c r="L28" s="185"/>
      <c r="M28" s="185"/>
      <c r="N28" s="185"/>
      <c r="O28" s="185"/>
      <c r="P28" s="185"/>
      <c r="Q28" s="185"/>
      <c r="R28" s="185"/>
      <c r="S28" s="185"/>
      <c r="T28" s="185"/>
      <c r="U28" s="185"/>
      <c r="V28" s="185"/>
      <c r="W28" s="185"/>
      <c r="X28" s="189"/>
      <c r="Y28" s="189"/>
      <c r="Z28" s="189"/>
      <c r="AA28" s="189"/>
      <c r="AB28" s="189"/>
      <c r="AC28" s="189"/>
      <c r="AD28" s="189"/>
      <c r="AE28" s="189"/>
      <c r="AF28" s="193"/>
      <c r="AG28" s="193"/>
      <c r="AH28" s="193"/>
      <c r="AI28" s="193"/>
      <c r="AJ28" s="193"/>
      <c r="AK28" s="193"/>
      <c r="AL28" s="193"/>
      <c r="AM28" s="193"/>
      <c r="AN28" s="193"/>
    </row>
    <row r="29" spans="1:44" hidden="1">
      <c r="A29" s="2"/>
      <c r="B29" s="2"/>
      <c r="C29" s="2"/>
      <c r="D29" s="2"/>
      <c r="E29" s="2"/>
      <c r="F29" s="2"/>
      <c r="G29" s="2"/>
      <c r="H29" s="182"/>
      <c r="I29" s="185"/>
      <c r="J29" s="185"/>
      <c r="K29" s="185"/>
      <c r="L29" s="185"/>
      <c r="M29" s="185"/>
      <c r="N29" s="185"/>
      <c r="O29" s="185"/>
      <c r="P29" s="185"/>
      <c r="Q29" s="185"/>
      <c r="R29" s="185"/>
      <c r="S29" s="185"/>
      <c r="T29" s="185"/>
      <c r="U29" s="185"/>
      <c r="V29" s="185"/>
      <c r="W29" s="185"/>
      <c r="X29" s="189"/>
      <c r="Y29" s="189"/>
      <c r="Z29" s="189"/>
      <c r="AA29" s="189"/>
      <c r="AB29" s="189"/>
      <c r="AC29" s="189"/>
      <c r="AD29" s="189"/>
      <c r="AE29" s="189"/>
      <c r="AF29" s="193"/>
      <c r="AG29" s="193"/>
      <c r="AH29" s="193"/>
      <c r="AI29" s="193"/>
      <c r="AJ29" s="193"/>
      <c r="AK29" s="193"/>
      <c r="AL29" s="193"/>
      <c r="AM29" s="193"/>
      <c r="AN29" s="193"/>
    </row>
    <row r="30" spans="1:44" hidden="1">
      <c r="A30" s="2"/>
      <c r="B30" s="2"/>
      <c r="C30" s="2"/>
      <c r="D30" s="2"/>
      <c r="E30" s="2"/>
      <c r="F30" s="2"/>
      <c r="G30" s="2"/>
      <c r="H30" s="182"/>
      <c r="I30" s="185"/>
      <c r="J30" s="185"/>
      <c r="K30" s="185"/>
      <c r="L30" s="185"/>
      <c r="M30" s="185"/>
      <c r="N30" s="185"/>
      <c r="O30" s="185"/>
      <c r="P30" s="185"/>
      <c r="Q30" s="185"/>
      <c r="R30" s="185"/>
      <c r="S30" s="185"/>
      <c r="T30" s="185"/>
      <c r="U30" s="185"/>
      <c r="V30" s="185"/>
      <c r="W30" s="185"/>
      <c r="X30" s="189"/>
      <c r="Y30" s="189"/>
      <c r="Z30" s="189"/>
      <c r="AA30" s="189"/>
      <c r="AB30" s="189"/>
      <c r="AC30" s="189"/>
      <c r="AD30" s="189"/>
      <c r="AE30" s="189"/>
      <c r="AF30" s="193"/>
      <c r="AG30" s="193"/>
      <c r="AH30" s="193"/>
      <c r="AI30" s="193"/>
      <c r="AJ30" s="193"/>
      <c r="AK30" s="193"/>
      <c r="AL30" s="193"/>
      <c r="AM30" s="193"/>
      <c r="AN30" s="193"/>
    </row>
    <row r="31" spans="1:44" hidden="1">
      <c r="A31" s="2"/>
      <c r="B31" s="2"/>
      <c r="C31" s="2"/>
      <c r="D31" s="2"/>
      <c r="E31" s="2"/>
      <c r="F31" s="2"/>
      <c r="G31" s="2"/>
      <c r="H31" s="182"/>
      <c r="I31" s="185"/>
      <c r="J31" s="185"/>
      <c r="K31" s="185"/>
      <c r="L31" s="185"/>
      <c r="M31" s="185"/>
      <c r="N31" s="185"/>
      <c r="O31" s="185"/>
      <c r="P31" s="185"/>
      <c r="Q31" s="185"/>
      <c r="R31" s="185"/>
      <c r="S31" s="185"/>
      <c r="T31" s="185"/>
      <c r="U31" s="185"/>
      <c r="V31" s="185"/>
      <c r="W31" s="185"/>
      <c r="X31" s="189"/>
      <c r="Y31" s="189"/>
      <c r="Z31" s="189"/>
      <c r="AA31" s="189"/>
      <c r="AB31" s="189"/>
      <c r="AC31" s="189"/>
      <c r="AD31" s="189"/>
      <c r="AE31" s="189"/>
      <c r="AF31" s="193"/>
      <c r="AG31" s="193"/>
      <c r="AH31" s="193"/>
      <c r="AI31" s="193"/>
      <c r="AJ31" s="193"/>
      <c r="AK31" s="193"/>
      <c r="AL31" s="193"/>
      <c r="AM31" s="193"/>
      <c r="AN31" s="193"/>
    </row>
  </sheetData>
  <sheetProtection sheet="1"/>
  <mergeCells count="20">
    <mergeCell ref="B1:F1"/>
    <mergeCell ref="G1:H1"/>
    <mergeCell ref="B2:F2"/>
    <mergeCell ref="G2:H2"/>
    <mergeCell ref="B3:F3"/>
    <mergeCell ref="G3:H3"/>
    <mergeCell ref="B5:G5"/>
    <mergeCell ref="C7:F7"/>
    <mergeCell ref="C8:F8"/>
    <mergeCell ref="C9:F9"/>
    <mergeCell ref="C10:F10"/>
    <mergeCell ref="B22:C22"/>
    <mergeCell ref="D22:E22"/>
    <mergeCell ref="F22:G22"/>
    <mergeCell ref="AL22:AN22"/>
    <mergeCell ref="B11:F11"/>
    <mergeCell ref="B12:F12"/>
    <mergeCell ref="B21:C21"/>
    <mergeCell ref="D21:E21"/>
    <mergeCell ref="F21:G21"/>
  </mergeCells>
  <dataValidations count="1">
    <dataValidation type="decimal" allowBlank="1" showInputMessage="1" showErrorMessage="1" promptTitle="Hasil Belajar:" prompt="Rata-rata nilai seluruh peserta didik yang diajar. _x000a_Nilai diperoleh dari konversi deskripsi Raport peserta didik dalam nilai angka skala 100. " sqref="AD9">
      <formula1>0</formula1>
      <formula2>100</formula2>
    </dataValidation>
  </dataValidations>
  <printOptions horizontalCentered="1"/>
  <pageMargins left="0.7" right="0.7" top="1.25" bottom="0.75" header="0.3" footer="0.3"/>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showGridLines="0" showRowColHeaders="0" showZeros="0" showOutlineSymbols="0" defaultGridColor="0" colorId="0" zoomScale="74" zoomScaleNormal="74" workbookViewId="0"/>
  </sheetViews>
  <sheetFormatPr defaultColWidth="10.36328125" defaultRowHeight="14.5"/>
  <sheetData/>
  <pageMargins left="0.75" right="0.75" top="1" bottom="1" header="0.51" footer="0.51"/>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D48"/>
  <sheetViews>
    <sheetView view="pageBreakPreview" zoomScale="130" zoomScaleNormal="140" zoomScaleSheetLayoutView="130" workbookViewId="0">
      <pane xSplit="10" ySplit="3" topLeftCell="K4" activePane="bottomRight" state="frozen"/>
      <selection pane="topRight"/>
      <selection pane="bottomLeft"/>
      <selection pane="bottomRight" activeCell="F14" sqref="F14:I14"/>
    </sheetView>
  </sheetViews>
  <sheetFormatPr defaultColWidth="9.08984375" defaultRowHeight="15.75" customHeight="1" zeroHeight="1"/>
  <cols>
    <col min="1" max="1" width="11.90625" style="141" customWidth="1"/>
    <col min="2" max="2" width="5" style="142" customWidth="1"/>
    <col min="3" max="3" width="19" style="143" customWidth="1"/>
    <col min="4" max="4" width="10.90625" style="143" customWidth="1"/>
    <col min="5" max="5" width="1.6328125" style="143" customWidth="1"/>
    <col min="6" max="6" width="13.36328125" style="143" customWidth="1"/>
    <col min="7" max="7" width="16.36328125" style="143" customWidth="1"/>
    <col min="8" max="8" width="13.36328125" style="143" customWidth="1"/>
    <col min="9" max="9" width="11.08984375" style="144" customWidth="1"/>
    <col min="10" max="10" width="11.90625" style="141" customWidth="1"/>
    <col min="11" max="11" width="9.08984375" style="145" hidden="1" customWidth="1"/>
    <col min="12" max="12" width="17.6328125" style="145" hidden="1" customWidth="1"/>
    <col min="13" max="16" width="9.08984375" style="145" hidden="1" customWidth="1"/>
    <col min="17" max="26" width="9.08984375" style="145" customWidth="1"/>
    <col min="27" max="30" width="9.08984375" style="146" customWidth="1"/>
    <col min="31" max="16384" width="9.08984375" style="141"/>
  </cols>
  <sheetData>
    <row r="1" spans="1:17" ht="15" customHeight="1">
      <c r="A1" s="147"/>
      <c r="B1" s="1113" t="s">
        <v>1124</v>
      </c>
      <c r="C1" s="1113"/>
      <c r="D1" s="1113"/>
      <c r="E1" s="1113"/>
      <c r="F1" s="1114" t="s">
        <v>1125</v>
      </c>
      <c r="G1" s="1114"/>
      <c r="H1" s="1114"/>
      <c r="I1" s="1114"/>
      <c r="J1" s="160"/>
    </row>
    <row r="2" spans="1:17" ht="15" customHeight="1">
      <c r="A2" s="147"/>
      <c r="B2" s="1113" t="s">
        <v>1126</v>
      </c>
      <c r="C2" s="1113"/>
      <c r="D2" s="1113"/>
      <c r="E2" s="1113"/>
      <c r="F2" s="1104" t="str">
        <f ca="1">CHOOSE(WEEKDAY(G2),"Minggu","Senin","Selasa","Rabu","Kamis","Jumat","Sabtu")&amp;", "</f>
        <v xml:space="preserve">Senin, </v>
      </c>
      <c r="G2" s="1105">
        <f ca="1">TODAY()</f>
        <v>45152</v>
      </c>
      <c r="H2" s="1105"/>
      <c r="I2" s="1105"/>
      <c r="J2" s="160"/>
    </row>
    <row r="3" spans="1:17" ht="15" customHeight="1">
      <c r="A3" s="147"/>
      <c r="B3" s="1113" t="s">
        <v>1127</v>
      </c>
      <c r="C3" s="1113"/>
      <c r="D3" s="1113"/>
      <c r="E3" s="1113"/>
      <c r="F3" s="1104"/>
      <c r="G3" s="1105"/>
      <c r="H3" s="1105"/>
      <c r="I3" s="1105"/>
      <c r="J3" s="160"/>
    </row>
    <row r="4" spans="1:17" ht="15.5">
      <c r="A4" s="147"/>
      <c r="B4" s="148"/>
      <c r="C4" s="149"/>
      <c r="D4" s="149"/>
      <c r="E4" s="149"/>
      <c r="F4" s="149"/>
      <c r="G4" s="149"/>
      <c r="H4" s="149"/>
      <c r="I4" s="161"/>
      <c r="J4" s="147"/>
    </row>
    <row r="5" spans="1:17" ht="15.75" customHeight="1">
      <c r="A5" s="147"/>
      <c r="B5" s="150"/>
      <c r="C5" s="150"/>
      <c r="D5" s="150"/>
      <c r="E5" s="150"/>
      <c r="F5" s="150"/>
      <c r="G5" s="150"/>
      <c r="H5" s="1115"/>
      <c r="I5" s="1115"/>
      <c r="J5" s="147"/>
    </row>
    <row r="6" spans="1:17" ht="21" customHeight="1">
      <c r="A6" s="147"/>
      <c r="B6" s="1110" t="s">
        <v>1128</v>
      </c>
      <c r="C6" s="1110"/>
      <c r="D6" s="1110"/>
      <c r="E6" s="1110"/>
      <c r="F6" s="1110"/>
      <c r="G6" s="1110"/>
      <c r="H6" s="1110"/>
      <c r="I6" s="1110"/>
      <c r="J6" s="147"/>
    </row>
    <row r="7" spans="1:17" ht="15.5">
      <c r="A7" s="147"/>
      <c r="B7" s="151"/>
      <c r="C7" s="152"/>
      <c r="D7" s="152"/>
      <c r="E7" s="152"/>
      <c r="F7" s="152"/>
      <c r="G7" s="152"/>
      <c r="H7" s="152"/>
      <c r="I7" s="162"/>
      <c r="J7" s="147"/>
      <c r="N7" s="145" t="str">
        <f>F12</f>
        <v>Penata Muda Tk I, III/b</v>
      </c>
    </row>
    <row r="8" spans="1:17" ht="15.5">
      <c r="A8" s="147"/>
      <c r="B8" s="1111" t="s">
        <v>1129</v>
      </c>
      <c r="C8" s="1111"/>
      <c r="D8" s="1111"/>
      <c r="E8" s="154"/>
      <c r="F8" s="154"/>
      <c r="G8" s="154"/>
      <c r="H8" s="154"/>
      <c r="I8" s="163"/>
      <c r="J8" s="147"/>
      <c r="M8" s="145" t="s">
        <v>546</v>
      </c>
      <c r="N8" s="737" t="s">
        <v>1263</v>
      </c>
      <c r="Q8" s="166" t="str">
        <f>IF(N$7=N8,M8,"")</f>
        <v/>
      </c>
    </row>
    <row r="9" spans="1:17" ht="14.5">
      <c r="A9" s="147"/>
      <c r="B9" s="887" t="s">
        <v>517</v>
      </c>
      <c r="C9" s="887"/>
      <c r="D9" s="887"/>
      <c r="E9" s="152" t="s">
        <v>492</v>
      </c>
      <c r="F9" s="1112"/>
      <c r="G9" s="1112"/>
      <c r="H9" s="1112"/>
      <c r="I9" s="1112"/>
      <c r="J9" s="147"/>
      <c r="M9" s="145" t="s">
        <v>547</v>
      </c>
      <c r="N9" s="737" t="s">
        <v>1264</v>
      </c>
      <c r="Q9" s="166" t="str">
        <f t="shared" ref="Q9:Q18" si="0">IF(N$7=N9,M9,"")</f>
        <v/>
      </c>
    </row>
    <row r="10" spans="1:17" ht="14.5">
      <c r="A10" s="147"/>
      <c r="B10" s="887" t="s">
        <v>518</v>
      </c>
      <c r="C10" s="887"/>
      <c r="D10" s="887"/>
      <c r="E10" s="152" t="s">
        <v>492</v>
      </c>
      <c r="F10" s="1106"/>
      <c r="G10" s="1106"/>
      <c r="H10" s="1106"/>
      <c r="I10" s="1106"/>
      <c r="J10" s="147"/>
      <c r="M10" s="145" t="s">
        <v>549</v>
      </c>
      <c r="N10" s="737" t="s">
        <v>1265</v>
      </c>
      <c r="Q10" s="166" t="str">
        <f t="shared" si="0"/>
        <v/>
      </c>
    </row>
    <row r="11" spans="1:17" ht="14.5">
      <c r="A11" s="147"/>
      <c r="B11" s="1107" t="s">
        <v>1262</v>
      </c>
      <c r="C11" s="887"/>
      <c r="D11" s="887"/>
      <c r="E11" s="152" t="s">
        <v>492</v>
      </c>
      <c r="F11" s="1102"/>
      <c r="G11" s="1103"/>
      <c r="H11" s="1103"/>
      <c r="I11" s="1103"/>
      <c r="J11" s="147"/>
      <c r="M11" s="145" t="s">
        <v>551</v>
      </c>
      <c r="N11" s="737" t="s">
        <v>1266</v>
      </c>
      <c r="Q11" s="166" t="str">
        <f t="shared" si="0"/>
        <v/>
      </c>
    </row>
    <row r="12" spans="1:17" ht="14.5">
      <c r="A12" s="147"/>
      <c r="B12" s="1107" t="s">
        <v>1253</v>
      </c>
      <c r="C12" s="887"/>
      <c r="D12" s="887"/>
      <c r="E12" s="152" t="s">
        <v>492</v>
      </c>
      <c r="F12" s="1103" t="s">
        <v>1268</v>
      </c>
      <c r="G12" s="1103"/>
      <c r="H12" s="1103"/>
      <c r="I12" s="1103"/>
      <c r="J12" s="147"/>
      <c r="M12" s="145" t="s">
        <v>553</v>
      </c>
      <c r="N12" s="737" t="s">
        <v>1267</v>
      </c>
      <c r="Q12" s="166" t="str">
        <f t="shared" si="0"/>
        <v/>
      </c>
    </row>
    <row r="13" spans="1:17" ht="14.5">
      <c r="A13" s="147"/>
      <c r="B13" s="887" t="s">
        <v>521</v>
      </c>
      <c r="C13" s="887"/>
      <c r="D13" s="887"/>
      <c r="E13" s="152" t="s">
        <v>492</v>
      </c>
      <c r="F13" s="1109"/>
      <c r="G13" s="1103"/>
      <c r="H13" s="1103"/>
      <c r="I13" s="1103"/>
      <c r="J13" s="147"/>
      <c r="L13" s="164"/>
      <c r="M13" s="145" t="s">
        <v>555</v>
      </c>
      <c r="N13" s="737" t="s">
        <v>1268</v>
      </c>
      <c r="Q13" s="166" t="str">
        <f t="shared" si="0"/>
        <v>IIIb</v>
      </c>
    </row>
    <row r="14" spans="1:17" ht="14.5">
      <c r="A14" s="147"/>
      <c r="B14" s="887" t="s">
        <v>522</v>
      </c>
      <c r="C14" s="887"/>
      <c r="D14" s="887"/>
      <c r="E14" s="152" t="s">
        <v>492</v>
      </c>
      <c r="F14" s="1103"/>
      <c r="G14" s="1103"/>
      <c r="H14" s="1103"/>
      <c r="I14" s="1103"/>
      <c r="J14" s="147"/>
      <c r="L14" s="165"/>
      <c r="M14" s="145" t="s">
        <v>557</v>
      </c>
      <c r="N14" s="737" t="s">
        <v>1269</v>
      </c>
      <c r="Q14" s="166" t="str">
        <f t="shared" si="0"/>
        <v/>
      </c>
    </row>
    <row r="15" spans="1:17" ht="14.5">
      <c r="A15" s="147"/>
      <c r="B15" s="887" t="s">
        <v>523</v>
      </c>
      <c r="C15" s="887"/>
      <c r="D15" s="887"/>
      <c r="E15" s="152" t="s">
        <v>492</v>
      </c>
      <c r="F15" s="1102"/>
      <c r="G15" s="1103"/>
      <c r="H15" s="1103"/>
      <c r="I15" s="1103"/>
      <c r="J15" s="147"/>
      <c r="M15" s="145" t="s">
        <v>558</v>
      </c>
      <c r="N15" s="737" t="s">
        <v>1270</v>
      </c>
      <c r="Q15" s="166" t="str">
        <f t="shared" si="0"/>
        <v/>
      </c>
    </row>
    <row r="16" spans="1:17" ht="14.5">
      <c r="A16" s="147"/>
      <c r="B16" s="1107" t="s">
        <v>1254</v>
      </c>
      <c r="C16" s="887"/>
      <c r="D16" s="887"/>
      <c r="E16" s="152" t="s">
        <v>492</v>
      </c>
      <c r="F16" s="1102"/>
      <c r="G16" s="1103"/>
      <c r="H16" s="1103"/>
      <c r="I16" s="1103"/>
      <c r="J16" s="147"/>
      <c r="M16" s="145" t="s">
        <v>559</v>
      </c>
      <c r="N16" s="737" t="s">
        <v>1271</v>
      </c>
      <c r="Q16" s="166" t="str">
        <f t="shared" si="0"/>
        <v/>
      </c>
    </row>
    <row r="17" spans="1:17" ht="14.5">
      <c r="A17" s="147"/>
      <c r="B17" s="887" t="s">
        <v>525</v>
      </c>
      <c r="C17" s="887"/>
      <c r="D17" s="887"/>
      <c r="E17" s="152" t="s">
        <v>492</v>
      </c>
      <c r="F17" s="1102"/>
      <c r="G17" s="1103"/>
      <c r="H17" s="1103"/>
      <c r="I17" s="1103"/>
      <c r="J17" s="147"/>
      <c r="M17" s="145" t="s">
        <v>560</v>
      </c>
      <c r="N17" s="737" t="s">
        <v>1272</v>
      </c>
      <c r="Q17" s="166" t="str">
        <f t="shared" si="0"/>
        <v/>
      </c>
    </row>
    <row r="18" spans="1:17" ht="14.5">
      <c r="A18" s="147"/>
      <c r="B18" s="887" t="s">
        <v>1130</v>
      </c>
      <c r="C18" s="887"/>
      <c r="D18" s="887"/>
      <c r="E18" s="152" t="s">
        <v>492</v>
      </c>
      <c r="F18" s="1102">
        <v>24</v>
      </c>
      <c r="G18" s="1103"/>
      <c r="H18" s="1103"/>
      <c r="I18" s="1103"/>
      <c r="J18" s="147"/>
      <c r="M18" s="145" t="s">
        <v>561</v>
      </c>
      <c r="N18" s="737" t="s">
        <v>1273</v>
      </c>
      <c r="Q18" s="166" t="str">
        <f t="shared" si="0"/>
        <v/>
      </c>
    </row>
    <row r="19" spans="1:17" ht="14.5">
      <c r="A19" s="147"/>
      <c r="B19" s="1108" t="s">
        <v>1131</v>
      </c>
      <c r="C19" s="1108"/>
      <c r="D19" s="1108"/>
      <c r="E19" s="155" t="s">
        <v>492</v>
      </c>
      <c r="F19" s="1106">
        <v>2023</v>
      </c>
      <c r="G19" s="1106"/>
      <c r="H19" s="1106"/>
      <c r="I19" s="1106"/>
      <c r="J19" s="147"/>
      <c r="M19" s="145" t="s">
        <v>562</v>
      </c>
      <c r="N19" s="737" t="s">
        <v>1274</v>
      </c>
      <c r="Q19" s="166"/>
    </row>
    <row r="20" spans="1:17" ht="14.5">
      <c r="A20" s="147"/>
      <c r="B20" s="1108" t="s">
        <v>1132</v>
      </c>
      <c r="C20" s="1108"/>
      <c r="D20" s="1108"/>
      <c r="E20" s="155" t="s">
        <v>492</v>
      </c>
      <c r="F20" s="1106" t="s">
        <v>1133</v>
      </c>
      <c r="G20" s="1106"/>
      <c r="H20" s="1106"/>
      <c r="I20" s="1106"/>
      <c r="J20" s="147"/>
      <c r="M20" s="145" t="s">
        <v>563</v>
      </c>
      <c r="N20" s="737" t="s">
        <v>1275</v>
      </c>
      <c r="Q20" s="166"/>
    </row>
    <row r="21" spans="1:17" ht="14.5">
      <c r="A21" s="147"/>
      <c r="B21" s="1108" t="s">
        <v>1134</v>
      </c>
      <c r="C21" s="1108"/>
      <c r="D21" s="1108"/>
      <c r="E21" s="155" t="s">
        <v>492</v>
      </c>
      <c r="F21" s="156"/>
      <c r="G21" s="156"/>
      <c r="H21" s="156"/>
      <c r="I21" s="156"/>
      <c r="J21" s="147"/>
      <c r="Q21" s="166" t="str">
        <f>IF(N$7=N19,M19,"")</f>
        <v/>
      </c>
    </row>
    <row r="22" spans="1:17" ht="14.5">
      <c r="A22" s="147"/>
      <c r="B22" s="157" t="s">
        <v>1135</v>
      </c>
      <c r="C22" s="158"/>
      <c r="D22" s="158"/>
      <c r="E22" s="154"/>
      <c r="F22" s="159"/>
      <c r="G22" s="159"/>
      <c r="H22" s="159"/>
      <c r="I22" s="159"/>
      <c r="J22" s="147"/>
      <c r="Q22" s="145" t="str">
        <f>IF(M19=N$7,N19,"")</f>
        <v/>
      </c>
    </row>
    <row r="23" spans="1:17" ht="14.5">
      <c r="A23" s="147"/>
      <c r="B23" s="887" t="s">
        <v>517</v>
      </c>
      <c r="C23" s="887"/>
      <c r="D23" s="887"/>
      <c r="E23" s="152" t="s">
        <v>492</v>
      </c>
      <c r="F23" s="1106"/>
      <c r="G23" s="1106"/>
      <c r="H23" s="1106"/>
      <c r="I23" s="1106"/>
      <c r="J23" s="147"/>
      <c r="Q23" s="145" t="str">
        <f>IF(M20=N$7,N20,"")</f>
        <v/>
      </c>
    </row>
    <row r="24" spans="1:17" ht="14.5">
      <c r="A24" s="147"/>
      <c r="B24" s="887" t="s">
        <v>518</v>
      </c>
      <c r="C24" s="887"/>
      <c r="D24" s="887"/>
      <c r="E24" s="152" t="s">
        <v>492</v>
      </c>
      <c r="F24" s="1106"/>
      <c r="G24" s="1106"/>
      <c r="H24" s="1106"/>
      <c r="I24" s="1106"/>
      <c r="J24" s="147"/>
      <c r="Q24" s="166" t="str">
        <f>Q8&amp;Q9&amp;Q10&amp;Q11&amp;Q12&amp;Q13&amp;Q14&amp;Q15&amp;Q16&amp;Q17&amp;Q18&amp;Q22&amp;Q23</f>
        <v>IIIb</v>
      </c>
    </row>
    <row r="25" spans="1:17" ht="14.5">
      <c r="A25" s="147"/>
      <c r="B25" s="1107" t="s">
        <v>1253</v>
      </c>
      <c r="C25" s="887"/>
      <c r="D25" s="887"/>
      <c r="E25" s="152" t="s">
        <v>492</v>
      </c>
      <c r="F25" s="1102"/>
      <c r="G25" s="1103"/>
      <c r="H25" s="1103"/>
      <c r="I25" s="1103"/>
      <c r="J25" s="147"/>
    </row>
    <row r="26" spans="1:17" ht="14.5">
      <c r="A26" s="147"/>
      <c r="B26" s="157" t="s">
        <v>1136</v>
      </c>
      <c r="C26" s="158"/>
      <c r="D26" s="158"/>
      <c r="E26" s="154"/>
      <c r="F26" s="159"/>
      <c r="G26" s="159"/>
      <c r="H26" s="159"/>
      <c r="I26" s="159"/>
      <c r="J26" s="147"/>
    </row>
    <row r="27" spans="1:17" ht="15" customHeight="1">
      <c r="A27" s="147"/>
      <c r="B27" s="887" t="s">
        <v>517</v>
      </c>
      <c r="C27" s="887"/>
      <c r="D27" s="887"/>
      <c r="E27" s="152" t="s">
        <v>492</v>
      </c>
      <c r="F27" s="1106"/>
      <c r="G27" s="1106"/>
      <c r="H27" s="1106"/>
      <c r="I27" s="1106"/>
      <c r="J27" s="147"/>
    </row>
    <row r="28" spans="1:17" ht="15" customHeight="1">
      <c r="A28" s="147"/>
      <c r="B28" s="887" t="s">
        <v>518</v>
      </c>
      <c r="C28" s="887"/>
      <c r="D28" s="887"/>
      <c r="E28" s="152" t="s">
        <v>492</v>
      </c>
      <c r="F28" s="1106"/>
      <c r="G28" s="1106"/>
      <c r="H28" s="1106"/>
      <c r="I28" s="1106"/>
      <c r="J28" s="147"/>
    </row>
    <row r="29" spans="1:17" ht="15" customHeight="1">
      <c r="A29" s="147"/>
      <c r="B29" s="1107" t="s">
        <v>1253</v>
      </c>
      <c r="C29" s="887"/>
      <c r="D29" s="887"/>
      <c r="E29" s="152" t="s">
        <v>492</v>
      </c>
      <c r="F29" s="1102"/>
      <c r="G29" s="1103"/>
      <c r="H29" s="1103"/>
      <c r="I29" s="1103"/>
      <c r="J29" s="147"/>
    </row>
    <row r="30" spans="1:17" ht="14.5">
      <c r="A30" s="147"/>
      <c r="B30" s="157" t="s">
        <v>1137</v>
      </c>
      <c r="C30" s="157"/>
      <c r="D30" s="153"/>
      <c r="E30" s="154"/>
      <c r="F30" s="159"/>
      <c r="G30" s="159"/>
      <c r="H30" s="159"/>
      <c r="I30" s="159"/>
      <c r="J30" s="147"/>
    </row>
    <row r="31" spans="1:17" ht="14.5">
      <c r="A31" s="147"/>
      <c r="B31" s="887" t="s">
        <v>527</v>
      </c>
      <c r="C31" s="887"/>
      <c r="D31" s="887"/>
      <c r="E31" s="152" t="s">
        <v>492</v>
      </c>
      <c r="F31" s="1102"/>
      <c r="G31" s="1103"/>
      <c r="H31" s="1103"/>
      <c r="I31" s="1103"/>
      <c r="J31" s="147"/>
    </row>
    <row r="32" spans="1:17" ht="14.5">
      <c r="A32" s="147"/>
      <c r="B32" s="887" t="s">
        <v>528</v>
      </c>
      <c r="C32" s="887"/>
      <c r="D32" s="887"/>
      <c r="E32" s="152" t="s">
        <v>492</v>
      </c>
      <c r="F32" s="1102"/>
      <c r="G32" s="1103"/>
      <c r="H32" s="1103"/>
      <c r="I32" s="1103"/>
      <c r="J32" s="147"/>
    </row>
    <row r="33" spans="1:10" ht="14.5">
      <c r="A33" s="147"/>
      <c r="B33" s="887" t="s">
        <v>1138</v>
      </c>
      <c r="C33" s="887"/>
      <c r="D33" s="887"/>
      <c r="E33" s="152" t="s">
        <v>492</v>
      </c>
      <c r="F33" s="1102"/>
      <c r="G33" s="1103"/>
      <c r="H33" s="1103"/>
      <c r="I33" s="1103"/>
      <c r="J33" s="147"/>
    </row>
    <row r="34" spans="1:10" ht="14.5">
      <c r="A34" s="147"/>
      <c r="B34" s="887" t="s">
        <v>530</v>
      </c>
      <c r="C34" s="887"/>
      <c r="D34" s="887"/>
      <c r="E34" s="152" t="s">
        <v>492</v>
      </c>
      <c r="F34" s="1102"/>
      <c r="G34" s="1103"/>
      <c r="H34" s="1103"/>
      <c r="I34" s="1103"/>
      <c r="J34" s="147"/>
    </row>
    <row r="35" spans="1:10" ht="14.5">
      <c r="A35" s="147"/>
      <c r="B35" s="887" t="s">
        <v>531</v>
      </c>
      <c r="C35" s="887"/>
      <c r="D35" s="887"/>
      <c r="E35" s="152" t="s">
        <v>492</v>
      </c>
      <c r="F35" s="1102" t="s">
        <v>872</v>
      </c>
      <c r="G35" s="1103"/>
      <c r="H35" s="1103"/>
      <c r="I35" s="1103"/>
      <c r="J35" s="147"/>
    </row>
    <row r="36" spans="1:10" ht="14.5">
      <c r="A36" s="147"/>
      <c r="B36" s="887" t="s">
        <v>532</v>
      </c>
      <c r="C36" s="887"/>
      <c r="D36" s="887"/>
      <c r="E36" s="152" t="s">
        <v>492</v>
      </c>
      <c r="F36" s="1102" t="s">
        <v>1255</v>
      </c>
      <c r="G36" s="1103"/>
      <c r="H36" s="1103"/>
      <c r="I36" s="1103"/>
      <c r="J36" s="147"/>
    </row>
    <row r="37" spans="1:10" ht="15.5">
      <c r="A37" s="147"/>
      <c r="B37" s="148"/>
      <c r="C37" s="149"/>
      <c r="D37" s="149"/>
      <c r="E37" s="149"/>
      <c r="F37" s="149"/>
      <c r="G37" s="149"/>
      <c r="H37" s="149"/>
      <c r="I37" s="161"/>
      <c r="J37" s="147"/>
    </row>
    <row r="38" spans="1:10" ht="15.5">
      <c r="A38" s="147"/>
      <c r="B38" s="148"/>
      <c r="C38" s="149"/>
      <c r="D38" s="149"/>
      <c r="E38" s="149"/>
      <c r="F38" s="149"/>
      <c r="G38" s="149"/>
      <c r="H38" s="149"/>
      <c r="I38" s="161"/>
      <c r="J38" s="147"/>
    </row>
    <row r="39" spans="1:10" ht="15.75" customHeight="1"/>
    <row r="40" spans="1:10" ht="15.75" customHeight="1"/>
    <row r="41" spans="1:10" ht="15.75" customHeight="1"/>
    <row r="42" spans="1:10" ht="15.75" customHeight="1"/>
    <row r="43" spans="1:10" ht="15.75" customHeight="1"/>
    <row r="44" spans="1:10" ht="15.75" customHeight="1"/>
    <row r="45" spans="1:10" ht="15.75" customHeight="1"/>
    <row r="46" spans="1:10" ht="15.75" customHeight="1"/>
    <row r="47" spans="1:10" ht="15.75" customHeight="1"/>
    <row r="48" spans="1:10" ht="15.75" customHeight="1"/>
  </sheetData>
  <sheetProtection selectLockedCells="1"/>
  <mergeCells count="58">
    <mergeCell ref="B1:E1"/>
    <mergeCell ref="F1:I1"/>
    <mergeCell ref="B2:E2"/>
    <mergeCell ref="B3:E3"/>
    <mergeCell ref="H5:I5"/>
    <mergeCell ref="B6:I6"/>
    <mergeCell ref="B8:D8"/>
    <mergeCell ref="B9:D9"/>
    <mergeCell ref="F9:I9"/>
    <mergeCell ref="B10:D10"/>
    <mergeCell ref="F10:I10"/>
    <mergeCell ref="B11:D11"/>
    <mergeCell ref="F11:I11"/>
    <mergeCell ref="B12:D12"/>
    <mergeCell ref="F12:I12"/>
    <mergeCell ref="B13:D13"/>
    <mergeCell ref="F13:I13"/>
    <mergeCell ref="B14:D14"/>
    <mergeCell ref="F14:I14"/>
    <mergeCell ref="B15:D15"/>
    <mergeCell ref="F15:I15"/>
    <mergeCell ref="B16:D16"/>
    <mergeCell ref="F16:I16"/>
    <mergeCell ref="B17:D17"/>
    <mergeCell ref="F17:I17"/>
    <mergeCell ref="B18:D18"/>
    <mergeCell ref="F18:I18"/>
    <mergeCell ref="B19:D19"/>
    <mergeCell ref="F19:I19"/>
    <mergeCell ref="B20:D20"/>
    <mergeCell ref="F20:I20"/>
    <mergeCell ref="B21:D21"/>
    <mergeCell ref="B23:D23"/>
    <mergeCell ref="F23:I23"/>
    <mergeCell ref="B31:D31"/>
    <mergeCell ref="F31:I31"/>
    <mergeCell ref="B24:D24"/>
    <mergeCell ref="F24:I24"/>
    <mergeCell ref="B25:D25"/>
    <mergeCell ref="F25:I25"/>
    <mergeCell ref="B27:D27"/>
    <mergeCell ref="F27:I27"/>
    <mergeCell ref="B35:D35"/>
    <mergeCell ref="F35:I35"/>
    <mergeCell ref="B36:D36"/>
    <mergeCell ref="F36:I36"/>
    <mergeCell ref="F2:F3"/>
    <mergeCell ref="G2:I3"/>
    <mergeCell ref="B32:D32"/>
    <mergeCell ref="F32:I32"/>
    <mergeCell ref="B33:D33"/>
    <mergeCell ref="F33:I33"/>
    <mergeCell ref="B34:D34"/>
    <mergeCell ref="F34:I34"/>
    <mergeCell ref="B28:D28"/>
    <mergeCell ref="F28:I28"/>
    <mergeCell ref="B29:D29"/>
    <mergeCell ref="F29:I29"/>
  </mergeCells>
  <conditionalFormatting sqref="M7:N20 M24:N69 O7:R69">
    <cfRule type="expression" dxfId="0" priority="1">
      <formula>$K$1&lt;&gt;1</formula>
    </cfRule>
  </conditionalFormatting>
  <dataValidations count="6">
    <dataValidation allowBlank="1" showInputMessage="1" showErrorMessage="1" promptTitle="Contoh Penulisan:" prompt="H. Karjono, M.Pd." sqref="F9:I9 F23:I23 F27:I27"/>
    <dataValidation allowBlank="1" showInputMessage="1" showErrorMessage="1" promptTitle="Contoh Penulisan" prompt="Gunakan Spasi, contoh: _x000a_19701008 200012 1 001_x000a_atau_x000a_Jika tanpa spasi harus diawali tanda petik satu ( ' ), contoh:_x000a_'197010082000121001" sqref="F10:I10 F24:I24 F28:I28"/>
    <dataValidation type="list" allowBlank="1" showInputMessage="1" showErrorMessage="1" prompt="Silahkan Pilih Golongan pada Tanda Panah Sebelah Kanan ini_x000a_" sqref="F12:I12">
      <formula1>jbt</formula1>
    </dataValidation>
    <dataValidation type="list" allowBlank="1" showInputMessage="1" showErrorMessage="1" prompt="Kalau bukan kepala sekolah dihapus/_x000a_dikosongkan" sqref="F17:I17">
      <formula1>"Kepala Sekolah"</formula1>
    </dataValidation>
    <dataValidation allowBlank="1" showInputMessage="1" showErrorMessage="1" prompt="Jika tidak sesuai, silahkan edit:_x000a_Tempat tanda tangan_x000a_(2 baris di atas sel ini)_x000a_Tanggal Penilaian _x000a_(1 baris diatas sel ini)" sqref="F22:I22 F26:I26 F30:I30"/>
    <dataValidation type="list" allowBlank="1" showInputMessage="1" showErrorMessage="1" sqref="F25:I25 F29:I29">
      <formula1>jbt</formula1>
    </dataValidation>
  </dataValidations>
  <printOptions horizontalCentered="1"/>
  <pageMargins left="0.45" right="0.2" top="0.75" bottom="1"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C5:D8"/>
  <sheetViews>
    <sheetView workbookViewId="0">
      <selection activeCell="C8" sqref="C8"/>
    </sheetView>
  </sheetViews>
  <sheetFormatPr defaultColWidth="9.08984375" defaultRowHeight="14.5"/>
  <cols>
    <col min="3" max="3" width="19.36328125" customWidth="1"/>
  </cols>
  <sheetData>
    <row r="5" spans="3:4">
      <c r="D5" s="140"/>
    </row>
    <row r="6" spans="3:4">
      <c r="C6">
        <f>DATA!F9</f>
        <v>0</v>
      </c>
      <c r="D6" t="str">
        <f>"NIP."&amp;DATA!F10</f>
        <v>NIP.</v>
      </c>
    </row>
    <row r="7" spans="3:4">
      <c r="C7">
        <f>DATA!F23</f>
        <v>0</v>
      </c>
      <c r="D7" t="str">
        <f>"NIP."&amp;DATA!F24</f>
        <v>NIP.</v>
      </c>
    </row>
    <row r="8" spans="3:4">
      <c r="C8">
        <f>DATA!F27</f>
        <v>0</v>
      </c>
      <c r="D8" t="str">
        <f>"NIP."&amp;DATA!F28</f>
        <v>NIP.</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267"/>
  <sheetViews>
    <sheetView showGridLines="0" showRowColHeaders="0" workbookViewId="0"/>
  </sheetViews>
  <sheetFormatPr defaultColWidth="0" defaultRowHeight="14.5" zeroHeight="1"/>
  <cols>
    <col min="1" max="1" width="11.90625" style="105" customWidth="1"/>
    <col min="2" max="2" width="5.6328125" style="106" customWidth="1"/>
    <col min="3" max="3" width="15.54296875" style="106" customWidth="1"/>
    <col min="4" max="4" width="2.08984375" style="106" customWidth="1"/>
    <col min="5" max="5" width="15.54296875" style="107" customWidth="1"/>
    <col min="6" max="6" width="53.54296875" style="108" customWidth="1"/>
    <col min="7" max="7" width="11.90625" style="105" customWidth="1"/>
    <col min="8" max="16384" width="9.08984375" style="105" hidden="1"/>
  </cols>
  <sheetData>
    <row r="1" spans="1:7">
      <c r="A1" s="109"/>
      <c r="B1" s="1120" t="s">
        <v>1139</v>
      </c>
      <c r="C1" s="1120"/>
      <c r="D1" s="1120"/>
      <c r="E1" s="1120"/>
      <c r="F1" s="110" t="s">
        <v>1140</v>
      </c>
      <c r="G1" s="111"/>
    </row>
    <row r="2" spans="1:7">
      <c r="A2" s="109"/>
      <c r="B2" s="1120"/>
      <c r="C2" s="1120"/>
      <c r="D2" s="1120"/>
      <c r="E2" s="1120"/>
      <c r="F2" s="112" t="s">
        <v>1141</v>
      </c>
      <c r="G2" s="111"/>
    </row>
    <row r="3" spans="1:7">
      <c r="A3" s="109"/>
      <c r="B3" s="1120"/>
      <c r="C3" s="1120"/>
      <c r="D3" s="1120"/>
      <c r="E3" s="1120"/>
      <c r="F3" s="112" t="s">
        <v>1142</v>
      </c>
      <c r="G3" s="111"/>
    </row>
    <row r="4" spans="1:7" ht="33.75" customHeight="1">
      <c r="A4" s="113"/>
      <c r="B4" s="114"/>
      <c r="C4" s="114"/>
      <c r="D4" s="114"/>
      <c r="E4" s="115"/>
      <c r="F4" s="116"/>
      <c r="G4" s="113"/>
    </row>
    <row r="5" spans="1:7">
      <c r="A5" s="113"/>
      <c r="B5" s="1125" t="s">
        <v>1143</v>
      </c>
      <c r="C5" s="1125"/>
      <c r="D5" s="1125"/>
      <c r="E5" s="1125"/>
      <c r="F5" s="1125"/>
      <c r="G5" s="113"/>
    </row>
    <row r="6" spans="1:7">
      <c r="A6" s="113"/>
      <c r="B6" s="117"/>
      <c r="C6" s="117"/>
      <c r="D6" s="117"/>
      <c r="E6" s="117"/>
      <c r="F6" s="117"/>
      <c r="G6" s="113"/>
    </row>
    <row r="7" spans="1:7">
      <c r="A7" s="113"/>
      <c r="B7" s="978" t="s">
        <v>1144</v>
      </c>
      <c r="C7" s="836"/>
      <c r="D7" s="118" t="s">
        <v>492</v>
      </c>
      <c r="E7" s="872">
        <f>nama_guru</f>
        <v>0</v>
      </c>
      <c r="F7" s="872"/>
      <c r="G7" s="113"/>
    </row>
    <row r="8" spans="1:7">
      <c r="A8" s="113"/>
      <c r="B8" s="978" t="s">
        <v>1145</v>
      </c>
      <c r="C8" s="836"/>
      <c r="D8" s="118" t="s">
        <v>492</v>
      </c>
      <c r="E8" s="872">
        <f>nama_penilai</f>
        <v>0</v>
      </c>
      <c r="F8" s="872"/>
      <c r="G8" s="113"/>
    </row>
    <row r="9" spans="1:7">
      <c r="A9" s="113"/>
      <c r="B9" s="978" t="s">
        <v>1146</v>
      </c>
      <c r="C9" s="836"/>
      <c r="D9" s="118" t="s">
        <v>492</v>
      </c>
      <c r="E9" s="1136"/>
      <c r="F9" s="1132"/>
      <c r="G9" s="113"/>
    </row>
    <row r="10" spans="1:7" ht="30.75" customHeight="1">
      <c r="A10" s="113"/>
      <c r="B10" s="1126" t="s">
        <v>1147</v>
      </c>
      <c r="C10" s="1127"/>
      <c r="D10" s="119" t="s">
        <v>492</v>
      </c>
      <c r="E10" s="1128"/>
      <c r="F10" s="1128"/>
      <c r="G10" s="113"/>
    </row>
    <row r="11" spans="1:7">
      <c r="A11" s="113"/>
      <c r="B11" s="120"/>
      <c r="C11" s="120"/>
      <c r="D11" s="120"/>
      <c r="E11" s="121"/>
      <c r="F11" s="122"/>
      <c r="G11" s="113"/>
    </row>
    <row r="12" spans="1:7" ht="23.25" customHeight="1">
      <c r="A12" s="113"/>
      <c r="B12" s="123" t="s">
        <v>807</v>
      </c>
      <c r="C12" s="1129" t="s">
        <v>1148</v>
      </c>
      <c r="D12" s="1130"/>
      <c r="E12" s="1130"/>
      <c r="F12" s="1131"/>
      <c r="G12" s="113"/>
    </row>
    <row r="13" spans="1:7">
      <c r="A13" s="113"/>
      <c r="B13" s="124">
        <v>1</v>
      </c>
      <c r="C13" s="1122"/>
      <c r="D13" s="1123"/>
      <c r="E13" s="1123"/>
      <c r="F13" s="1124"/>
      <c r="G13" s="113"/>
    </row>
    <row r="14" spans="1:7">
      <c r="A14" s="113"/>
      <c r="B14" s="124">
        <v>2</v>
      </c>
      <c r="C14" s="1122"/>
      <c r="D14" s="1123"/>
      <c r="E14" s="1123"/>
      <c r="F14" s="1124"/>
      <c r="G14" s="113"/>
    </row>
    <row r="15" spans="1:7">
      <c r="A15" s="113"/>
      <c r="B15" s="124">
        <v>3</v>
      </c>
      <c r="C15" s="1122"/>
      <c r="D15" s="1123"/>
      <c r="E15" s="1123"/>
      <c r="F15" s="1124"/>
      <c r="G15" s="113"/>
    </row>
    <row r="16" spans="1:7">
      <c r="A16" s="113"/>
      <c r="B16" s="124">
        <v>4</v>
      </c>
      <c r="C16" s="1122"/>
      <c r="D16" s="1123"/>
      <c r="E16" s="1123"/>
      <c r="F16" s="1124"/>
      <c r="G16" s="113"/>
    </row>
    <row r="17" spans="1:7">
      <c r="A17" s="113"/>
      <c r="B17" s="124">
        <v>5</v>
      </c>
      <c r="C17" s="1122"/>
      <c r="D17" s="1123"/>
      <c r="E17" s="1123"/>
      <c r="F17" s="1124"/>
      <c r="G17" s="113"/>
    </row>
    <row r="18" spans="1:7">
      <c r="A18" s="113"/>
      <c r="B18" s="124">
        <v>6</v>
      </c>
      <c r="C18" s="1122"/>
      <c r="D18" s="1123"/>
      <c r="E18" s="1123"/>
      <c r="F18" s="1124"/>
      <c r="G18" s="113"/>
    </row>
    <row r="19" spans="1:7">
      <c r="A19" s="113"/>
      <c r="B19" s="124">
        <v>7</v>
      </c>
      <c r="C19" s="1122"/>
      <c r="D19" s="1123"/>
      <c r="E19" s="1123"/>
      <c r="F19" s="1124"/>
      <c r="G19" s="113"/>
    </row>
    <row r="20" spans="1:7">
      <c r="A20" s="113"/>
      <c r="B20" s="124">
        <v>8</v>
      </c>
      <c r="C20" s="1122"/>
      <c r="D20" s="1123"/>
      <c r="E20" s="1123"/>
      <c r="F20" s="1124"/>
      <c r="G20" s="113"/>
    </row>
    <row r="21" spans="1:7">
      <c r="A21" s="113"/>
      <c r="B21" s="124">
        <v>9</v>
      </c>
      <c r="C21" s="1122"/>
      <c r="D21" s="1123"/>
      <c r="E21" s="1123"/>
      <c r="F21" s="1124"/>
      <c r="G21" s="113"/>
    </row>
    <row r="22" spans="1:7">
      <c r="A22" s="113"/>
      <c r="B22" s="124">
        <v>10</v>
      </c>
      <c r="C22" s="1122"/>
      <c r="D22" s="1123"/>
      <c r="E22" s="1123"/>
      <c r="F22" s="1124"/>
      <c r="G22" s="113"/>
    </row>
    <row r="23" spans="1:7">
      <c r="A23" s="113"/>
      <c r="B23" s="124">
        <v>11</v>
      </c>
      <c r="C23" s="1122"/>
      <c r="D23" s="1123"/>
      <c r="E23" s="1123"/>
      <c r="F23" s="1124"/>
      <c r="G23" s="113"/>
    </row>
    <row r="24" spans="1:7">
      <c r="A24" s="113"/>
      <c r="B24" s="124">
        <v>12</v>
      </c>
      <c r="C24" s="1122"/>
      <c r="D24" s="1123"/>
      <c r="E24" s="1123"/>
      <c r="F24" s="1124"/>
      <c r="G24" s="113"/>
    </row>
    <row r="25" spans="1:7">
      <c r="A25" s="113"/>
      <c r="B25" s="124">
        <v>13</v>
      </c>
      <c r="C25" s="1122"/>
      <c r="D25" s="1123"/>
      <c r="E25" s="1123"/>
      <c r="F25" s="1124"/>
      <c r="G25" s="113"/>
    </row>
    <row r="26" spans="1:7">
      <c r="A26" s="113"/>
      <c r="B26" s="124">
        <v>14</v>
      </c>
      <c r="C26" s="1122"/>
      <c r="D26" s="1123"/>
      <c r="E26" s="1123"/>
      <c r="F26" s="1124"/>
      <c r="G26" s="113"/>
    </row>
    <row r="27" spans="1:7">
      <c r="A27" s="113"/>
      <c r="B27" s="124">
        <v>15</v>
      </c>
      <c r="C27" s="1122"/>
      <c r="D27" s="1123"/>
      <c r="E27" s="1123"/>
      <c r="F27" s="1124"/>
      <c r="G27" s="113"/>
    </row>
    <row r="28" spans="1:7">
      <c r="A28" s="113"/>
      <c r="B28" s="124">
        <v>16</v>
      </c>
      <c r="C28" s="1122"/>
      <c r="D28" s="1123"/>
      <c r="E28" s="1123"/>
      <c r="F28" s="1124"/>
      <c r="G28" s="113"/>
    </row>
    <row r="29" spans="1:7">
      <c r="A29" s="113"/>
      <c r="B29" s="124">
        <v>17</v>
      </c>
      <c r="C29" s="1122"/>
      <c r="D29" s="1123"/>
      <c r="E29" s="1123"/>
      <c r="F29" s="1124"/>
      <c r="G29" s="113"/>
    </row>
    <row r="30" spans="1:7">
      <c r="A30" s="113"/>
      <c r="B30" s="124">
        <v>18</v>
      </c>
      <c r="C30" s="1122"/>
      <c r="D30" s="1123"/>
      <c r="E30" s="1123"/>
      <c r="F30" s="1124"/>
      <c r="G30" s="113"/>
    </row>
    <row r="31" spans="1:7">
      <c r="A31" s="113"/>
      <c r="B31" s="124">
        <v>19</v>
      </c>
      <c r="C31" s="1122"/>
      <c r="D31" s="1123"/>
      <c r="E31" s="1123"/>
      <c r="F31" s="1124"/>
      <c r="G31" s="113"/>
    </row>
    <row r="32" spans="1:7">
      <c r="A32" s="113"/>
      <c r="B32" s="124">
        <v>20</v>
      </c>
      <c r="C32" s="1122"/>
      <c r="D32" s="1123"/>
      <c r="E32" s="1123"/>
      <c r="F32" s="1124"/>
      <c r="G32" s="113"/>
    </row>
    <row r="33" spans="1:7">
      <c r="A33" s="113"/>
      <c r="B33" s="124">
        <v>21</v>
      </c>
      <c r="C33" s="1122"/>
      <c r="D33" s="1123"/>
      <c r="E33" s="1123"/>
      <c r="F33" s="1124"/>
      <c r="G33" s="113"/>
    </row>
    <row r="34" spans="1:7">
      <c r="A34" s="113"/>
      <c r="B34" s="124">
        <v>22</v>
      </c>
      <c r="C34" s="1122"/>
      <c r="D34" s="1123"/>
      <c r="E34" s="1123"/>
      <c r="F34" s="1124"/>
      <c r="G34" s="113"/>
    </row>
    <row r="35" spans="1:7">
      <c r="A35" s="113"/>
      <c r="B35" s="124">
        <v>23</v>
      </c>
      <c r="C35" s="1122"/>
      <c r="D35" s="1123"/>
      <c r="E35" s="1123"/>
      <c r="F35" s="1124"/>
      <c r="G35" s="113"/>
    </row>
    <row r="36" spans="1:7">
      <c r="A36" s="113"/>
      <c r="B36" s="124">
        <v>24</v>
      </c>
      <c r="C36" s="1122"/>
      <c r="D36" s="1123"/>
      <c r="E36" s="1123"/>
      <c r="F36" s="1124"/>
      <c r="G36" s="113"/>
    </row>
    <row r="37" spans="1:7">
      <c r="A37" s="113"/>
      <c r="B37" s="124">
        <v>25</v>
      </c>
      <c r="C37" s="1122"/>
      <c r="D37" s="1123"/>
      <c r="E37" s="1123"/>
      <c r="F37" s="1124"/>
      <c r="G37" s="113"/>
    </row>
    <row r="38" spans="1:7">
      <c r="A38" s="113"/>
      <c r="B38" s="124">
        <v>26</v>
      </c>
      <c r="C38" s="1122"/>
      <c r="D38" s="1123"/>
      <c r="E38" s="1123"/>
      <c r="F38" s="1124"/>
      <c r="G38" s="113"/>
    </row>
    <row r="39" spans="1:7">
      <c r="A39" s="113"/>
      <c r="B39" s="124">
        <v>27</v>
      </c>
      <c r="C39" s="1122"/>
      <c r="D39" s="1123"/>
      <c r="E39" s="1123"/>
      <c r="F39" s="1124"/>
      <c r="G39" s="113"/>
    </row>
    <row r="40" spans="1:7">
      <c r="A40" s="113"/>
      <c r="B40" s="124">
        <v>28</v>
      </c>
      <c r="C40" s="1122"/>
      <c r="D40" s="1123"/>
      <c r="E40" s="1123"/>
      <c r="F40" s="1124"/>
      <c r="G40" s="113"/>
    </row>
    <row r="41" spans="1:7">
      <c r="A41" s="113"/>
      <c r="B41" s="124">
        <v>29</v>
      </c>
      <c r="C41" s="1122"/>
      <c r="D41" s="1123"/>
      <c r="E41" s="1123"/>
      <c r="F41" s="1124"/>
      <c r="G41" s="113"/>
    </row>
    <row r="42" spans="1:7">
      <c r="A42" s="113"/>
      <c r="B42" s="124">
        <v>30</v>
      </c>
      <c r="C42" s="1122"/>
      <c r="D42" s="1123"/>
      <c r="E42" s="1123"/>
      <c r="F42" s="1124"/>
      <c r="G42" s="113"/>
    </row>
    <row r="43" spans="1:7">
      <c r="A43" s="113"/>
      <c r="B43" s="125"/>
      <c r="C43" s="125"/>
      <c r="D43" s="125"/>
      <c r="E43" s="126"/>
      <c r="F43" s="127"/>
      <c r="G43" s="113"/>
    </row>
    <row r="44" spans="1:7">
      <c r="A44" s="113"/>
      <c r="B44" s="128"/>
      <c r="C44" s="128"/>
      <c r="D44" s="128"/>
      <c r="E44" s="129"/>
      <c r="F44" s="130" t="s">
        <v>1257</v>
      </c>
      <c r="G44" s="113"/>
    </row>
    <row r="45" spans="1:7">
      <c r="A45" s="113"/>
      <c r="B45" s="1118"/>
      <c r="C45" s="1118"/>
      <c r="D45" s="1118"/>
      <c r="E45" s="1118"/>
      <c r="F45" s="130" t="s">
        <v>54</v>
      </c>
      <c r="G45" s="113"/>
    </row>
    <row r="46" spans="1:7">
      <c r="A46" s="113"/>
      <c r="B46" s="128"/>
      <c r="C46" s="128"/>
      <c r="D46" s="128"/>
      <c r="E46" s="129"/>
      <c r="F46" s="130"/>
      <c r="G46" s="113"/>
    </row>
    <row r="47" spans="1:7">
      <c r="A47" s="113"/>
      <c r="B47" s="128"/>
      <c r="C47" s="128"/>
      <c r="D47" s="128"/>
      <c r="E47" s="129"/>
      <c r="F47" s="130"/>
      <c r="G47" s="113"/>
    </row>
    <row r="48" spans="1:7">
      <c r="A48" s="113"/>
      <c r="B48" s="131"/>
      <c r="C48" s="131"/>
      <c r="D48" s="131"/>
      <c r="E48" s="132"/>
      <c r="F48" s="133"/>
      <c r="G48" s="113"/>
    </row>
    <row r="49" spans="1:7">
      <c r="A49" s="113"/>
      <c r="B49" s="1119"/>
      <c r="C49" s="1119"/>
      <c r="D49" s="1119"/>
      <c r="E49" s="1119"/>
      <c r="F49" s="134">
        <f>nama_penilai</f>
        <v>0</v>
      </c>
      <c r="G49" s="113"/>
    </row>
    <row r="50" spans="1:7">
      <c r="A50" s="113"/>
      <c r="B50" s="1118"/>
      <c r="C50" s="1118"/>
      <c r="D50" s="1118"/>
      <c r="E50" s="1118"/>
      <c r="F50" s="133" t="str">
        <f>nip_penilai</f>
        <v>NIP.</v>
      </c>
      <c r="G50" s="113"/>
    </row>
    <row r="51" spans="1:7" ht="14.25" customHeight="1">
      <c r="A51" s="113"/>
      <c r="B51" s="114"/>
      <c r="C51" s="114"/>
      <c r="D51" s="114"/>
      <c r="E51" s="115"/>
      <c r="F51" s="116"/>
      <c r="G51" s="113"/>
    </row>
    <row r="52" spans="1:7" ht="14.25" customHeight="1">
      <c r="A52" s="113"/>
      <c r="B52" s="114"/>
      <c r="C52" s="114"/>
      <c r="D52" s="114"/>
      <c r="E52" s="115"/>
      <c r="F52" s="116"/>
      <c r="G52" s="113"/>
    </row>
    <row r="53" spans="1:7">
      <c r="A53" s="113"/>
      <c r="B53" s="120"/>
      <c r="C53" s="120"/>
      <c r="D53" s="120"/>
      <c r="E53" s="121"/>
      <c r="F53" s="122"/>
      <c r="G53" s="113"/>
    </row>
    <row r="54" spans="1:7">
      <c r="A54" s="113"/>
      <c r="B54" s="1125" t="s">
        <v>1149</v>
      </c>
      <c r="C54" s="1125"/>
      <c r="D54" s="1125"/>
      <c r="E54" s="1125"/>
      <c r="F54" s="1125"/>
      <c r="G54" s="113"/>
    </row>
    <row r="55" spans="1:7">
      <c r="A55" s="113"/>
      <c r="B55" s="117"/>
      <c r="C55" s="117"/>
      <c r="D55" s="117"/>
      <c r="E55" s="117"/>
      <c r="F55" s="117"/>
      <c r="G55" s="113"/>
    </row>
    <row r="56" spans="1:7">
      <c r="A56" s="113"/>
      <c r="B56" s="978" t="s">
        <v>1144</v>
      </c>
      <c r="C56" s="836"/>
      <c r="D56" s="118" t="s">
        <v>492</v>
      </c>
      <c r="E56" s="872">
        <f>nama_guru</f>
        <v>0</v>
      </c>
      <c r="F56" s="872"/>
      <c r="G56" s="113"/>
    </row>
    <row r="57" spans="1:7">
      <c r="A57" s="113"/>
      <c r="B57" s="978" t="s">
        <v>1145</v>
      </c>
      <c r="C57" s="836"/>
      <c r="D57" s="118" t="s">
        <v>492</v>
      </c>
      <c r="E57" s="872">
        <f>nama_penilai</f>
        <v>0</v>
      </c>
      <c r="F57" s="872"/>
      <c r="G57" s="113"/>
    </row>
    <row r="58" spans="1:7">
      <c r="A58" s="113"/>
      <c r="B58" s="978" t="s">
        <v>1146</v>
      </c>
      <c r="C58" s="836"/>
      <c r="D58" s="118" t="s">
        <v>492</v>
      </c>
      <c r="E58" s="1132"/>
      <c r="F58" s="1132"/>
      <c r="G58" s="113"/>
    </row>
    <row r="59" spans="1:7" ht="29.25" customHeight="1">
      <c r="A59" s="113"/>
      <c r="B59" s="1126" t="s">
        <v>1147</v>
      </c>
      <c r="C59" s="1127"/>
      <c r="D59" s="119" t="s">
        <v>492</v>
      </c>
      <c r="E59" s="1128"/>
      <c r="F59" s="1128"/>
      <c r="G59" s="113"/>
    </row>
    <row r="60" spans="1:7">
      <c r="A60" s="113"/>
      <c r="B60" s="120"/>
      <c r="C60" s="120"/>
      <c r="D60" s="120"/>
      <c r="E60" s="121"/>
      <c r="F60" s="122"/>
      <c r="G60" s="113"/>
    </row>
    <row r="61" spans="1:7" ht="24" customHeight="1">
      <c r="A61" s="113"/>
      <c r="B61" s="135" t="s">
        <v>807</v>
      </c>
      <c r="C61" s="1133" t="s">
        <v>1150</v>
      </c>
      <c r="D61" s="1134"/>
      <c r="E61" s="1134"/>
      <c r="F61" s="1135"/>
      <c r="G61" s="113"/>
    </row>
    <row r="62" spans="1:7">
      <c r="A62" s="113"/>
      <c r="B62" s="124">
        <v>1</v>
      </c>
      <c r="C62" s="1122"/>
      <c r="D62" s="1123"/>
      <c r="E62" s="1123"/>
      <c r="F62" s="1124"/>
      <c r="G62" s="113"/>
    </row>
    <row r="63" spans="1:7">
      <c r="A63" s="113"/>
      <c r="B63" s="124">
        <v>2</v>
      </c>
      <c r="C63" s="1122"/>
      <c r="D63" s="1123"/>
      <c r="E63" s="1123"/>
      <c r="F63" s="1124"/>
      <c r="G63" s="113"/>
    </row>
    <row r="64" spans="1:7">
      <c r="A64" s="113"/>
      <c r="B64" s="124">
        <v>3</v>
      </c>
      <c r="C64" s="1122"/>
      <c r="D64" s="1123"/>
      <c r="E64" s="1123"/>
      <c r="F64" s="1124"/>
      <c r="G64" s="113"/>
    </row>
    <row r="65" spans="1:7">
      <c r="A65" s="113"/>
      <c r="B65" s="124">
        <v>4</v>
      </c>
      <c r="C65" s="1122"/>
      <c r="D65" s="1123"/>
      <c r="E65" s="1123"/>
      <c r="F65" s="1124"/>
      <c r="G65" s="113"/>
    </row>
    <row r="66" spans="1:7">
      <c r="A66" s="113"/>
      <c r="B66" s="124">
        <v>5</v>
      </c>
      <c r="C66" s="1122"/>
      <c r="D66" s="1123"/>
      <c r="E66" s="1123"/>
      <c r="F66" s="1124"/>
      <c r="G66" s="113"/>
    </row>
    <row r="67" spans="1:7">
      <c r="A67" s="113"/>
      <c r="B67" s="124">
        <v>6</v>
      </c>
      <c r="C67" s="1122"/>
      <c r="D67" s="1123"/>
      <c r="E67" s="1123"/>
      <c r="F67" s="1124"/>
      <c r="G67" s="113"/>
    </row>
    <row r="68" spans="1:7">
      <c r="A68" s="113"/>
      <c r="B68" s="124">
        <v>7</v>
      </c>
      <c r="C68" s="1122"/>
      <c r="D68" s="1123"/>
      <c r="E68" s="1123"/>
      <c r="F68" s="1124"/>
      <c r="G68" s="113"/>
    </row>
    <row r="69" spans="1:7">
      <c r="A69" s="113"/>
      <c r="B69" s="124">
        <v>8</v>
      </c>
      <c r="C69" s="1122"/>
      <c r="D69" s="1123"/>
      <c r="E69" s="1123"/>
      <c r="F69" s="1124"/>
      <c r="G69" s="113"/>
    </row>
    <row r="70" spans="1:7">
      <c r="A70" s="113"/>
      <c r="B70" s="124">
        <v>9</v>
      </c>
      <c r="C70" s="1122"/>
      <c r="D70" s="1123"/>
      <c r="E70" s="1123"/>
      <c r="F70" s="1124"/>
      <c r="G70" s="113"/>
    </row>
    <row r="71" spans="1:7">
      <c r="A71" s="113"/>
      <c r="B71" s="124">
        <v>10</v>
      </c>
      <c r="C71" s="1122"/>
      <c r="D71" s="1123"/>
      <c r="E71" s="1123"/>
      <c r="F71" s="1124"/>
      <c r="G71" s="113"/>
    </row>
    <row r="72" spans="1:7">
      <c r="A72" s="113"/>
      <c r="B72" s="124">
        <v>11</v>
      </c>
      <c r="C72" s="1122"/>
      <c r="D72" s="1123"/>
      <c r="E72" s="1123"/>
      <c r="F72" s="1124"/>
      <c r="G72" s="113"/>
    </row>
    <row r="73" spans="1:7">
      <c r="A73" s="113"/>
      <c r="B73" s="124">
        <v>12</v>
      </c>
      <c r="C73" s="1122"/>
      <c r="D73" s="1123"/>
      <c r="E73" s="1123"/>
      <c r="F73" s="1124"/>
      <c r="G73" s="113"/>
    </row>
    <row r="74" spans="1:7">
      <c r="A74" s="113"/>
      <c r="B74" s="124">
        <v>13</v>
      </c>
      <c r="C74" s="1122"/>
      <c r="D74" s="1123"/>
      <c r="E74" s="1123"/>
      <c r="F74" s="1124"/>
      <c r="G74" s="113"/>
    </row>
    <row r="75" spans="1:7">
      <c r="A75" s="113"/>
      <c r="B75" s="124">
        <v>14</v>
      </c>
      <c r="C75" s="1122"/>
      <c r="D75" s="1123"/>
      <c r="E75" s="1123"/>
      <c r="F75" s="1124"/>
      <c r="G75" s="113"/>
    </row>
    <row r="76" spans="1:7">
      <c r="A76" s="113"/>
      <c r="B76" s="124">
        <v>15</v>
      </c>
      <c r="C76" s="1122"/>
      <c r="D76" s="1123"/>
      <c r="E76" s="1123"/>
      <c r="F76" s="1124"/>
      <c r="G76" s="113"/>
    </row>
    <row r="77" spans="1:7">
      <c r="A77" s="113"/>
      <c r="B77" s="124">
        <v>16</v>
      </c>
      <c r="C77" s="1122"/>
      <c r="D77" s="1123"/>
      <c r="E77" s="1123"/>
      <c r="F77" s="1124"/>
      <c r="G77" s="113"/>
    </row>
    <row r="78" spans="1:7">
      <c r="A78" s="113"/>
      <c r="B78" s="124">
        <v>17</v>
      </c>
      <c r="C78" s="1122"/>
      <c r="D78" s="1123"/>
      <c r="E78" s="1123"/>
      <c r="F78" s="1124"/>
      <c r="G78" s="113"/>
    </row>
    <row r="79" spans="1:7">
      <c r="A79" s="113"/>
      <c r="B79" s="124">
        <v>18</v>
      </c>
      <c r="C79" s="1122"/>
      <c r="D79" s="1123"/>
      <c r="E79" s="1123"/>
      <c r="F79" s="1124"/>
      <c r="G79" s="113"/>
    </row>
    <row r="80" spans="1:7">
      <c r="A80" s="113"/>
      <c r="B80" s="124">
        <v>19</v>
      </c>
      <c r="C80" s="1122"/>
      <c r="D80" s="1123"/>
      <c r="E80" s="1123"/>
      <c r="F80" s="1124"/>
      <c r="G80" s="113"/>
    </row>
    <row r="81" spans="1:7">
      <c r="A81" s="113"/>
      <c r="B81" s="124">
        <v>20</v>
      </c>
      <c r="C81" s="1122"/>
      <c r="D81" s="1123"/>
      <c r="E81" s="1123"/>
      <c r="F81" s="1124"/>
      <c r="G81" s="113"/>
    </row>
    <row r="82" spans="1:7">
      <c r="A82" s="113"/>
      <c r="B82" s="124">
        <v>21</v>
      </c>
      <c r="C82" s="1122"/>
      <c r="D82" s="1123"/>
      <c r="E82" s="1123"/>
      <c r="F82" s="1124"/>
      <c r="G82" s="113"/>
    </row>
    <row r="83" spans="1:7">
      <c r="A83" s="113"/>
      <c r="B83" s="124">
        <v>22</v>
      </c>
      <c r="C83" s="1122"/>
      <c r="D83" s="1123"/>
      <c r="E83" s="1123"/>
      <c r="F83" s="1124"/>
      <c r="G83" s="113"/>
    </row>
    <row r="84" spans="1:7">
      <c r="A84" s="113"/>
      <c r="B84" s="124">
        <v>23</v>
      </c>
      <c r="C84" s="1122"/>
      <c r="D84" s="1123"/>
      <c r="E84" s="1123"/>
      <c r="F84" s="1124"/>
      <c r="G84" s="113"/>
    </row>
    <row r="85" spans="1:7">
      <c r="A85" s="113"/>
      <c r="B85" s="124">
        <v>24</v>
      </c>
      <c r="C85" s="1122"/>
      <c r="D85" s="1123"/>
      <c r="E85" s="1123"/>
      <c r="F85" s="1124"/>
      <c r="G85" s="113"/>
    </row>
    <row r="86" spans="1:7">
      <c r="A86" s="113"/>
      <c r="B86" s="124">
        <v>25</v>
      </c>
      <c r="C86" s="1122"/>
      <c r="D86" s="1123"/>
      <c r="E86" s="1123"/>
      <c r="F86" s="1124"/>
      <c r="G86" s="113"/>
    </row>
    <row r="87" spans="1:7">
      <c r="A87" s="113"/>
      <c r="B87" s="124">
        <v>26</v>
      </c>
      <c r="C87" s="1122"/>
      <c r="D87" s="1123"/>
      <c r="E87" s="1123"/>
      <c r="F87" s="1124"/>
      <c r="G87" s="113"/>
    </row>
    <row r="88" spans="1:7">
      <c r="A88" s="113"/>
      <c r="B88" s="124">
        <v>27</v>
      </c>
      <c r="C88" s="1122"/>
      <c r="D88" s="1123"/>
      <c r="E88" s="1123"/>
      <c r="F88" s="1124"/>
      <c r="G88" s="113"/>
    </row>
    <row r="89" spans="1:7">
      <c r="A89" s="113"/>
      <c r="B89" s="124">
        <v>28</v>
      </c>
      <c r="C89" s="1122"/>
      <c r="D89" s="1123"/>
      <c r="E89" s="1123"/>
      <c r="F89" s="1124"/>
      <c r="G89" s="113"/>
    </row>
    <row r="90" spans="1:7">
      <c r="A90" s="113"/>
      <c r="B90" s="124">
        <v>29</v>
      </c>
      <c r="C90" s="1122"/>
      <c r="D90" s="1123"/>
      <c r="E90" s="1123"/>
      <c r="F90" s="1124"/>
      <c r="G90" s="113"/>
    </row>
    <row r="91" spans="1:7">
      <c r="A91" s="113"/>
      <c r="B91" s="124">
        <v>30</v>
      </c>
      <c r="C91" s="1122"/>
      <c r="D91" s="1123"/>
      <c r="E91" s="1123"/>
      <c r="F91" s="1124"/>
      <c r="G91" s="113"/>
    </row>
    <row r="92" spans="1:7">
      <c r="A92" s="113"/>
      <c r="B92" s="124">
        <v>31</v>
      </c>
      <c r="C92" s="1122"/>
      <c r="D92" s="1123"/>
      <c r="E92" s="1123"/>
      <c r="F92" s="1124"/>
      <c r="G92" s="113"/>
    </row>
    <row r="93" spans="1:7">
      <c r="A93" s="113"/>
      <c r="B93" s="124">
        <v>32</v>
      </c>
      <c r="C93" s="1122"/>
      <c r="D93" s="1123"/>
      <c r="E93" s="1123"/>
      <c r="F93" s="1124"/>
      <c r="G93" s="113"/>
    </row>
    <row r="94" spans="1:7">
      <c r="A94" s="113"/>
      <c r="B94" s="124">
        <v>33</v>
      </c>
      <c r="C94" s="1122"/>
      <c r="D94" s="1123"/>
      <c r="E94" s="1123"/>
      <c r="F94" s="1124"/>
      <c r="G94" s="113"/>
    </row>
    <row r="95" spans="1:7">
      <c r="A95" s="113"/>
      <c r="B95" s="124">
        <v>34</v>
      </c>
      <c r="C95" s="1122"/>
      <c r="D95" s="1123"/>
      <c r="E95" s="1123"/>
      <c r="F95" s="1124"/>
      <c r="G95" s="113"/>
    </row>
    <row r="96" spans="1:7">
      <c r="A96" s="113"/>
      <c r="B96" s="124">
        <v>35</v>
      </c>
      <c r="C96" s="1122"/>
      <c r="D96" s="1123"/>
      <c r="E96" s="1123"/>
      <c r="F96" s="1124"/>
      <c r="G96" s="113"/>
    </row>
    <row r="97" spans="1:7">
      <c r="A97" s="113"/>
      <c r="B97" s="124">
        <v>36</v>
      </c>
      <c r="C97" s="1122"/>
      <c r="D97" s="1123"/>
      <c r="E97" s="1123"/>
      <c r="F97" s="1124"/>
      <c r="G97" s="113"/>
    </row>
    <row r="98" spans="1:7">
      <c r="A98" s="113"/>
      <c r="B98" s="124">
        <v>37</v>
      </c>
      <c r="C98" s="1122"/>
      <c r="D98" s="1123"/>
      <c r="E98" s="1123"/>
      <c r="F98" s="1124"/>
      <c r="G98" s="113"/>
    </row>
    <row r="99" spans="1:7">
      <c r="A99" s="113"/>
      <c r="B99" s="124">
        <v>38</v>
      </c>
      <c r="C99" s="1122"/>
      <c r="D99" s="1123"/>
      <c r="E99" s="1123"/>
      <c r="F99" s="1124"/>
      <c r="G99" s="113"/>
    </row>
    <row r="100" spans="1:7">
      <c r="A100" s="113"/>
      <c r="B100" s="124">
        <v>39</v>
      </c>
      <c r="C100" s="1122"/>
      <c r="D100" s="1123"/>
      <c r="E100" s="1123"/>
      <c r="F100" s="1124"/>
      <c r="G100" s="113"/>
    </row>
    <row r="101" spans="1:7" ht="23.25" customHeight="1">
      <c r="A101" s="113"/>
      <c r="B101" s="123" t="s">
        <v>807</v>
      </c>
      <c r="C101" s="1129" t="s">
        <v>1150</v>
      </c>
      <c r="D101" s="1130"/>
      <c r="E101" s="1130"/>
      <c r="F101" s="1131"/>
      <c r="G101" s="113"/>
    </row>
    <row r="102" spans="1:7">
      <c r="A102" s="113"/>
      <c r="B102" s="124">
        <v>40</v>
      </c>
      <c r="C102" s="1122"/>
      <c r="D102" s="1123"/>
      <c r="E102" s="1123"/>
      <c r="F102" s="1124"/>
      <c r="G102" s="113"/>
    </row>
    <row r="103" spans="1:7">
      <c r="A103" s="113"/>
      <c r="B103" s="124">
        <v>41</v>
      </c>
      <c r="C103" s="1122"/>
      <c r="D103" s="1123"/>
      <c r="E103" s="1123"/>
      <c r="F103" s="1124"/>
      <c r="G103" s="113"/>
    </row>
    <row r="104" spans="1:7">
      <c r="A104" s="113"/>
      <c r="B104" s="124">
        <v>42</v>
      </c>
      <c r="C104" s="1122"/>
      <c r="D104" s="1123"/>
      <c r="E104" s="1123"/>
      <c r="F104" s="1124"/>
      <c r="G104" s="113"/>
    </row>
    <row r="105" spans="1:7">
      <c r="A105" s="113"/>
      <c r="B105" s="124">
        <v>43</v>
      </c>
      <c r="C105" s="1122"/>
      <c r="D105" s="1123"/>
      <c r="E105" s="1123"/>
      <c r="F105" s="1124"/>
      <c r="G105" s="113"/>
    </row>
    <row r="106" spans="1:7">
      <c r="A106" s="113"/>
      <c r="B106" s="124">
        <v>44</v>
      </c>
      <c r="C106" s="1122"/>
      <c r="D106" s="1123"/>
      <c r="E106" s="1123"/>
      <c r="F106" s="1124"/>
      <c r="G106" s="113"/>
    </row>
    <row r="107" spans="1:7">
      <c r="A107" s="113"/>
      <c r="B107" s="124">
        <v>45</v>
      </c>
      <c r="C107" s="1122"/>
      <c r="D107" s="1123"/>
      <c r="E107" s="1123"/>
      <c r="F107" s="1124"/>
      <c r="G107" s="113"/>
    </row>
    <row r="108" spans="1:7">
      <c r="A108" s="113"/>
      <c r="B108" s="124">
        <v>46</v>
      </c>
      <c r="C108" s="1122"/>
      <c r="D108" s="1123"/>
      <c r="E108" s="1123"/>
      <c r="F108" s="1124"/>
      <c r="G108" s="113"/>
    </row>
    <row r="109" spans="1:7">
      <c r="A109" s="113"/>
      <c r="B109" s="124">
        <v>47</v>
      </c>
      <c r="C109" s="1122"/>
      <c r="D109" s="1123"/>
      <c r="E109" s="1123"/>
      <c r="F109" s="1124"/>
      <c r="G109" s="113"/>
    </row>
    <row r="110" spans="1:7">
      <c r="A110" s="113"/>
      <c r="B110" s="124">
        <v>48</v>
      </c>
      <c r="C110" s="1122"/>
      <c r="D110" s="1123"/>
      <c r="E110" s="1123"/>
      <c r="F110" s="1124"/>
      <c r="G110" s="113"/>
    </row>
    <row r="111" spans="1:7">
      <c r="A111" s="113"/>
      <c r="B111" s="124">
        <v>49</v>
      </c>
      <c r="C111" s="1122"/>
      <c r="D111" s="1123"/>
      <c r="E111" s="1123"/>
      <c r="F111" s="1124"/>
      <c r="G111" s="113"/>
    </row>
    <row r="112" spans="1:7">
      <c r="A112" s="113"/>
      <c r="B112" s="124">
        <v>50</v>
      </c>
      <c r="C112" s="1122"/>
      <c r="D112" s="1123"/>
      <c r="E112" s="1123"/>
      <c r="F112" s="1124"/>
      <c r="G112" s="113"/>
    </row>
    <row r="113" spans="1:7">
      <c r="A113" s="113"/>
      <c r="B113" s="124">
        <v>51</v>
      </c>
      <c r="C113" s="1122"/>
      <c r="D113" s="1123"/>
      <c r="E113" s="1123"/>
      <c r="F113" s="1124"/>
      <c r="G113" s="113"/>
    </row>
    <row r="114" spans="1:7">
      <c r="A114" s="113"/>
      <c r="B114" s="124">
        <v>52</v>
      </c>
      <c r="C114" s="1122"/>
      <c r="D114" s="1123"/>
      <c r="E114" s="1123"/>
      <c r="F114" s="1124"/>
      <c r="G114" s="113"/>
    </row>
    <row r="115" spans="1:7">
      <c r="A115" s="113"/>
      <c r="B115" s="124">
        <v>53</v>
      </c>
      <c r="C115" s="1122"/>
      <c r="D115" s="1123"/>
      <c r="E115" s="1123"/>
      <c r="F115" s="1124"/>
      <c r="G115" s="113"/>
    </row>
    <row r="116" spans="1:7">
      <c r="A116" s="113"/>
      <c r="B116" s="124">
        <v>54</v>
      </c>
      <c r="C116" s="1122"/>
      <c r="D116" s="1123"/>
      <c r="E116" s="1123"/>
      <c r="F116" s="1124"/>
      <c r="G116" s="113"/>
    </row>
    <row r="117" spans="1:7">
      <c r="A117" s="113"/>
      <c r="B117" s="124">
        <v>55</v>
      </c>
      <c r="C117" s="1122"/>
      <c r="D117" s="1123"/>
      <c r="E117" s="1123"/>
      <c r="F117" s="1124"/>
      <c r="G117" s="113"/>
    </row>
    <row r="118" spans="1:7">
      <c r="A118" s="113"/>
      <c r="B118" s="124">
        <v>56</v>
      </c>
      <c r="C118" s="1122"/>
      <c r="D118" s="1123"/>
      <c r="E118" s="1123"/>
      <c r="F118" s="1124"/>
      <c r="G118" s="113"/>
    </row>
    <row r="119" spans="1:7">
      <c r="A119" s="113"/>
      <c r="B119" s="124">
        <v>57</v>
      </c>
      <c r="C119" s="1122"/>
      <c r="D119" s="1123"/>
      <c r="E119" s="1123"/>
      <c r="F119" s="1124"/>
      <c r="G119" s="113"/>
    </row>
    <row r="120" spans="1:7">
      <c r="A120" s="113"/>
      <c r="B120" s="124">
        <v>58</v>
      </c>
      <c r="C120" s="1122"/>
      <c r="D120" s="1123"/>
      <c r="E120" s="1123"/>
      <c r="F120" s="1124"/>
      <c r="G120" s="113"/>
    </row>
    <row r="121" spans="1:7">
      <c r="A121" s="113"/>
      <c r="B121" s="124">
        <v>59</v>
      </c>
      <c r="C121" s="1122"/>
      <c r="D121" s="1123"/>
      <c r="E121" s="1123"/>
      <c r="F121" s="1124"/>
      <c r="G121" s="113"/>
    </row>
    <row r="122" spans="1:7">
      <c r="A122" s="113"/>
      <c r="B122" s="124">
        <v>60</v>
      </c>
      <c r="C122" s="1122"/>
      <c r="D122" s="1123"/>
      <c r="E122" s="1123"/>
      <c r="F122" s="1124"/>
      <c r="G122" s="113"/>
    </row>
    <row r="123" spans="1:7">
      <c r="A123" s="113"/>
      <c r="B123" s="124">
        <v>61</v>
      </c>
      <c r="C123" s="1122"/>
      <c r="D123" s="1123"/>
      <c r="E123" s="1123"/>
      <c r="F123" s="1124"/>
      <c r="G123" s="113"/>
    </row>
    <row r="124" spans="1:7">
      <c r="A124" s="113"/>
      <c r="B124" s="124">
        <v>62</v>
      </c>
      <c r="C124" s="1122"/>
      <c r="D124" s="1123"/>
      <c r="E124" s="1123"/>
      <c r="F124" s="1124"/>
      <c r="G124" s="113"/>
    </row>
    <row r="125" spans="1:7">
      <c r="A125" s="113"/>
      <c r="B125" s="124">
        <v>63</v>
      </c>
      <c r="C125" s="1122"/>
      <c r="D125" s="1123"/>
      <c r="E125" s="1123"/>
      <c r="F125" s="1124"/>
      <c r="G125" s="113"/>
    </row>
    <row r="126" spans="1:7">
      <c r="A126" s="113"/>
      <c r="B126" s="124">
        <v>64</v>
      </c>
      <c r="C126" s="1122"/>
      <c r="D126" s="1123"/>
      <c r="E126" s="1123"/>
      <c r="F126" s="1124"/>
      <c r="G126" s="113"/>
    </row>
    <row r="127" spans="1:7">
      <c r="A127" s="113"/>
      <c r="B127" s="124">
        <v>65</v>
      </c>
      <c r="C127" s="1122"/>
      <c r="D127" s="1123"/>
      <c r="E127" s="1123"/>
      <c r="F127" s="1124"/>
      <c r="G127" s="113"/>
    </row>
    <row r="128" spans="1:7">
      <c r="A128" s="113"/>
      <c r="B128" s="124">
        <v>66</v>
      </c>
      <c r="C128" s="1122"/>
      <c r="D128" s="1123"/>
      <c r="E128" s="1123"/>
      <c r="F128" s="1124"/>
      <c r="G128" s="113"/>
    </row>
    <row r="129" spans="1:7">
      <c r="A129" s="113"/>
      <c r="B129" s="124">
        <v>67</v>
      </c>
      <c r="C129" s="1122"/>
      <c r="D129" s="1123"/>
      <c r="E129" s="1123"/>
      <c r="F129" s="1124"/>
      <c r="G129" s="113"/>
    </row>
    <row r="130" spans="1:7">
      <c r="A130" s="113"/>
      <c r="B130" s="124">
        <v>68</v>
      </c>
      <c r="C130" s="1122"/>
      <c r="D130" s="1123"/>
      <c r="E130" s="1123"/>
      <c r="F130" s="1124"/>
      <c r="G130" s="113"/>
    </row>
    <row r="131" spans="1:7">
      <c r="A131" s="113"/>
      <c r="B131" s="124">
        <v>69</v>
      </c>
      <c r="C131" s="1122"/>
      <c r="D131" s="1123"/>
      <c r="E131" s="1123"/>
      <c r="F131" s="1124"/>
      <c r="G131" s="113"/>
    </row>
    <row r="132" spans="1:7">
      <c r="A132" s="113"/>
      <c r="B132" s="124">
        <v>70</v>
      </c>
      <c r="C132" s="1122"/>
      <c r="D132" s="1123"/>
      <c r="E132" s="1123"/>
      <c r="F132" s="1124"/>
      <c r="G132" s="113"/>
    </row>
    <row r="133" spans="1:7">
      <c r="A133" s="113"/>
      <c r="B133" s="124">
        <v>71</v>
      </c>
      <c r="C133" s="1122"/>
      <c r="D133" s="1123"/>
      <c r="E133" s="1123"/>
      <c r="F133" s="1124"/>
      <c r="G133" s="113"/>
    </row>
    <row r="134" spans="1:7">
      <c r="A134" s="113"/>
      <c r="B134" s="124">
        <v>72</v>
      </c>
      <c r="C134" s="1122"/>
      <c r="D134" s="1123"/>
      <c r="E134" s="1123"/>
      <c r="F134" s="1124"/>
      <c r="G134" s="113"/>
    </row>
    <row r="135" spans="1:7">
      <c r="A135" s="113"/>
      <c r="B135" s="124">
        <v>73</v>
      </c>
      <c r="C135" s="1122"/>
      <c r="D135" s="1123"/>
      <c r="E135" s="1123"/>
      <c r="F135" s="1124"/>
      <c r="G135" s="113"/>
    </row>
    <row r="136" spans="1:7">
      <c r="A136" s="113"/>
      <c r="B136" s="124">
        <v>74</v>
      </c>
      <c r="C136" s="1122"/>
      <c r="D136" s="1123"/>
      <c r="E136" s="1123"/>
      <c r="F136" s="1124"/>
      <c r="G136" s="113"/>
    </row>
    <row r="137" spans="1:7">
      <c r="A137" s="113"/>
      <c r="B137" s="124">
        <v>75</v>
      </c>
      <c r="C137" s="1122"/>
      <c r="D137" s="1123"/>
      <c r="E137" s="1123"/>
      <c r="F137" s="1124"/>
      <c r="G137" s="113"/>
    </row>
    <row r="138" spans="1:7">
      <c r="A138" s="113"/>
      <c r="B138" s="124">
        <v>76</v>
      </c>
      <c r="C138" s="1122"/>
      <c r="D138" s="1123"/>
      <c r="E138" s="1123"/>
      <c r="F138" s="1124"/>
      <c r="G138" s="113"/>
    </row>
    <row r="139" spans="1:7">
      <c r="A139" s="113"/>
      <c r="B139" s="124">
        <v>77</v>
      </c>
      <c r="C139" s="1122"/>
      <c r="D139" s="1123"/>
      <c r="E139" s="1123"/>
      <c r="F139" s="1124"/>
      <c r="G139" s="113"/>
    </row>
    <row r="140" spans="1:7">
      <c r="A140" s="113"/>
      <c r="B140" s="124">
        <v>78</v>
      </c>
      <c r="C140" s="1122"/>
      <c r="D140" s="1123"/>
      <c r="E140" s="1123"/>
      <c r="F140" s="1124"/>
      <c r="G140" s="113"/>
    </row>
    <row r="141" spans="1:7">
      <c r="A141" s="113"/>
      <c r="B141" s="124">
        <v>79</v>
      </c>
      <c r="C141" s="1122"/>
      <c r="D141" s="1123"/>
      <c r="E141" s="1123"/>
      <c r="F141" s="1124"/>
      <c r="G141" s="113"/>
    </row>
    <row r="142" spans="1:7">
      <c r="A142" s="113"/>
      <c r="B142" s="124">
        <v>80</v>
      </c>
      <c r="C142" s="1122"/>
      <c r="D142" s="1123"/>
      <c r="E142" s="1123"/>
      <c r="F142" s="1124"/>
      <c r="G142" s="113"/>
    </row>
    <row r="143" spans="1:7">
      <c r="A143" s="113"/>
      <c r="B143" s="124">
        <v>81</v>
      </c>
      <c r="C143" s="1122"/>
      <c r="D143" s="1123"/>
      <c r="E143" s="1123"/>
      <c r="F143" s="1124"/>
      <c r="G143" s="113"/>
    </row>
    <row r="144" spans="1:7">
      <c r="A144" s="113"/>
      <c r="B144" s="124">
        <v>82</v>
      </c>
      <c r="C144" s="1122"/>
      <c r="D144" s="1123"/>
      <c r="E144" s="1123"/>
      <c r="F144" s="1124"/>
      <c r="G144" s="113"/>
    </row>
    <row r="145" spans="1:7">
      <c r="A145" s="113"/>
      <c r="B145" s="124">
        <v>83</v>
      </c>
      <c r="C145" s="1122"/>
      <c r="D145" s="1123"/>
      <c r="E145" s="1123"/>
      <c r="F145" s="1124"/>
      <c r="G145" s="113"/>
    </row>
    <row r="146" spans="1:7">
      <c r="A146" s="113"/>
      <c r="B146" s="124">
        <v>84</v>
      </c>
      <c r="C146" s="1122"/>
      <c r="D146" s="1123"/>
      <c r="E146" s="1123"/>
      <c r="F146" s="1124"/>
      <c r="G146" s="113"/>
    </row>
    <row r="147" spans="1:7">
      <c r="A147" s="113"/>
      <c r="B147" s="124">
        <v>85</v>
      </c>
      <c r="C147" s="1122"/>
      <c r="D147" s="1123"/>
      <c r="E147" s="1123"/>
      <c r="F147" s="1124"/>
      <c r="G147" s="113"/>
    </row>
    <row r="148" spans="1:7">
      <c r="A148" s="113"/>
      <c r="B148" s="124">
        <v>86</v>
      </c>
      <c r="C148" s="1122"/>
      <c r="D148" s="1123"/>
      <c r="E148" s="1123"/>
      <c r="F148" s="1124"/>
      <c r="G148" s="113"/>
    </row>
    <row r="149" spans="1:7">
      <c r="A149" s="113"/>
      <c r="B149" s="124">
        <v>87</v>
      </c>
      <c r="C149" s="1122"/>
      <c r="D149" s="1123"/>
      <c r="E149" s="1123"/>
      <c r="F149" s="1124"/>
      <c r="G149" s="113"/>
    </row>
    <row r="150" spans="1:7" ht="24.75" customHeight="1">
      <c r="A150" s="113"/>
      <c r="B150" s="123" t="s">
        <v>807</v>
      </c>
      <c r="C150" s="1129" t="s">
        <v>1150</v>
      </c>
      <c r="D150" s="1130"/>
      <c r="E150" s="1130"/>
      <c r="F150" s="1131"/>
      <c r="G150" s="113"/>
    </row>
    <row r="151" spans="1:7">
      <c r="A151" s="113"/>
      <c r="B151" s="124">
        <v>88</v>
      </c>
      <c r="C151" s="1122"/>
      <c r="D151" s="1123"/>
      <c r="E151" s="1123"/>
      <c r="F151" s="1124"/>
      <c r="G151" s="113"/>
    </row>
    <row r="152" spans="1:7">
      <c r="A152" s="113"/>
      <c r="B152" s="124">
        <v>89</v>
      </c>
      <c r="C152" s="1122"/>
      <c r="D152" s="1123"/>
      <c r="E152" s="1123"/>
      <c r="F152" s="1124"/>
      <c r="G152" s="113"/>
    </row>
    <row r="153" spans="1:7">
      <c r="A153" s="113"/>
      <c r="B153" s="124">
        <v>90</v>
      </c>
      <c r="C153" s="1122"/>
      <c r="D153" s="1123"/>
      <c r="E153" s="1123"/>
      <c r="F153" s="1124"/>
      <c r="G153" s="113"/>
    </row>
    <row r="154" spans="1:7">
      <c r="A154" s="113"/>
      <c r="B154" s="124">
        <v>91</v>
      </c>
      <c r="C154" s="1122"/>
      <c r="D154" s="1123"/>
      <c r="E154" s="1123"/>
      <c r="F154" s="1124"/>
      <c r="G154" s="113"/>
    </row>
    <row r="155" spans="1:7">
      <c r="A155" s="113"/>
      <c r="B155" s="124">
        <v>92</v>
      </c>
      <c r="C155" s="1122"/>
      <c r="D155" s="1123"/>
      <c r="E155" s="1123"/>
      <c r="F155" s="1124"/>
      <c r="G155" s="113"/>
    </row>
    <row r="156" spans="1:7">
      <c r="A156" s="113"/>
      <c r="B156" s="124">
        <v>93</v>
      </c>
      <c r="C156" s="1122"/>
      <c r="D156" s="1123"/>
      <c r="E156" s="1123"/>
      <c r="F156" s="1124"/>
      <c r="G156" s="113"/>
    </row>
    <row r="157" spans="1:7">
      <c r="A157" s="113"/>
      <c r="B157" s="124">
        <v>94</v>
      </c>
      <c r="C157" s="1122"/>
      <c r="D157" s="1123"/>
      <c r="E157" s="1123"/>
      <c r="F157" s="1124"/>
      <c r="G157" s="113"/>
    </row>
    <row r="158" spans="1:7">
      <c r="A158" s="113"/>
      <c r="B158" s="124">
        <v>95</v>
      </c>
      <c r="C158" s="1122"/>
      <c r="D158" s="1123"/>
      <c r="E158" s="1123"/>
      <c r="F158" s="1124"/>
      <c r="G158" s="113"/>
    </row>
    <row r="159" spans="1:7">
      <c r="A159" s="113"/>
      <c r="B159" s="124">
        <v>96</v>
      </c>
      <c r="C159" s="1122"/>
      <c r="D159" s="1123"/>
      <c r="E159" s="1123"/>
      <c r="F159" s="1124"/>
      <c r="G159" s="113"/>
    </row>
    <row r="160" spans="1:7">
      <c r="A160" s="113"/>
      <c r="B160" s="124">
        <v>97</v>
      </c>
      <c r="C160" s="1122"/>
      <c r="D160" s="1123"/>
      <c r="E160" s="1123"/>
      <c r="F160" s="1124"/>
      <c r="G160" s="113"/>
    </row>
    <row r="161" spans="1:7">
      <c r="A161" s="113"/>
      <c r="B161" s="124">
        <v>98</v>
      </c>
      <c r="C161" s="1122"/>
      <c r="D161" s="1123"/>
      <c r="E161" s="1123"/>
      <c r="F161" s="1124"/>
      <c r="G161" s="113"/>
    </row>
    <row r="162" spans="1:7">
      <c r="A162" s="113"/>
      <c r="B162" s="124">
        <v>99</v>
      </c>
      <c r="C162" s="1122"/>
      <c r="D162" s="1123"/>
      <c r="E162" s="1123"/>
      <c r="F162" s="1124"/>
      <c r="G162" s="113"/>
    </row>
    <row r="163" spans="1:7">
      <c r="A163" s="113"/>
      <c r="B163" s="120"/>
      <c r="C163" s="120"/>
      <c r="D163" s="120"/>
      <c r="E163" s="121"/>
      <c r="F163" s="122"/>
      <c r="G163" s="113"/>
    </row>
    <row r="164" spans="1:7">
      <c r="A164" s="113"/>
      <c r="B164" s="128"/>
      <c r="C164" s="128"/>
      <c r="D164" s="128"/>
      <c r="E164" s="129"/>
      <c r="F164" s="130" t="s">
        <v>1257</v>
      </c>
      <c r="G164" s="113"/>
    </row>
    <row r="165" spans="1:7">
      <c r="A165" s="113"/>
      <c r="B165" s="1118"/>
      <c r="C165" s="1118"/>
      <c r="D165" s="1118"/>
      <c r="E165" s="1118"/>
      <c r="F165" s="130" t="s">
        <v>54</v>
      </c>
      <c r="G165" s="113"/>
    </row>
    <row r="166" spans="1:7">
      <c r="A166" s="113"/>
      <c r="B166" s="128"/>
      <c r="C166" s="128"/>
      <c r="D166" s="128"/>
      <c r="E166" s="129"/>
      <c r="F166" s="130"/>
      <c r="G166" s="113"/>
    </row>
    <row r="167" spans="1:7">
      <c r="A167" s="113"/>
      <c r="B167" s="128"/>
      <c r="C167" s="128"/>
      <c r="D167" s="128"/>
      <c r="E167" s="129"/>
      <c r="F167" s="130"/>
      <c r="G167" s="113"/>
    </row>
    <row r="168" spans="1:7">
      <c r="A168" s="113"/>
      <c r="B168" s="131"/>
      <c r="C168" s="131"/>
      <c r="D168" s="131"/>
      <c r="E168" s="132"/>
      <c r="F168" s="133"/>
      <c r="G168" s="113"/>
    </row>
    <row r="169" spans="1:7">
      <c r="A169" s="113"/>
      <c r="B169" s="1119"/>
      <c r="C169" s="1119"/>
      <c r="D169" s="1119"/>
      <c r="E169" s="1119"/>
      <c r="F169" s="134">
        <f>nama_penilai</f>
        <v>0</v>
      </c>
      <c r="G169" s="113"/>
    </row>
    <row r="170" spans="1:7">
      <c r="A170" s="113"/>
      <c r="B170" s="1118"/>
      <c r="C170" s="1118"/>
      <c r="D170" s="1118"/>
      <c r="E170" s="1118"/>
      <c r="F170" s="133" t="str">
        <f>nip_penilai</f>
        <v>NIP.</v>
      </c>
      <c r="G170" s="113"/>
    </row>
    <row r="171" spans="1:7">
      <c r="A171" s="113"/>
      <c r="B171" s="120"/>
      <c r="C171" s="120"/>
      <c r="D171" s="120"/>
      <c r="E171" s="121"/>
      <c r="F171" s="122"/>
      <c r="G171" s="113"/>
    </row>
    <row r="172" spans="1:7">
      <c r="A172" s="113"/>
      <c r="B172" s="114"/>
      <c r="C172" s="114"/>
      <c r="D172" s="114"/>
      <c r="E172" s="115"/>
      <c r="F172" s="116"/>
      <c r="G172" s="113"/>
    </row>
    <row r="173" spans="1:7">
      <c r="A173" s="113"/>
      <c r="B173" s="114"/>
      <c r="C173" s="114"/>
      <c r="D173" s="114"/>
      <c r="E173" s="115"/>
      <c r="F173" s="116"/>
      <c r="G173" s="113"/>
    </row>
    <row r="174" spans="1:7">
      <c r="A174" s="113"/>
      <c r="B174" s="120"/>
      <c r="C174" s="120"/>
      <c r="D174" s="120"/>
      <c r="E174" s="121"/>
      <c r="F174" s="122"/>
      <c r="G174" s="113"/>
    </row>
    <row r="175" spans="1:7">
      <c r="A175" s="113"/>
      <c r="B175" s="1125" t="s">
        <v>1151</v>
      </c>
      <c r="C175" s="1125"/>
      <c r="D175" s="1125"/>
      <c r="E175" s="1125"/>
      <c r="F175" s="1125"/>
      <c r="G175" s="113"/>
    </row>
    <row r="176" spans="1:7">
      <c r="A176" s="113"/>
      <c r="B176" s="117"/>
      <c r="C176" s="117"/>
      <c r="D176" s="117"/>
      <c r="E176" s="117"/>
      <c r="F176" s="117"/>
      <c r="G176" s="113"/>
    </row>
    <row r="177" spans="1:7">
      <c r="A177" s="113"/>
      <c r="B177" s="978" t="s">
        <v>1144</v>
      </c>
      <c r="C177" s="836"/>
      <c r="D177" s="118" t="s">
        <v>492</v>
      </c>
      <c r="E177" s="872">
        <f>nama_guru</f>
        <v>0</v>
      </c>
      <c r="F177" s="872"/>
      <c r="G177" s="113"/>
    </row>
    <row r="178" spans="1:7">
      <c r="A178" s="113"/>
      <c r="B178" s="978" t="s">
        <v>1145</v>
      </c>
      <c r="C178" s="836"/>
      <c r="D178" s="118" t="s">
        <v>492</v>
      </c>
      <c r="E178" s="872">
        <f>nama_penilai</f>
        <v>0</v>
      </c>
      <c r="F178" s="872"/>
      <c r="G178" s="113"/>
    </row>
    <row r="179" spans="1:7">
      <c r="A179" s="113"/>
      <c r="B179" s="978" t="s">
        <v>1146</v>
      </c>
      <c r="C179" s="836"/>
      <c r="D179" s="118" t="s">
        <v>492</v>
      </c>
      <c r="E179" s="1132"/>
      <c r="F179" s="1132"/>
      <c r="G179" s="113"/>
    </row>
    <row r="180" spans="1:7">
      <c r="A180" s="113"/>
      <c r="B180" s="1126" t="s">
        <v>1147</v>
      </c>
      <c r="C180" s="1127"/>
      <c r="D180" s="119" t="s">
        <v>492</v>
      </c>
      <c r="E180" s="1128"/>
      <c r="F180" s="1128"/>
      <c r="G180" s="113"/>
    </row>
    <row r="181" spans="1:7">
      <c r="A181" s="113"/>
      <c r="B181" s="120"/>
      <c r="C181" s="120"/>
      <c r="D181" s="120"/>
      <c r="E181" s="121"/>
      <c r="F181" s="122"/>
      <c r="G181" s="113"/>
    </row>
    <row r="182" spans="1:7" ht="21.75" customHeight="1">
      <c r="A182" s="113"/>
      <c r="B182" s="123" t="s">
        <v>807</v>
      </c>
      <c r="C182" s="1129" t="s">
        <v>1152</v>
      </c>
      <c r="D182" s="1130"/>
      <c r="E182" s="1130"/>
      <c r="F182" s="1131"/>
      <c r="G182" s="113"/>
    </row>
    <row r="183" spans="1:7">
      <c r="A183" s="113"/>
      <c r="B183" s="124">
        <v>1</v>
      </c>
      <c r="C183" s="1122"/>
      <c r="D183" s="1123"/>
      <c r="E183" s="1123"/>
      <c r="F183" s="1124"/>
      <c r="G183" s="113"/>
    </row>
    <row r="184" spans="1:7">
      <c r="A184" s="113"/>
      <c r="B184" s="124">
        <v>2</v>
      </c>
      <c r="C184" s="1122"/>
      <c r="D184" s="1123"/>
      <c r="E184" s="1123"/>
      <c r="F184" s="1124"/>
      <c r="G184" s="113"/>
    </row>
    <row r="185" spans="1:7">
      <c r="A185" s="113"/>
      <c r="B185" s="124">
        <v>3</v>
      </c>
      <c r="C185" s="1122"/>
      <c r="D185" s="1123"/>
      <c r="E185" s="1123"/>
      <c r="F185" s="1124"/>
      <c r="G185" s="113"/>
    </row>
    <row r="186" spans="1:7">
      <c r="A186" s="113"/>
      <c r="B186" s="124">
        <v>4</v>
      </c>
      <c r="C186" s="1122"/>
      <c r="D186" s="1123"/>
      <c r="E186" s="1123"/>
      <c r="F186" s="1124"/>
      <c r="G186" s="113"/>
    </row>
    <row r="187" spans="1:7">
      <c r="A187" s="113"/>
      <c r="B187" s="124">
        <v>5</v>
      </c>
      <c r="C187" s="1122"/>
      <c r="D187" s="1123"/>
      <c r="E187" s="1123"/>
      <c r="F187" s="1124"/>
      <c r="G187" s="113"/>
    </row>
    <row r="188" spans="1:7">
      <c r="A188" s="113"/>
      <c r="B188" s="124">
        <v>6</v>
      </c>
      <c r="C188" s="1122"/>
      <c r="D188" s="1123"/>
      <c r="E188" s="1123"/>
      <c r="F188" s="1124"/>
      <c r="G188" s="113"/>
    </row>
    <row r="189" spans="1:7">
      <c r="A189" s="113"/>
      <c r="B189" s="124">
        <v>7</v>
      </c>
      <c r="C189" s="1122"/>
      <c r="D189" s="1123"/>
      <c r="E189" s="1123"/>
      <c r="F189" s="1124"/>
      <c r="G189" s="113"/>
    </row>
    <row r="190" spans="1:7">
      <c r="A190" s="113"/>
      <c r="B190" s="124">
        <v>8</v>
      </c>
      <c r="C190" s="1122"/>
      <c r="D190" s="1123"/>
      <c r="E190" s="1123"/>
      <c r="F190" s="1124"/>
      <c r="G190" s="113"/>
    </row>
    <row r="191" spans="1:7">
      <c r="A191" s="113"/>
      <c r="B191" s="124">
        <v>9</v>
      </c>
      <c r="C191" s="1122"/>
      <c r="D191" s="1123"/>
      <c r="E191" s="1123"/>
      <c r="F191" s="1124"/>
      <c r="G191" s="113"/>
    </row>
    <row r="192" spans="1:7">
      <c r="A192" s="113"/>
      <c r="B192" s="124">
        <v>10</v>
      </c>
      <c r="C192" s="1122"/>
      <c r="D192" s="1123"/>
      <c r="E192" s="1123"/>
      <c r="F192" s="1124"/>
      <c r="G192" s="113"/>
    </row>
    <row r="193" spans="1:7">
      <c r="A193" s="113"/>
      <c r="B193" s="124">
        <v>11</v>
      </c>
      <c r="C193" s="1122"/>
      <c r="D193" s="1123"/>
      <c r="E193" s="1123"/>
      <c r="F193" s="1124"/>
      <c r="G193" s="113"/>
    </row>
    <row r="194" spans="1:7">
      <c r="A194" s="113"/>
      <c r="B194" s="124">
        <v>12</v>
      </c>
      <c r="C194" s="1122"/>
      <c r="D194" s="1123"/>
      <c r="E194" s="1123"/>
      <c r="F194" s="1124"/>
      <c r="G194" s="113"/>
    </row>
    <row r="195" spans="1:7">
      <c r="A195" s="113"/>
      <c r="B195" s="124">
        <v>13</v>
      </c>
      <c r="C195" s="1122"/>
      <c r="D195" s="1123"/>
      <c r="E195" s="1123"/>
      <c r="F195" s="1124"/>
      <c r="G195" s="113"/>
    </row>
    <row r="196" spans="1:7">
      <c r="A196" s="113"/>
      <c r="B196" s="124">
        <v>14</v>
      </c>
      <c r="C196" s="1122"/>
      <c r="D196" s="1123"/>
      <c r="E196" s="1123"/>
      <c r="F196" s="1124"/>
      <c r="G196" s="113"/>
    </row>
    <row r="197" spans="1:7">
      <c r="A197" s="113"/>
      <c r="B197" s="124">
        <v>15</v>
      </c>
      <c r="C197" s="1122"/>
      <c r="D197" s="1123"/>
      <c r="E197" s="1123"/>
      <c r="F197" s="1124"/>
      <c r="G197" s="113"/>
    </row>
    <row r="198" spans="1:7">
      <c r="A198" s="113"/>
      <c r="B198" s="124">
        <v>16</v>
      </c>
      <c r="C198" s="1122"/>
      <c r="D198" s="1123"/>
      <c r="E198" s="1123"/>
      <c r="F198" s="1124"/>
      <c r="G198" s="113"/>
    </row>
    <row r="199" spans="1:7">
      <c r="A199" s="113"/>
      <c r="B199" s="124">
        <v>17</v>
      </c>
      <c r="C199" s="1122"/>
      <c r="D199" s="1123"/>
      <c r="E199" s="1123"/>
      <c r="F199" s="1124"/>
      <c r="G199" s="113"/>
    </row>
    <row r="200" spans="1:7">
      <c r="A200" s="113"/>
      <c r="B200" s="124">
        <v>18</v>
      </c>
      <c r="C200" s="1122"/>
      <c r="D200" s="1123"/>
      <c r="E200" s="1123"/>
      <c r="F200" s="1124"/>
      <c r="G200" s="113"/>
    </row>
    <row r="201" spans="1:7">
      <c r="A201" s="113"/>
      <c r="B201" s="124">
        <v>19</v>
      </c>
      <c r="C201" s="1122"/>
      <c r="D201" s="1123"/>
      <c r="E201" s="1123"/>
      <c r="F201" s="1124"/>
      <c r="G201" s="113"/>
    </row>
    <row r="202" spans="1:7">
      <c r="A202" s="113"/>
      <c r="B202" s="124">
        <v>20</v>
      </c>
      <c r="C202" s="1122"/>
      <c r="D202" s="1123"/>
      <c r="E202" s="1123"/>
      <c r="F202" s="1124"/>
      <c r="G202" s="113"/>
    </row>
    <row r="203" spans="1:7">
      <c r="A203" s="113"/>
      <c r="B203" s="124">
        <v>21</v>
      </c>
      <c r="C203" s="1122"/>
      <c r="D203" s="1123"/>
      <c r="E203" s="1123"/>
      <c r="F203" s="1124"/>
      <c r="G203" s="113"/>
    </row>
    <row r="204" spans="1:7">
      <c r="A204" s="113"/>
      <c r="B204" s="124">
        <v>22</v>
      </c>
      <c r="C204" s="1122"/>
      <c r="D204" s="1123"/>
      <c r="E204" s="1123"/>
      <c r="F204" s="1124"/>
      <c r="G204" s="113"/>
    </row>
    <row r="205" spans="1:7">
      <c r="A205" s="113"/>
      <c r="B205" s="124">
        <v>23</v>
      </c>
      <c r="C205" s="1122"/>
      <c r="D205" s="1123"/>
      <c r="E205" s="1123"/>
      <c r="F205" s="1124"/>
      <c r="G205" s="113"/>
    </row>
    <row r="206" spans="1:7">
      <c r="A206" s="113"/>
      <c r="B206" s="124">
        <v>24</v>
      </c>
      <c r="C206" s="1122"/>
      <c r="D206" s="1123"/>
      <c r="E206" s="1123"/>
      <c r="F206" s="1124"/>
      <c r="G206" s="113"/>
    </row>
    <row r="207" spans="1:7">
      <c r="A207" s="113"/>
      <c r="B207" s="124">
        <v>25</v>
      </c>
      <c r="C207" s="1122"/>
      <c r="D207" s="1123"/>
      <c r="E207" s="1123"/>
      <c r="F207" s="1124"/>
      <c r="G207" s="113"/>
    </row>
    <row r="208" spans="1:7">
      <c r="A208" s="113"/>
      <c r="B208" s="120"/>
      <c r="C208" s="120"/>
      <c r="D208" s="120"/>
      <c r="E208" s="121"/>
      <c r="F208" s="122"/>
      <c r="G208" s="113"/>
    </row>
    <row r="209" spans="1:7">
      <c r="A209" s="113"/>
      <c r="B209" s="128"/>
      <c r="C209" s="128"/>
      <c r="D209" s="128"/>
      <c r="E209" s="129"/>
      <c r="F209" s="130" t="s">
        <v>1250</v>
      </c>
      <c r="G209" s="113"/>
    </row>
    <row r="210" spans="1:7">
      <c r="A210" s="113"/>
      <c r="B210" s="1118"/>
      <c r="C210" s="1118"/>
      <c r="D210" s="1118"/>
      <c r="E210" s="1118"/>
      <c r="F210" s="130" t="s">
        <v>54</v>
      </c>
      <c r="G210" s="113"/>
    </row>
    <row r="211" spans="1:7">
      <c r="A211" s="113"/>
      <c r="B211" s="128"/>
      <c r="C211" s="128"/>
      <c r="D211" s="128"/>
      <c r="E211" s="129"/>
      <c r="F211" s="130"/>
      <c r="G211" s="113"/>
    </row>
    <row r="212" spans="1:7">
      <c r="A212" s="113"/>
      <c r="B212" s="128"/>
      <c r="C212" s="128"/>
      <c r="D212" s="128"/>
      <c r="E212" s="129"/>
      <c r="F212" s="130"/>
      <c r="G212" s="113"/>
    </row>
    <row r="213" spans="1:7">
      <c r="A213" s="113"/>
      <c r="B213" s="131"/>
      <c r="C213" s="131"/>
      <c r="D213" s="131"/>
      <c r="E213" s="132"/>
      <c r="F213" s="133"/>
      <c r="G213" s="113"/>
    </row>
    <row r="214" spans="1:7">
      <c r="A214" s="113"/>
      <c r="B214" s="1119"/>
      <c r="C214" s="1119"/>
      <c r="D214" s="1119"/>
      <c r="E214" s="1119"/>
      <c r="F214" s="134">
        <f>nama_penilai</f>
        <v>0</v>
      </c>
      <c r="G214" s="113"/>
    </row>
    <row r="215" spans="1:7">
      <c r="A215" s="113"/>
      <c r="B215" s="1118"/>
      <c r="C215" s="1118"/>
      <c r="D215" s="1118"/>
      <c r="E215" s="1118"/>
      <c r="F215" s="133" t="str">
        <f>nip_penilai</f>
        <v>NIP.</v>
      </c>
      <c r="G215" s="113"/>
    </row>
    <row r="216" spans="1:7">
      <c r="A216" s="113"/>
      <c r="B216" s="120"/>
      <c r="C216" s="120"/>
      <c r="D216" s="120"/>
      <c r="E216" s="121"/>
      <c r="F216" s="122"/>
      <c r="G216" s="113"/>
    </row>
    <row r="217" spans="1:7">
      <c r="A217" s="113"/>
      <c r="B217" s="120"/>
      <c r="C217" s="120"/>
      <c r="D217" s="120"/>
      <c r="E217" s="121"/>
      <c r="F217" s="122"/>
      <c r="G217" s="113"/>
    </row>
    <row r="218" spans="1:7">
      <c r="A218" s="113"/>
      <c r="B218" s="114"/>
      <c r="C218" s="114"/>
      <c r="D218" s="114"/>
      <c r="E218" s="115"/>
      <c r="F218" s="116"/>
      <c r="G218" s="113"/>
    </row>
    <row r="219" spans="1:7">
      <c r="A219" s="113"/>
      <c r="B219" s="114"/>
      <c r="C219" s="114"/>
      <c r="D219" s="114"/>
      <c r="E219" s="115"/>
      <c r="F219" s="116"/>
      <c r="G219" s="113"/>
    </row>
    <row r="220" spans="1:7">
      <c r="A220" s="113"/>
      <c r="B220" s="120"/>
      <c r="C220" s="120"/>
      <c r="D220" s="120"/>
      <c r="E220" s="121"/>
      <c r="F220" s="122"/>
      <c r="G220" s="113"/>
    </row>
    <row r="221" spans="1:7">
      <c r="A221" s="113"/>
      <c r="B221" s="1125" t="s">
        <v>1153</v>
      </c>
      <c r="C221" s="1125"/>
      <c r="D221" s="1125"/>
      <c r="E221" s="1125"/>
      <c r="F221" s="1125"/>
      <c r="G221" s="113"/>
    </row>
    <row r="222" spans="1:7">
      <c r="A222" s="113"/>
      <c r="B222" s="117"/>
      <c r="C222" s="117"/>
      <c r="D222" s="117"/>
      <c r="E222" s="117"/>
      <c r="F222" s="117"/>
      <c r="G222" s="113"/>
    </row>
    <row r="223" spans="1:7">
      <c r="A223" s="113"/>
      <c r="B223" s="978" t="s">
        <v>1144</v>
      </c>
      <c r="C223" s="836"/>
      <c r="D223" s="118" t="s">
        <v>492</v>
      </c>
      <c r="E223" s="872">
        <f>nama_guru</f>
        <v>0</v>
      </c>
      <c r="F223" s="872"/>
      <c r="G223" s="113"/>
    </row>
    <row r="224" spans="1:7">
      <c r="A224" s="113"/>
      <c r="B224" s="978" t="s">
        <v>1145</v>
      </c>
      <c r="C224" s="836"/>
      <c r="D224" s="118" t="s">
        <v>492</v>
      </c>
      <c r="E224" s="872">
        <f>nama_penilai</f>
        <v>0</v>
      </c>
      <c r="F224" s="872"/>
      <c r="G224" s="113"/>
    </row>
    <row r="225" spans="1:7">
      <c r="A225" s="113"/>
      <c r="B225" s="120"/>
      <c r="C225" s="120"/>
      <c r="D225" s="120"/>
      <c r="E225" s="121"/>
      <c r="F225" s="122"/>
      <c r="G225" s="113"/>
    </row>
    <row r="226" spans="1:7" ht="29.25" customHeight="1">
      <c r="A226" s="113"/>
      <c r="B226" s="123" t="s">
        <v>807</v>
      </c>
      <c r="C226" s="136" t="s">
        <v>1154</v>
      </c>
      <c r="D226" s="1121" t="s">
        <v>1155</v>
      </c>
      <c r="E226" s="1121"/>
      <c r="F226" s="137" t="s">
        <v>1156</v>
      </c>
      <c r="G226" s="113"/>
    </row>
    <row r="227" spans="1:7">
      <c r="A227" s="113"/>
      <c r="B227" s="124">
        <v>1</v>
      </c>
      <c r="C227" s="138"/>
      <c r="D227" s="1116"/>
      <c r="E227" s="1116"/>
      <c r="F227" s="138"/>
      <c r="G227" s="113"/>
    </row>
    <row r="228" spans="1:7">
      <c r="A228" s="113"/>
      <c r="B228" s="124">
        <v>2</v>
      </c>
      <c r="C228" s="138"/>
      <c r="D228" s="1116"/>
      <c r="E228" s="1116"/>
      <c r="F228" s="138"/>
      <c r="G228" s="113"/>
    </row>
    <row r="229" spans="1:7">
      <c r="A229" s="113"/>
      <c r="B229" s="124">
        <v>3</v>
      </c>
      <c r="C229" s="138"/>
      <c r="D229" s="1116"/>
      <c r="E229" s="1116"/>
      <c r="F229" s="138"/>
      <c r="G229" s="113"/>
    </row>
    <row r="230" spans="1:7">
      <c r="A230" s="113"/>
      <c r="B230" s="124">
        <v>4</v>
      </c>
      <c r="C230" s="138"/>
      <c r="D230" s="1116"/>
      <c r="E230" s="1116"/>
      <c r="F230" s="138"/>
      <c r="G230" s="113"/>
    </row>
    <row r="231" spans="1:7">
      <c r="A231" s="113"/>
      <c r="B231" s="124">
        <v>5</v>
      </c>
      <c r="C231" s="138"/>
      <c r="D231" s="1116"/>
      <c r="E231" s="1116"/>
      <c r="F231" s="138"/>
      <c r="G231" s="113"/>
    </row>
    <row r="232" spans="1:7">
      <c r="A232" s="113"/>
      <c r="B232" s="124">
        <v>6</v>
      </c>
      <c r="C232" s="138"/>
      <c r="D232" s="1116"/>
      <c r="E232" s="1116"/>
      <c r="F232" s="138"/>
      <c r="G232" s="113"/>
    </row>
    <row r="233" spans="1:7">
      <c r="A233" s="113"/>
      <c r="B233" s="124">
        <v>7</v>
      </c>
      <c r="C233" s="138"/>
      <c r="D233" s="1116"/>
      <c r="E233" s="1116"/>
      <c r="F233" s="138"/>
      <c r="G233" s="113"/>
    </row>
    <row r="234" spans="1:7">
      <c r="A234" s="113"/>
      <c r="B234" s="124">
        <v>8</v>
      </c>
      <c r="C234" s="138"/>
      <c r="D234" s="1116"/>
      <c r="E234" s="1116"/>
      <c r="F234" s="138"/>
      <c r="G234" s="113"/>
    </row>
    <row r="235" spans="1:7">
      <c r="A235" s="113"/>
      <c r="B235" s="124">
        <v>9</v>
      </c>
      <c r="C235" s="138"/>
      <c r="D235" s="1116"/>
      <c r="E235" s="1116"/>
      <c r="F235" s="138"/>
      <c r="G235" s="113"/>
    </row>
    <row r="236" spans="1:7">
      <c r="A236" s="113"/>
      <c r="B236" s="124">
        <v>10</v>
      </c>
      <c r="C236" s="138"/>
      <c r="D236" s="1116"/>
      <c r="E236" s="1116"/>
      <c r="F236" s="138"/>
      <c r="G236" s="113"/>
    </row>
    <row r="237" spans="1:7">
      <c r="A237" s="113"/>
      <c r="B237" s="124">
        <v>11</v>
      </c>
      <c r="C237" s="138"/>
      <c r="D237" s="1116"/>
      <c r="E237" s="1116"/>
      <c r="F237" s="138"/>
      <c r="G237" s="113"/>
    </row>
    <row r="238" spans="1:7">
      <c r="A238" s="113"/>
      <c r="B238" s="124">
        <v>12</v>
      </c>
      <c r="C238" s="138"/>
      <c r="D238" s="1116"/>
      <c r="E238" s="1116"/>
      <c r="F238" s="138"/>
      <c r="G238" s="113"/>
    </row>
    <row r="239" spans="1:7">
      <c r="A239" s="113"/>
      <c r="B239" s="124">
        <v>13</v>
      </c>
      <c r="C239" s="138"/>
      <c r="D239" s="1116"/>
      <c r="E239" s="1116"/>
      <c r="F239" s="138"/>
      <c r="G239" s="113"/>
    </row>
    <row r="240" spans="1:7">
      <c r="A240" s="113"/>
      <c r="B240" s="124">
        <v>14</v>
      </c>
      <c r="C240" s="138"/>
      <c r="D240" s="1116"/>
      <c r="E240" s="1116"/>
      <c r="F240" s="138"/>
      <c r="G240" s="113"/>
    </row>
    <row r="241" spans="1:7">
      <c r="A241" s="113"/>
      <c r="B241" s="124">
        <v>15</v>
      </c>
      <c r="C241" s="138"/>
      <c r="D241" s="1116"/>
      <c r="E241" s="1116"/>
      <c r="F241" s="138"/>
      <c r="G241" s="113"/>
    </row>
    <row r="242" spans="1:7">
      <c r="A242" s="113"/>
      <c r="B242" s="124">
        <v>16</v>
      </c>
      <c r="C242" s="138"/>
      <c r="D242" s="1116"/>
      <c r="E242" s="1116"/>
      <c r="F242" s="138"/>
      <c r="G242" s="113"/>
    </row>
    <row r="243" spans="1:7">
      <c r="A243" s="113"/>
      <c r="B243" s="124">
        <v>17</v>
      </c>
      <c r="C243" s="138"/>
      <c r="D243" s="1116"/>
      <c r="E243" s="1116"/>
      <c r="F243" s="138"/>
      <c r="G243" s="113"/>
    </row>
    <row r="244" spans="1:7">
      <c r="A244" s="113"/>
      <c r="B244" s="124">
        <v>18</v>
      </c>
      <c r="C244" s="138"/>
      <c r="D244" s="1116"/>
      <c r="E244" s="1116"/>
      <c r="F244" s="138"/>
      <c r="G244" s="113"/>
    </row>
    <row r="245" spans="1:7">
      <c r="A245" s="113"/>
      <c r="B245" s="124">
        <v>19</v>
      </c>
      <c r="C245" s="138"/>
      <c r="D245" s="1116"/>
      <c r="E245" s="1116"/>
      <c r="F245" s="138"/>
      <c r="G245" s="113"/>
    </row>
    <row r="246" spans="1:7">
      <c r="A246" s="113"/>
      <c r="B246" s="124">
        <v>20</v>
      </c>
      <c r="C246" s="138"/>
      <c r="D246" s="1116"/>
      <c r="E246" s="1116"/>
      <c r="F246" s="138"/>
      <c r="G246" s="113"/>
    </row>
    <row r="247" spans="1:7">
      <c r="A247" s="113"/>
      <c r="B247" s="124">
        <v>21</v>
      </c>
      <c r="C247" s="138"/>
      <c r="D247" s="1116"/>
      <c r="E247" s="1116"/>
      <c r="F247" s="138"/>
      <c r="G247" s="113"/>
    </row>
    <row r="248" spans="1:7">
      <c r="A248" s="113"/>
      <c r="B248" s="124">
        <v>22</v>
      </c>
      <c r="C248" s="138"/>
      <c r="D248" s="1116"/>
      <c r="E248" s="1116"/>
      <c r="F248" s="138"/>
      <c r="G248" s="113"/>
    </row>
    <row r="249" spans="1:7">
      <c r="A249" s="113"/>
      <c r="B249" s="124">
        <v>23</v>
      </c>
      <c r="C249" s="138"/>
      <c r="D249" s="1116"/>
      <c r="E249" s="1116"/>
      <c r="F249" s="138"/>
      <c r="G249" s="113"/>
    </row>
    <row r="250" spans="1:7">
      <c r="A250" s="113"/>
      <c r="B250" s="124">
        <v>24</v>
      </c>
      <c r="C250" s="138"/>
      <c r="D250" s="1116"/>
      <c r="E250" s="1116"/>
      <c r="F250" s="138"/>
      <c r="G250" s="113"/>
    </row>
    <row r="251" spans="1:7">
      <c r="A251" s="113"/>
      <c r="B251" s="124">
        <v>25</v>
      </c>
      <c r="C251" s="138"/>
      <c r="D251" s="1116"/>
      <c r="E251" s="1116"/>
      <c r="F251" s="138"/>
      <c r="G251" s="113"/>
    </row>
    <row r="252" spans="1:7">
      <c r="A252" s="113"/>
      <c r="B252" s="124">
        <v>26</v>
      </c>
      <c r="C252" s="138"/>
      <c r="D252" s="1116"/>
      <c r="E252" s="1116"/>
      <c r="F252" s="138"/>
      <c r="G252" s="113"/>
    </row>
    <row r="253" spans="1:7">
      <c r="A253" s="113"/>
      <c r="B253" s="124">
        <v>27</v>
      </c>
      <c r="C253" s="138"/>
      <c r="D253" s="1116"/>
      <c r="E253" s="1116"/>
      <c r="F253" s="138"/>
      <c r="G253" s="113"/>
    </row>
    <row r="254" spans="1:7">
      <c r="A254" s="113"/>
      <c r="B254" s="124">
        <v>28</v>
      </c>
      <c r="C254" s="138"/>
      <c r="D254" s="1116"/>
      <c r="E254" s="1116"/>
      <c r="F254" s="138"/>
      <c r="G254" s="113"/>
    </row>
    <row r="255" spans="1:7">
      <c r="A255" s="113"/>
      <c r="B255" s="124">
        <v>29</v>
      </c>
      <c r="C255" s="138"/>
      <c r="D255" s="1116"/>
      <c r="E255" s="1116"/>
      <c r="F255" s="138"/>
      <c r="G255" s="113"/>
    </row>
    <row r="256" spans="1:7">
      <c r="A256" s="113"/>
      <c r="B256" s="124">
        <v>30</v>
      </c>
      <c r="C256" s="138"/>
      <c r="D256" s="1116"/>
      <c r="E256" s="1116"/>
      <c r="F256" s="138"/>
      <c r="G256" s="113"/>
    </row>
    <row r="257" spans="1:7">
      <c r="A257" s="113"/>
      <c r="B257" s="125"/>
      <c r="C257" s="139"/>
      <c r="D257" s="1117"/>
      <c r="E257" s="1117"/>
      <c r="F257" s="139"/>
      <c r="G257" s="113"/>
    </row>
    <row r="258" spans="1:7" ht="29">
      <c r="A258" s="113"/>
      <c r="B258" s="128"/>
      <c r="C258" s="128"/>
      <c r="D258" s="128"/>
      <c r="E258" s="129"/>
      <c r="F258" s="130" t="s">
        <v>1256</v>
      </c>
      <c r="G258" s="113"/>
    </row>
    <row r="259" spans="1:7">
      <c r="A259" s="113"/>
      <c r="B259" s="1118"/>
      <c r="C259" s="1118"/>
      <c r="D259" s="1118"/>
      <c r="E259" s="1118"/>
      <c r="F259" s="130" t="s">
        <v>54</v>
      </c>
      <c r="G259" s="113"/>
    </row>
    <row r="260" spans="1:7">
      <c r="A260" s="113"/>
      <c r="B260" s="128"/>
      <c r="C260" s="128"/>
      <c r="D260" s="128"/>
      <c r="E260" s="129"/>
      <c r="F260" s="130"/>
      <c r="G260" s="113"/>
    </row>
    <row r="261" spans="1:7">
      <c r="A261" s="113"/>
      <c r="B261" s="128"/>
      <c r="C261" s="128"/>
      <c r="D261" s="128"/>
      <c r="E261" s="129"/>
      <c r="F261" s="130"/>
      <c r="G261" s="113"/>
    </row>
    <row r="262" spans="1:7">
      <c r="A262" s="113"/>
      <c r="B262" s="131"/>
      <c r="C262" s="131"/>
      <c r="D262" s="131"/>
      <c r="E262" s="132"/>
      <c r="F262" s="133"/>
      <c r="G262" s="113"/>
    </row>
    <row r="263" spans="1:7">
      <c r="A263" s="113"/>
      <c r="B263" s="1119"/>
      <c r="C263" s="1119"/>
      <c r="D263" s="1119"/>
      <c r="E263" s="1119"/>
      <c r="F263" s="134">
        <f>nama_penilai</f>
        <v>0</v>
      </c>
      <c r="G263" s="113"/>
    </row>
    <row r="264" spans="1:7">
      <c r="A264" s="113"/>
      <c r="B264" s="1118"/>
      <c r="C264" s="1118"/>
      <c r="D264" s="1118"/>
      <c r="E264" s="1118"/>
      <c r="F264" s="133" t="str">
        <f>nip_penilai</f>
        <v>NIP.</v>
      </c>
      <c r="G264" s="113"/>
    </row>
    <row r="265" spans="1:7">
      <c r="A265" s="113"/>
      <c r="B265" s="120"/>
      <c r="C265" s="120"/>
      <c r="D265" s="120"/>
      <c r="E265" s="121"/>
      <c r="F265" s="122"/>
      <c r="G265" s="113"/>
    </row>
    <row r="266" spans="1:7">
      <c r="A266" s="113"/>
      <c r="B266" s="120"/>
      <c r="C266" s="120"/>
      <c r="D266" s="120"/>
      <c r="E266" s="121"/>
      <c r="F266" s="122"/>
      <c r="G266" s="113"/>
    </row>
    <row r="267" spans="1:7" ht="31.5" customHeight="1">
      <c r="A267" s="113"/>
      <c r="B267" s="114"/>
      <c r="C267" s="114"/>
      <c r="D267" s="114"/>
      <c r="E267" s="115"/>
      <c r="F267" s="116"/>
      <c r="G267" s="113"/>
    </row>
  </sheetData>
  <sheetProtection algorithmName="SHA-512" hashValue="3WRCbQMnDhdbeyA7f+gO8WpQDXRGCnIMsX5wB0+DsHBHX/YQA8+884eXwqFiwzvAhJr0/rVwx1YcJQj12DvuKg==" saltValue="u5BNX1bplC1NVCIEUeY2zQ==" spinCount="100000" sheet="1" formatRows="0" autoFilter="0"/>
  <mergeCells count="236">
    <mergeCell ref="B5:F5"/>
    <mergeCell ref="B7:C7"/>
    <mergeCell ref="E7:F7"/>
    <mergeCell ref="B8:C8"/>
    <mergeCell ref="E8:F8"/>
    <mergeCell ref="B9:C9"/>
    <mergeCell ref="E9:F9"/>
    <mergeCell ref="B10:C10"/>
    <mergeCell ref="E10:F10"/>
    <mergeCell ref="C12:F12"/>
    <mergeCell ref="C13:F13"/>
    <mergeCell ref="C14:F14"/>
    <mergeCell ref="C15:F15"/>
    <mergeCell ref="C16:F16"/>
    <mergeCell ref="C17:F17"/>
    <mergeCell ref="C18:F18"/>
    <mergeCell ref="C19:F19"/>
    <mergeCell ref="C20:F20"/>
    <mergeCell ref="C21:F21"/>
    <mergeCell ref="C22:F22"/>
    <mergeCell ref="C23:F23"/>
    <mergeCell ref="C24:F24"/>
    <mergeCell ref="C25:F25"/>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40:F40"/>
    <mergeCell ref="C41:F41"/>
    <mergeCell ref="C42:F42"/>
    <mergeCell ref="B45:E45"/>
    <mergeCell ref="B49:E49"/>
    <mergeCell ref="B50:E50"/>
    <mergeCell ref="B54:F54"/>
    <mergeCell ref="B56:C56"/>
    <mergeCell ref="E56:F56"/>
    <mergeCell ref="B57:C57"/>
    <mergeCell ref="E57:F57"/>
    <mergeCell ref="B58:C58"/>
    <mergeCell ref="E58:F58"/>
    <mergeCell ref="B59:C59"/>
    <mergeCell ref="E59:F59"/>
    <mergeCell ref="C61:F61"/>
    <mergeCell ref="C62:F62"/>
    <mergeCell ref="C63:F63"/>
    <mergeCell ref="C64:F64"/>
    <mergeCell ref="C65:F65"/>
    <mergeCell ref="C66:F66"/>
    <mergeCell ref="C67:F67"/>
    <mergeCell ref="C68:F68"/>
    <mergeCell ref="C69:F69"/>
    <mergeCell ref="C70:F70"/>
    <mergeCell ref="C71:F71"/>
    <mergeCell ref="C72:F72"/>
    <mergeCell ref="C73:F73"/>
    <mergeCell ref="C74:F74"/>
    <mergeCell ref="C75:F75"/>
    <mergeCell ref="C76:F76"/>
    <mergeCell ref="C77:F77"/>
    <mergeCell ref="C78:F78"/>
    <mergeCell ref="C79:F79"/>
    <mergeCell ref="C80:F80"/>
    <mergeCell ref="C81:F81"/>
    <mergeCell ref="C82:F82"/>
    <mergeCell ref="C83:F83"/>
    <mergeCell ref="C84:F84"/>
    <mergeCell ref="C85:F85"/>
    <mergeCell ref="C86:F86"/>
    <mergeCell ref="C87:F87"/>
    <mergeCell ref="C88:F88"/>
    <mergeCell ref="C89:F89"/>
    <mergeCell ref="C90:F90"/>
    <mergeCell ref="C91:F91"/>
    <mergeCell ref="C92:F92"/>
    <mergeCell ref="C93:F93"/>
    <mergeCell ref="C94:F94"/>
    <mergeCell ref="C95:F95"/>
    <mergeCell ref="C96:F96"/>
    <mergeCell ref="C97:F97"/>
    <mergeCell ref="C98:F98"/>
    <mergeCell ref="C99:F99"/>
    <mergeCell ref="C100:F100"/>
    <mergeCell ref="C101:F101"/>
    <mergeCell ref="C102:F102"/>
    <mergeCell ref="C103:F103"/>
    <mergeCell ref="C104:F104"/>
    <mergeCell ref="C105:F105"/>
    <mergeCell ref="C106:F106"/>
    <mergeCell ref="C107:F107"/>
    <mergeCell ref="C108:F108"/>
    <mergeCell ref="C109:F109"/>
    <mergeCell ref="C110:F110"/>
    <mergeCell ref="C111:F111"/>
    <mergeCell ref="C112:F112"/>
    <mergeCell ref="C113:F113"/>
    <mergeCell ref="C114:F114"/>
    <mergeCell ref="C115:F115"/>
    <mergeCell ref="C116:F116"/>
    <mergeCell ref="C117:F117"/>
    <mergeCell ref="C118:F118"/>
    <mergeCell ref="C119:F119"/>
    <mergeCell ref="C120:F120"/>
    <mergeCell ref="C121:F121"/>
    <mergeCell ref="C122:F122"/>
    <mergeCell ref="C123:F123"/>
    <mergeCell ref="C124:F124"/>
    <mergeCell ref="C125:F125"/>
    <mergeCell ref="C126:F126"/>
    <mergeCell ref="C127:F127"/>
    <mergeCell ref="C128:F128"/>
    <mergeCell ref="C129:F129"/>
    <mergeCell ref="C130:F130"/>
    <mergeCell ref="C131:F131"/>
    <mergeCell ref="C132:F132"/>
    <mergeCell ref="C133:F133"/>
    <mergeCell ref="C134:F134"/>
    <mergeCell ref="C135:F135"/>
    <mergeCell ref="C136:F136"/>
    <mergeCell ref="C137:F137"/>
    <mergeCell ref="C138:F138"/>
    <mergeCell ref="C139:F139"/>
    <mergeCell ref="C140:F140"/>
    <mergeCell ref="C141:F141"/>
    <mergeCell ref="C142:F142"/>
    <mergeCell ref="C143:F143"/>
    <mergeCell ref="C144:F144"/>
    <mergeCell ref="C145:F145"/>
    <mergeCell ref="C146:F146"/>
    <mergeCell ref="C147:F147"/>
    <mergeCell ref="C148:F148"/>
    <mergeCell ref="C149:F149"/>
    <mergeCell ref="C150:F150"/>
    <mergeCell ref="C151:F151"/>
    <mergeCell ref="C152:F152"/>
    <mergeCell ref="C153:F153"/>
    <mergeCell ref="C154:F154"/>
    <mergeCell ref="C155:F155"/>
    <mergeCell ref="C156:F156"/>
    <mergeCell ref="C157:F157"/>
    <mergeCell ref="C158:F158"/>
    <mergeCell ref="C159:F159"/>
    <mergeCell ref="C160:F160"/>
    <mergeCell ref="C161:F161"/>
    <mergeCell ref="C162:F162"/>
    <mergeCell ref="B165:E165"/>
    <mergeCell ref="B169:E169"/>
    <mergeCell ref="B170:E170"/>
    <mergeCell ref="B175:F175"/>
    <mergeCell ref="B177:C177"/>
    <mergeCell ref="E177:F177"/>
    <mergeCell ref="B178:C178"/>
    <mergeCell ref="E178:F178"/>
    <mergeCell ref="B179:C179"/>
    <mergeCell ref="E179:F179"/>
    <mergeCell ref="B180:C180"/>
    <mergeCell ref="E180:F180"/>
    <mergeCell ref="C182:F182"/>
    <mergeCell ref="C183:F183"/>
    <mergeCell ref="C184:F184"/>
    <mergeCell ref="C185:F185"/>
    <mergeCell ref="C186:F186"/>
    <mergeCell ref="C187:F187"/>
    <mergeCell ref="C188:F188"/>
    <mergeCell ref="C189:F189"/>
    <mergeCell ref="C190:F190"/>
    <mergeCell ref="C191:F191"/>
    <mergeCell ref="C192:F192"/>
    <mergeCell ref="C193:F193"/>
    <mergeCell ref="C194:F194"/>
    <mergeCell ref="C195:F195"/>
    <mergeCell ref="C196:F196"/>
    <mergeCell ref="C197:F197"/>
    <mergeCell ref="C198:F198"/>
    <mergeCell ref="C199:F199"/>
    <mergeCell ref="C200:F200"/>
    <mergeCell ref="C201:F201"/>
    <mergeCell ref="C202:F202"/>
    <mergeCell ref="C203:F203"/>
    <mergeCell ref="C204:F204"/>
    <mergeCell ref="C205:F205"/>
    <mergeCell ref="C206:F206"/>
    <mergeCell ref="C207:F207"/>
    <mergeCell ref="B210:E210"/>
    <mergeCell ref="B214:E214"/>
    <mergeCell ref="B215:E215"/>
    <mergeCell ref="B221:F221"/>
    <mergeCell ref="B223:C223"/>
    <mergeCell ref="E223:F223"/>
    <mergeCell ref="B224:C224"/>
    <mergeCell ref="E224:F224"/>
    <mergeCell ref="D241:E241"/>
    <mergeCell ref="D242:E242"/>
    <mergeCell ref="D243:E243"/>
    <mergeCell ref="D226:E226"/>
    <mergeCell ref="D227:E227"/>
    <mergeCell ref="D228:E228"/>
    <mergeCell ref="D229:E229"/>
    <mergeCell ref="D230:E230"/>
    <mergeCell ref="D231:E231"/>
    <mergeCell ref="D232:E232"/>
    <mergeCell ref="D233:E233"/>
    <mergeCell ref="D234:E234"/>
    <mergeCell ref="D253:E253"/>
    <mergeCell ref="D254:E254"/>
    <mergeCell ref="D255:E255"/>
    <mergeCell ref="D256:E256"/>
    <mergeCell ref="D257:E257"/>
    <mergeCell ref="B259:E259"/>
    <mergeCell ref="B263:E263"/>
    <mergeCell ref="B264:E264"/>
    <mergeCell ref="B1:E3"/>
    <mergeCell ref="D244:E244"/>
    <mergeCell ref="D245:E245"/>
    <mergeCell ref="D246:E246"/>
    <mergeCell ref="D247:E247"/>
    <mergeCell ref="D248:E248"/>
    <mergeCell ref="D249:E249"/>
    <mergeCell ref="D250:E250"/>
    <mergeCell ref="D251:E251"/>
    <mergeCell ref="D252:E252"/>
    <mergeCell ref="D235:E235"/>
    <mergeCell ref="D236:E236"/>
    <mergeCell ref="D237:E237"/>
    <mergeCell ref="D238:E238"/>
    <mergeCell ref="D239:E239"/>
    <mergeCell ref="D240:E240"/>
  </mergeCells>
  <pageMargins left="0.45" right="0.2"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M43"/>
  <sheetViews>
    <sheetView showGridLines="0" showRowColHeaders="0" zoomScaleNormal="100" workbookViewId="0"/>
  </sheetViews>
  <sheetFormatPr defaultColWidth="9" defaultRowHeight="14.5"/>
  <cols>
    <col min="1" max="1" width="4.36328125" customWidth="1"/>
    <col min="5" max="5" width="5.453125" customWidth="1"/>
  </cols>
  <sheetData>
    <row r="1" spans="1:13" ht="12.75" customHeight="1">
      <c r="A1" s="74"/>
      <c r="B1" s="74"/>
    </row>
    <row r="2" spans="1:13" ht="12.75" customHeight="1">
      <c r="A2" s="74"/>
      <c r="B2" s="75"/>
      <c r="C2" s="76"/>
      <c r="D2" s="76"/>
      <c r="E2" s="76"/>
      <c r="F2" s="76"/>
      <c r="G2" s="76"/>
      <c r="H2" s="76"/>
      <c r="I2" s="76"/>
      <c r="J2" s="76"/>
      <c r="K2" s="76"/>
    </row>
    <row r="3" spans="1:13" ht="12.75" customHeight="1">
      <c r="A3" s="74"/>
      <c r="B3" s="77"/>
      <c r="C3" s="76"/>
      <c r="D3" s="76"/>
      <c r="E3" s="76"/>
      <c r="F3" s="76"/>
      <c r="G3" s="76"/>
      <c r="H3" s="76"/>
      <c r="I3" s="76"/>
      <c r="J3" s="76"/>
      <c r="K3" s="76"/>
    </row>
    <row r="4" spans="1:13" ht="17.25" customHeight="1">
      <c r="B4" s="78"/>
      <c r="C4" s="79"/>
      <c r="D4" s="79"/>
      <c r="E4" s="79"/>
      <c r="F4" s="79"/>
      <c r="G4" s="79"/>
      <c r="H4" s="79"/>
      <c r="I4" s="79"/>
      <c r="J4" s="79"/>
      <c r="K4" s="79"/>
    </row>
    <row r="5" spans="1:13" ht="17.25" customHeight="1">
      <c r="B5" s="80"/>
      <c r="C5" s="81"/>
      <c r="D5" s="81"/>
      <c r="E5" s="81"/>
      <c r="F5" s="81"/>
      <c r="G5" s="81"/>
      <c r="H5" s="81"/>
      <c r="I5" s="81"/>
      <c r="J5" s="81"/>
      <c r="K5" s="95"/>
    </row>
    <row r="6" spans="1:13">
      <c r="B6" s="82"/>
      <c r="C6" s="76"/>
      <c r="D6" s="76"/>
      <c r="E6" s="76"/>
      <c r="F6" s="76"/>
      <c r="G6" s="76"/>
      <c r="H6" s="76"/>
      <c r="I6" s="76"/>
      <c r="J6" s="76"/>
      <c r="K6" s="96"/>
    </row>
    <row r="7" spans="1:13">
      <c r="B7" s="82"/>
      <c r="C7" s="76"/>
      <c r="D7" s="76"/>
      <c r="E7" s="76"/>
      <c r="F7" s="76"/>
      <c r="G7" s="76"/>
      <c r="H7" s="76"/>
      <c r="I7" s="76"/>
      <c r="J7" s="76"/>
      <c r="K7" s="96"/>
    </row>
    <row r="8" spans="1:13" ht="25.5" customHeight="1">
      <c r="B8" s="82"/>
      <c r="C8" s="1147" t="s">
        <v>1157</v>
      </c>
      <c r="D8" s="1147"/>
      <c r="E8" s="1147"/>
      <c r="F8" s="1147"/>
      <c r="G8" s="1147"/>
      <c r="H8" s="1147"/>
      <c r="I8" s="1147"/>
      <c r="J8" s="1147"/>
      <c r="K8" s="97"/>
      <c r="L8" s="98"/>
      <c r="M8" s="98"/>
    </row>
    <row r="9" spans="1:13" ht="25.5" customHeight="1">
      <c r="B9" s="82"/>
      <c r="C9" s="1147" t="s">
        <v>1158</v>
      </c>
      <c r="D9" s="1147"/>
      <c r="E9" s="1147"/>
      <c r="F9" s="1147"/>
      <c r="G9" s="1147"/>
      <c r="H9" s="1147"/>
      <c r="I9" s="1147"/>
      <c r="J9" s="1147"/>
      <c r="K9" s="97"/>
      <c r="L9" s="98"/>
      <c r="M9" s="98"/>
    </row>
    <row r="10" spans="1:13" ht="25.5" customHeight="1">
      <c r="B10" s="82"/>
      <c r="C10" s="1147" t="s">
        <v>1159</v>
      </c>
      <c r="D10" s="1147"/>
      <c r="E10" s="1147"/>
      <c r="F10" s="1147"/>
      <c r="G10" s="1147"/>
      <c r="H10" s="1147"/>
      <c r="I10" s="1147"/>
      <c r="J10" s="1147"/>
      <c r="K10" s="97"/>
      <c r="L10" s="98"/>
      <c r="M10" s="98"/>
    </row>
    <row r="11" spans="1:13">
      <c r="B11" s="82"/>
      <c r="C11" s="76"/>
      <c r="D11" s="76"/>
      <c r="E11" s="76"/>
      <c r="F11" s="76"/>
      <c r="G11" s="76"/>
      <c r="H11" s="76"/>
      <c r="I11" s="76"/>
      <c r="J11" s="76"/>
      <c r="K11" s="96"/>
    </row>
    <row r="12" spans="1:13" ht="20">
      <c r="B12" s="83"/>
      <c r="C12" s="1148" t="s">
        <v>1160</v>
      </c>
      <c r="D12" s="1148"/>
      <c r="E12" s="1148"/>
      <c r="F12" s="1148"/>
      <c r="G12" s="1148"/>
      <c r="H12" s="1148"/>
      <c r="I12" s="1148"/>
      <c r="J12" s="1148"/>
      <c r="K12" s="99"/>
      <c r="L12" s="100"/>
      <c r="M12" s="100"/>
    </row>
    <row r="13" spans="1:13" ht="20">
      <c r="B13" s="83"/>
      <c r="C13" s="84"/>
      <c r="D13" s="84"/>
      <c r="E13" s="84"/>
      <c r="F13" s="84"/>
      <c r="G13" s="84"/>
      <c r="H13" s="84"/>
      <c r="I13" s="84"/>
      <c r="J13" s="84"/>
      <c r="K13" s="99"/>
      <c r="L13" s="100"/>
      <c r="M13" s="100"/>
    </row>
    <row r="14" spans="1:13" ht="20">
      <c r="B14" s="83"/>
      <c r="C14" s="84"/>
      <c r="D14" s="84"/>
      <c r="E14" s="84"/>
      <c r="F14" s="84"/>
      <c r="G14" s="84"/>
      <c r="H14" s="84"/>
      <c r="I14" s="84"/>
      <c r="J14" s="84"/>
      <c r="K14" s="99"/>
      <c r="L14" s="100"/>
      <c r="M14" s="100"/>
    </row>
    <row r="15" spans="1:13" ht="20">
      <c r="B15" s="83"/>
      <c r="C15" s="84"/>
      <c r="D15" s="84"/>
      <c r="E15" s="84"/>
      <c r="F15" s="84"/>
      <c r="G15" s="84"/>
      <c r="H15" s="84"/>
      <c r="I15" s="84"/>
      <c r="J15" s="84"/>
      <c r="K15" s="99"/>
      <c r="L15" s="100"/>
      <c r="M15" s="100"/>
    </row>
    <row r="16" spans="1:13" ht="20">
      <c r="B16" s="83"/>
      <c r="C16" s="84"/>
      <c r="D16" s="84"/>
      <c r="E16" s="84"/>
      <c r="F16" s="84"/>
      <c r="G16" s="84"/>
      <c r="H16" s="84"/>
      <c r="I16" s="84"/>
      <c r="J16" s="84"/>
      <c r="K16" s="99"/>
      <c r="L16" s="100"/>
      <c r="M16" s="100"/>
    </row>
    <row r="17" spans="2:13" ht="20">
      <c r="B17" s="83"/>
      <c r="C17" s="84"/>
      <c r="D17" s="84"/>
      <c r="E17" s="84"/>
      <c r="F17" s="84"/>
      <c r="G17" s="84"/>
      <c r="H17" s="84"/>
      <c r="I17" s="84"/>
      <c r="J17" s="84"/>
      <c r="K17" s="99"/>
      <c r="L17" s="100"/>
      <c r="M17" s="100"/>
    </row>
    <row r="18" spans="2:13" ht="20">
      <c r="B18" s="83"/>
      <c r="C18" s="84"/>
      <c r="D18" s="84"/>
      <c r="E18" s="84"/>
      <c r="F18" s="84"/>
      <c r="G18" s="84"/>
      <c r="H18" s="84"/>
      <c r="I18" s="84"/>
      <c r="J18" s="84"/>
      <c r="K18" s="99"/>
      <c r="L18" s="100"/>
      <c r="M18" s="100"/>
    </row>
    <row r="19" spans="2:13" ht="20">
      <c r="B19" s="83"/>
      <c r="C19" s="84"/>
      <c r="D19" s="84"/>
      <c r="E19" s="84"/>
      <c r="F19" s="84"/>
      <c r="G19" s="84"/>
      <c r="H19" s="84"/>
      <c r="I19" s="84"/>
      <c r="J19" s="84"/>
      <c r="K19" s="99"/>
      <c r="L19" s="100"/>
      <c r="M19" s="100"/>
    </row>
    <row r="20" spans="2:13" ht="20">
      <c r="B20" s="83"/>
      <c r="C20" s="84"/>
      <c r="D20" s="84"/>
      <c r="E20" s="84"/>
      <c r="F20" s="84"/>
      <c r="G20" s="84"/>
      <c r="H20" s="84"/>
      <c r="I20" s="84"/>
      <c r="J20" s="84"/>
      <c r="K20" s="99"/>
      <c r="L20" s="100"/>
      <c r="M20" s="100"/>
    </row>
    <row r="21" spans="2:13" ht="20.25" customHeight="1">
      <c r="B21" s="82"/>
      <c r="C21" s="76"/>
      <c r="D21" s="76"/>
      <c r="E21" s="76"/>
      <c r="F21" s="76"/>
      <c r="G21" s="76"/>
      <c r="H21" s="76"/>
      <c r="I21" s="76"/>
      <c r="J21" s="76"/>
      <c r="K21" s="96"/>
    </row>
    <row r="22" spans="2:13" ht="20.25" customHeight="1">
      <c r="B22" s="85"/>
      <c r="C22" s="86"/>
      <c r="D22" s="86"/>
      <c r="E22" s="86"/>
      <c r="F22" s="86"/>
      <c r="G22" s="86"/>
      <c r="H22" s="86"/>
      <c r="I22" s="86"/>
      <c r="J22" s="86"/>
      <c r="K22" s="101"/>
      <c r="L22" s="102"/>
      <c r="M22" s="102"/>
    </row>
    <row r="23" spans="2:13" ht="20.25" customHeight="1">
      <c r="B23" s="82"/>
      <c r="C23" s="76"/>
      <c r="D23" s="76"/>
      <c r="E23" s="76"/>
      <c r="F23" s="76"/>
      <c r="G23" s="76"/>
      <c r="H23" s="76"/>
      <c r="I23" s="76"/>
      <c r="J23" s="76"/>
      <c r="K23" s="96"/>
    </row>
    <row r="24" spans="2:13" ht="20.25" customHeight="1">
      <c r="B24" s="82"/>
      <c r="C24" s="76"/>
      <c r="D24" s="76"/>
      <c r="E24" s="76"/>
      <c r="F24" s="76"/>
      <c r="G24" s="76"/>
      <c r="H24" s="76"/>
      <c r="I24" s="76"/>
      <c r="J24" s="76"/>
      <c r="K24" s="96"/>
    </row>
    <row r="25" spans="2:13" ht="20.25" customHeight="1">
      <c r="B25" s="82"/>
      <c r="C25" s="76"/>
      <c r="D25" s="76"/>
      <c r="E25" s="76"/>
      <c r="F25" s="76"/>
      <c r="G25" s="76"/>
      <c r="H25" s="87"/>
      <c r="I25" s="87"/>
      <c r="J25" s="87"/>
      <c r="K25" s="103"/>
      <c r="L25" s="1"/>
      <c r="M25" s="1"/>
    </row>
    <row r="26" spans="2:13" ht="20.25" customHeight="1">
      <c r="B26" s="82"/>
      <c r="C26" s="88"/>
      <c r="D26" s="1137">
        <f>DATA!$F$9</f>
        <v>0</v>
      </c>
      <c r="E26" s="1137"/>
      <c r="F26" s="1137"/>
      <c r="G26" s="1137"/>
      <c r="H26" s="1137"/>
      <c r="I26" s="1137"/>
      <c r="J26" s="88"/>
      <c r="K26" s="103"/>
      <c r="L26" s="1"/>
      <c r="M26" s="1"/>
    </row>
    <row r="27" spans="2:13" ht="20.25" customHeight="1">
      <c r="B27" s="89"/>
      <c r="C27" s="90"/>
      <c r="D27" s="91"/>
      <c r="E27" s="92" t="s">
        <v>1161</v>
      </c>
      <c r="F27" s="92">
        <f>DATA!$F$10</f>
        <v>0</v>
      </c>
      <c r="G27" s="92"/>
      <c r="H27" s="92"/>
      <c r="I27" s="91"/>
      <c r="J27" s="90"/>
      <c r="K27" s="104"/>
      <c r="L27" s="94"/>
      <c r="M27" s="94"/>
    </row>
    <row r="28" spans="2:13" ht="37.5" customHeight="1">
      <c r="B28" s="89"/>
      <c r="C28" s="90"/>
      <c r="D28" s="1137">
        <f>DATA!$F$31</f>
        <v>0</v>
      </c>
      <c r="E28" s="1137"/>
      <c r="F28" s="1137"/>
      <c r="G28" s="1137"/>
      <c r="H28" s="1137"/>
      <c r="I28" s="1137"/>
      <c r="J28" s="90"/>
      <c r="K28" s="104"/>
      <c r="L28" s="94"/>
      <c r="M28" s="94"/>
    </row>
    <row r="29" spans="2:13" ht="20.25" customHeight="1">
      <c r="B29" s="89"/>
      <c r="C29" s="90"/>
      <c r="D29" s="93"/>
      <c r="E29" s="93"/>
      <c r="F29" s="93"/>
      <c r="G29" s="93"/>
      <c r="H29" s="93"/>
      <c r="I29" s="93"/>
      <c r="J29" s="90"/>
      <c r="K29" s="104"/>
      <c r="L29" s="94"/>
      <c r="M29" s="94"/>
    </row>
    <row r="30" spans="2:13" ht="20.25" customHeight="1">
      <c r="B30" s="89"/>
      <c r="C30" s="90"/>
      <c r="D30" s="93"/>
      <c r="E30" s="93"/>
      <c r="F30" s="93"/>
      <c r="G30" s="93"/>
      <c r="H30" s="93"/>
      <c r="I30" s="93"/>
      <c r="J30" s="90"/>
      <c r="K30" s="104"/>
      <c r="L30" s="94"/>
      <c r="M30" s="94"/>
    </row>
    <row r="31" spans="2:13" ht="20.25" customHeight="1">
      <c r="B31" s="89"/>
      <c r="C31" s="90"/>
      <c r="D31" s="93"/>
      <c r="E31" s="93"/>
      <c r="F31" s="93"/>
      <c r="G31" s="93"/>
      <c r="H31" s="93"/>
      <c r="I31" s="93"/>
      <c r="J31" s="90"/>
      <c r="K31" s="104"/>
      <c r="L31" s="94"/>
      <c r="M31" s="94"/>
    </row>
    <row r="32" spans="2:13" ht="20.25" customHeight="1">
      <c r="B32" s="89"/>
      <c r="C32" s="90"/>
      <c r="D32" s="93"/>
      <c r="E32" s="93"/>
      <c r="F32" s="93"/>
      <c r="G32" s="93"/>
      <c r="H32" s="93"/>
      <c r="I32" s="93"/>
      <c r="J32" s="90"/>
      <c r="K32" s="104"/>
      <c r="L32" s="94"/>
      <c r="M32" s="94"/>
    </row>
    <row r="33" spans="2:13" ht="20.25" customHeight="1">
      <c r="B33" s="89"/>
      <c r="C33" s="90"/>
      <c r="D33" s="90"/>
      <c r="E33" s="90"/>
      <c r="F33" s="90"/>
      <c r="G33" s="90"/>
      <c r="H33" s="90"/>
      <c r="I33" s="90"/>
      <c r="J33" s="90"/>
      <c r="K33" s="104"/>
      <c r="L33" s="94"/>
      <c r="M33" s="94"/>
    </row>
    <row r="34" spans="2:13" ht="20.25" customHeight="1">
      <c r="B34" s="89"/>
      <c r="C34" s="90"/>
      <c r="D34" s="90"/>
      <c r="E34" s="90"/>
      <c r="F34" s="90"/>
      <c r="G34" s="90"/>
      <c r="H34" s="90"/>
      <c r="I34" s="90"/>
      <c r="J34" s="90"/>
      <c r="K34" s="104"/>
      <c r="L34" s="94"/>
      <c r="M34" s="94"/>
    </row>
    <row r="35" spans="2:13" ht="20.25" customHeight="1">
      <c r="B35" s="89"/>
      <c r="C35" s="90"/>
      <c r="D35" s="90"/>
      <c r="E35" s="90"/>
      <c r="F35" s="90"/>
      <c r="G35" s="90"/>
      <c r="H35" s="90"/>
      <c r="I35" s="90"/>
      <c r="J35" s="90"/>
      <c r="K35" s="104"/>
      <c r="L35" s="94"/>
      <c r="M35" s="94"/>
    </row>
    <row r="36" spans="2:13" ht="20.25" customHeight="1">
      <c r="B36" s="82"/>
      <c r="C36" s="76"/>
      <c r="D36" s="76"/>
      <c r="E36" s="76"/>
      <c r="F36" s="76"/>
      <c r="G36" s="76"/>
      <c r="H36" s="87"/>
      <c r="I36" s="87"/>
      <c r="J36" s="87"/>
      <c r="K36" s="103"/>
      <c r="L36" s="1"/>
      <c r="M36" s="1"/>
    </row>
    <row r="37" spans="2:13" ht="20.25" customHeight="1">
      <c r="B37" s="82"/>
      <c r="C37" s="76"/>
      <c r="D37" s="76"/>
      <c r="E37" s="76"/>
      <c r="F37" s="76"/>
      <c r="G37" s="76"/>
      <c r="H37" s="87"/>
      <c r="I37" s="87"/>
      <c r="J37" s="87"/>
      <c r="K37" s="103"/>
      <c r="L37" s="1"/>
      <c r="M37" s="1"/>
    </row>
    <row r="38" spans="2:13" ht="20.25" customHeight="1">
      <c r="B38" s="82"/>
      <c r="C38" s="76"/>
      <c r="D38" s="76"/>
      <c r="E38" s="76"/>
      <c r="F38" s="76"/>
      <c r="G38" s="76"/>
      <c r="H38" s="87"/>
      <c r="I38" s="87"/>
      <c r="J38" s="87"/>
      <c r="K38" s="103"/>
      <c r="L38" s="1"/>
      <c r="M38" s="1"/>
    </row>
    <row r="39" spans="2:13" ht="20.25" customHeight="1">
      <c r="B39" s="1138" t="s">
        <v>1162</v>
      </c>
      <c r="C39" s="1139"/>
      <c r="D39" s="1139"/>
      <c r="E39" s="1139"/>
      <c r="F39" s="1139"/>
      <c r="G39" s="1139"/>
      <c r="H39" s="1139"/>
      <c r="I39" s="1139"/>
      <c r="J39" s="1139"/>
      <c r="K39" s="1140"/>
    </row>
    <row r="40" spans="2:13" ht="20.25" customHeight="1">
      <c r="B40" s="1141" t="s">
        <v>1163</v>
      </c>
      <c r="C40" s="1142"/>
      <c r="D40" s="1142"/>
      <c r="E40" s="1142"/>
      <c r="F40" s="1142"/>
      <c r="G40" s="1142"/>
      <c r="H40" s="1142"/>
      <c r="I40" s="1142"/>
      <c r="J40" s="1142"/>
      <c r="K40" s="1143"/>
      <c r="L40" s="100"/>
      <c r="M40" s="100"/>
    </row>
    <row r="41" spans="2:13" ht="20.25" customHeight="1">
      <c r="B41" s="1144" t="s">
        <v>1164</v>
      </c>
      <c r="C41" s="1145"/>
      <c r="D41" s="1145"/>
      <c r="E41" s="1145"/>
      <c r="F41" s="1145"/>
      <c r="G41" s="1145"/>
      <c r="H41" s="1145"/>
      <c r="I41" s="1145"/>
      <c r="J41" s="1145"/>
      <c r="K41" s="1146"/>
      <c r="L41" s="94"/>
      <c r="M41" s="94"/>
    </row>
    <row r="42" spans="2:13" ht="20.25" customHeight="1">
      <c r="H42" s="94"/>
      <c r="I42" s="94"/>
      <c r="J42" s="94"/>
      <c r="K42" s="94"/>
      <c r="L42" s="94"/>
      <c r="M42" s="94"/>
    </row>
    <row r="43" spans="2:13">
      <c r="B43" s="1"/>
    </row>
  </sheetData>
  <mergeCells count="9">
    <mergeCell ref="D28:I28"/>
    <mergeCell ref="B39:K39"/>
    <mergeCell ref="B40:K40"/>
    <mergeCell ref="B41:K41"/>
    <mergeCell ref="C8:J8"/>
    <mergeCell ref="C9:J9"/>
    <mergeCell ref="C10:J10"/>
    <mergeCell ref="C12:J12"/>
    <mergeCell ref="D26:I26"/>
  </mergeCells>
  <pageMargins left="0.70866141732283505" right="0.511811023622047" top="0.74803149606299202" bottom="0.35433070866141703" header="0.31496062992126" footer="0.31496062992126"/>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showRowColHeaders="0" workbookViewId="0">
      <selection sqref="A1:G1"/>
    </sheetView>
  </sheetViews>
  <sheetFormatPr defaultColWidth="9" defaultRowHeight="14.5"/>
  <cols>
    <col min="1" max="1" width="5.90625" customWidth="1"/>
    <col min="2" max="2" width="31.36328125" customWidth="1"/>
    <col min="3" max="3" width="28.6328125" customWidth="1"/>
    <col min="4" max="4" width="18.08984375" customWidth="1"/>
    <col min="5" max="5" width="17.08984375" customWidth="1"/>
    <col min="6" max="6" width="16.08984375" customWidth="1"/>
    <col min="7" max="7" width="17.6328125" customWidth="1"/>
  </cols>
  <sheetData>
    <row r="1" spans="1:7" ht="28">
      <c r="A1" s="1149" t="s">
        <v>1165</v>
      </c>
      <c r="B1" s="1149"/>
      <c r="C1" s="1149"/>
      <c r="D1" s="1149"/>
      <c r="E1" s="1149"/>
      <c r="F1" s="1149"/>
      <c r="G1" s="1149"/>
    </row>
    <row r="2" spans="1:7" ht="16.5" customHeight="1">
      <c r="A2" s="55"/>
      <c r="B2" s="55"/>
      <c r="C2" s="55"/>
      <c r="D2" s="55"/>
      <c r="E2" s="55"/>
      <c r="F2" s="55"/>
      <c r="G2" s="55"/>
    </row>
    <row r="3" spans="1:7">
      <c r="A3" s="3"/>
      <c r="C3" s="3"/>
    </row>
    <row r="4" spans="1:7" ht="23.5">
      <c r="A4" s="1151" t="s">
        <v>1166</v>
      </c>
      <c r="B4" s="1154" t="s">
        <v>1167</v>
      </c>
      <c r="C4" s="1151" t="s">
        <v>1168</v>
      </c>
      <c r="D4" s="1150" t="s">
        <v>1169</v>
      </c>
      <c r="E4" s="1150"/>
      <c r="F4" s="1150"/>
      <c r="G4" s="1150"/>
    </row>
    <row r="5" spans="1:7" ht="34.5" customHeight="1">
      <c r="A5" s="1151"/>
      <c r="B5" s="1154"/>
      <c r="C5" s="1151"/>
      <c r="D5" s="56" t="s">
        <v>1170</v>
      </c>
      <c r="E5" s="56" t="s">
        <v>1171</v>
      </c>
      <c r="F5" s="56" t="s">
        <v>1172</v>
      </c>
      <c r="G5" s="56" t="s">
        <v>1173</v>
      </c>
    </row>
    <row r="6" spans="1:7" ht="30.75" customHeight="1">
      <c r="A6" s="57">
        <v>1</v>
      </c>
      <c r="B6" s="58" t="s">
        <v>1174</v>
      </c>
      <c r="C6" s="57" t="s">
        <v>1175</v>
      </c>
      <c r="D6" s="57" t="s">
        <v>1176</v>
      </c>
      <c r="E6" s="57">
        <v>3</v>
      </c>
      <c r="F6" s="57" t="s">
        <v>1176</v>
      </c>
      <c r="G6" s="59" t="s">
        <v>1177</v>
      </c>
    </row>
    <row r="7" spans="1:7" ht="30.75" customHeight="1">
      <c r="A7" s="60"/>
      <c r="B7" s="61"/>
      <c r="C7" s="57" t="s">
        <v>1178</v>
      </c>
      <c r="D7" s="57">
        <v>5</v>
      </c>
      <c r="E7" s="57">
        <v>3</v>
      </c>
      <c r="F7" s="57" t="s">
        <v>1176</v>
      </c>
      <c r="G7" s="59" t="s">
        <v>1177</v>
      </c>
    </row>
    <row r="8" spans="1:7" ht="30.75" customHeight="1">
      <c r="A8" s="62">
        <v>2</v>
      </c>
      <c r="B8" s="63" t="s">
        <v>1179</v>
      </c>
      <c r="C8" s="62" t="s">
        <v>1180</v>
      </c>
      <c r="D8" s="62">
        <v>10</v>
      </c>
      <c r="E8" s="62">
        <v>3</v>
      </c>
      <c r="F8" s="62" t="s">
        <v>1176</v>
      </c>
      <c r="G8" s="64" t="s">
        <v>1177</v>
      </c>
    </row>
    <row r="9" spans="1:7" ht="26.25" customHeight="1">
      <c r="A9" s="57">
        <v>3</v>
      </c>
      <c r="B9" s="58" t="s">
        <v>1181</v>
      </c>
      <c r="C9" s="57" t="s">
        <v>1182</v>
      </c>
      <c r="D9" s="57">
        <v>10</v>
      </c>
      <c r="E9" s="57">
        <v>3</v>
      </c>
      <c r="F9" s="57">
        <v>1</v>
      </c>
      <c r="G9" s="59" t="s">
        <v>1177</v>
      </c>
    </row>
    <row r="10" spans="1:7" ht="26.25" customHeight="1">
      <c r="A10" s="62">
        <v>4</v>
      </c>
      <c r="B10" s="63" t="s">
        <v>1183</v>
      </c>
      <c r="C10" s="62" t="s">
        <v>1184</v>
      </c>
      <c r="D10" s="62">
        <v>10</v>
      </c>
      <c r="E10" s="62">
        <v>3</v>
      </c>
      <c r="F10" s="62" t="s">
        <v>1176</v>
      </c>
      <c r="G10" s="64" t="s">
        <v>1177</v>
      </c>
    </row>
    <row r="11" spans="1:7" ht="26.25" customHeight="1">
      <c r="A11" s="57">
        <v>5</v>
      </c>
      <c r="B11" s="58" t="s">
        <v>1185</v>
      </c>
      <c r="C11" s="57" t="s">
        <v>1184</v>
      </c>
      <c r="D11" s="57">
        <v>10</v>
      </c>
      <c r="E11" s="57">
        <v>3</v>
      </c>
      <c r="F11" s="57" t="s">
        <v>1176</v>
      </c>
      <c r="G11" s="59" t="s">
        <v>1177</v>
      </c>
    </row>
    <row r="12" spans="1:7" ht="26.25" customHeight="1">
      <c r="A12" s="65">
        <v>6</v>
      </c>
      <c r="B12" s="66" t="s">
        <v>1186</v>
      </c>
      <c r="C12" s="65" t="s">
        <v>1187</v>
      </c>
      <c r="D12" s="65" t="s">
        <v>1176</v>
      </c>
      <c r="E12" s="65">
        <v>10</v>
      </c>
      <c r="F12" s="67"/>
      <c r="G12" s="68">
        <v>1</v>
      </c>
    </row>
    <row r="13" spans="1:7" ht="72.75" customHeight="1">
      <c r="A13" s="57">
        <v>7</v>
      </c>
      <c r="B13" s="58" t="s">
        <v>1188</v>
      </c>
      <c r="C13" s="69" t="s">
        <v>1189</v>
      </c>
      <c r="D13" s="69" t="s">
        <v>1190</v>
      </c>
      <c r="E13" s="57">
        <v>2</v>
      </c>
      <c r="F13" s="70"/>
      <c r="G13" s="59" t="s">
        <v>1191</v>
      </c>
    </row>
    <row r="14" spans="1:7" s="54" customFormat="1" ht="24.75" customHeight="1">
      <c r="A14" s="1152">
        <v>8</v>
      </c>
      <c r="B14" s="1155" t="s">
        <v>1192</v>
      </c>
      <c r="C14" s="71" t="s">
        <v>1193</v>
      </c>
      <c r="D14" s="71" t="s">
        <v>1176</v>
      </c>
      <c r="E14" s="71" t="s">
        <v>1194</v>
      </c>
      <c r="F14" s="72"/>
      <c r="G14" s="1155" t="s">
        <v>1195</v>
      </c>
    </row>
    <row r="15" spans="1:7" s="54" customFormat="1" ht="24.75" customHeight="1">
      <c r="A15" s="1152"/>
      <c r="B15" s="1156"/>
      <c r="C15" s="71" t="s">
        <v>1196</v>
      </c>
      <c r="D15" s="71">
        <v>18</v>
      </c>
      <c r="E15" s="71" t="s">
        <v>1194</v>
      </c>
      <c r="F15" s="72"/>
      <c r="G15" s="1156"/>
    </row>
    <row r="16" spans="1:7" s="54" customFormat="1" ht="24.75" customHeight="1">
      <c r="A16" s="1152"/>
      <c r="B16" s="1156"/>
      <c r="C16" s="71" t="s">
        <v>1197</v>
      </c>
      <c r="D16" s="71">
        <v>15</v>
      </c>
      <c r="E16" s="71" t="s">
        <v>1198</v>
      </c>
      <c r="F16" s="72"/>
      <c r="G16" s="1156"/>
    </row>
    <row r="17" spans="1:7" s="54" customFormat="1" ht="24.75" customHeight="1">
      <c r="A17" s="1153"/>
      <c r="B17" s="1157"/>
      <c r="C17" s="73" t="s">
        <v>1182</v>
      </c>
      <c r="D17" s="73">
        <v>15</v>
      </c>
      <c r="E17" s="73" t="s">
        <v>1198</v>
      </c>
      <c r="F17" s="73">
        <v>1</v>
      </c>
      <c r="G17" s="1157"/>
    </row>
  </sheetData>
  <sheetProtection algorithmName="SHA-512" hashValue="RKz24D/TZP8tfQuj4UcPvBzZXBHfZSq8jQfyKU2pJ1zSl6Gpzsle2VLgNR8YrGOF9RoslaCSuGB3fd9RV8bIKQ==" saltValue="y4Ato7C3OKaTDLuAIUhNOQ==" spinCount="100000" sheet="1" objects="1" scenarios="1"/>
  <mergeCells count="8">
    <mergeCell ref="A1:G1"/>
    <mergeCell ref="D4:G4"/>
    <mergeCell ref="A4:A5"/>
    <mergeCell ref="A14:A17"/>
    <mergeCell ref="B4:B5"/>
    <mergeCell ref="B14:B17"/>
    <mergeCell ref="C4:C5"/>
    <mergeCell ref="G14:G1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45"/>
  <sheetViews>
    <sheetView zoomScale="110" zoomScaleNormal="110" workbookViewId="0"/>
  </sheetViews>
  <sheetFormatPr defaultColWidth="9" defaultRowHeight="14.5"/>
  <cols>
    <col min="1" max="1" width="3.90625" customWidth="1"/>
    <col min="2" max="2" width="3.90625" style="3" customWidth="1"/>
    <col min="3" max="3" width="4.08984375" customWidth="1"/>
    <col min="11" max="11" width="31.54296875" customWidth="1"/>
    <col min="12" max="12" width="0.54296875" customWidth="1"/>
  </cols>
  <sheetData>
    <row r="1" spans="1:17">
      <c r="A1" s="35"/>
      <c r="B1" s="36"/>
      <c r="C1" s="35"/>
    </row>
    <row r="2" spans="1:17">
      <c r="A2" s="35"/>
      <c r="B2" s="36"/>
      <c r="C2" s="35"/>
    </row>
    <row r="3" spans="1:17">
      <c r="A3" s="35"/>
      <c r="B3" s="36"/>
      <c r="C3" s="35"/>
    </row>
    <row r="4" spans="1:17">
      <c r="A4" s="37"/>
      <c r="B4" s="38"/>
      <c r="C4" s="37"/>
    </row>
    <row r="5" spans="1:17">
      <c r="A5" s="39"/>
      <c r="B5" s="40" t="s">
        <v>1199</v>
      </c>
      <c r="C5" s="41"/>
      <c r="D5" s="41"/>
      <c r="E5" s="41"/>
      <c r="F5" s="41"/>
      <c r="G5" s="41"/>
    </row>
    <row r="6" spans="1:17" ht="135.75" customHeight="1">
      <c r="A6" s="42"/>
      <c r="B6" s="1164" t="s">
        <v>1200</v>
      </c>
      <c r="C6" s="1164"/>
      <c r="D6" s="1164"/>
      <c r="E6" s="1164"/>
      <c r="F6" s="1164"/>
      <c r="G6" s="1164"/>
      <c r="H6" s="1164"/>
      <c r="I6" s="1164"/>
      <c r="J6" s="1164"/>
      <c r="K6" s="1164"/>
      <c r="L6" s="1164"/>
    </row>
    <row r="7" spans="1:17">
      <c r="A7" s="42"/>
      <c r="B7" s="43"/>
      <c r="C7" s="43"/>
      <c r="D7" s="43"/>
      <c r="E7" s="43"/>
      <c r="F7" s="43"/>
      <c r="G7" s="43"/>
      <c r="H7" s="1171"/>
      <c r="I7" s="1171"/>
      <c r="J7" s="1171"/>
      <c r="K7" s="1171"/>
      <c r="L7" s="1171"/>
    </row>
    <row r="8" spans="1:17" ht="34.5" customHeight="1">
      <c r="A8" s="42"/>
      <c r="B8" s="43"/>
      <c r="C8" s="43"/>
      <c r="D8" s="43"/>
      <c r="E8" s="43"/>
      <c r="F8" s="43"/>
      <c r="G8" s="43"/>
      <c r="H8" s="1171"/>
      <c r="I8" s="1171"/>
      <c r="J8" s="1171"/>
      <c r="K8" s="1171"/>
      <c r="L8" s="1171"/>
    </row>
    <row r="9" spans="1:17" ht="36.75" customHeight="1">
      <c r="A9" s="1165" t="s">
        <v>1201</v>
      </c>
      <c r="B9" s="1166"/>
      <c r="C9" s="1166"/>
      <c r="D9" s="1166"/>
      <c r="E9" s="1166"/>
      <c r="F9" s="1166"/>
      <c r="G9" s="1166"/>
      <c r="H9" s="1166"/>
      <c r="I9" s="1166"/>
      <c r="J9" s="1166"/>
      <c r="K9" s="1166"/>
      <c r="L9" s="1166"/>
    </row>
    <row r="10" spans="1:17" ht="18.5">
      <c r="A10" s="1167" t="s">
        <v>949</v>
      </c>
      <c r="B10" s="1168"/>
      <c r="C10" s="44" t="s">
        <v>1202</v>
      </c>
      <c r="D10" s="45"/>
      <c r="E10" s="45"/>
      <c r="F10" s="45"/>
      <c r="G10" s="45"/>
      <c r="H10" s="45"/>
      <c r="I10" s="45"/>
      <c r="J10" s="45"/>
      <c r="K10" s="51"/>
    </row>
    <row r="11" spans="1:17" ht="55.5" customHeight="1">
      <c r="A11" s="46"/>
      <c r="B11" s="47"/>
      <c r="C11" s="1158" t="s">
        <v>1203</v>
      </c>
      <c r="D11" s="1158"/>
      <c r="E11" s="1158"/>
      <c r="F11" s="1158"/>
      <c r="G11" s="1158"/>
      <c r="H11" s="1158"/>
      <c r="I11" s="1158"/>
      <c r="J11" s="1158"/>
      <c r="K11" s="1159"/>
    </row>
    <row r="12" spans="1:17" ht="18.5">
      <c r="A12" s="1169" t="s">
        <v>959</v>
      </c>
      <c r="B12" s="1170"/>
      <c r="C12" s="48" t="s">
        <v>1204</v>
      </c>
      <c r="D12" s="48"/>
      <c r="E12" s="48"/>
      <c r="F12" s="48"/>
      <c r="G12" s="48"/>
      <c r="H12" s="48"/>
      <c r="I12" s="48"/>
      <c r="J12" s="48"/>
      <c r="K12" s="52"/>
      <c r="N12" s="53"/>
      <c r="O12" s="53"/>
      <c r="P12" s="53"/>
      <c r="Q12" s="53"/>
    </row>
    <row r="13" spans="1:17" ht="18.5">
      <c r="A13" s="46"/>
      <c r="B13" s="47">
        <v>1</v>
      </c>
      <c r="C13" s="48" t="s">
        <v>1205</v>
      </c>
      <c r="D13" s="48"/>
      <c r="E13" s="48"/>
      <c r="F13" s="48"/>
      <c r="G13" s="48"/>
      <c r="H13" s="48"/>
      <c r="I13" s="48"/>
      <c r="J13" s="48"/>
      <c r="K13" s="52"/>
      <c r="N13" s="53"/>
      <c r="O13" s="53"/>
      <c r="P13" s="53"/>
      <c r="Q13" s="53"/>
    </row>
    <row r="14" spans="1:17" ht="18.75" customHeight="1">
      <c r="A14" s="46"/>
      <c r="B14" s="47"/>
      <c r="C14" s="48" t="s">
        <v>1206</v>
      </c>
      <c r="D14" s="48"/>
      <c r="E14" s="48"/>
      <c r="F14" s="48"/>
      <c r="G14" s="48"/>
      <c r="H14" s="48"/>
      <c r="I14" s="48"/>
      <c r="J14" s="48"/>
      <c r="K14" s="52"/>
      <c r="N14" s="53"/>
      <c r="O14" s="53"/>
      <c r="P14" s="53"/>
      <c r="Q14" s="53"/>
    </row>
    <row r="15" spans="1:17" ht="18.5">
      <c r="A15" s="46"/>
      <c r="B15" s="47">
        <v>2</v>
      </c>
      <c r="C15" s="48" t="s">
        <v>1207</v>
      </c>
      <c r="D15" s="48"/>
      <c r="E15" s="48"/>
      <c r="F15" s="48"/>
      <c r="G15" s="48"/>
      <c r="H15" s="48"/>
      <c r="I15" s="48"/>
      <c r="J15" s="48"/>
      <c r="K15" s="52"/>
      <c r="N15" s="53"/>
      <c r="O15" s="53"/>
      <c r="P15" s="53"/>
      <c r="Q15" s="53"/>
    </row>
    <row r="16" spans="1:17" ht="18.5">
      <c r="A16" s="46"/>
      <c r="B16" s="47"/>
      <c r="C16" s="1162" t="s">
        <v>1208</v>
      </c>
      <c r="D16" s="1162"/>
      <c r="E16" s="1162"/>
      <c r="F16" s="1162"/>
      <c r="G16" s="1162"/>
      <c r="H16" s="1162"/>
      <c r="I16" s="1162"/>
      <c r="J16" s="1162"/>
      <c r="K16" s="1163"/>
      <c r="N16" s="53"/>
      <c r="O16" s="53"/>
      <c r="P16" s="53"/>
      <c r="Q16" s="53"/>
    </row>
    <row r="17" spans="1:17" ht="18.5">
      <c r="A17" s="46"/>
      <c r="B17" s="47">
        <v>3</v>
      </c>
      <c r="C17" s="48" t="s">
        <v>1209</v>
      </c>
      <c r="D17" s="48"/>
      <c r="E17" s="48"/>
      <c r="F17" s="48"/>
      <c r="G17" s="48"/>
      <c r="H17" s="48"/>
      <c r="I17" s="48"/>
      <c r="J17" s="48"/>
      <c r="K17" s="52"/>
      <c r="N17" s="53"/>
      <c r="O17" s="53"/>
      <c r="P17" s="53"/>
      <c r="Q17" s="53"/>
    </row>
    <row r="18" spans="1:17" ht="41.25" customHeight="1">
      <c r="A18" s="46"/>
      <c r="B18" s="47"/>
      <c r="C18" s="1158" t="s">
        <v>1210</v>
      </c>
      <c r="D18" s="1158"/>
      <c r="E18" s="1158"/>
      <c r="F18" s="1158"/>
      <c r="G18" s="1158"/>
      <c r="H18" s="1158"/>
      <c r="I18" s="1158"/>
      <c r="J18" s="1158"/>
      <c r="K18" s="1159"/>
      <c r="N18" s="53"/>
      <c r="O18" s="53"/>
      <c r="P18" s="53"/>
      <c r="Q18" s="53"/>
    </row>
    <row r="19" spans="1:17" ht="18.5">
      <c r="A19" s="46"/>
      <c r="B19" s="47">
        <v>4</v>
      </c>
      <c r="C19" s="48" t="s">
        <v>1211</v>
      </c>
      <c r="D19" s="48"/>
      <c r="E19" s="48"/>
      <c r="F19" s="48"/>
      <c r="G19" s="48"/>
      <c r="H19" s="48"/>
      <c r="I19" s="48"/>
      <c r="J19" s="48"/>
      <c r="K19" s="52"/>
      <c r="N19" s="53"/>
      <c r="O19" s="53"/>
      <c r="P19" s="53"/>
      <c r="Q19" s="53"/>
    </row>
    <row r="20" spans="1:17" ht="18.5">
      <c r="A20" s="46"/>
      <c r="B20" s="47"/>
      <c r="C20" s="48" t="s">
        <v>1212</v>
      </c>
      <c r="D20" s="48"/>
      <c r="E20" s="48"/>
      <c r="F20" s="48"/>
      <c r="G20" s="48"/>
      <c r="H20" s="48"/>
      <c r="I20" s="48"/>
      <c r="J20" s="48"/>
      <c r="K20" s="52"/>
      <c r="N20" s="53"/>
      <c r="O20" s="53"/>
      <c r="P20" s="53"/>
      <c r="Q20" s="53"/>
    </row>
    <row r="21" spans="1:17" ht="18.5">
      <c r="A21" s="46"/>
      <c r="B21" s="47"/>
      <c r="C21" s="48" t="s">
        <v>1213</v>
      </c>
      <c r="D21" s="48"/>
      <c r="E21" s="48"/>
      <c r="F21" s="48"/>
      <c r="G21" s="48"/>
      <c r="H21" s="48"/>
      <c r="I21" s="48"/>
      <c r="J21" s="48"/>
      <c r="K21" s="52"/>
      <c r="N21" s="53"/>
      <c r="O21" s="53"/>
      <c r="P21" s="53"/>
      <c r="Q21" s="53"/>
    </row>
    <row r="22" spans="1:17" ht="18.5">
      <c r="A22" s="46"/>
      <c r="B22" s="47"/>
      <c r="C22" s="48" t="s">
        <v>1214</v>
      </c>
      <c r="D22" s="48"/>
      <c r="E22" s="48"/>
      <c r="F22" s="48"/>
      <c r="G22" s="48"/>
      <c r="H22" s="48"/>
      <c r="I22" s="48"/>
      <c r="J22" s="48"/>
      <c r="K22" s="52"/>
      <c r="N22" s="53"/>
      <c r="O22" s="53"/>
      <c r="P22" s="53"/>
      <c r="Q22" s="53"/>
    </row>
    <row r="23" spans="1:17" ht="18.5">
      <c r="A23" s="46"/>
      <c r="B23" s="47"/>
      <c r="C23" s="48" t="s">
        <v>1215</v>
      </c>
      <c r="D23" s="48"/>
      <c r="E23" s="48"/>
      <c r="F23" s="48"/>
      <c r="G23" s="48"/>
      <c r="H23" s="48"/>
      <c r="I23" s="48"/>
      <c r="J23" s="48"/>
      <c r="K23" s="52"/>
      <c r="N23" s="53"/>
      <c r="O23" s="53"/>
      <c r="P23" s="53"/>
      <c r="Q23" s="53"/>
    </row>
    <row r="24" spans="1:17" ht="18.5">
      <c r="A24" s="46"/>
      <c r="B24" s="47"/>
      <c r="C24" s="48" t="s">
        <v>1216</v>
      </c>
      <c r="D24" s="48"/>
      <c r="E24" s="48"/>
      <c r="F24" s="48"/>
      <c r="G24" s="48"/>
      <c r="H24" s="48"/>
      <c r="I24" s="48"/>
      <c r="J24" s="48"/>
      <c r="K24" s="52"/>
      <c r="N24" s="53"/>
      <c r="O24" s="53"/>
      <c r="P24" s="53"/>
      <c r="Q24" s="53"/>
    </row>
    <row r="25" spans="1:17" ht="18.75" customHeight="1">
      <c r="A25" s="46"/>
      <c r="B25" s="47"/>
      <c r="C25" s="1158" t="s">
        <v>1217</v>
      </c>
      <c r="D25" s="1158"/>
      <c r="E25" s="1158"/>
      <c r="F25" s="1158"/>
      <c r="G25" s="1158"/>
      <c r="H25" s="1158"/>
      <c r="I25" s="1158"/>
      <c r="J25" s="1158"/>
      <c r="K25" s="1159"/>
      <c r="N25" s="53"/>
      <c r="O25" s="53"/>
      <c r="P25" s="53"/>
      <c r="Q25" s="53"/>
    </row>
    <row r="26" spans="1:17" ht="18.75" customHeight="1">
      <c r="A26" s="46"/>
      <c r="B26" s="47"/>
      <c r="C26" s="1158" t="s">
        <v>1218</v>
      </c>
      <c r="D26" s="1158"/>
      <c r="E26" s="1158"/>
      <c r="F26" s="1158"/>
      <c r="G26" s="1158"/>
      <c r="H26" s="1158"/>
      <c r="I26" s="1158"/>
      <c r="J26" s="1158"/>
      <c r="K26" s="1159"/>
      <c r="N26" s="53"/>
      <c r="O26" s="53"/>
      <c r="P26" s="53"/>
      <c r="Q26" s="53"/>
    </row>
    <row r="27" spans="1:17" ht="18.75" customHeight="1">
      <c r="A27" s="46"/>
      <c r="B27" s="47"/>
      <c r="C27" s="48" t="s">
        <v>1219</v>
      </c>
      <c r="D27" s="48"/>
      <c r="E27" s="48"/>
      <c r="F27" s="48"/>
      <c r="G27" s="48"/>
      <c r="H27" s="48"/>
      <c r="I27" s="48"/>
      <c r="J27" s="48"/>
      <c r="K27" s="52"/>
      <c r="N27" s="53"/>
      <c r="O27" s="53"/>
      <c r="P27" s="53"/>
      <c r="Q27" s="53"/>
    </row>
    <row r="28" spans="1:17" ht="18.75" customHeight="1">
      <c r="A28" s="46"/>
      <c r="B28" s="47">
        <v>5</v>
      </c>
      <c r="C28" s="48" t="s">
        <v>1220</v>
      </c>
      <c r="D28" s="48"/>
      <c r="E28" s="48"/>
      <c r="F28" s="48"/>
      <c r="G28" s="48"/>
      <c r="H28" s="48"/>
      <c r="I28" s="48"/>
      <c r="J28" s="48"/>
      <c r="K28" s="52"/>
      <c r="N28" s="53"/>
      <c r="O28" s="53"/>
      <c r="P28" s="53"/>
      <c r="Q28" s="53"/>
    </row>
    <row r="29" spans="1:17" ht="18.5">
      <c r="A29" s="46"/>
      <c r="B29" s="47"/>
      <c r="C29" s="1158" t="s">
        <v>1221</v>
      </c>
      <c r="D29" s="1158"/>
      <c r="E29" s="1158"/>
      <c r="F29" s="1158"/>
      <c r="G29" s="1158"/>
      <c r="H29" s="1158"/>
      <c r="I29" s="1158"/>
      <c r="J29" s="1158"/>
      <c r="K29" s="1159"/>
      <c r="N29" s="53"/>
      <c r="O29" s="53"/>
      <c r="P29" s="53"/>
      <c r="Q29" s="53"/>
    </row>
    <row r="30" spans="1:17" ht="18.5">
      <c r="A30" s="46"/>
      <c r="B30" s="47">
        <v>6</v>
      </c>
      <c r="C30" s="48" t="s">
        <v>1222</v>
      </c>
      <c r="D30" s="48"/>
      <c r="E30" s="48"/>
      <c r="F30" s="48"/>
      <c r="G30" s="48"/>
      <c r="H30" s="48"/>
      <c r="I30" s="48"/>
      <c r="J30" s="48"/>
      <c r="K30" s="52"/>
      <c r="N30" s="53"/>
      <c r="O30" s="53"/>
      <c r="P30" s="53"/>
      <c r="Q30" s="53"/>
    </row>
    <row r="31" spans="1:17" ht="58.5" customHeight="1">
      <c r="A31" s="46"/>
      <c r="B31" s="47"/>
      <c r="C31" s="1158" t="s">
        <v>1223</v>
      </c>
      <c r="D31" s="1158"/>
      <c r="E31" s="1158"/>
      <c r="F31" s="1158"/>
      <c r="G31" s="1158"/>
      <c r="H31" s="1158"/>
      <c r="I31" s="1158"/>
      <c r="J31" s="1158"/>
      <c r="K31" s="1159"/>
      <c r="N31" s="53"/>
      <c r="O31" s="53"/>
      <c r="P31" s="53"/>
      <c r="Q31" s="53"/>
    </row>
    <row r="32" spans="1:17" ht="18.5">
      <c r="A32" s="46"/>
      <c r="B32" s="47">
        <v>7</v>
      </c>
      <c r="C32" s="48" t="s">
        <v>1224</v>
      </c>
      <c r="D32" s="48"/>
      <c r="E32" s="48"/>
      <c r="F32" s="48"/>
      <c r="G32" s="48"/>
      <c r="H32" s="48"/>
      <c r="I32" s="48"/>
      <c r="J32" s="48"/>
      <c r="K32" s="52"/>
      <c r="N32" s="53"/>
      <c r="O32" s="53"/>
      <c r="P32" s="53"/>
      <c r="Q32" s="53"/>
    </row>
    <row r="33" spans="1:17" ht="39" customHeight="1">
      <c r="A33" s="46"/>
      <c r="B33" s="47"/>
      <c r="C33" s="1158" t="s">
        <v>1225</v>
      </c>
      <c r="D33" s="1158"/>
      <c r="E33" s="1158"/>
      <c r="F33" s="1158"/>
      <c r="G33" s="1158"/>
      <c r="H33" s="1158"/>
      <c r="I33" s="1158"/>
      <c r="J33" s="1158"/>
      <c r="K33" s="1159"/>
      <c r="N33" s="53"/>
      <c r="O33" s="53"/>
      <c r="P33" s="53"/>
      <c r="Q33" s="53"/>
    </row>
    <row r="34" spans="1:17" ht="18.5">
      <c r="A34" s="46"/>
      <c r="B34" s="47">
        <v>8</v>
      </c>
      <c r="C34" s="48" t="s">
        <v>1226</v>
      </c>
      <c r="D34" s="48"/>
      <c r="E34" s="48"/>
      <c r="F34" s="48"/>
      <c r="G34" s="48"/>
      <c r="H34" s="48"/>
      <c r="I34" s="48"/>
      <c r="J34" s="48"/>
      <c r="K34" s="52"/>
    </row>
    <row r="35" spans="1:17" ht="56.25" customHeight="1">
      <c r="A35" s="46"/>
      <c r="B35" s="47"/>
      <c r="C35" s="1158" t="s">
        <v>1227</v>
      </c>
      <c r="D35" s="1158"/>
      <c r="E35" s="1158"/>
      <c r="F35" s="1158"/>
      <c r="G35" s="1158"/>
      <c r="H35" s="1158"/>
      <c r="I35" s="1158"/>
      <c r="J35" s="1158"/>
      <c r="K35" s="1159"/>
    </row>
    <row r="36" spans="1:17" ht="18.5">
      <c r="A36" s="46"/>
      <c r="B36" s="47">
        <v>9</v>
      </c>
      <c r="C36" s="48" t="s">
        <v>1228</v>
      </c>
      <c r="D36" s="48"/>
      <c r="E36" s="48"/>
      <c r="F36" s="48"/>
      <c r="G36" s="48"/>
      <c r="H36" s="48"/>
      <c r="I36" s="48"/>
      <c r="J36" s="48"/>
      <c r="K36" s="52"/>
    </row>
    <row r="37" spans="1:17" ht="18.5">
      <c r="A37" s="46"/>
      <c r="B37" s="47"/>
      <c r="C37" s="1158" t="s">
        <v>1229</v>
      </c>
      <c r="D37" s="1158"/>
      <c r="E37" s="1158"/>
      <c r="F37" s="1158"/>
      <c r="G37" s="1158"/>
      <c r="H37" s="1158"/>
      <c r="I37" s="1158"/>
      <c r="J37" s="1158"/>
      <c r="K37" s="1159"/>
    </row>
    <row r="38" spans="1:17" ht="18.5">
      <c r="A38" s="46"/>
      <c r="B38" s="47">
        <v>10</v>
      </c>
      <c r="C38" s="48" t="s">
        <v>1230</v>
      </c>
      <c r="D38" s="48"/>
      <c r="E38" s="48"/>
      <c r="F38" s="48"/>
      <c r="G38" s="48"/>
      <c r="H38" s="48"/>
      <c r="I38" s="48"/>
      <c r="J38" s="48"/>
      <c r="K38" s="52"/>
    </row>
    <row r="39" spans="1:17" ht="56.25" customHeight="1">
      <c r="A39" s="46"/>
      <c r="B39" s="47"/>
      <c r="C39" s="1158" t="s">
        <v>1231</v>
      </c>
      <c r="D39" s="1158"/>
      <c r="E39" s="1158"/>
      <c r="F39" s="1158"/>
      <c r="G39" s="1158"/>
      <c r="H39" s="1158"/>
      <c r="I39" s="1158"/>
      <c r="J39" s="1158"/>
      <c r="K39" s="1159"/>
    </row>
    <row r="40" spans="1:17" ht="18.5">
      <c r="A40" s="46"/>
      <c r="B40" s="47">
        <v>11</v>
      </c>
      <c r="C40" s="48" t="s">
        <v>1232</v>
      </c>
      <c r="D40" s="48"/>
      <c r="E40" s="48"/>
      <c r="F40" s="48"/>
      <c r="G40" s="48"/>
      <c r="H40" s="48"/>
      <c r="I40" s="48"/>
      <c r="J40" s="48"/>
      <c r="K40" s="52"/>
    </row>
    <row r="41" spans="1:17" ht="54.75" customHeight="1">
      <c r="A41" s="46"/>
      <c r="B41" s="47"/>
      <c r="C41" s="1158" t="s">
        <v>1233</v>
      </c>
      <c r="D41" s="1158"/>
      <c r="E41" s="1158"/>
      <c r="F41" s="1158"/>
      <c r="G41" s="1158"/>
      <c r="H41" s="1158"/>
      <c r="I41" s="1158"/>
      <c r="J41" s="1158"/>
      <c r="K41" s="1159"/>
    </row>
    <row r="42" spans="1:17" ht="18.5">
      <c r="A42" s="46"/>
      <c r="B42" s="47">
        <v>12</v>
      </c>
      <c r="C42" s="1158" t="s">
        <v>1234</v>
      </c>
      <c r="D42" s="1158"/>
      <c r="E42" s="1158"/>
      <c r="F42" s="1158"/>
      <c r="G42" s="1158"/>
      <c r="H42" s="1158"/>
      <c r="I42" s="1158"/>
      <c r="J42" s="1158"/>
      <c r="K42" s="1159"/>
    </row>
    <row r="43" spans="1:17" ht="18.5">
      <c r="A43" s="46"/>
      <c r="B43" s="47"/>
      <c r="C43" s="1158" t="s">
        <v>1235</v>
      </c>
      <c r="D43" s="1158"/>
      <c r="E43" s="1158"/>
      <c r="F43" s="1158"/>
      <c r="G43" s="1158"/>
      <c r="H43" s="1158"/>
      <c r="I43" s="1158"/>
      <c r="J43" s="1158"/>
      <c r="K43" s="1159"/>
    </row>
    <row r="44" spans="1:17" ht="18.5">
      <c r="A44" s="46"/>
      <c r="B44" s="47">
        <v>13</v>
      </c>
      <c r="C44" s="1158" t="s">
        <v>1236</v>
      </c>
      <c r="D44" s="1158"/>
      <c r="E44" s="1158"/>
      <c r="F44" s="1158"/>
      <c r="G44" s="1158"/>
      <c r="H44" s="1158"/>
      <c r="I44" s="1158"/>
      <c r="J44" s="1158"/>
      <c r="K44" s="1159"/>
    </row>
    <row r="45" spans="1:17" ht="38.25" customHeight="1">
      <c r="A45" s="49"/>
      <c r="B45" s="50"/>
      <c r="C45" s="1160" t="s">
        <v>1237</v>
      </c>
      <c r="D45" s="1160"/>
      <c r="E45" s="1160"/>
      <c r="F45" s="1160"/>
      <c r="G45" s="1160"/>
      <c r="H45" s="1160"/>
      <c r="I45" s="1160"/>
      <c r="J45" s="1160"/>
      <c r="K45" s="1161"/>
    </row>
  </sheetData>
  <mergeCells count="21">
    <mergeCell ref="B6:L6"/>
    <mergeCell ref="A9:L9"/>
    <mergeCell ref="A10:B10"/>
    <mergeCell ref="C11:K11"/>
    <mergeCell ref="A12:B12"/>
    <mergeCell ref="H7:L8"/>
    <mergeCell ref="C16:K16"/>
    <mergeCell ref="C18:K18"/>
    <mergeCell ref="C25:K25"/>
    <mergeCell ref="C26:K26"/>
    <mergeCell ref="C29:K29"/>
    <mergeCell ref="C31:K31"/>
    <mergeCell ref="C33:K33"/>
    <mergeCell ref="C35:K35"/>
    <mergeCell ref="C37:K37"/>
    <mergeCell ref="C39:K39"/>
    <mergeCell ref="C41:K41"/>
    <mergeCell ref="C42:K42"/>
    <mergeCell ref="C43:K43"/>
    <mergeCell ref="C44:K44"/>
    <mergeCell ref="C45:K4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23"/>
  <sheetViews>
    <sheetView showGridLines="0" showRowColHeaders="0" tabSelected="1" topLeftCell="A7" zoomScale="55" zoomScaleNormal="55" workbookViewId="0"/>
  </sheetViews>
  <sheetFormatPr defaultColWidth="9" defaultRowHeight="14.5"/>
  <sheetData>
    <row r="1" spans="1:28">
      <c r="A1" s="31" t="s">
        <v>55</v>
      </c>
      <c r="B1" s="31"/>
      <c r="C1" s="31"/>
      <c r="D1" s="31"/>
      <c r="E1" s="31"/>
      <c r="F1" s="31"/>
      <c r="G1" s="31"/>
      <c r="H1" s="31"/>
      <c r="I1" s="31"/>
      <c r="J1" s="31"/>
      <c r="K1" s="31"/>
      <c r="L1" s="31"/>
      <c r="M1" s="31"/>
      <c r="N1" s="31"/>
      <c r="O1" s="31"/>
      <c r="P1" s="31"/>
      <c r="Q1" s="31"/>
      <c r="R1" s="31"/>
      <c r="S1" s="31"/>
      <c r="T1" s="31"/>
      <c r="U1" s="31"/>
      <c r="V1" s="31"/>
      <c r="W1" s="31"/>
      <c r="X1" s="31"/>
      <c r="Y1" s="31"/>
      <c r="Z1" s="31"/>
      <c r="AA1" s="31"/>
      <c r="AB1" s="31"/>
    </row>
    <row r="2" spans="1:28" ht="73.5">
      <c r="A2" s="1172" t="s">
        <v>1158</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row>
    <row r="3" spans="1:28" ht="73.5">
      <c r="A3" s="1172" t="s">
        <v>1159</v>
      </c>
      <c r="B3" s="1172"/>
      <c r="C3" s="1172"/>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row>
    <row r="4" spans="1:28" ht="43">
      <c r="A4" s="1173" t="s">
        <v>1162</v>
      </c>
      <c r="B4" s="1173"/>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row>
    <row r="5" spans="1:28" ht="43.5" customHeight="1">
      <c r="A5" s="1174" t="s">
        <v>1164</v>
      </c>
      <c r="B5" s="1175"/>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row>
    <row r="6" spans="1:28" ht="43.5" customHeight="1">
      <c r="A6" s="32"/>
      <c r="B6" s="32"/>
      <c r="C6" s="32"/>
      <c r="D6" s="32"/>
      <c r="E6" s="32"/>
      <c r="F6" s="32"/>
      <c r="G6" s="32"/>
      <c r="H6" s="32"/>
      <c r="I6" s="32"/>
      <c r="J6" s="32"/>
      <c r="K6" s="32"/>
      <c r="L6" s="32"/>
      <c r="M6" s="32"/>
      <c r="N6" s="32"/>
      <c r="O6" s="32"/>
      <c r="P6" s="32"/>
      <c r="Q6" s="32"/>
      <c r="R6" s="32"/>
      <c r="S6" s="32"/>
      <c r="T6" s="32"/>
      <c r="U6" s="32"/>
      <c r="V6" s="32"/>
      <c r="W6" s="32"/>
      <c r="X6" s="34"/>
      <c r="Y6" s="34"/>
      <c r="Z6" s="34"/>
      <c r="AA6" s="34"/>
      <c r="AB6" s="34"/>
    </row>
    <row r="7" spans="1:28" ht="43.5" customHeight="1">
      <c r="A7" s="33"/>
      <c r="B7" s="33"/>
      <c r="C7" s="33"/>
      <c r="D7" s="33"/>
      <c r="E7" s="33"/>
      <c r="F7" s="33"/>
      <c r="G7" s="33"/>
      <c r="H7" s="33"/>
      <c r="I7" s="33"/>
      <c r="J7" s="33"/>
      <c r="K7" s="33"/>
      <c r="L7" s="33"/>
      <c r="M7" s="33"/>
      <c r="N7" s="33"/>
      <c r="O7" s="33"/>
      <c r="P7" s="33"/>
      <c r="Q7" s="33"/>
      <c r="R7" s="33"/>
      <c r="S7" s="33"/>
      <c r="T7" s="33"/>
      <c r="U7" s="33"/>
      <c r="V7" s="33"/>
      <c r="W7" s="33"/>
      <c r="X7" s="33"/>
      <c r="Y7" s="33"/>
      <c r="Z7" s="33"/>
      <c r="AA7" s="33"/>
    </row>
    <row r="8" spans="1:28" ht="43.5" customHeight="1"/>
    <row r="9" spans="1:28" ht="43.5" customHeight="1"/>
    <row r="10" spans="1:28" ht="43.5" customHeight="1"/>
    <row r="11" spans="1:28" ht="43.5" customHeight="1"/>
    <row r="12" spans="1:28" ht="43.5" customHeight="1"/>
    <row r="13" spans="1:28" ht="43.5" customHeight="1"/>
    <row r="14" spans="1:28" ht="43.5" customHeight="1"/>
    <row r="15" spans="1:28" ht="43.5" customHeight="1"/>
    <row r="16" spans="1:28" ht="43.5" customHeight="1"/>
    <row r="17" spans="1:28" ht="43.5" customHeight="1"/>
    <row r="18" spans="1:28" ht="43.5" customHeight="1"/>
    <row r="19" spans="1:28" ht="43.5" customHeight="1"/>
    <row r="20" spans="1:28" ht="43.5" customHeight="1"/>
    <row r="21" spans="1:28" ht="43.5" customHeight="1"/>
    <row r="22" spans="1:28" ht="43.5" customHeight="1"/>
    <row r="23" spans="1:28" ht="43.5" customHeight="1">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row>
  </sheetData>
  <sheetProtection formatCells="0" formatColumns="0" formatRows="0" insertColumns="0" insertRows="0" insertHyperlinks="0" deleteColumns="0" deleteRows="0" sort="0" autoFilter="0" pivotTables="0"/>
  <mergeCells count="4">
    <mergeCell ref="A2:AB2"/>
    <mergeCell ref="A3:AB3"/>
    <mergeCell ref="A4:AB4"/>
    <mergeCell ref="A5:AB5"/>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4.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C2:Q31"/>
  <sheetViews>
    <sheetView showGridLines="0" showRowColHeaders="0" workbookViewId="0">
      <selection activeCell="M6" sqref="M6"/>
    </sheetView>
  </sheetViews>
  <sheetFormatPr defaultColWidth="9.08984375" defaultRowHeight="14.5"/>
  <cols>
    <col min="3" max="3" width="12.90625" customWidth="1"/>
    <col min="5" max="5" width="7.36328125" customWidth="1"/>
    <col min="6" max="6" width="2.6328125" customWidth="1"/>
    <col min="7" max="7" width="7.36328125" customWidth="1"/>
    <col min="8" max="8" width="18.36328125" customWidth="1"/>
    <col min="9" max="9" width="2" style="2" customWidth="1"/>
    <col min="10" max="10" width="12.453125" style="3" customWidth="1"/>
  </cols>
  <sheetData>
    <row r="2" spans="3:17" ht="26">
      <c r="C2" s="1176" t="s">
        <v>1238</v>
      </c>
      <c r="D2" s="1176"/>
      <c r="E2" s="1176"/>
      <c r="F2" s="1176"/>
      <c r="G2" s="1176"/>
      <c r="H2" s="1176"/>
      <c r="I2" s="1176"/>
      <c r="J2" s="1176"/>
    </row>
    <row r="3" spans="3:17">
      <c r="C3" s="4" t="s">
        <v>1239</v>
      </c>
      <c r="E3" s="1180" t="s">
        <v>1240</v>
      </c>
      <c r="F3" s="1180"/>
      <c r="G3" s="1180"/>
      <c r="H3" s="1180"/>
      <c r="I3" s="1180"/>
      <c r="J3" s="1180"/>
    </row>
    <row r="4" spans="3:17">
      <c r="C4" s="4" t="s">
        <v>1241</v>
      </c>
      <c r="E4" s="1180"/>
      <c r="F4" s="1180"/>
      <c r="G4" s="1180"/>
      <c r="H4" s="1180"/>
      <c r="I4" s="1180"/>
      <c r="J4" s="1180"/>
    </row>
    <row r="5" spans="3:17" s="1" customFormat="1" ht="48" customHeight="1">
      <c r="C5" s="5" t="s">
        <v>1242</v>
      </c>
      <c r="D5" s="6"/>
      <c r="E5" s="7">
        <v>91</v>
      </c>
      <c r="F5" s="728" t="s">
        <v>1243</v>
      </c>
      <c r="G5" s="8">
        <v>100</v>
      </c>
      <c r="H5" s="9" t="s">
        <v>548</v>
      </c>
      <c r="I5" s="24"/>
      <c r="J5" s="25">
        <v>1.25</v>
      </c>
      <c r="M5" s="1">
        <v>1</v>
      </c>
      <c r="N5" s="1">
        <f>(M5/56)*100</f>
        <v>1.78571428571429</v>
      </c>
      <c r="P5" s="1">
        <v>30</v>
      </c>
      <c r="Q5" s="30">
        <f>(P5/60)*100</f>
        <v>50</v>
      </c>
    </row>
    <row r="6" spans="3:17" s="1" customFormat="1" ht="48" customHeight="1">
      <c r="C6" s="10" t="s">
        <v>1244</v>
      </c>
      <c r="D6" s="6"/>
      <c r="E6" s="11">
        <v>76</v>
      </c>
      <c r="F6" s="729" t="s">
        <v>1243</v>
      </c>
      <c r="G6" s="12">
        <v>90</v>
      </c>
      <c r="H6" s="13" t="s">
        <v>550</v>
      </c>
      <c r="I6" s="24"/>
      <c r="J6" s="26">
        <v>1</v>
      </c>
      <c r="M6" s="1">
        <v>42</v>
      </c>
      <c r="N6" s="1">
        <f t="shared" ref="N6:N15" si="0">(M6/56)*100</f>
        <v>75</v>
      </c>
      <c r="P6" s="1">
        <v>31</v>
      </c>
      <c r="Q6" s="30">
        <f t="shared" ref="Q6:Q31" si="1">(P6/60)*100</f>
        <v>51.6666666666667</v>
      </c>
    </row>
    <row r="7" spans="3:17" s="1" customFormat="1" ht="48" customHeight="1">
      <c r="C7" s="14" t="s">
        <v>1245</v>
      </c>
      <c r="D7" s="6"/>
      <c r="E7" s="15">
        <v>61</v>
      </c>
      <c r="F7" s="730" t="s">
        <v>1243</v>
      </c>
      <c r="G7" s="16">
        <v>75</v>
      </c>
      <c r="H7" s="17" t="s">
        <v>552</v>
      </c>
      <c r="I7" s="24"/>
      <c r="J7" s="27">
        <v>0.75</v>
      </c>
      <c r="M7" s="1">
        <v>50</v>
      </c>
      <c r="N7" s="1">
        <f t="shared" si="0"/>
        <v>89.285714285714306</v>
      </c>
      <c r="P7" s="1">
        <v>32</v>
      </c>
      <c r="Q7" s="30">
        <f t="shared" si="1"/>
        <v>53.3333333333333</v>
      </c>
    </row>
    <row r="8" spans="3:17" s="1" customFormat="1" ht="48" customHeight="1">
      <c r="C8" s="18" t="s">
        <v>1246</v>
      </c>
      <c r="D8" s="6"/>
      <c r="E8" s="19">
        <v>51</v>
      </c>
      <c r="F8" s="731" t="s">
        <v>1243</v>
      </c>
      <c r="G8" s="20">
        <v>60</v>
      </c>
      <c r="H8" s="21" t="s">
        <v>554</v>
      </c>
      <c r="I8" s="24"/>
      <c r="J8" s="28">
        <v>0.5</v>
      </c>
      <c r="M8" s="1">
        <v>51</v>
      </c>
      <c r="N8" s="1">
        <f t="shared" si="0"/>
        <v>91.071428571428598</v>
      </c>
      <c r="P8" s="1">
        <v>33</v>
      </c>
      <c r="Q8" s="30">
        <f t="shared" si="1"/>
        <v>55</v>
      </c>
    </row>
    <row r="9" spans="3:17" s="1" customFormat="1" ht="48" customHeight="1">
      <c r="C9" s="22" t="s">
        <v>1247</v>
      </c>
      <c r="D9" s="6"/>
      <c r="E9" s="1177" t="s">
        <v>1248</v>
      </c>
      <c r="F9" s="1178"/>
      <c r="G9" s="1179"/>
      <c r="H9" s="23" t="s">
        <v>556</v>
      </c>
      <c r="I9" s="24"/>
      <c r="J9" s="29">
        <v>0.25</v>
      </c>
      <c r="M9" s="1">
        <v>1</v>
      </c>
      <c r="N9" s="1">
        <f t="shared" si="0"/>
        <v>1.78571428571429</v>
      </c>
      <c r="P9" s="1">
        <v>34</v>
      </c>
      <c r="Q9" s="30">
        <f t="shared" si="1"/>
        <v>56.6666666666667</v>
      </c>
    </row>
    <row r="10" spans="3:17">
      <c r="M10">
        <v>1</v>
      </c>
      <c r="N10">
        <f t="shared" si="0"/>
        <v>1.78571428571429</v>
      </c>
      <c r="P10">
        <v>35</v>
      </c>
      <c r="Q10" s="3">
        <f t="shared" si="1"/>
        <v>58.3333333333333</v>
      </c>
    </row>
    <row r="11" spans="3:17">
      <c r="M11">
        <v>1</v>
      </c>
      <c r="N11">
        <f t="shared" si="0"/>
        <v>1.78571428571429</v>
      </c>
      <c r="P11">
        <v>36</v>
      </c>
      <c r="Q11" s="3">
        <f t="shared" si="1"/>
        <v>60</v>
      </c>
    </row>
    <row r="12" spans="3:17">
      <c r="M12">
        <v>1</v>
      </c>
      <c r="N12">
        <f t="shared" si="0"/>
        <v>1.78571428571429</v>
      </c>
      <c r="P12">
        <v>37</v>
      </c>
      <c r="Q12" s="3">
        <f t="shared" si="1"/>
        <v>61.6666666666667</v>
      </c>
    </row>
    <row r="13" spans="3:17">
      <c r="M13">
        <v>1</v>
      </c>
      <c r="N13">
        <f t="shared" si="0"/>
        <v>1.78571428571429</v>
      </c>
      <c r="P13">
        <v>38</v>
      </c>
      <c r="Q13" s="3">
        <f t="shared" si="1"/>
        <v>63.3333333333333</v>
      </c>
    </row>
    <row r="14" spans="3:17">
      <c r="M14">
        <v>1</v>
      </c>
      <c r="N14">
        <f t="shared" si="0"/>
        <v>1.78571428571429</v>
      </c>
      <c r="P14">
        <v>39</v>
      </c>
      <c r="Q14" s="3">
        <f t="shared" si="1"/>
        <v>65</v>
      </c>
    </row>
    <row r="15" spans="3:17">
      <c r="M15">
        <v>1</v>
      </c>
      <c r="N15">
        <f t="shared" si="0"/>
        <v>1.78571428571429</v>
      </c>
      <c r="P15">
        <v>40</v>
      </c>
      <c r="Q15" s="3">
        <f t="shared" si="1"/>
        <v>66.6666666666667</v>
      </c>
    </row>
    <row r="16" spans="3:17">
      <c r="P16">
        <v>41</v>
      </c>
      <c r="Q16" s="3">
        <f t="shared" si="1"/>
        <v>68.3333333333333</v>
      </c>
    </row>
    <row r="17" spans="16:17">
      <c r="P17">
        <v>42</v>
      </c>
      <c r="Q17" s="3">
        <f t="shared" si="1"/>
        <v>70</v>
      </c>
    </row>
    <row r="18" spans="16:17">
      <c r="P18">
        <v>43</v>
      </c>
      <c r="Q18" s="3">
        <f t="shared" si="1"/>
        <v>71.6666666666667</v>
      </c>
    </row>
    <row r="19" spans="16:17">
      <c r="P19">
        <v>44</v>
      </c>
      <c r="Q19" s="3">
        <f t="shared" si="1"/>
        <v>73.3333333333333</v>
      </c>
    </row>
    <row r="20" spans="16:17">
      <c r="P20">
        <v>45</v>
      </c>
      <c r="Q20" s="3">
        <f t="shared" si="1"/>
        <v>75</v>
      </c>
    </row>
    <row r="21" spans="16:17">
      <c r="P21">
        <v>46</v>
      </c>
      <c r="Q21" s="3">
        <f t="shared" si="1"/>
        <v>76.6666666666667</v>
      </c>
    </row>
    <row r="22" spans="16:17">
      <c r="P22">
        <v>47</v>
      </c>
      <c r="Q22" s="3">
        <f t="shared" si="1"/>
        <v>78.3333333333333</v>
      </c>
    </row>
    <row r="23" spans="16:17">
      <c r="P23">
        <v>48</v>
      </c>
      <c r="Q23" s="3">
        <f t="shared" si="1"/>
        <v>80</v>
      </c>
    </row>
    <row r="24" spans="16:17">
      <c r="P24">
        <v>49</v>
      </c>
      <c r="Q24" s="3">
        <f t="shared" si="1"/>
        <v>81.6666666666667</v>
      </c>
    </row>
    <row r="25" spans="16:17">
      <c r="P25">
        <v>50</v>
      </c>
      <c r="Q25" s="3">
        <f t="shared" si="1"/>
        <v>83.3333333333333</v>
      </c>
    </row>
    <row r="26" spans="16:17">
      <c r="P26">
        <v>51</v>
      </c>
      <c r="Q26" s="3">
        <f t="shared" si="1"/>
        <v>85</v>
      </c>
    </row>
    <row r="27" spans="16:17">
      <c r="P27">
        <v>52</v>
      </c>
      <c r="Q27" s="3">
        <f t="shared" si="1"/>
        <v>86.6666666666667</v>
      </c>
    </row>
    <row r="28" spans="16:17">
      <c r="P28">
        <v>53</v>
      </c>
      <c r="Q28" s="3">
        <f t="shared" si="1"/>
        <v>88.3333333333333</v>
      </c>
    </row>
    <row r="29" spans="16:17">
      <c r="P29">
        <v>54</v>
      </c>
      <c r="Q29" s="3">
        <f t="shared" si="1"/>
        <v>90</v>
      </c>
    </row>
    <row r="30" spans="16:17">
      <c r="P30">
        <v>55</v>
      </c>
      <c r="Q30" s="3">
        <f t="shared" si="1"/>
        <v>91.6666666666667</v>
      </c>
    </row>
    <row r="31" spans="16:17">
      <c r="P31">
        <v>56</v>
      </c>
      <c r="Q31" s="3">
        <f t="shared" si="1"/>
        <v>93.3333333333333</v>
      </c>
    </row>
  </sheetData>
  <mergeCells count="3">
    <mergeCell ref="C2:J2"/>
    <mergeCell ref="E9:G9"/>
    <mergeCell ref="E3:J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election activeCell="G6" sqref="G6"/>
    </sheetView>
  </sheetViews>
  <sheetFormatPr defaultColWidth="9.08984375" defaultRowHeight="14.5"/>
  <sheetData>
    <row r="1" spans="1:1">
      <c r="A1">
        <v>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84"/>
  <sheetViews>
    <sheetView showGridLines="0" showRowColHeaders="0" zoomScale="90" zoomScaleNormal="90" workbookViewId="0">
      <pane xSplit="4" ySplit="6" topLeftCell="E10" activePane="bottomRight" state="frozen"/>
      <selection pane="topRight"/>
      <selection pane="bottomLeft"/>
      <selection pane="bottomRight"/>
    </sheetView>
  </sheetViews>
  <sheetFormatPr defaultColWidth="0" defaultRowHeight="14.5" zeroHeight="1"/>
  <cols>
    <col min="1" max="1" width="3.08984375" style="582" customWidth="1"/>
    <col min="2" max="2" width="23.90625" style="583" customWidth="1"/>
    <col min="3" max="3" width="11.54296875" style="584" customWidth="1"/>
    <col min="4" max="4" width="84.54296875" style="585" customWidth="1"/>
    <col min="5" max="22" width="9.6328125" style="581" customWidth="1"/>
    <col min="23" max="23" width="9.08984375" style="586" customWidth="1"/>
    <col min="24" max="25" width="9.08984375" style="582" customWidth="1"/>
    <col min="26" max="30" width="0" style="582" hidden="1" customWidth="1"/>
    <col min="31" max="16384" width="9.08984375" style="582" hidden="1"/>
  </cols>
  <sheetData>
    <row r="1" spans="2:28"/>
    <row r="2" spans="2:28" ht="18.5">
      <c r="B2" s="793" t="s">
        <v>408</v>
      </c>
      <c r="C2" s="793"/>
      <c r="D2" s="794"/>
      <c r="E2" s="794"/>
      <c r="F2" s="794"/>
      <c r="G2" s="794"/>
      <c r="H2" s="794"/>
      <c r="I2" s="794"/>
      <c r="J2" s="794"/>
      <c r="K2" s="794"/>
      <c r="L2" s="794"/>
      <c r="M2" s="794"/>
      <c r="N2" s="794"/>
      <c r="O2" s="794"/>
      <c r="P2" s="794"/>
      <c r="Q2" s="794"/>
      <c r="R2" s="794"/>
      <c r="S2" s="794"/>
      <c r="T2" s="794"/>
      <c r="U2" s="794"/>
      <c r="V2" s="794"/>
    </row>
    <row r="3" spans="2:28" ht="18.5">
      <c r="B3" s="793" t="s">
        <v>409</v>
      </c>
      <c r="C3" s="793"/>
      <c r="D3" s="794"/>
      <c r="E3" s="794"/>
      <c r="F3" s="794"/>
      <c r="G3" s="794"/>
      <c r="H3" s="794"/>
      <c r="I3" s="794"/>
      <c r="J3" s="794"/>
      <c r="K3" s="794"/>
      <c r="L3" s="794"/>
      <c r="M3" s="794"/>
      <c r="N3" s="794"/>
      <c r="O3" s="794"/>
      <c r="P3" s="794"/>
      <c r="Q3" s="794"/>
      <c r="R3" s="794"/>
      <c r="S3" s="794"/>
      <c r="T3" s="794"/>
      <c r="U3" s="794"/>
      <c r="V3" s="794"/>
    </row>
    <row r="4" spans="2:28">
      <c r="B4" s="587"/>
      <c r="C4" s="588"/>
    </row>
    <row r="5" spans="2:28" ht="26.4" customHeight="1">
      <c r="B5" s="589" t="s">
        <v>410</v>
      </c>
      <c r="C5" s="795" t="s">
        <v>411</v>
      </c>
      <c r="D5" s="796"/>
      <c r="E5" s="590" t="s">
        <v>412</v>
      </c>
      <c r="F5" s="590" t="s">
        <v>413</v>
      </c>
      <c r="G5" s="590"/>
      <c r="H5" s="590"/>
      <c r="I5" s="590"/>
      <c r="J5" s="590"/>
      <c r="K5" s="590"/>
      <c r="L5" s="590"/>
      <c r="M5" s="590"/>
      <c r="N5" s="590"/>
      <c r="O5" s="590"/>
      <c r="P5" s="590"/>
      <c r="Q5" s="590"/>
      <c r="R5" s="590"/>
      <c r="S5" s="590"/>
      <c r="T5" s="590"/>
      <c r="U5" s="590"/>
      <c r="V5" s="590"/>
      <c r="W5" s="590"/>
      <c r="X5" s="590"/>
      <c r="AB5" s="581">
        <f>COUNTA(E5:X5)</f>
        <v>2</v>
      </c>
    </row>
    <row r="6" spans="2:28">
      <c r="B6" s="589">
        <v>1</v>
      </c>
      <c r="C6" s="795">
        <v>2</v>
      </c>
      <c r="D6" s="796"/>
      <c r="E6" s="589">
        <v>3</v>
      </c>
      <c r="F6" s="589">
        <v>4</v>
      </c>
      <c r="G6" s="589">
        <v>5</v>
      </c>
      <c r="H6" s="589">
        <v>6</v>
      </c>
      <c r="I6" s="589">
        <v>7</v>
      </c>
      <c r="J6" s="589">
        <v>8</v>
      </c>
      <c r="K6" s="589">
        <v>9</v>
      </c>
      <c r="L6" s="589">
        <v>10</v>
      </c>
      <c r="M6" s="589">
        <v>11</v>
      </c>
      <c r="N6" s="589">
        <v>12</v>
      </c>
      <c r="O6" s="589">
        <v>13</v>
      </c>
      <c r="P6" s="589">
        <v>14</v>
      </c>
      <c r="Q6" s="589">
        <v>15</v>
      </c>
      <c r="R6" s="589">
        <v>16</v>
      </c>
      <c r="S6" s="589">
        <v>17</v>
      </c>
      <c r="T6" s="589">
        <v>18</v>
      </c>
      <c r="U6" s="589">
        <v>19</v>
      </c>
      <c r="V6" s="589">
        <v>20</v>
      </c>
      <c r="W6" s="589">
        <v>21</v>
      </c>
      <c r="X6" s="589">
        <v>22</v>
      </c>
    </row>
    <row r="7" spans="2:28" ht="25.25" customHeight="1">
      <c r="B7" s="787" t="s">
        <v>414</v>
      </c>
      <c r="C7" s="591" t="s">
        <v>415</v>
      </c>
      <c r="D7" s="592" t="s">
        <v>416</v>
      </c>
      <c r="E7" s="593" t="s">
        <v>417</v>
      </c>
      <c r="F7" s="593" t="s">
        <v>418</v>
      </c>
      <c r="G7" s="593" t="s">
        <v>419</v>
      </c>
      <c r="H7" s="593"/>
      <c r="I7" s="593"/>
      <c r="J7" s="593"/>
      <c r="K7" s="593"/>
      <c r="L7" s="593"/>
      <c r="M7" s="593"/>
      <c r="N7" s="593"/>
      <c r="O7" s="593"/>
      <c r="P7" s="593" t="s">
        <v>417</v>
      </c>
      <c r="Q7" s="593"/>
      <c r="R7" s="593"/>
      <c r="S7" s="593"/>
      <c r="T7" s="593"/>
      <c r="U7" s="593"/>
      <c r="V7" s="593"/>
      <c r="W7" s="593"/>
      <c r="X7" s="593"/>
    </row>
    <row r="8" spans="2:28" ht="29.25" customHeight="1">
      <c r="B8" s="791"/>
      <c r="C8" s="591" t="s">
        <v>420</v>
      </c>
      <c r="D8" s="594" t="s">
        <v>421</v>
      </c>
      <c r="E8" s="593" t="s">
        <v>417</v>
      </c>
      <c r="F8" s="593" t="s">
        <v>418</v>
      </c>
      <c r="G8" s="595" t="s">
        <v>418</v>
      </c>
      <c r="H8" s="595"/>
      <c r="I8" s="595"/>
      <c r="J8" s="595"/>
      <c r="K8" s="595"/>
      <c r="L8" s="595"/>
      <c r="M8" s="595"/>
      <c r="N8" s="595"/>
      <c r="O8" s="595"/>
      <c r="P8" s="595" t="s">
        <v>417</v>
      </c>
      <c r="Q8" s="595"/>
      <c r="R8" s="595"/>
      <c r="S8" s="595"/>
      <c r="T8" s="595"/>
      <c r="U8" s="595"/>
      <c r="V8" s="595"/>
      <c r="W8" s="593"/>
      <c r="X8" s="593"/>
      <c r="Y8" s="619"/>
      <c r="Z8" s="619"/>
      <c r="AA8" s="620"/>
    </row>
    <row r="9" spans="2:28" ht="25.25" customHeight="1">
      <c r="B9" s="791"/>
      <c r="C9" s="591" t="s">
        <v>422</v>
      </c>
      <c r="D9" s="594" t="s">
        <v>423</v>
      </c>
      <c r="E9" s="593" t="s">
        <v>417</v>
      </c>
      <c r="F9" s="593" t="s">
        <v>418</v>
      </c>
      <c r="G9" s="595" t="s">
        <v>424</v>
      </c>
      <c r="H9" s="595"/>
      <c r="I9" s="595"/>
      <c r="J9" s="595"/>
      <c r="K9" s="595"/>
      <c r="L9" s="595"/>
      <c r="M9" s="595"/>
      <c r="N9" s="595"/>
      <c r="O9" s="595"/>
      <c r="P9" s="595" t="s">
        <v>418</v>
      </c>
      <c r="Q9" s="595"/>
      <c r="R9" s="595"/>
      <c r="S9" s="595"/>
      <c r="T9" s="595"/>
      <c r="U9" s="595"/>
      <c r="V9" s="595"/>
      <c r="W9" s="593"/>
      <c r="X9" s="593"/>
    </row>
    <row r="10" spans="2:28" ht="37.5" customHeight="1">
      <c r="B10" s="791"/>
      <c r="C10" s="591" t="s">
        <v>425</v>
      </c>
      <c r="D10" s="594" t="s">
        <v>426</v>
      </c>
      <c r="E10" s="593" t="s">
        <v>417</v>
      </c>
      <c r="F10" s="593" t="s">
        <v>418</v>
      </c>
      <c r="G10" s="595"/>
      <c r="H10" s="595"/>
      <c r="I10" s="595"/>
      <c r="J10" s="595"/>
      <c r="K10" s="595"/>
      <c r="L10" s="595"/>
      <c r="M10" s="595"/>
      <c r="N10" s="595"/>
      <c r="O10" s="595"/>
      <c r="P10" s="595" t="s">
        <v>419</v>
      </c>
      <c r="Q10" s="595"/>
      <c r="R10" s="595"/>
      <c r="S10" s="595"/>
      <c r="T10" s="595"/>
      <c r="U10" s="595"/>
      <c r="V10" s="595"/>
      <c r="W10" s="593"/>
      <c r="X10" s="593"/>
    </row>
    <row r="11" spans="2:28" ht="39.75" customHeight="1">
      <c r="B11" s="791"/>
      <c r="C11" s="591" t="s">
        <v>427</v>
      </c>
      <c r="D11" s="592" t="s">
        <v>428</v>
      </c>
      <c r="E11" s="593" t="s">
        <v>417</v>
      </c>
      <c r="F11" s="593" t="s">
        <v>418</v>
      </c>
      <c r="G11" s="595"/>
      <c r="H11" s="595"/>
      <c r="I11" s="595"/>
      <c r="J11" s="595"/>
      <c r="K11" s="595"/>
      <c r="L11" s="595"/>
      <c r="M11" s="595"/>
      <c r="N11" s="595"/>
      <c r="O11" s="595"/>
      <c r="P11" s="595"/>
      <c r="Q11" s="595"/>
      <c r="R11" s="595"/>
      <c r="S11" s="595"/>
      <c r="T11" s="595"/>
      <c r="U11" s="595"/>
      <c r="V11" s="595"/>
      <c r="W11" s="593"/>
      <c r="X11" s="593"/>
    </row>
    <row r="12" spans="2:28" ht="25.25" customHeight="1">
      <c r="B12" s="787" t="s">
        <v>429</v>
      </c>
      <c r="C12" s="591" t="s">
        <v>430</v>
      </c>
      <c r="D12" s="592" t="s">
        <v>431</v>
      </c>
      <c r="E12" s="593" t="s">
        <v>417</v>
      </c>
      <c r="F12" s="593" t="s">
        <v>418</v>
      </c>
      <c r="G12" s="595"/>
      <c r="H12" s="595"/>
      <c r="I12" s="595"/>
      <c r="J12" s="595"/>
      <c r="K12" s="595"/>
      <c r="L12" s="595"/>
      <c r="M12" s="595"/>
      <c r="N12" s="595"/>
      <c r="O12" s="595"/>
      <c r="P12" s="595"/>
      <c r="Q12" s="595"/>
      <c r="R12" s="595"/>
      <c r="S12" s="595"/>
      <c r="T12" s="595"/>
      <c r="U12" s="595"/>
      <c r="V12" s="595"/>
      <c r="W12" s="593"/>
      <c r="X12" s="593"/>
    </row>
    <row r="13" spans="2:28" ht="48" customHeight="1">
      <c r="B13" s="787"/>
      <c r="C13" s="591" t="s">
        <v>432</v>
      </c>
      <c r="D13" s="592" t="s">
        <v>433</v>
      </c>
      <c r="E13" s="593" t="s">
        <v>417</v>
      </c>
      <c r="F13" s="593" t="s">
        <v>418</v>
      </c>
      <c r="G13" s="596"/>
      <c r="H13" s="596"/>
      <c r="I13" s="596"/>
      <c r="J13" s="596"/>
      <c r="K13" s="596"/>
      <c r="L13" s="596"/>
      <c r="M13" s="596"/>
      <c r="N13" s="596"/>
      <c r="O13" s="596"/>
      <c r="P13" s="596"/>
      <c r="Q13" s="596"/>
      <c r="R13" s="596"/>
      <c r="S13" s="596"/>
      <c r="T13" s="596"/>
      <c r="U13" s="596"/>
      <c r="V13" s="596"/>
      <c r="W13" s="593"/>
      <c r="X13" s="593"/>
    </row>
    <row r="14" spans="2:28" ht="26.25" customHeight="1">
      <c r="B14" s="787"/>
      <c r="C14" s="591" t="s">
        <v>434</v>
      </c>
      <c r="D14" s="592" t="s">
        <v>435</v>
      </c>
      <c r="E14" s="593" t="s">
        <v>417</v>
      </c>
      <c r="F14" s="593" t="s">
        <v>418</v>
      </c>
      <c r="G14" s="595"/>
      <c r="H14" s="595"/>
      <c r="I14" s="595"/>
      <c r="J14" s="595"/>
      <c r="K14" s="595"/>
      <c r="L14" s="595"/>
      <c r="M14" s="595"/>
      <c r="N14" s="595"/>
      <c r="O14" s="595"/>
      <c r="P14" s="595"/>
      <c r="Q14" s="595"/>
      <c r="R14" s="595"/>
      <c r="S14" s="595"/>
      <c r="T14" s="595"/>
      <c r="U14" s="595"/>
      <c r="V14" s="595"/>
      <c r="W14" s="593"/>
      <c r="X14" s="593"/>
    </row>
    <row r="15" spans="2:28" ht="25.25" customHeight="1">
      <c r="B15" s="787" t="s">
        <v>436</v>
      </c>
      <c r="C15" s="591" t="s">
        <v>437</v>
      </c>
      <c r="D15" s="594" t="s">
        <v>438</v>
      </c>
      <c r="E15" s="593" t="s">
        <v>417</v>
      </c>
      <c r="F15" s="593" t="s">
        <v>418</v>
      </c>
      <c r="G15" s="595"/>
      <c r="H15" s="595"/>
      <c r="I15" s="595"/>
      <c r="J15" s="595"/>
      <c r="K15" s="595"/>
      <c r="L15" s="595"/>
      <c r="M15" s="595"/>
      <c r="N15" s="595"/>
      <c r="O15" s="595"/>
      <c r="P15" s="595"/>
      <c r="Q15" s="595"/>
      <c r="R15" s="595"/>
      <c r="S15" s="595"/>
      <c r="T15" s="595"/>
      <c r="U15" s="595"/>
      <c r="V15" s="595"/>
      <c r="W15" s="593"/>
      <c r="X15" s="593"/>
    </row>
    <row r="16" spans="2:28" ht="25.25" customHeight="1">
      <c r="B16" s="787"/>
      <c r="C16" s="591" t="s">
        <v>439</v>
      </c>
      <c r="D16" s="592" t="s">
        <v>440</v>
      </c>
      <c r="E16" s="593" t="s">
        <v>417</v>
      </c>
      <c r="F16" s="593" t="s">
        <v>418</v>
      </c>
      <c r="G16" s="595"/>
      <c r="H16" s="595"/>
      <c r="I16" s="595"/>
      <c r="J16" s="595"/>
      <c r="K16" s="595"/>
      <c r="L16" s="595"/>
      <c r="M16" s="595"/>
      <c r="N16" s="595"/>
      <c r="O16" s="595"/>
      <c r="P16" s="595"/>
      <c r="Q16" s="595"/>
      <c r="R16" s="595"/>
      <c r="S16" s="595"/>
      <c r="T16" s="595"/>
      <c r="U16" s="595"/>
      <c r="V16" s="595"/>
      <c r="W16" s="593"/>
      <c r="X16" s="593"/>
    </row>
    <row r="17" spans="2:24" ht="42.75" customHeight="1">
      <c r="B17" s="787"/>
      <c r="C17" s="591" t="s">
        <v>441</v>
      </c>
      <c r="D17" s="594" t="s">
        <v>442</v>
      </c>
      <c r="E17" s="593" t="s">
        <v>417</v>
      </c>
      <c r="F17" s="593" t="s">
        <v>418</v>
      </c>
      <c r="G17" s="595"/>
      <c r="H17" s="595"/>
      <c r="I17" s="595"/>
      <c r="J17" s="595"/>
      <c r="K17" s="595"/>
      <c r="L17" s="595"/>
      <c r="M17" s="595"/>
      <c r="N17" s="595"/>
      <c r="O17" s="595"/>
      <c r="P17" s="595"/>
      <c r="Q17" s="595"/>
      <c r="R17" s="595"/>
      <c r="S17" s="595"/>
      <c r="T17" s="595"/>
      <c r="U17" s="595"/>
      <c r="V17" s="595"/>
      <c r="W17" s="593"/>
      <c r="X17" s="593"/>
    </row>
    <row r="18" spans="2:24" ht="66.75" customHeight="1">
      <c r="B18" s="787"/>
      <c r="C18" s="591" t="s">
        <v>443</v>
      </c>
      <c r="D18" s="592" t="s">
        <v>444</v>
      </c>
      <c r="E18" s="593" t="s">
        <v>417</v>
      </c>
      <c r="F18" s="593" t="s">
        <v>418</v>
      </c>
      <c r="G18" s="596"/>
      <c r="H18" s="596"/>
      <c r="I18" s="596"/>
      <c r="J18" s="596"/>
      <c r="K18" s="596"/>
      <c r="L18" s="596"/>
      <c r="M18" s="596"/>
      <c r="N18" s="596"/>
      <c r="O18" s="596"/>
      <c r="P18" s="596"/>
      <c r="Q18" s="596"/>
      <c r="R18" s="596"/>
      <c r="S18" s="596"/>
      <c r="T18" s="596"/>
      <c r="U18" s="596"/>
      <c r="V18" s="596"/>
      <c r="W18" s="593"/>
      <c r="X18" s="593"/>
    </row>
    <row r="19" spans="2:24" ht="68.25" customHeight="1">
      <c r="B19" s="787"/>
      <c r="C19" s="591" t="s">
        <v>445</v>
      </c>
      <c r="D19" s="592" t="s">
        <v>446</v>
      </c>
      <c r="E19" s="593" t="s">
        <v>417</v>
      </c>
      <c r="F19" s="593" t="s">
        <v>418</v>
      </c>
      <c r="G19" s="596"/>
      <c r="H19" s="596"/>
      <c r="I19" s="596"/>
      <c r="J19" s="596"/>
      <c r="K19" s="596"/>
      <c r="L19" s="596"/>
      <c r="M19" s="596"/>
      <c r="N19" s="596"/>
      <c r="O19" s="596"/>
      <c r="P19" s="596"/>
      <c r="Q19" s="596"/>
      <c r="R19" s="596"/>
      <c r="S19" s="596"/>
      <c r="T19" s="596"/>
      <c r="U19" s="596"/>
      <c r="V19" s="596"/>
      <c r="W19" s="593"/>
      <c r="X19" s="593"/>
    </row>
    <row r="20" spans="2:24" ht="48" customHeight="1">
      <c r="B20" s="787"/>
      <c r="C20" s="591" t="s">
        <v>447</v>
      </c>
      <c r="D20" s="592" t="s">
        <v>448</v>
      </c>
      <c r="E20" s="593" t="s">
        <v>417</v>
      </c>
      <c r="F20" s="593" t="s">
        <v>418</v>
      </c>
      <c r="G20" s="596"/>
      <c r="H20" s="596"/>
      <c r="I20" s="596"/>
      <c r="J20" s="596"/>
      <c r="K20" s="596"/>
      <c r="L20" s="596"/>
      <c r="M20" s="596"/>
      <c r="N20" s="596"/>
      <c r="O20" s="596"/>
      <c r="P20" s="596"/>
      <c r="Q20" s="596"/>
      <c r="R20" s="596"/>
      <c r="S20" s="596"/>
      <c r="T20" s="596"/>
      <c r="U20" s="596"/>
      <c r="V20" s="596"/>
      <c r="W20" s="593"/>
      <c r="X20" s="593"/>
    </row>
    <row r="21" spans="2:24" ht="61.5" customHeight="1">
      <c r="B21" s="787"/>
      <c r="C21" s="591" t="s">
        <v>449</v>
      </c>
      <c r="D21" s="592" t="s">
        <v>450</v>
      </c>
      <c r="E21" s="593" t="s">
        <v>417</v>
      </c>
      <c r="F21" s="593" t="s">
        <v>418</v>
      </c>
      <c r="G21" s="596"/>
      <c r="H21" s="596"/>
      <c r="I21" s="596"/>
      <c r="J21" s="596"/>
      <c r="K21" s="596"/>
      <c r="L21" s="596"/>
      <c r="M21" s="596"/>
      <c r="N21" s="596"/>
      <c r="O21" s="596"/>
      <c r="P21" s="596"/>
      <c r="Q21" s="596"/>
      <c r="R21" s="596"/>
      <c r="S21" s="596"/>
      <c r="T21" s="596"/>
      <c r="U21" s="596"/>
      <c r="V21" s="596"/>
      <c r="W21" s="593"/>
      <c r="X21" s="593"/>
    </row>
    <row r="22" spans="2:24" ht="25.25" customHeight="1">
      <c r="B22" s="787" t="s">
        <v>451</v>
      </c>
      <c r="C22" s="591" t="s">
        <v>452</v>
      </c>
      <c r="D22" s="594" t="s">
        <v>453</v>
      </c>
      <c r="E22" s="593" t="s">
        <v>417</v>
      </c>
      <c r="F22" s="593" t="s">
        <v>418</v>
      </c>
      <c r="G22" s="595"/>
      <c r="H22" s="595"/>
      <c r="I22" s="595"/>
      <c r="J22" s="595"/>
      <c r="K22" s="595"/>
      <c r="L22" s="595"/>
      <c r="M22" s="595"/>
      <c r="N22" s="595"/>
      <c r="O22" s="595"/>
      <c r="P22" s="595"/>
      <c r="Q22" s="595"/>
      <c r="R22" s="595"/>
      <c r="S22" s="595"/>
      <c r="T22" s="595"/>
      <c r="U22" s="595"/>
      <c r="V22" s="595"/>
      <c r="W22" s="593"/>
      <c r="X22" s="593"/>
    </row>
    <row r="23" spans="2:24" ht="45.75" customHeight="1">
      <c r="B23" s="787"/>
      <c r="C23" s="591" t="s">
        <v>454</v>
      </c>
      <c r="D23" s="592" t="s">
        <v>455</v>
      </c>
      <c r="E23" s="593" t="s">
        <v>417</v>
      </c>
      <c r="F23" s="593" t="s">
        <v>418</v>
      </c>
      <c r="G23" s="595"/>
      <c r="H23" s="595"/>
      <c r="I23" s="595"/>
      <c r="J23" s="595"/>
      <c r="K23" s="595"/>
      <c r="L23" s="595"/>
      <c r="M23" s="595"/>
      <c r="N23" s="595"/>
      <c r="O23" s="595"/>
      <c r="P23" s="595"/>
      <c r="Q23" s="595"/>
      <c r="R23" s="595"/>
      <c r="S23" s="595"/>
      <c r="T23" s="595"/>
      <c r="U23" s="595"/>
      <c r="V23" s="595"/>
      <c r="W23" s="593"/>
      <c r="X23" s="593"/>
    </row>
    <row r="24" spans="2:24" ht="50.25" customHeight="1">
      <c r="B24" s="787"/>
      <c r="C24" s="591" t="s">
        <v>456</v>
      </c>
      <c r="D24" s="592" t="s">
        <v>457</v>
      </c>
      <c r="E24" s="593" t="s">
        <v>417</v>
      </c>
      <c r="F24" s="593" t="s">
        <v>418</v>
      </c>
      <c r="G24" s="596"/>
      <c r="H24" s="596"/>
      <c r="I24" s="596"/>
      <c r="J24" s="596"/>
      <c r="K24" s="596"/>
      <c r="L24" s="596"/>
      <c r="M24" s="596"/>
      <c r="N24" s="596"/>
      <c r="O24" s="596"/>
      <c r="P24" s="596"/>
      <c r="Q24" s="596"/>
      <c r="R24" s="596"/>
      <c r="S24" s="596"/>
      <c r="T24" s="596"/>
      <c r="U24" s="596"/>
      <c r="V24" s="596"/>
      <c r="W24" s="593"/>
      <c r="X24" s="593"/>
    </row>
    <row r="25" spans="2:24" ht="37.5" customHeight="1">
      <c r="B25" s="787"/>
      <c r="C25" s="591" t="s">
        <v>458</v>
      </c>
      <c r="D25" s="592" t="s">
        <v>459</v>
      </c>
      <c r="E25" s="593" t="s">
        <v>417</v>
      </c>
      <c r="F25" s="593" t="s">
        <v>418</v>
      </c>
      <c r="G25" s="596"/>
      <c r="H25" s="596"/>
      <c r="I25" s="596"/>
      <c r="J25" s="596"/>
      <c r="K25" s="596"/>
      <c r="L25" s="596"/>
      <c r="M25" s="596"/>
      <c r="N25" s="596"/>
      <c r="O25" s="596"/>
      <c r="P25" s="596"/>
      <c r="Q25" s="596"/>
      <c r="R25" s="596"/>
      <c r="S25" s="596"/>
      <c r="T25" s="596"/>
      <c r="U25" s="596"/>
      <c r="V25" s="596"/>
      <c r="W25" s="593"/>
      <c r="X25" s="593"/>
    </row>
    <row r="26" spans="2:24" ht="25.25" customHeight="1">
      <c r="B26" s="787" t="s">
        <v>460</v>
      </c>
      <c r="C26" s="591" t="s">
        <v>461</v>
      </c>
      <c r="D26" s="594" t="s">
        <v>462</v>
      </c>
      <c r="E26" s="593" t="s">
        <v>417</v>
      </c>
      <c r="F26" s="593" t="s">
        <v>418</v>
      </c>
      <c r="G26" s="595"/>
      <c r="H26" s="595"/>
      <c r="I26" s="595"/>
      <c r="J26" s="595"/>
      <c r="K26" s="595"/>
      <c r="L26" s="595"/>
      <c r="M26" s="595"/>
      <c r="N26" s="595"/>
      <c r="O26" s="595"/>
      <c r="P26" s="595"/>
      <c r="Q26" s="595"/>
      <c r="R26" s="595"/>
      <c r="S26" s="595"/>
      <c r="T26" s="595"/>
      <c r="U26" s="595"/>
      <c r="V26" s="595"/>
      <c r="W26" s="593"/>
      <c r="X26" s="593"/>
    </row>
    <row r="27" spans="2:24" ht="29.4" customHeight="1">
      <c r="B27" s="787"/>
      <c r="C27" s="591" t="s">
        <v>463</v>
      </c>
      <c r="D27" s="594" t="s">
        <v>464</v>
      </c>
      <c r="E27" s="593" t="s">
        <v>417</v>
      </c>
      <c r="F27" s="593" t="s">
        <v>418</v>
      </c>
      <c r="G27" s="595"/>
      <c r="H27" s="595"/>
      <c r="I27" s="595"/>
      <c r="J27" s="595"/>
      <c r="K27" s="595"/>
      <c r="L27" s="595"/>
      <c r="M27" s="595"/>
      <c r="N27" s="595"/>
      <c r="O27" s="595"/>
      <c r="P27" s="595"/>
      <c r="Q27" s="595"/>
      <c r="R27" s="595"/>
      <c r="S27" s="595"/>
      <c r="T27" s="595"/>
      <c r="U27" s="595"/>
      <c r="V27" s="595"/>
      <c r="W27" s="593"/>
      <c r="X27" s="593"/>
    </row>
    <row r="28" spans="2:24" ht="25.25" customHeight="1">
      <c r="B28" s="787"/>
      <c r="C28" s="591" t="s">
        <v>465</v>
      </c>
      <c r="D28" s="594" t="s">
        <v>466</v>
      </c>
      <c r="E28" s="593" t="s">
        <v>417</v>
      </c>
      <c r="F28" s="593" t="s">
        <v>418</v>
      </c>
      <c r="G28" s="595"/>
      <c r="H28" s="595"/>
      <c r="I28" s="595"/>
      <c r="J28" s="595"/>
      <c r="K28" s="595"/>
      <c r="L28" s="595"/>
      <c r="M28" s="595"/>
      <c r="N28" s="595"/>
      <c r="O28" s="595"/>
      <c r="P28" s="595"/>
      <c r="Q28" s="595"/>
      <c r="R28" s="595"/>
      <c r="S28" s="595"/>
      <c r="T28" s="595"/>
      <c r="U28" s="595"/>
      <c r="V28" s="595"/>
      <c r="W28" s="593"/>
      <c r="X28" s="593"/>
    </row>
    <row r="29" spans="2:24" ht="25.25" customHeight="1">
      <c r="B29" s="787"/>
      <c r="C29" s="591" t="s">
        <v>467</v>
      </c>
      <c r="D29" s="594" t="s">
        <v>468</v>
      </c>
      <c r="E29" s="593" t="s">
        <v>417</v>
      </c>
      <c r="F29" s="593" t="s">
        <v>418</v>
      </c>
      <c r="G29" s="595"/>
      <c r="H29" s="595"/>
      <c r="I29" s="595"/>
      <c r="J29" s="595"/>
      <c r="K29" s="595"/>
      <c r="L29" s="595"/>
      <c r="M29" s="595"/>
      <c r="N29" s="595"/>
      <c r="O29" s="595"/>
      <c r="P29" s="595"/>
      <c r="Q29" s="595"/>
      <c r="R29" s="595"/>
      <c r="S29" s="595"/>
      <c r="T29" s="595"/>
      <c r="U29" s="595"/>
      <c r="V29" s="595"/>
      <c r="W29" s="593"/>
      <c r="X29" s="593"/>
    </row>
    <row r="30" spans="2:24" ht="31.5" customHeight="1">
      <c r="B30" s="787"/>
      <c r="C30" s="591" t="s">
        <v>469</v>
      </c>
      <c r="D30" s="594" t="s">
        <v>470</v>
      </c>
      <c r="E30" s="593" t="s">
        <v>417</v>
      </c>
      <c r="F30" s="593" t="s">
        <v>418</v>
      </c>
      <c r="G30" s="595"/>
      <c r="H30" s="595"/>
      <c r="I30" s="595"/>
      <c r="J30" s="595"/>
      <c r="K30" s="595"/>
      <c r="L30" s="595"/>
      <c r="M30" s="595"/>
      <c r="N30" s="595"/>
      <c r="O30" s="595"/>
      <c r="P30" s="595"/>
      <c r="Q30" s="595"/>
      <c r="R30" s="595"/>
      <c r="S30" s="595"/>
      <c r="T30" s="595"/>
      <c r="U30" s="595"/>
      <c r="V30" s="595"/>
      <c r="W30" s="593"/>
      <c r="X30" s="593"/>
    </row>
    <row r="31" spans="2:24" ht="25.25" customHeight="1">
      <c r="B31" s="787"/>
      <c r="C31" s="591" t="s">
        <v>471</v>
      </c>
      <c r="D31" s="594" t="s">
        <v>472</v>
      </c>
      <c r="E31" s="593" t="s">
        <v>417</v>
      </c>
      <c r="F31" s="593" t="s">
        <v>418</v>
      </c>
      <c r="G31" s="595"/>
      <c r="H31" s="595"/>
      <c r="I31" s="595"/>
      <c r="J31" s="595"/>
      <c r="K31" s="595"/>
      <c r="L31" s="595"/>
      <c r="M31" s="595"/>
      <c r="N31" s="595"/>
      <c r="O31" s="595"/>
      <c r="P31" s="595"/>
      <c r="Q31" s="595"/>
      <c r="R31" s="595"/>
      <c r="S31" s="595"/>
      <c r="T31" s="595"/>
      <c r="U31" s="595"/>
      <c r="V31" s="595"/>
      <c r="W31" s="593"/>
      <c r="X31" s="593"/>
    </row>
    <row r="32" spans="2:24" ht="25.25" customHeight="1">
      <c r="B32" s="787"/>
      <c r="C32" s="591" t="s">
        <v>473</v>
      </c>
      <c r="D32" s="594" t="s">
        <v>474</v>
      </c>
      <c r="E32" s="593" t="s">
        <v>417</v>
      </c>
      <c r="F32" s="593" t="s">
        <v>418</v>
      </c>
      <c r="G32" s="595"/>
      <c r="H32" s="595"/>
      <c r="I32" s="595"/>
      <c r="J32" s="595"/>
      <c r="K32" s="595"/>
      <c r="L32" s="595"/>
      <c r="M32" s="595"/>
      <c r="N32" s="595"/>
      <c r="O32" s="595"/>
      <c r="P32" s="595"/>
      <c r="Q32" s="595"/>
      <c r="R32" s="595"/>
      <c r="S32" s="595"/>
      <c r="T32" s="595"/>
      <c r="U32" s="595"/>
      <c r="V32" s="595"/>
      <c r="W32" s="593"/>
      <c r="X32" s="593"/>
    </row>
    <row r="33" spans="1:27" ht="28.5" customHeight="1">
      <c r="B33" s="787"/>
      <c r="C33" s="591" t="s">
        <v>475</v>
      </c>
      <c r="D33" s="594" t="s">
        <v>476</v>
      </c>
      <c r="E33" s="593" t="s">
        <v>417</v>
      </c>
      <c r="F33" s="593" t="s">
        <v>418</v>
      </c>
      <c r="G33" s="595"/>
      <c r="H33" s="595"/>
      <c r="I33" s="595"/>
      <c r="J33" s="595"/>
      <c r="K33" s="595"/>
      <c r="L33" s="595"/>
      <c r="M33" s="595"/>
      <c r="N33" s="595"/>
      <c r="O33" s="595"/>
      <c r="P33" s="595"/>
      <c r="Q33" s="595"/>
      <c r="R33" s="595"/>
      <c r="S33" s="595"/>
      <c r="T33" s="595"/>
      <c r="U33" s="595"/>
      <c r="V33" s="595"/>
      <c r="W33" s="593"/>
      <c r="X33" s="593"/>
    </row>
    <row r="34" spans="1:27" ht="38.25" customHeight="1">
      <c r="B34" s="787"/>
      <c r="C34" s="591" t="s">
        <v>477</v>
      </c>
      <c r="D34" s="594" t="s">
        <v>478</v>
      </c>
      <c r="E34" s="593" t="s">
        <v>417</v>
      </c>
      <c r="F34" s="593" t="s">
        <v>418</v>
      </c>
      <c r="G34" s="595"/>
      <c r="H34" s="595"/>
      <c r="I34" s="595"/>
      <c r="J34" s="595"/>
      <c r="K34" s="595"/>
      <c r="L34" s="595"/>
      <c r="M34" s="595"/>
      <c r="N34" s="595"/>
      <c r="O34" s="595"/>
      <c r="P34" s="595"/>
      <c r="Q34" s="595"/>
      <c r="R34" s="595"/>
      <c r="S34" s="595"/>
      <c r="T34" s="595"/>
      <c r="U34" s="595"/>
      <c r="V34" s="595"/>
      <c r="W34" s="593"/>
      <c r="X34" s="593"/>
    </row>
    <row r="35" spans="1:27" ht="38.25" customHeight="1">
      <c r="B35" s="787"/>
      <c r="C35" s="591" t="s">
        <v>479</v>
      </c>
      <c r="D35" s="592" t="s">
        <v>480</v>
      </c>
      <c r="E35" s="593" t="s">
        <v>417</v>
      </c>
      <c r="F35" s="593" t="s">
        <v>418</v>
      </c>
      <c r="G35" s="596"/>
      <c r="H35" s="596"/>
      <c r="I35" s="596"/>
      <c r="J35" s="596"/>
      <c r="K35" s="596"/>
      <c r="L35" s="596"/>
      <c r="M35" s="596"/>
      <c r="N35" s="596"/>
      <c r="O35" s="596"/>
      <c r="P35" s="596"/>
      <c r="Q35" s="596"/>
      <c r="R35" s="596"/>
      <c r="S35" s="596"/>
      <c r="T35" s="596"/>
      <c r="U35" s="596"/>
      <c r="V35" s="596"/>
      <c r="W35" s="593"/>
      <c r="X35" s="593"/>
    </row>
    <row r="36" spans="1:27" ht="25.25" customHeight="1">
      <c r="B36" s="792" t="s">
        <v>481</v>
      </c>
      <c r="C36" s="591" t="s">
        <v>482</v>
      </c>
      <c r="D36" s="594" t="s">
        <v>483</v>
      </c>
      <c r="E36" s="593" t="s">
        <v>417</v>
      </c>
      <c r="F36" s="593" t="s">
        <v>418</v>
      </c>
      <c r="G36" s="595"/>
      <c r="H36" s="595"/>
      <c r="I36" s="595"/>
      <c r="J36" s="595"/>
      <c r="K36" s="595"/>
      <c r="L36" s="595"/>
      <c r="M36" s="595"/>
      <c r="N36" s="595"/>
      <c r="O36" s="595"/>
      <c r="P36" s="595"/>
      <c r="Q36" s="595"/>
      <c r="R36" s="595"/>
      <c r="S36" s="595"/>
      <c r="T36" s="595"/>
      <c r="U36" s="595"/>
      <c r="V36" s="595"/>
      <c r="W36" s="593"/>
      <c r="X36" s="593"/>
    </row>
    <row r="37" spans="1:27" ht="34.5" customHeight="1">
      <c r="B37" s="792"/>
      <c r="C37" s="591" t="s">
        <v>484</v>
      </c>
      <c r="D37" s="592" t="s">
        <v>485</v>
      </c>
      <c r="E37" s="593" t="s">
        <v>417</v>
      </c>
      <c r="F37" s="593" t="s">
        <v>418</v>
      </c>
      <c r="G37" s="596"/>
      <c r="H37" s="596"/>
      <c r="I37" s="596"/>
      <c r="J37" s="596"/>
      <c r="K37" s="596"/>
      <c r="L37" s="596"/>
      <c r="M37" s="596"/>
      <c r="N37" s="596"/>
      <c r="O37" s="596"/>
      <c r="P37" s="596"/>
      <c r="Q37" s="596"/>
      <c r="R37" s="596"/>
      <c r="S37" s="596"/>
      <c r="T37" s="596"/>
      <c r="U37" s="596"/>
      <c r="V37" s="596"/>
      <c r="W37" s="593"/>
      <c r="X37" s="593"/>
    </row>
    <row r="38" spans="1:27" ht="20.25" customHeight="1">
      <c r="B38" s="787" t="s">
        <v>486</v>
      </c>
      <c r="C38" s="788"/>
      <c r="D38" s="789"/>
      <c r="E38" s="597">
        <f>IF(E5=0,0,E72)</f>
        <v>124</v>
      </c>
      <c r="F38" s="597">
        <f t="shared" ref="F38:X38" si="0">IF(F5=0,0,F72)</f>
        <v>62</v>
      </c>
      <c r="G38" s="597">
        <f t="shared" si="0"/>
        <v>0</v>
      </c>
      <c r="H38" s="597">
        <f t="shared" si="0"/>
        <v>0</v>
      </c>
      <c r="I38" s="597">
        <f t="shared" si="0"/>
        <v>0</v>
      </c>
      <c r="J38" s="597">
        <f t="shared" si="0"/>
        <v>0</v>
      </c>
      <c r="K38" s="597">
        <f t="shared" si="0"/>
        <v>0</v>
      </c>
      <c r="L38" s="597">
        <f t="shared" si="0"/>
        <v>0</v>
      </c>
      <c r="M38" s="597">
        <f t="shared" si="0"/>
        <v>0</v>
      </c>
      <c r="N38" s="597">
        <f t="shared" si="0"/>
        <v>0</v>
      </c>
      <c r="O38" s="597">
        <f t="shared" si="0"/>
        <v>0</v>
      </c>
      <c r="P38" s="597">
        <f t="shared" si="0"/>
        <v>0</v>
      </c>
      <c r="Q38" s="597">
        <f t="shared" si="0"/>
        <v>0</v>
      </c>
      <c r="R38" s="597">
        <f t="shared" si="0"/>
        <v>0</v>
      </c>
      <c r="S38" s="597">
        <f t="shared" si="0"/>
        <v>0</v>
      </c>
      <c r="T38" s="597">
        <f t="shared" si="0"/>
        <v>0</v>
      </c>
      <c r="U38" s="597">
        <f t="shared" si="0"/>
        <v>0</v>
      </c>
      <c r="V38" s="597">
        <f t="shared" si="0"/>
        <v>0</v>
      </c>
      <c r="W38" s="597">
        <f t="shared" si="0"/>
        <v>0</v>
      </c>
      <c r="X38" s="597">
        <f t="shared" si="0"/>
        <v>0</v>
      </c>
    </row>
    <row r="39" spans="1:27" ht="20.25" customHeight="1">
      <c r="B39" s="787" t="s">
        <v>487</v>
      </c>
      <c r="C39" s="788"/>
      <c r="D39" s="789"/>
      <c r="E39" s="597">
        <f>ROUND((E38/124)*100,2)</f>
        <v>100</v>
      </c>
      <c r="F39" s="597">
        <f t="shared" ref="F39:X39" si="1">ROUND((F38/124)*100,2)</f>
        <v>50</v>
      </c>
      <c r="G39" s="597">
        <f t="shared" si="1"/>
        <v>0</v>
      </c>
      <c r="H39" s="597">
        <f t="shared" si="1"/>
        <v>0</v>
      </c>
      <c r="I39" s="597">
        <f t="shared" si="1"/>
        <v>0</v>
      </c>
      <c r="J39" s="597">
        <f t="shared" si="1"/>
        <v>0</v>
      </c>
      <c r="K39" s="597">
        <f t="shared" si="1"/>
        <v>0</v>
      </c>
      <c r="L39" s="597">
        <f t="shared" si="1"/>
        <v>0</v>
      </c>
      <c r="M39" s="597">
        <f t="shared" si="1"/>
        <v>0</v>
      </c>
      <c r="N39" s="597">
        <f t="shared" si="1"/>
        <v>0</v>
      </c>
      <c r="O39" s="597">
        <f t="shared" si="1"/>
        <v>0</v>
      </c>
      <c r="P39" s="597">
        <f t="shared" si="1"/>
        <v>0</v>
      </c>
      <c r="Q39" s="597">
        <f t="shared" si="1"/>
        <v>0</v>
      </c>
      <c r="R39" s="597">
        <f t="shared" si="1"/>
        <v>0</v>
      </c>
      <c r="S39" s="597">
        <f t="shared" si="1"/>
        <v>0</v>
      </c>
      <c r="T39" s="597">
        <f t="shared" si="1"/>
        <v>0</v>
      </c>
      <c r="U39" s="597">
        <f t="shared" si="1"/>
        <v>0</v>
      </c>
      <c r="V39" s="597">
        <f t="shared" si="1"/>
        <v>0</v>
      </c>
      <c r="W39" s="597">
        <f t="shared" si="1"/>
        <v>0</v>
      </c>
      <c r="X39" s="597">
        <f t="shared" si="1"/>
        <v>0</v>
      </c>
    </row>
    <row r="40" spans="1:27" ht="20.25" customHeight="1">
      <c r="B40" s="787" t="s">
        <v>488</v>
      </c>
      <c r="C40" s="788"/>
      <c r="D40" s="789"/>
      <c r="E40" s="597" t="str">
        <f>IF(E39&gt;=3.6,"BSB",IF(E39&gt;=2.6,"BSH",IF(E39&gt;=1.6,"MB",IF(E39&gt;0,"BB",""))))</f>
        <v>BSB</v>
      </c>
      <c r="F40" s="597" t="str">
        <f t="shared" ref="F40:X40" si="2">IF(F39&gt;=3.6,"BSB",IF(F39&gt;=2.6,"BSH",IF(F39&gt;=1.6,"MB",IF(F39&gt;0,"BB",""))))</f>
        <v>BSB</v>
      </c>
      <c r="G40" s="597" t="str">
        <f t="shared" si="2"/>
        <v/>
      </c>
      <c r="H40" s="597" t="str">
        <f t="shared" si="2"/>
        <v/>
      </c>
      <c r="I40" s="597" t="str">
        <f t="shared" si="2"/>
        <v/>
      </c>
      <c r="J40" s="597" t="str">
        <f t="shared" si="2"/>
        <v/>
      </c>
      <c r="K40" s="597" t="str">
        <f t="shared" si="2"/>
        <v/>
      </c>
      <c r="L40" s="597" t="str">
        <f t="shared" si="2"/>
        <v/>
      </c>
      <c r="M40" s="597" t="str">
        <f t="shared" si="2"/>
        <v/>
      </c>
      <c r="N40" s="597" t="str">
        <f t="shared" si="2"/>
        <v/>
      </c>
      <c r="O40" s="597" t="str">
        <f t="shared" si="2"/>
        <v/>
      </c>
      <c r="P40" s="597" t="str">
        <f t="shared" si="2"/>
        <v/>
      </c>
      <c r="Q40" s="597" t="str">
        <f t="shared" si="2"/>
        <v/>
      </c>
      <c r="R40" s="597" t="str">
        <f t="shared" si="2"/>
        <v/>
      </c>
      <c r="S40" s="597" t="str">
        <f t="shared" si="2"/>
        <v/>
      </c>
      <c r="T40" s="597" t="str">
        <f t="shared" si="2"/>
        <v/>
      </c>
      <c r="U40" s="597" t="str">
        <f t="shared" si="2"/>
        <v/>
      </c>
      <c r="V40" s="597" t="str">
        <f t="shared" si="2"/>
        <v/>
      </c>
      <c r="W40" s="597" t="str">
        <f t="shared" si="2"/>
        <v/>
      </c>
      <c r="X40" s="597" t="str">
        <f t="shared" si="2"/>
        <v/>
      </c>
    </row>
    <row r="41" spans="1:27" ht="21" customHeight="1">
      <c r="B41" s="598"/>
      <c r="C41" s="599"/>
      <c r="D41" s="600"/>
      <c r="S41" s="790" t="s">
        <v>489</v>
      </c>
      <c r="T41" s="790"/>
      <c r="U41" s="790"/>
      <c r="V41" s="790"/>
      <c r="W41" s="790"/>
      <c r="X41" s="618">
        <f>SUM(E39:X39)/AB5</f>
        <v>75</v>
      </c>
    </row>
    <row r="42" spans="1:27" s="581" customFormat="1">
      <c r="A42" s="582"/>
      <c r="B42" s="601"/>
      <c r="C42" s="602"/>
      <c r="D42" s="603"/>
      <c r="W42" s="586"/>
      <c r="X42" s="582"/>
      <c r="Y42" s="582"/>
      <c r="Z42" s="582"/>
      <c r="AA42" s="582"/>
    </row>
    <row r="43" spans="1:27" s="581" customFormat="1" ht="22.5" hidden="1">
      <c r="A43" s="582"/>
      <c r="B43" s="604"/>
      <c r="C43" s="605"/>
      <c r="D43" s="606"/>
      <c r="W43" s="586"/>
      <c r="X43" s="582"/>
      <c r="Y43" s="582"/>
      <c r="Z43" s="582"/>
      <c r="AA43" s="582"/>
    </row>
    <row r="44" spans="1:27" s="581" customFormat="1" ht="23.5" hidden="1">
      <c r="A44" s="582"/>
      <c r="B44" s="607"/>
      <c r="C44" s="608"/>
      <c r="D44" s="609"/>
      <c r="W44" s="586"/>
      <c r="X44" s="582"/>
      <c r="Y44" s="582"/>
      <c r="Z44" s="582"/>
      <c r="AA44" s="582"/>
    </row>
    <row r="45" spans="1:27" s="581" customFormat="1" ht="23.5" hidden="1">
      <c r="A45" s="582"/>
      <c r="B45" s="607"/>
      <c r="C45" s="608"/>
      <c r="D45" s="609"/>
      <c r="W45" s="586"/>
      <c r="X45" s="582"/>
      <c r="Y45" s="582"/>
      <c r="Z45" s="582"/>
      <c r="AA45" s="582"/>
    </row>
    <row r="46" spans="1:27" s="581" customFormat="1" ht="23.5" hidden="1">
      <c r="A46" s="582"/>
      <c r="B46" s="785"/>
      <c r="C46" s="608"/>
      <c r="D46" s="609"/>
      <c r="W46" s="586"/>
      <c r="X46" s="582"/>
      <c r="Y46" s="582"/>
      <c r="Z46" s="582"/>
      <c r="AA46" s="582"/>
    </row>
    <row r="47" spans="1:27" s="581" customFormat="1" ht="23.5" hidden="1">
      <c r="A47" s="582"/>
      <c r="B47" s="785"/>
      <c r="C47" s="608"/>
      <c r="D47" s="606"/>
      <c r="W47" s="586"/>
      <c r="X47" s="582"/>
      <c r="Y47" s="582"/>
      <c r="Z47" s="582"/>
      <c r="AA47" s="582"/>
    </row>
    <row r="48" spans="1:27" s="581" customFormat="1" ht="23.5" hidden="1">
      <c r="A48" s="582"/>
      <c r="B48" s="785"/>
      <c r="C48" s="608"/>
      <c r="D48" s="606"/>
      <c r="W48" s="586"/>
      <c r="X48" s="582"/>
      <c r="Y48" s="582"/>
      <c r="Z48" s="582"/>
      <c r="AA48" s="582"/>
    </row>
    <row r="49" spans="1:27" s="581" customFormat="1" ht="23.5" hidden="1">
      <c r="A49" s="582"/>
      <c r="B49" s="785"/>
      <c r="C49" s="608"/>
      <c r="D49" s="606"/>
      <c r="W49" s="586"/>
      <c r="X49" s="582"/>
      <c r="Y49" s="582"/>
      <c r="Z49" s="582"/>
      <c r="AA49" s="582"/>
    </row>
    <row r="50" spans="1:27" s="581" customFormat="1" ht="23.5" hidden="1">
      <c r="A50" s="582"/>
      <c r="B50" s="785"/>
      <c r="C50" s="608"/>
      <c r="D50" s="606"/>
      <c r="W50" s="586"/>
      <c r="X50" s="582"/>
      <c r="Y50" s="582"/>
      <c r="Z50" s="582"/>
      <c r="AA50" s="582"/>
    </row>
    <row r="51" spans="1:27" s="581" customFormat="1" ht="23.5" hidden="1">
      <c r="A51" s="582"/>
      <c r="B51" s="610"/>
      <c r="C51" s="611"/>
      <c r="D51" s="612"/>
      <c r="W51" s="586"/>
      <c r="X51" s="582"/>
      <c r="Y51" s="582"/>
      <c r="Z51" s="582"/>
      <c r="AA51" s="582"/>
    </row>
    <row r="52" spans="1:27" s="581" customFormat="1" ht="23.5" hidden="1">
      <c r="A52" s="582"/>
      <c r="B52" s="786"/>
      <c r="C52" s="611"/>
      <c r="D52" s="609"/>
      <c r="W52" s="586"/>
      <c r="X52" s="582"/>
      <c r="Y52" s="582"/>
      <c r="Z52" s="582"/>
      <c r="AA52" s="582"/>
    </row>
    <row r="53" spans="1:27" s="581" customFormat="1" ht="139" hidden="1">
      <c r="A53" s="582"/>
      <c r="B53" s="786"/>
      <c r="C53" s="611"/>
      <c r="D53" s="613"/>
      <c r="W53" s="586"/>
      <c r="X53" s="582"/>
      <c r="Y53" s="582"/>
      <c r="Z53" s="582"/>
      <c r="AA53" s="582"/>
    </row>
    <row r="54" spans="1:27" s="581" customFormat="1" ht="23.5" hidden="1">
      <c r="A54" s="582"/>
      <c r="B54" s="786"/>
      <c r="C54" s="611"/>
      <c r="D54" s="609"/>
      <c r="W54" s="586"/>
      <c r="X54" s="582"/>
      <c r="Y54" s="582"/>
      <c r="Z54" s="582"/>
      <c r="AA54" s="582"/>
    </row>
    <row r="55" spans="1:27" s="581" customFormat="1" ht="23.5" hidden="1">
      <c r="A55" s="582"/>
      <c r="B55" s="786"/>
      <c r="C55" s="611"/>
      <c r="D55" s="609"/>
      <c r="W55" s="586"/>
      <c r="X55" s="582"/>
      <c r="Y55" s="582"/>
      <c r="Z55" s="582"/>
      <c r="AA55" s="582"/>
    </row>
    <row r="56" spans="1:27" s="581" customFormat="1" ht="23.5" hidden="1">
      <c r="A56" s="582"/>
      <c r="B56" s="786"/>
      <c r="C56" s="611"/>
      <c r="D56" s="609"/>
      <c r="W56" s="586"/>
      <c r="X56" s="582"/>
      <c r="Y56" s="582"/>
      <c r="Z56" s="582"/>
      <c r="AA56" s="582"/>
    </row>
    <row r="57" spans="1:27" s="581" customFormat="1" ht="23.5" hidden="1">
      <c r="A57" s="582"/>
      <c r="B57" s="786"/>
      <c r="C57" s="611"/>
      <c r="D57" s="609"/>
      <c r="W57" s="586"/>
      <c r="X57" s="582"/>
      <c r="Y57" s="582"/>
      <c r="Z57" s="582"/>
      <c r="AA57" s="582"/>
    </row>
    <row r="58" spans="1:27" s="581" customFormat="1" ht="23.5" hidden="1">
      <c r="A58" s="582"/>
      <c r="B58" s="786"/>
      <c r="C58" s="611"/>
      <c r="D58" s="609"/>
      <c r="W58" s="586"/>
      <c r="X58" s="582"/>
      <c r="Y58" s="582"/>
      <c r="Z58" s="582"/>
      <c r="AA58" s="582"/>
    </row>
    <row r="59" spans="1:27" s="581" customFormat="1" ht="22.5" hidden="1">
      <c r="A59" s="582"/>
      <c r="B59" s="604"/>
      <c r="C59" s="605"/>
      <c r="D59" s="612"/>
      <c r="W59" s="586"/>
      <c r="X59" s="582"/>
      <c r="Y59" s="582"/>
      <c r="Z59" s="582"/>
      <c r="AA59" s="582"/>
    </row>
    <row r="60" spans="1:27" s="581" customFormat="1" ht="101.4" hidden="1" customHeight="1">
      <c r="A60" s="582"/>
      <c r="B60" s="614"/>
      <c r="C60" s="615"/>
      <c r="D60" s="616"/>
      <c r="W60" s="586"/>
      <c r="X60" s="582"/>
      <c r="Y60" s="582"/>
      <c r="Z60" s="582"/>
      <c r="AA60" s="582"/>
    </row>
    <row r="61" spans="1:27" s="581" customFormat="1" hidden="1">
      <c r="A61" s="582"/>
      <c r="B61" s="614"/>
      <c r="C61" s="615"/>
      <c r="D61" s="617"/>
      <c r="W61" s="586"/>
      <c r="X61" s="582"/>
      <c r="Y61" s="582"/>
      <c r="Z61" s="582"/>
      <c r="AA61" s="582"/>
    </row>
    <row r="62" spans="1:27" s="581" customFormat="1" hidden="1">
      <c r="A62" s="582"/>
      <c r="B62" s="614"/>
      <c r="C62" s="615"/>
      <c r="D62" s="617"/>
      <c r="W62" s="586"/>
      <c r="X62" s="582"/>
      <c r="Y62" s="582"/>
      <c r="Z62" s="582"/>
      <c r="AA62" s="582"/>
    </row>
    <row r="63" spans="1:27" s="581" customFormat="1" hidden="1">
      <c r="A63" s="582"/>
      <c r="B63" s="614"/>
      <c r="C63" s="615"/>
      <c r="D63" s="617"/>
      <c r="W63" s="586"/>
      <c r="X63" s="582"/>
      <c r="Y63" s="582"/>
      <c r="Z63" s="582"/>
      <c r="AA63" s="582"/>
    </row>
    <row r="64" spans="1:27" s="581" customFormat="1" hidden="1">
      <c r="A64" s="582"/>
      <c r="B64" s="614"/>
      <c r="C64" s="615"/>
      <c r="D64" s="617"/>
      <c r="W64" s="586"/>
      <c r="X64" s="582"/>
      <c r="Y64" s="582"/>
      <c r="Z64" s="582"/>
      <c r="AA64" s="582"/>
    </row>
    <row r="65" spans="1:30" s="581" customFormat="1" hidden="1">
      <c r="A65" s="582"/>
      <c r="B65" s="614"/>
      <c r="C65" s="615"/>
      <c r="D65" s="617"/>
      <c r="W65" s="586"/>
      <c r="X65" s="582"/>
      <c r="Y65" s="582"/>
      <c r="Z65" s="582"/>
      <c r="AA65" s="582"/>
    </row>
    <row r="66" spans="1:30" s="581" customFormat="1" hidden="1">
      <c r="A66" s="582"/>
      <c r="B66" s="614"/>
      <c r="C66" s="615"/>
      <c r="D66" s="617"/>
      <c r="W66" s="586"/>
      <c r="X66" s="582"/>
      <c r="Y66" s="582"/>
      <c r="Z66" s="582"/>
      <c r="AA66" s="582"/>
    </row>
    <row r="67" spans="1:30" s="581" customFormat="1" hidden="1">
      <c r="A67" s="582"/>
      <c r="B67" s="614"/>
      <c r="C67" s="615"/>
      <c r="D67" s="617"/>
      <c r="W67" s="586"/>
      <c r="X67" s="582"/>
      <c r="Y67" s="582"/>
      <c r="Z67" s="582"/>
      <c r="AA67" s="582"/>
    </row>
    <row r="68" spans="1:30" s="581" customFormat="1" hidden="1">
      <c r="A68" s="582"/>
      <c r="B68" s="614"/>
      <c r="C68" s="615"/>
      <c r="D68" s="617"/>
      <c r="W68" s="586"/>
      <c r="X68" s="582"/>
      <c r="Y68" s="582"/>
      <c r="Z68" s="582"/>
      <c r="AA68" s="582"/>
    </row>
    <row r="69" spans="1:30" hidden="1">
      <c r="B69" s="614"/>
      <c r="C69" s="615"/>
      <c r="D69" s="617"/>
    </row>
    <row r="70" spans="1:30" hidden="1">
      <c r="B70" s="614"/>
      <c r="C70" s="615"/>
      <c r="D70" s="617"/>
    </row>
    <row r="71" spans="1:30" hidden="1">
      <c r="B71" s="614"/>
      <c r="C71" s="615"/>
      <c r="D71" s="617"/>
    </row>
    <row r="72" spans="1:30" hidden="1">
      <c r="B72" s="614"/>
      <c r="C72" s="615"/>
      <c r="D72" s="617"/>
      <c r="E72" s="581">
        <f>SUM(E73:E76)</f>
        <v>124</v>
      </c>
      <c r="F72" s="581">
        <f t="shared" ref="F72:V72" si="3">SUM(F73:F76)</f>
        <v>62</v>
      </c>
      <c r="G72" s="581">
        <f t="shared" si="3"/>
        <v>6</v>
      </c>
      <c r="H72" s="581">
        <f t="shared" si="3"/>
        <v>0</v>
      </c>
      <c r="I72" s="581">
        <f t="shared" si="3"/>
        <v>0</v>
      </c>
      <c r="J72" s="581">
        <f t="shared" si="3"/>
        <v>0</v>
      </c>
      <c r="K72" s="581">
        <f t="shared" si="3"/>
        <v>0</v>
      </c>
      <c r="L72" s="581">
        <f t="shared" si="3"/>
        <v>0</v>
      </c>
      <c r="M72" s="581">
        <f t="shared" si="3"/>
        <v>0</v>
      </c>
      <c r="N72" s="581">
        <f t="shared" si="3"/>
        <v>0</v>
      </c>
      <c r="O72" s="581">
        <f t="shared" si="3"/>
        <v>0</v>
      </c>
      <c r="P72" s="581">
        <f t="shared" si="3"/>
        <v>11</v>
      </c>
      <c r="Q72" s="581">
        <f t="shared" si="3"/>
        <v>0</v>
      </c>
      <c r="R72" s="581">
        <f t="shared" si="3"/>
        <v>0</v>
      </c>
      <c r="S72" s="581">
        <f t="shared" si="3"/>
        <v>0</v>
      </c>
      <c r="T72" s="581">
        <f t="shared" si="3"/>
        <v>0</v>
      </c>
      <c r="U72" s="581">
        <f t="shared" si="3"/>
        <v>0</v>
      </c>
      <c r="V72" s="581">
        <f t="shared" si="3"/>
        <v>0</v>
      </c>
    </row>
    <row r="73" spans="1:30" hidden="1">
      <c r="B73" s="614"/>
      <c r="C73" s="615"/>
      <c r="D73" s="617"/>
      <c r="E73" s="621">
        <f>E77*4</f>
        <v>124</v>
      </c>
      <c r="F73" s="621">
        <f t="shared" ref="F73:V73" si="4">F77*4</f>
        <v>0</v>
      </c>
      <c r="G73" s="621">
        <f t="shared" si="4"/>
        <v>0</v>
      </c>
      <c r="H73" s="621">
        <f t="shared" si="4"/>
        <v>0</v>
      </c>
      <c r="I73" s="621">
        <f t="shared" si="4"/>
        <v>0</v>
      </c>
      <c r="J73" s="621">
        <f t="shared" si="4"/>
        <v>0</v>
      </c>
      <c r="K73" s="621">
        <f t="shared" si="4"/>
        <v>0</v>
      </c>
      <c r="L73" s="621">
        <f t="shared" si="4"/>
        <v>0</v>
      </c>
      <c r="M73" s="621">
        <f t="shared" si="4"/>
        <v>0</v>
      </c>
      <c r="N73" s="621">
        <f t="shared" si="4"/>
        <v>0</v>
      </c>
      <c r="O73" s="621">
        <f t="shared" si="4"/>
        <v>0</v>
      </c>
      <c r="P73" s="621">
        <f t="shared" si="4"/>
        <v>8</v>
      </c>
      <c r="Q73" s="621">
        <f t="shared" si="4"/>
        <v>0</v>
      </c>
      <c r="R73" s="621">
        <f t="shared" si="4"/>
        <v>0</v>
      </c>
      <c r="S73" s="621">
        <f t="shared" si="4"/>
        <v>0</v>
      </c>
      <c r="T73" s="621">
        <f t="shared" si="4"/>
        <v>0</v>
      </c>
      <c r="U73" s="621">
        <f t="shared" si="4"/>
        <v>0</v>
      </c>
      <c r="V73" s="621">
        <f t="shared" si="4"/>
        <v>0</v>
      </c>
    </row>
    <row r="74" spans="1:30" hidden="1">
      <c r="B74" s="614"/>
      <c r="C74" s="615"/>
      <c r="D74" s="617"/>
      <c r="E74" s="621">
        <f>E78*3</f>
        <v>0</v>
      </c>
      <c r="F74" s="621">
        <f t="shared" ref="F74:V74" si="5">F78*3</f>
        <v>0</v>
      </c>
      <c r="G74" s="621">
        <f t="shared" si="5"/>
        <v>3</v>
      </c>
      <c r="H74" s="621">
        <f t="shared" si="5"/>
        <v>0</v>
      </c>
      <c r="I74" s="621">
        <f t="shared" si="5"/>
        <v>0</v>
      </c>
      <c r="J74" s="621">
        <f t="shared" si="5"/>
        <v>0</v>
      </c>
      <c r="K74" s="621">
        <f t="shared" si="5"/>
        <v>0</v>
      </c>
      <c r="L74" s="621">
        <f t="shared" si="5"/>
        <v>0</v>
      </c>
      <c r="M74" s="621">
        <f t="shared" si="5"/>
        <v>0</v>
      </c>
      <c r="N74" s="621">
        <f t="shared" si="5"/>
        <v>0</v>
      </c>
      <c r="O74" s="621">
        <f t="shared" si="5"/>
        <v>0</v>
      </c>
      <c r="P74" s="621">
        <f t="shared" si="5"/>
        <v>0</v>
      </c>
      <c r="Q74" s="621">
        <f t="shared" si="5"/>
        <v>0</v>
      </c>
      <c r="R74" s="621">
        <f t="shared" si="5"/>
        <v>0</v>
      </c>
      <c r="S74" s="621">
        <f t="shared" si="5"/>
        <v>0</v>
      </c>
      <c r="T74" s="621">
        <f t="shared" si="5"/>
        <v>0</v>
      </c>
      <c r="U74" s="621">
        <f t="shared" si="5"/>
        <v>0</v>
      </c>
      <c r="V74" s="621">
        <f t="shared" si="5"/>
        <v>0</v>
      </c>
    </row>
    <row r="75" spans="1:30" hidden="1">
      <c r="E75" s="621">
        <f>E79*2</f>
        <v>0</v>
      </c>
      <c r="F75" s="621">
        <f t="shared" ref="F75:V75" si="6">F79*2</f>
        <v>62</v>
      </c>
      <c r="G75" s="621">
        <f t="shared" si="6"/>
        <v>2</v>
      </c>
      <c r="H75" s="621">
        <f t="shared" si="6"/>
        <v>0</v>
      </c>
      <c r="I75" s="621">
        <f t="shared" si="6"/>
        <v>0</v>
      </c>
      <c r="J75" s="621">
        <f t="shared" si="6"/>
        <v>0</v>
      </c>
      <c r="K75" s="621">
        <f t="shared" si="6"/>
        <v>0</v>
      </c>
      <c r="L75" s="621">
        <f t="shared" si="6"/>
        <v>0</v>
      </c>
      <c r="M75" s="621">
        <f t="shared" si="6"/>
        <v>0</v>
      </c>
      <c r="N75" s="621">
        <f t="shared" si="6"/>
        <v>0</v>
      </c>
      <c r="O75" s="621">
        <f t="shared" si="6"/>
        <v>0</v>
      </c>
      <c r="P75" s="621">
        <f t="shared" si="6"/>
        <v>2</v>
      </c>
      <c r="Q75" s="621">
        <f t="shared" si="6"/>
        <v>0</v>
      </c>
      <c r="R75" s="621">
        <f t="shared" si="6"/>
        <v>0</v>
      </c>
      <c r="S75" s="621">
        <f t="shared" si="6"/>
        <v>0</v>
      </c>
      <c r="T75" s="621">
        <f t="shared" si="6"/>
        <v>0</v>
      </c>
      <c r="U75" s="621">
        <f t="shared" si="6"/>
        <v>0</v>
      </c>
      <c r="V75" s="621">
        <f t="shared" si="6"/>
        <v>0</v>
      </c>
    </row>
    <row r="76" spans="1:30" hidden="1">
      <c r="E76" s="621">
        <f>E80*1</f>
        <v>0</v>
      </c>
      <c r="F76" s="621">
        <f t="shared" ref="F76:V76" si="7">F80*1</f>
        <v>0</v>
      </c>
      <c r="G76" s="621">
        <f t="shared" si="7"/>
        <v>1</v>
      </c>
      <c r="H76" s="621">
        <f t="shared" si="7"/>
        <v>0</v>
      </c>
      <c r="I76" s="621">
        <f t="shared" si="7"/>
        <v>0</v>
      </c>
      <c r="J76" s="621">
        <f t="shared" si="7"/>
        <v>0</v>
      </c>
      <c r="K76" s="621">
        <f t="shared" si="7"/>
        <v>0</v>
      </c>
      <c r="L76" s="621">
        <f t="shared" si="7"/>
        <v>0</v>
      </c>
      <c r="M76" s="621">
        <f t="shared" si="7"/>
        <v>0</v>
      </c>
      <c r="N76" s="621">
        <f t="shared" si="7"/>
        <v>0</v>
      </c>
      <c r="O76" s="621">
        <f t="shared" si="7"/>
        <v>0</v>
      </c>
      <c r="P76" s="621">
        <f t="shared" si="7"/>
        <v>1</v>
      </c>
      <c r="Q76" s="621">
        <f t="shared" si="7"/>
        <v>0</v>
      </c>
      <c r="R76" s="621">
        <f t="shared" si="7"/>
        <v>0</v>
      </c>
      <c r="S76" s="621">
        <f t="shared" si="7"/>
        <v>0</v>
      </c>
      <c r="T76" s="621">
        <f t="shared" si="7"/>
        <v>0</v>
      </c>
      <c r="U76" s="621">
        <f t="shared" si="7"/>
        <v>0</v>
      </c>
      <c r="V76" s="621">
        <f t="shared" si="7"/>
        <v>0</v>
      </c>
    </row>
    <row r="77" spans="1:30" hidden="1">
      <c r="E77" s="581">
        <f t="shared" ref="E77:V77" si="8">COUNTIF(E$7:E$37,$E$81)</f>
        <v>31</v>
      </c>
      <c r="F77" s="581">
        <f t="shared" si="8"/>
        <v>0</v>
      </c>
      <c r="G77" s="581">
        <f t="shared" si="8"/>
        <v>0</v>
      </c>
      <c r="H77" s="581">
        <f t="shared" si="8"/>
        <v>0</v>
      </c>
      <c r="I77" s="581">
        <f t="shared" si="8"/>
        <v>0</v>
      </c>
      <c r="J77" s="581">
        <f t="shared" si="8"/>
        <v>0</v>
      </c>
      <c r="K77" s="581">
        <f t="shared" si="8"/>
        <v>0</v>
      </c>
      <c r="L77" s="581">
        <f t="shared" si="8"/>
        <v>0</v>
      </c>
      <c r="M77" s="581">
        <f t="shared" si="8"/>
        <v>0</v>
      </c>
      <c r="N77" s="581">
        <f t="shared" si="8"/>
        <v>0</v>
      </c>
      <c r="O77" s="581">
        <f t="shared" si="8"/>
        <v>0</v>
      </c>
      <c r="P77" s="581">
        <f t="shared" si="8"/>
        <v>2</v>
      </c>
      <c r="Q77" s="581">
        <f t="shared" si="8"/>
        <v>0</v>
      </c>
      <c r="R77" s="581">
        <f t="shared" si="8"/>
        <v>0</v>
      </c>
      <c r="S77" s="581">
        <f t="shared" si="8"/>
        <v>0</v>
      </c>
      <c r="T77" s="581">
        <f t="shared" si="8"/>
        <v>0</v>
      </c>
      <c r="U77" s="581">
        <f t="shared" si="8"/>
        <v>0</v>
      </c>
      <c r="V77" s="581">
        <f t="shared" si="8"/>
        <v>0</v>
      </c>
      <c r="W77" s="581"/>
      <c r="X77" s="581"/>
      <c r="Y77" s="581"/>
      <c r="Z77" s="581"/>
      <c r="AA77" s="581"/>
      <c r="AB77" s="581"/>
      <c r="AC77" s="581"/>
      <c r="AD77" s="581"/>
    </row>
    <row r="78" spans="1:30" hidden="1">
      <c r="E78" s="581">
        <f t="shared" ref="E78:V78" si="9">COUNTIF(E$7:E$37,$E$82)</f>
        <v>0</v>
      </c>
      <c r="F78" s="581">
        <f t="shared" si="9"/>
        <v>0</v>
      </c>
      <c r="G78" s="581">
        <f t="shared" si="9"/>
        <v>1</v>
      </c>
      <c r="H78" s="581">
        <f t="shared" si="9"/>
        <v>0</v>
      </c>
      <c r="I78" s="581">
        <f t="shared" si="9"/>
        <v>0</v>
      </c>
      <c r="J78" s="581">
        <f t="shared" si="9"/>
        <v>0</v>
      </c>
      <c r="K78" s="581">
        <f t="shared" si="9"/>
        <v>0</v>
      </c>
      <c r="L78" s="581">
        <f t="shared" si="9"/>
        <v>0</v>
      </c>
      <c r="M78" s="581">
        <f t="shared" si="9"/>
        <v>0</v>
      </c>
      <c r="N78" s="581">
        <f t="shared" si="9"/>
        <v>0</v>
      </c>
      <c r="O78" s="581">
        <f t="shared" si="9"/>
        <v>0</v>
      </c>
      <c r="P78" s="581">
        <f t="shared" si="9"/>
        <v>0</v>
      </c>
      <c r="Q78" s="581">
        <f t="shared" si="9"/>
        <v>0</v>
      </c>
      <c r="R78" s="581">
        <f t="shared" si="9"/>
        <v>0</v>
      </c>
      <c r="S78" s="581">
        <f t="shared" si="9"/>
        <v>0</v>
      </c>
      <c r="T78" s="581">
        <f t="shared" si="9"/>
        <v>0</v>
      </c>
      <c r="U78" s="581">
        <f t="shared" si="9"/>
        <v>0</v>
      </c>
      <c r="V78" s="581">
        <f t="shared" si="9"/>
        <v>0</v>
      </c>
      <c r="W78" s="581"/>
      <c r="X78" s="581"/>
      <c r="Y78" s="581"/>
      <c r="Z78" s="581"/>
      <c r="AA78" s="581"/>
      <c r="AB78" s="581"/>
      <c r="AC78" s="581"/>
      <c r="AD78" s="581"/>
    </row>
    <row r="79" spans="1:30" hidden="1">
      <c r="E79" s="581">
        <f t="shared" ref="E79:V79" si="10">COUNTIF(E$7:E$37,$E$83)</f>
        <v>0</v>
      </c>
      <c r="F79" s="581">
        <f t="shared" si="10"/>
        <v>31</v>
      </c>
      <c r="G79" s="581">
        <f t="shared" si="10"/>
        <v>1</v>
      </c>
      <c r="H79" s="581">
        <f t="shared" si="10"/>
        <v>0</v>
      </c>
      <c r="I79" s="581">
        <f t="shared" si="10"/>
        <v>0</v>
      </c>
      <c r="J79" s="581">
        <f t="shared" si="10"/>
        <v>0</v>
      </c>
      <c r="K79" s="581">
        <f t="shared" si="10"/>
        <v>0</v>
      </c>
      <c r="L79" s="581">
        <f t="shared" si="10"/>
        <v>0</v>
      </c>
      <c r="M79" s="581">
        <f t="shared" si="10"/>
        <v>0</v>
      </c>
      <c r="N79" s="581">
        <f t="shared" si="10"/>
        <v>0</v>
      </c>
      <c r="O79" s="581">
        <f t="shared" si="10"/>
        <v>0</v>
      </c>
      <c r="P79" s="581">
        <f t="shared" si="10"/>
        <v>1</v>
      </c>
      <c r="Q79" s="581">
        <f t="shared" si="10"/>
        <v>0</v>
      </c>
      <c r="R79" s="581">
        <f t="shared" si="10"/>
        <v>0</v>
      </c>
      <c r="S79" s="581">
        <f t="shared" si="10"/>
        <v>0</v>
      </c>
      <c r="T79" s="581">
        <f t="shared" si="10"/>
        <v>0</v>
      </c>
      <c r="U79" s="581">
        <f t="shared" si="10"/>
        <v>0</v>
      </c>
      <c r="V79" s="581">
        <f t="shared" si="10"/>
        <v>0</v>
      </c>
      <c r="W79" s="581"/>
      <c r="X79" s="581"/>
      <c r="Y79" s="581"/>
      <c r="Z79" s="581"/>
      <c r="AA79" s="581"/>
      <c r="AB79" s="581"/>
      <c r="AC79" s="581"/>
      <c r="AD79" s="581"/>
    </row>
    <row r="80" spans="1:30" hidden="1">
      <c r="E80" s="581">
        <f t="shared" ref="E80:V80" si="11">COUNTIF(E$7:E$37,$E$84)</f>
        <v>0</v>
      </c>
      <c r="F80" s="581">
        <f t="shared" si="11"/>
        <v>0</v>
      </c>
      <c r="G80" s="581">
        <f t="shared" si="11"/>
        <v>1</v>
      </c>
      <c r="H80" s="581">
        <f t="shared" si="11"/>
        <v>0</v>
      </c>
      <c r="I80" s="581">
        <f t="shared" si="11"/>
        <v>0</v>
      </c>
      <c r="J80" s="581">
        <f t="shared" si="11"/>
        <v>0</v>
      </c>
      <c r="K80" s="581">
        <f t="shared" si="11"/>
        <v>0</v>
      </c>
      <c r="L80" s="581">
        <f t="shared" si="11"/>
        <v>0</v>
      </c>
      <c r="M80" s="581">
        <f t="shared" si="11"/>
        <v>0</v>
      </c>
      <c r="N80" s="581">
        <f t="shared" si="11"/>
        <v>0</v>
      </c>
      <c r="O80" s="581">
        <f t="shared" si="11"/>
        <v>0</v>
      </c>
      <c r="P80" s="581">
        <f t="shared" si="11"/>
        <v>1</v>
      </c>
      <c r="Q80" s="581">
        <f t="shared" si="11"/>
        <v>0</v>
      </c>
      <c r="R80" s="581">
        <f t="shared" si="11"/>
        <v>0</v>
      </c>
      <c r="S80" s="581">
        <f t="shared" si="11"/>
        <v>0</v>
      </c>
      <c r="T80" s="581">
        <f t="shared" si="11"/>
        <v>0</v>
      </c>
      <c r="U80" s="581">
        <f t="shared" si="11"/>
        <v>0</v>
      </c>
      <c r="V80" s="581">
        <f t="shared" si="11"/>
        <v>0</v>
      </c>
      <c r="W80" s="581"/>
      <c r="X80" s="581"/>
      <c r="Y80" s="581"/>
      <c r="Z80" s="581"/>
      <c r="AA80" s="581"/>
      <c r="AB80" s="581"/>
      <c r="AC80" s="581"/>
      <c r="AD80" s="581"/>
    </row>
    <row r="81" spans="5:5" hidden="1">
      <c r="E81" s="622" t="s">
        <v>417</v>
      </c>
    </row>
    <row r="82" spans="5:5" hidden="1">
      <c r="E82" s="622" t="s">
        <v>424</v>
      </c>
    </row>
    <row r="83" spans="5:5" hidden="1">
      <c r="E83" s="623" t="s">
        <v>418</v>
      </c>
    </row>
    <row r="84" spans="5:5" hidden="1">
      <c r="E84" s="622" t="s">
        <v>419</v>
      </c>
    </row>
  </sheetData>
  <sheetProtection sheet="1"/>
  <mergeCells count="17">
    <mergeCell ref="B2:V2"/>
    <mergeCell ref="B3:V3"/>
    <mergeCell ref="C5:D5"/>
    <mergeCell ref="C6:D6"/>
    <mergeCell ref="B38:D38"/>
    <mergeCell ref="S41:W41"/>
    <mergeCell ref="B7:B11"/>
    <mergeCell ref="B12:B14"/>
    <mergeCell ref="B15:B21"/>
    <mergeCell ref="B22:B25"/>
    <mergeCell ref="B26:B35"/>
    <mergeCell ref="B36:B37"/>
    <mergeCell ref="B46:B50"/>
    <mergeCell ref="B52:B53"/>
    <mergeCell ref="B54:B58"/>
    <mergeCell ref="B39:D39"/>
    <mergeCell ref="B40:D40"/>
  </mergeCells>
  <dataValidations count="3">
    <dataValidation allowBlank="1" showInputMessage="1" showErrorMessage="1" promptTitle="Nama Siswa" prompt="Jika tidak ada siswanya _x000a_JANGAN MENULIS APAPUN_x000a_di sel ini" sqref="E5:X5"/>
    <dataValidation type="list" allowBlank="1" showInputMessage="1" showErrorMessage="1" promptTitle="Perhatian" prompt="Sebelum mengisi nilai_x000a_Silahkan ngisi _x000a_NAMA SISWA _x000a_terlebuh dahulu di atas" sqref="E7:E8 F7:F37 G7:X8">
      <formula1>"BSB,BSH,MB,BB"</formula1>
    </dataValidation>
    <dataValidation type="list" allowBlank="1" showInputMessage="1" showErrorMessage="1" sqref="E9:E37 G9:X37">
      <formula1>"BSB,BSH,MB,BB"</formula1>
    </dataValidation>
  </dataValidations>
  <pageMargins left="0.71" right="0.71" top="0.75" bottom="0.75" header="0.31" footer="0.31"/>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4"/>
  <sheetViews>
    <sheetView showGridLines="0" showRowColHeaders="0" workbookViewId="0">
      <pane activePane="bottomRight" state="frozen"/>
    </sheetView>
  </sheetViews>
  <sheetFormatPr defaultColWidth="0" defaultRowHeight="14.5" zeroHeight="1"/>
  <cols>
    <col min="1" max="1" width="11.90625" style="141" customWidth="1"/>
    <col min="2" max="2" width="3.90625" style="141" customWidth="1"/>
    <col min="3" max="3" width="22.453125" style="141" customWidth="1"/>
    <col min="4" max="4" width="12.6328125" style="141" customWidth="1"/>
    <col min="5" max="5" width="1.6328125" style="141" customWidth="1"/>
    <col min="6" max="6" width="12" style="141" customWidth="1"/>
    <col min="7" max="7" width="19.36328125" style="141" customWidth="1"/>
    <col min="8" max="8" width="10.453125" style="359" customWidth="1"/>
    <col min="9" max="9" width="11.90625" style="141" customWidth="1"/>
    <col min="10" max="16384" width="9.08984375" style="141" hidden="1"/>
  </cols>
  <sheetData>
    <row r="1" spans="1:9">
      <c r="B1" s="838" t="str">
        <f>RekapGr!$B$1</f>
        <v>Halaman ini tinggal PRINT saja</v>
      </c>
      <c r="C1" s="838"/>
      <c r="D1" s="838"/>
      <c r="E1" s="838"/>
      <c r="F1" s="556"/>
      <c r="G1" s="556"/>
      <c r="H1" s="557"/>
      <c r="I1" s="556"/>
    </row>
    <row r="2" spans="1:9">
      <c r="B2" s="838" t="str">
        <f>RekapGr!$B$2</f>
        <v>semua terisi secara otomatis</v>
      </c>
      <c r="C2" s="838"/>
      <c r="D2" s="838"/>
      <c r="E2" s="838"/>
      <c r="F2" s="556"/>
      <c r="G2" s="556"/>
      <c r="H2" s="557"/>
      <c r="I2" s="556"/>
    </row>
    <row r="3" spans="1:9">
      <c r="B3" s="839"/>
      <c r="C3" s="839"/>
      <c r="D3" s="839"/>
      <c r="E3" s="839"/>
      <c r="F3" s="556"/>
      <c r="G3" s="556"/>
      <c r="H3" s="557"/>
      <c r="I3" s="556"/>
    </row>
    <row r="4" spans="1:9">
      <c r="A4" s="147"/>
      <c r="B4" s="147"/>
      <c r="C4" s="147"/>
      <c r="D4" s="147"/>
      <c r="E4" s="147"/>
      <c r="F4" s="147"/>
      <c r="G4" s="147"/>
      <c r="H4" s="372"/>
      <c r="I4" s="147"/>
    </row>
    <row r="5" spans="1:9" ht="15.5">
      <c r="A5" s="147"/>
      <c r="B5" s="840" t="s">
        <v>490</v>
      </c>
      <c r="C5" s="840"/>
      <c r="D5" s="840"/>
      <c r="E5" s="840"/>
      <c r="F5" s="840"/>
      <c r="G5" s="840"/>
      <c r="H5" s="840"/>
      <c r="I5" s="147"/>
    </row>
    <row r="6" spans="1:9" ht="15.5">
      <c r="A6" s="147"/>
      <c r="B6" s="840" t="s">
        <v>491</v>
      </c>
      <c r="C6" s="840"/>
      <c r="D6" s="840"/>
      <c r="E6" s="840"/>
      <c r="F6" s="840"/>
      <c r="G6" s="840"/>
      <c r="H6" s="840"/>
      <c r="I6" s="147"/>
    </row>
    <row r="7" spans="1:9" ht="7.5" customHeight="1">
      <c r="A7" s="147"/>
      <c r="B7" s="361"/>
      <c r="C7" s="361"/>
      <c r="D7" s="361"/>
      <c r="E7" s="361"/>
      <c r="F7" s="361"/>
      <c r="G7" s="361"/>
      <c r="H7" s="361"/>
      <c r="I7" s="147"/>
    </row>
    <row r="8" spans="1:9">
      <c r="A8" s="147"/>
      <c r="B8" s="558" t="str">
        <f>DATA!B8</f>
        <v>A.   IDENTITAS GURU YANG DINILAI</v>
      </c>
      <c r="C8" s="200"/>
      <c r="D8" s="200"/>
      <c r="E8" s="200"/>
      <c r="F8" s="200"/>
      <c r="G8" s="200"/>
      <c r="H8" s="361"/>
      <c r="I8" s="147"/>
    </row>
    <row r="9" spans="1:9" ht="14.15" customHeight="1">
      <c r="A9" s="147"/>
      <c r="B9" s="559" t="str">
        <f>DATA!B9</f>
        <v>Nama</v>
      </c>
      <c r="C9" s="200"/>
      <c r="D9" s="200"/>
      <c r="E9" s="200" t="s">
        <v>492</v>
      </c>
      <c r="F9" s="837">
        <f>DATA!F9</f>
        <v>0</v>
      </c>
      <c r="G9" s="837"/>
      <c r="H9" s="837"/>
      <c r="I9" s="147"/>
    </row>
    <row r="10" spans="1:9" ht="14.15" customHeight="1">
      <c r="A10" s="147"/>
      <c r="B10" s="559" t="str">
        <f>DATA!B10</f>
        <v>NI P</v>
      </c>
      <c r="C10" s="200"/>
      <c r="D10" s="200"/>
      <c r="E10" s="200" t="s">
        <v>492</v>
      </c>
      <c r="F10" s="836">
        <f>DATA!F10</f>
        <v>0</v>
      </c>
      <c r="G10" s="836"/>
      <c r="H10" s="836"/>
      <c r="I10" s="147"/>
    </row>
    <row r="11" spans="1:9" ht="14.15" customHeight="1">
      <c r="A11" s="147"/>
      <c r="B11" s="559" t="str">
        <f>DATA!B11</f>
        <v>Tempat/Tanggal Lahir</v>
      </c>
      <c r="C11" s="200"/>
      <c r="D11" s="200"/>
      <c r="E11" s="200" t="s">
        <v>492</v>
      </c>
      <c r="F11" s="836">
        <f>DATA!F11</f>
        <v>0</v>
      </c>
      <c r="G11" s="836"/>
      <c r="H11" s="836"/>
      <c r="I11" s="147"/>
    </row>
    <row r="12" spans="1:9" ht="14.15" customHeight="1">
      <c r="A12" s="147"/>
      <c r="B12" s="559" t="str">
        <f>DATA!B12</f>
        <v>Pangkat/Golongan</v>
      </c>
      <c r="C12" s="200"/>
      <c r="D12" s="200"/>
      <c r="E12" s="200" t="s">
        <v>492</v>
      </c>
      <c r="F12" s="836" t="str">
        <f>DATA!F12</f>
        <v>Penata Muda Tk I, III/b</v>
      </c>
      <c r="G12" s="836"/>
      <c r="H12" s="836"/>
      <c r="I12" s="147"/>
    </row>
    <row r="13" spans="1:9" ht="14.15" customHeight="1">
      <c r="A13" s="147"/>
      <c r="B13" s="559" t="str">
        <f>DATA!B13</f>
        <v>TMT sebagai guru</v>
      </c>
      <c r="C13" s="200"/>
      <c r="D13" s="200"/>
      <c r="E13" s="200" t="s">
        <v>492</v>
      </c>
      <c r="F13" s="836">
        <f>DATA!F13</f>
        <v>0</v>
      </c>
      <c r="G13" s="836"/>
      <c r="H13" s="836"/>
      <c r="I13" s="147"/>
    </row>
    <row r="14" spans="1:9" ht="14.15" customHeight="1">
      <c r="A14" s="147"/>
      <c r="B14" s="559" t="str">
        <f>DATA!B14</f>
        <v>Masa Kerja</v>
      </c>
      <c r="C14" s="200"/>
      <c r="D14" s="200"/>
      <c r="E14" s="200" t="s">
        <v>492</v>
      </c>
      <c r="F14" s="836">
        <f>DATA!F14</f>
        <v>0</v>
      </c>
      <c r="G14" s="836"/>
      <c r="H14" s="836"/>
      <c r="I14" s="147"/>
    </row>
    <row r="15" spans="1:9" ht="14.15" customHeight="1">
      <c r="A15" s="147"/>
      <c r="B15" s="559" t="str">
        <f>DATA!B15</f>
        <v>Jenis Kelamin</v>
      </c>
      <c r="C15" s="200"/>
      <c r="D15" s="200"/>
      <c r="E15" s="200" t="s">
        <v>492</v>
      </c>
      <c r="F15" s="836">
        <f>DATA!F15</f>
        <v>0</v>
      </c>
      <c r="G15" s="836"/>
      <c r="H15" s="836"/>
      <c r="I15" s="147"/>
    </row>
    <row r="16" spans="1:9" ht="14.15" customHeight="1">
      <c r="A16" s="147"/>
      <c r="B16" s="559" t="str">
        <f>DATA!B16</f>
        <v>PendidikanTerakhir</v>
      </c>
      <c r="C16" s="200"/>
      <c r="D16" s="200"/>
      <c r="E16" s="200" t="s">
        <v>492</v>
      </c>
      <c r="F16" s="836">
        <f>DATA!F16</f>
        <v>0</v>
      </c>
      <c r="G16" s="836"/>
      <c r="H16" s="836"/>
      <c r="I16" s="147"/>
    </row>
    <row r="17" spans="1:9" ht="14.15" customHeight="1">
      <c r="A17" s="147"/>
      <c r="B17" s="559" t="str">
        <f>DATA!B17</f>
        <v>Tugas Tambahan</v>
      </c>
      <c r="C17" s="200"/>
      <c r="D17" s="200"/>
      <c r="E17" s="200" t="s">
        <v>492</v>
      </c>
      <c r="F17" s="836">
        <f>DATA!F17</f>
        <v>0</v>
      </c>
      <c r="G17" s="836"/>
      <c r="H17" s="836"/>
      <c r="I17" s="147"/>
    </row>
    <row r="18" spans="1:9">
      <c r="A18" s="147"/>
      <c r="B18" s="150" t="str">
        <f>RekapGr!B18</f>
        <v>B.  IDENTITAS LEMBAGA</v>
      </c>
      <c r="C18" s="200"/>
      <c r="D18" s="200"/>
      <c r="E18" s="200"/>
      <c r="F18" s="152"/>
      <c r="G18" s="152"/>
      <c r="H18" s="152"/>
      <c r="I18" s="147"/>
    </row>
    <row r="19" spans="1:9" ht="14.15" customHeight="1">
      <c r="A19" s="147"/>
      <c r="B19" s="559" t="str">
        <f>RekapGr!B19</f>
        <v>Nama Instansi/Sekolah</v>
      </c>
      <c r="C19" s="200"/>
      <c r="D19" s="200"/>
      <c r="E19" s="200" t="s">
        <v>492</v>
      </c>
      <c r="F19" s="837">
        <f>DATA!F31</f>
        <v>0</v>
      </c>
      <c r="G19" s="837"/>
      <c r="H19" s="837"/>
      <c r="I19" s="147"/>
    </row>
    <row r="20" spans="1:9" ht="14.15" customHeight="1">
      <c r="A20" s="147"/>
      <c r="B20" s="559" t="str">
        <f>RekapGr!B20</f>
        <v>Telp/Fax</v>
      </c>
      <c r="C20" s="200"/>
      <c r="D20" s="200"/>
      <c r="E20" s="200" t="s">
        <v>492</v>
      </c>
      <c r="F20" s="836">
        <f>DATA!F32</f>
        <v>0</v>
      </c>
      <c r="G20" s="836"/>
      <c r="H20" s="836"/>
      <c r="I20" s="147"/>
    </row>
    <row r="21" spans="1:9" ht="14.15" customHeight="1">
      <c r="A21" s="147"/>
      <c r="B21" s="559" t="str">
        <f>RekapGr!B21</f>
        <v>Kelurahan</v>
      </c>
      <c r="C21" s="200"/>
      <c r="D21" s="200"/>
      <c r="E21" s="200" t="s">
        <v>492</v>
      </c>
      <c r="F21" s="836">
        <f>DATA!F33</f>
        <v>0</v>
      </c>
      <c r="G21" s="836"/>
      <c r="H21" s="836"/>
      <c r="I21" s="147"/>
    </row>
    <row r="22" spans="1:9" ht="14.15" customHeight="1">
      <c r="A22" s="147"/>
      <c r="B22" s="559" t="str">
        <f>RekapGr!B22</f>
        <v>Kecamatan</v>
      </c>
      <c r="C22" s="200"/>
      <c r="D22" s="200"/>
      <c r="E22" s="200" t="s">
        <v>492</v>
      </c>
      <c r="F22" s="836">
        <f>DATA!F34</f>
        <v>0</v>
      </c>
      <c r="G22" s="836"/>
      <c r="H22" s="836"/>
      <c r="I22" s="147"/>
    </row>
    <row r="23" spans="1:9" ht="14.15" customHeight="1">
      <c r="A23" s="147"/>
      <c r="B23" s="559" t="str">
        <f>RekapGr!B23</f>
        <v>Kab/Kota</v>
      </c>
      <c r="C23" s="200"/>
      <c r="D23" s="200"/>
      <c r="E23" s="200" t="s">
        <v>492</v>
      </c>
      <c r="F23" s="836" t="str">
        <f>DATA!F35</f>
        <v>Sleman</v>
      </c>
      <c r="G23" s="836"/>
      <c r="H23" s="836"/>
      <c r="I23" s="147"/>
    </row>
    <row r="24" spans="1:9" ht="14.15" customHeight="1">
      <c r="A24" s="147"/>
      <c r="B24" s="559" t="str">
        <f>RekapGr!B24</f>
        <v>Provinsi</v>
      </c>
      <c r="C24" s="200"/>
      <c r="D24" s="200"/>
      <c r="E24" s="200" t="s">
        <v>492</v>
      </c>
      <c r="F24" s="836" t="str">
        <f>DATA!F36</f>
        <v>Daerah Istimewa Yogyakarta</v>
      </c>
      <c r="G24" s="836"/>
      <c r="H24" s="836"/>
      <c r="I24" s="147"/>
    </row>
    <row r="25" spans="1:9" ht="14.15" customHeight="1">
      <c r="A25" s="147"/>
      <c r="B25" s="200"/>
      <c r="C25" s="200"/>
      <c r="D25" s="200"/>
      <c r="E25" s="200"/>
      <c r="F25" s="200"/>
      <c r="G25" s="200"/>
      <c r="H25" s="361"/>
      <c r="I25" s="147"/>
    </row>
    <row r="26" spans="1:9">
      <c r="A26" s="147"/>
      <c r="B26" s="829" t="s">
        <v>493</v>
      </c>
      <c r="C26" s="830"/>
      <c r="D26" s="830"/>
      <c r="E26" s="830"/>
      <c r="F26" s="830"/>
      <c r="G26" s="830"/>
      <c r="H26" s="560"/>
      <c r="I26" s="147"/>
    </row>
    <row r="27" spans="1:9">
      <c r="A27" s="147"/>
      <c r="B27" s="831" t="s">
        <v>494</v>
      </c>
      <c r="C27" s="831"/>
      <c r="D27" s="831"/>
      <c r="E27" s="831"/>
      <c r="F27" s="831"/>
      <c r="G27" s="832"/>
      <c r="H27" s="562">
        <f>RekapGr!I50</f>
        <v>1</v>
      </c>
      <c r="I27" s="147"/>
    </row>
    <row r="28" spans="1:9">
      <c r="A28" s="147"/>
      <c r="B28" s="563"/>
      <c r="C28" s="833" t="s">
        <v>495</v>
      </c>
      <c r="D28" s="833"/>
      <c r="E28" s="833"/>
      <c r="F28" s="833"/>
      <c r="G28" s="833"/>
      <c r="H28" s="562">
        <f>akguru!F27</f>
        <v>100</v>
      </c>
      <c r="I28" s="147"/>
    </row>
    <row r="29" spans="1:9">
      <c r="A29" s="147"/>
      <c r="B29" s="561"/>
      <c r="C29" s="833" t="s">
        <v>496</v>
      </c>
      <c r="D29" s="833"/>
      <c r="E29" s="833"/>
      <c r="F29" s="833"/>
      <c r="G29" s="833"/>
      <c r="H29" s="562">
        <f>akguru!F28</f>
        <v>96.551724137931032</v>
      </c>
      <c r="I29" s="147"/>
    </row>
    <row r="30" spans="1:9" ht="18" customHeight="1">
      <c r="A30" s="147"/>
      <c r="B30" s="564"/>
      <c r="C30" s="834" t="s">
        <v>497</v>
      </c>
      <c r="D30" s="834"/>
      <c r="E30" s="834"/>
      <c r="F30" s="834"/>
      <c r="G30" s="835"/>
      <c r="H30" s="565">
        <f>akguru!H30</f>
        <v>1</v>
      </c>
      <c r="I30" s="147"/>
    </row>
    <row r="31" spans="1:9">
      <c r="A31" s="147"/>
      <c r="B31" s="825" t="s">
        <v>498</v>
      </c>
      <c r="C31" s="826"/>
      <c r="D31" s="826"/>
      <c r="E31" s="826"/>
      <c r="F31" s="826"/>
      <c r="G31" s="826"/>
      <c r="H31" s="566">
        <f>RekapKs!F31</f>
        <v>4.25</v>
      </c>
      <c r="I31" s="147" t="s">
        <v>55</v>
      </c>
    </row>
    <row r="32" spans="1:9">
      <c r="A32" s="147"/>
      <c r="B32" s="561"/>
      <c r="C32" s="827" t="s">
        <v>499</v>
      </c>
      <c r="D32" s="827"/>
      <c r="E32" s="827"/>
      <c r="F32" s="827"/>
      <c r="G32" s="827"/>
      <c r="H32" s="562">
        <f>akKasek!F27</f>
        <v>89.705882352941202</v>
      </c>
      <c r="I32" s="147"/>
    </row>
    <row r="33" spans="1:12">
      <c r="A33" s="147"/>
      <c r="B33" s="561"/>
      <c r="C33" s="827" t="s">
        <v>500</v>
      </c>
      <c r="D33" s="827"/>
      <c r="E33" s="827"/>
      <c r="F33" s="827"/>
      <c r="G33" s="827"/>
      <c r="H33" s="562">
        <f>akKasek!F28</f>
        <v>88.8888888888889</v>
      </c>
      <c r="I33" s="147"/>
    </row>
    <row r="34" spans="1:12">
      <c r="A34" s="147"/>
      <c r="B34" s="567"/>
      <c r="C34" s="828" t="s">
        <v>497</v>
      </c>
      <c r="D34" s="828"/>
      <c r="E34" s="828"/>
      <c r="F34" s="828"/>
      <c r="G34" s="828"/>
      <c r="H34" s="568">
        <f>akKasek!H30</f>
        <v>1</v>
      </c>
      <c r="I34" s="147"/>
    </row>
    <row r="35" spans="1:12" ht="29.25" customHeight="1">
      <c r="A35" s="147"/>
      <c r="B35" s="820" t="s">
        <v>501</v>
      </c>
      <c r="C35" s="820"/>
      <c r="D35" s="820"/>
      <c r="E35" s="820"/>
      <c r="F35" s="820"/>
      <c r="G35" s="820"/>
      <c r="H35" s="569"/>
      <c r="I35" s="147"/>
      <c r="L35" s="141" t="s">
        <v>55</v>
      </c>
    </row>
    <row r="36" spans="1:12" ht="15" customHeight="1">
      <c r="A36" s="147"/>
      <c r="B36" s="818" t="s">
        <v>494</v>
      </c>
      <c r="C36" s="818"/>
      <c r="D36" s="818"/>
      <c r="E36" s="818"/>
      <c r="F36" s="818"/>
      <c r="G36" s="818"/>
      <c r="H36" s="562">
        <f>akguru!F31</f>
        <v>30.649425287356323</v>
      </c>
      <c r="I36" s="147"/>
      <c r="K36" s="579" t="str">
        <f>IF(H36&gt;=91,"Amat Baik",IF(H36&gt;=76,"Baik",IF(H36&gt;=61,"Cukup",IF(H36&gt;=51,"Sedang","Kurang"))))</f>
        <v>Kurang</v>
      </c>
      <c r="L36" s="580">
        <f>IF(H36&gt;=91,125%,IF(H36&gt;=76,100%,IF(H36&gt;=61,75%,IF(H36&gt;=51,50%,25%))))</f>
        <v>0.25</v>
      </c>
    </row>
    <row r="37" spans="1:12" ht="15" customHeight="1">
      <c r="A37" s="147"/>
      <c r="B37" s="819" t="s">
        <v>498</v>
      </c>
      <c r="C37" s="819"/>
      <c r="D37" s="819"/>
      <c r="E37" s="819"/>
      <c r="F37" s="819"/>
      <c r="G37" s="819"/>
      <c r="H37" s="570">
        <f>akKasek!F31</f>
        <v>41.664215686274503</v>
      </c>
      <c r="I37" s="147"/>
      <c r="K37" s="579" t="str">
        <f>IF(H37&gt;=91,"Amat Baik",IF(H37&gt;=76,"Baik",IF(H37&gt;=61,"Cukup",IF(H37&gt;=51,"Sedang","Kurang"))))</f>
        <v>Kurang</v>
      </c>
      <c r="L37" s="580">
        <f>IF(H37&gt;=91,125%,IF(H37&gt;=76,100%,IF(H37&gt;=61,75%,IF(H37&gt;=51,50%,25%))))</f>
        <v>0.25</v>
      </c>
    </row>
    <row r="38" spans="1:12" ht="47.25" customHeight="1">
      <c r="A38" s="571"/>
      <c r="B38" s="820" t="s">
        <v>502</v>
      </c>
      <c r="C38" s="820"/>
      <c r="D38" s="820"/>
      <c r="E38" s="820"/>
      <c r="F38" s="820"/>
      <c r="G38" s="820"/>
      <c r="H38" s="572"/>
      <c r="I38" s="571"/>
    </row>
    <row r="39" spans="1:12" s="278" customFormat="1" ht="15" customHeight="1">
      <c r="A39" s="201"/>
      <c r="B39" s="821" t="s">
        <v>494</v>
      </c>
      <c r="C39" s="822"/>
      <c r="D39" s="822"/>
      <c r="E39" s="822"/>
      <c r="F39" s="822"/>
      <c r="G39" s="573" t="str">
        <f>"Sebutan : "&amp;K36</f>
        <v>Sebutan : Kurang</v>
      </c>
      <c r="H39" s="574">
        <f>L36</f>
        <v>0.25</v>
      </c>
      <c r="I39" s="201"/>
      <c r="K39" s="278">
        <f>H36*H39</f>
        <v>7.6623563218390807</v>
      </c>
    </row>
    <row r="40" spans="1:12" s="278" customFormat="1" ht="15" customHeight="1">
      <c r="A40" s="201"/>
      <c r="B40" s="823" t="s">
        <v>503</v>
      </c>
      <c r="C40" s="824"/>
      <c r="D40" s="824"/>
      <c r="E40" s="824"/>
      <c r="F40" s="824"/>
      <c r="G40" s="575" t="str">
        <f>"Sebutan : "&amp;K37</f>
        <v>Sebutan : Kurang</v>
      </c>
      <c r="H40" s="576">
        <f>L37</f>
        <v>0.25</v>
      </c>
      <c r="I40" s="201"/>
      <c r="K40" s="278">
        <f>H37*H40</f>
        <v>10.416053921568601</v>
      </c>
    </row>
    <row r="41" spans="1:12" ht="33.75" customHeight="1">
      <c r="A41" s="147"/>
      <c r="B41" s="798" t="s">
        <v>504</v>
      </c>
      <c r="C41" s="799"/>
      <c r="D41" s="799"/>
      <c r="E41" s="799"/>
      <c r="F41" s="799"/>
      <c r="G41" s="769"/>
      <c r="H41" s="812">
        <f>25%*AK</f>
        <v>0</v>
      </c>
      <c r="I41" s="147"/>
    </row>
    <row r="42" spans="1:12" ht="30.75" customHeight="1">
      <c r="A42" s="147"/>
      <c r="B42" s="800"/>
      <c r="C42" s="801"/>
      <c r="D42" s="801"/>
      <c r="E42" s="801"/>
      <c r="F42" s="801"/>
      <c r="G42" s="802"/>
      <c r="H42" s="813"/>
      <c r="I42" s="147"/>
    </row>
    <row r="43" spans="1:12">
      <c r="A43" s="147"/>
      <c r="B43" s="803" t="s">
        <v>505</v>
      </c>
      <c r="C43" s="804"/>
      <c r="D43" s="804"/>
      <c r="E43" s="804"/>
      <c r="F43" s="804"/>
      <c r="G43" s="805"/>
      <c r="H43" s="813">
        <f>75%*AKKS</f>
        <v>1.78125</v>
      </c>
      <c r="I43" s="147"/>
    </row>
    <row r="44" spans="1:12" ht="30.75" customHeight="1">
      <c r="A44" s="147"/>
      <c r="B44" s="806"/>
      <c r="C44" s="807"/>
      <c r="D44" s="807"/>
      <c r="E44" s="807"/>
      <c r="F44" s="807"/>
      <c r="G44" s="808"/>
      <c r="H44" s="814"/>
      <c r="I44" s="147"/>
    </row>
    <row r="45" spans="1:12" ht="32.25" customHeight="1">
      <c r="A45" s="147"/>
      <c r="B45" s="809" t="s">
        <v>506</v>
      </c>
      <c r="C45" s="810"/>
      <c r="D45" s="810"/>
      <c r="E45" s="810"/>
      <c r="F45" s="810"/>
      <c r="G45" s="811"/>
      <c r="H45" s="204">
        <f>SUM(H41:H44)</f>
        <v>1.78125</v>
      </c>
      <c r="I45" s="147"/>
    </row>
    <row r="46" spans="1:12" ht="8.25" customHeight="1">
      <c r="A46" s="147"/>
      <c r="B46" s="200"/>
      <c r="C46" s="200"/>
      <c r="D46" s="200"/>
      <c r="E46" s="200"/>
      <c r="F46" s="118"/>
      <c r="G46" s="118"/>
      <c r="H46" s="118"/>
      <c r="I46" s="147"/>
    </row>
    <row r="47" spans="1:12" ht="14.15" customHeight="1">
      <c r="A47" s="147"/>
      <c r="B47" s="577"/>
      <c r="C47" s="577"/>
      <c r="D47" s="577"/>
      <c r="E47" s="577"/>
      <c r="F47" s="268"/>
      <c r="G47" s="268" t="e">
        <f>IPKS!E45</f>
        <v>#REF!</v>
      </c>
      <c r="H47" s="268"/>
      <c r="I47" s="147"/>
    </row>
    <row r="48" spans="1:12" ht="14.15" customHeight="1">
      <c r="A48" s="147"/>
      <c r="B48" s="577" t="s">
        <v>507</v>
      </c>
      <c r="C48" s="577"/>
      <c r="D48" s="577" t="s">
        <v>54</v>
      </c>
      <c r="E48" s="577"/>
      <c r="F48" s="268"/>
      <c r="G48" s="815" t="e">
        <f>DATA!#REF!</f>
        <v>#REF!</v>
      </c>
      <c r="H48" s="815"/>
      <c r="I48" s="147"/>
    </row>
    <row r="49" spans="1:9" ht="14.15" customHeight="1">
      <c r="A49" s="147"/>
      <c r="B49" s="577" t="s">
        <v>508</v>
      </c>
      <c r="C49" s="577"/>
      <c r="D49" s="577"/>
      <c r="E49" s="577"/>
      <c r="F49" s="268"/>
      <c r="G49" s="268" t="e">
        <f>DATA!#REF!</f>
        <v>#REF!</v>
      </c>
      <c r="H49" s="268"/>
      <c r="I49" s="147"/>
    </row>
    <row r="50" spans="1:9">
      <c r="A50" s="147"/>
      <c r="B50" s="577"/>
      <c r="C50" s="577"/>
      <c r="D50" s="577"/>
      <c r="E50" s="577"/>
      <c r="F50" s="268"/>
      <c r="G50" s="268"/>
      <c r="H50" s="268"/>
      <c r="I50" s="147"/>
    </row>
    <row r="51" spans="1:9">
      <c r="A51" s="147"/>
      <c r="C51" s="578"/>
      <c r="E51" s="577"/>
      <c r="F51" s="577"/>
      <c r="G51" s="268"/>
      <c r="H51" s="268"/>
      <c r="I51" s="147"/>
    </row>
    <row r="52" spans="1:9" ht="14.15" customHeight="1">
      <c r="A52" s="147"/>
      <c r="B52" s="816">
        <f>DATA!F9</f>
        <v>0</v>
      </c>
      <c r="C52" s="816"/>
      <c r="D52" s="817">
        <f>DATA!$F$23</f>
        <v>0</v>
      </c>
      <c r="E52" s="817"/>
      <c r="F52" s="817"/>
      <c r="G52" s="817" t="e">
        <f>DATA!#REF!</f>
        <v>#REF!</v>
      </c>
      <c r="H52" s="817"/>
      <c r="I52" s="147"/>
    </row>
    <row r="53" spans="1:9" ht="14.15" customHeight="1">
      <c r="A53" s="149"/>
      <c r="B53" s="797" t="str">
        <f>"NIP. "&amp;DATA!$F$10</f>
        <v xml:space="preserve">NIP. </v>
      </c>
      <c r="C53" s="797"/>
      <c r="D53" s="797" t="str">
        <f>"NIP. "&amp;DATA!$F$24</f>
        <v>NIP.</v>
      </c>
      <c r="E53" s="797"/>
      <c r="F53" s="797"/>
      <c r="G53" s="797" t="e">
        <f>DATA!#REF!</f>
        <v>#REF!</v>
      </c>
      <c r="H53" s="797"/>
      <c r="I53" s="149"/>
    </row>
    <row r="54" spans="1:9" ht="32.25" customHeight="1">
      <c r="A54" s="147"/>
      <c r="B54" s="147"/>
      <c r="C54" s="147"/>
      <c r="D54" s="147"/>
      <c r="E54" s="147"/>
      <c r="F54" s="147"/>
      <c r="G54" s="147"/>
      <c r="H54" s="372"/>
      <c r="I54" s="147"/>
    </row>
  </sheetData>
  <mergeCells count="49">
    <mergeCell ref="B1:E1"/>
    <mergeCell ref="B2:E2"/>
    <mergeCell ref="B3:E3"/>
    <mergeCell ref="B5:H5"/>
    <mergeCell ref="B6:H6"/>
    <mergeCell ref="F9:H9"/>
    <mergeCell ref="F10:H10"/>
    <mergeCell ref="F11:H11"/>
    <mergeCell ref="F12:H12"/>
    <mergeCell ref="F13:H13"/>
    <mergeCell ref="F14:H14"/>
    <mergeCell ref="F15:H15"/>
    <mergeCell ref="F16:H16"/>
    <mergeCell ref="F17:H17"/>
    <mergeCell ref="F19:H19"/>
    <mergeCell ref="F20:H20"/>
    <mergeCell ref="F21:H21"/>
    <mergeCell ref="F22:H22"/>
    <mergeCell ref="F23:H23"/>
    <mergeCell ref="F24:H24"/>
    <mergeCell ref="B26:G26"/>
    <mergeCell ref="B27:G27"/>
    <mergeCell ref="C28:G28"/>
    <mergeCell ref="C29:G29"/>
    <mergeCell ref="C30:G30"/>
    <mergeCell ref="B31:G31"/>
    <mergeCell ref="C32:G32"/>
    <mergeCell ref="C33:G33"/>
    <mergeCell ref="C34:G34"/>
    <mergeCell ref="B35:G35"/>
    <mergeCell ref="B36:G36"/>
    <mergeCell ref="B37:G37"/>
    <mergeCell ref="B38:G38"/>
    <mergeCell ref="B39:F39"/>
    <mergeCell ref="B40:F40"/>
    <mergeCell ref="B53:C53"/>
    <mergeCell ref="D53:F53"/>
    <mergeCell ref="G53:H53"/>
    <mergeCell ref="B41:G41"/>
    <mergeCell ref="B42:G42"/>
    <mergeCell ref="B43:G43"/>
    <mergeCell ref="B44:G44"/>
    <mergeCell ref="B45:G45"/>
    <mergeCell ref="H41:H42"/>
    <mergeCell ref="H43:H44"/>
    <mergeCell ref="G48:H48"/>
    <mergeCell ref="B52:C52"/>
    <mergeCell ref="D52:F52"/>
    <mergeCell ref="G52:H52"/>
  </mergeCells>
  <conditionalFormatting sqref="B53:C53">
    <cfRule type="cellIs" dxfId="838" priority="1" operator="equal">
      <formula>0</formula>
    </cfRule>
  </conditionalFormatting>
  <conditionalFormatting sqref="F9:H24 D53:F53 B47:F50 E51:F51 D52 C51 B52">
    <cfRule type="cellIs" dxfId="837" priority="2" operator="equal">
      <formula>0</formula>
    </cfRule>
  </conditionalFormatting>
  <dataValidations count="1">
    <dataValidation allowBlank="1" showInputMessage="1" showErrorMessage="1" prompt="Untuk merubah kembali menu utama_x000a_Isi Data Guru_x000a_Selengkapnya" sqref="G47 G48:H48 G49 B52:C52 D52:F52 G52:H52 B53:C53 D53:F53 G53:H53"/>
  </dataValidations>
  <printOptions horizontalCentered="1"/>
  <pageMargins left="0.7" right="0.7" top="0.25" bottom="0.2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70"/>
  <sheetViews>
    <sheetView zoomScale="160" zoomScaleNormal="160" workbookViewId="0">
      <selection activeCell="B1" sqref="B1:E1"/>
    </sheetView>
  </sheetViews>
  <sheetFormatPr defaultColWidth="0" defaultRowHeight="15" customHeight="1" zeroHeight="1"/>
  <cols>
    <col min="1" max="1" width="11.90625" style="141" customWidth="1"/>
    <col min="2" max="2" width="4.90625" style="141" customWidth="1"/>
    <col min="3" max="3" width="25.36328125" style="141" customWidth="1"/>
    <col min="4" max="4" width="1.453125" style="141" customWidth="1"/>
    <col min="5" max="5" width="25.6328125" style="141" customWidth="1"/>
    <col min="6" max="8" width="9.54296875" style="141" customWidth="1"/>
    <col min="9" max="9" width="11.90625" style="146" customWidth="1"/>
    <col min="10" max="18" width="9.08984375" style="146" hidden="1" customWidth="1"/>
    <col min="19" max="19" width="9.08984375" style="219" hidden="1" customWidth="1"/>
    <col min="20" max="16384" width="9.08984375" style="146" hidden="1"/>
  </cols>
  <sheetData>
    <row r="1" spans="1:9" ht="15" customHeight="1">
      <c r="B1" s="875" t="s">
        <v>509</v>
      </c>
      <c r="C1" s="875"/>
      <c r="D1" s="875"/>
      <c r="E1" s="875"/>
      <c r="F1" s="876" t="s">
        <v>510</v>
      </c>
      <c r="G1" s="876"/>
      <c r="H1" s="876"/>
      <c r="I1" s="549"/>
    </row>
    <row r="2" spans="1:9" ht="15" customHeight="1">
      <c r="B2" s="875" t="s">
        <v>511</v>
      </c>
      <c r="C2" s="875"/>
      <c r="D2" s="875"/>
      <c r="E2" s="875"/>
      <c r="F2" s="876" t="s">
        <v>512</v>
      </c>
      <c r="G2" s="876"/>
      <c r="H2" s="876"/>
      <c r="I2" s="549"/>
    </row>
    <row r="3" spans="1:9" ht="15" customHeight="1">
      <c r="B3" s="875" t="s">
        <v>513</v>
      </c>
      <c r="C3" s="875"/>
      <c r="D3" s="875"/>
      <c r="E3" s="875"/>
      <c r="F3" s="876" t="s">
        <v>514</v>
      </c>
      <c r="G3" s="876"/>
      <c r="H3" s="876"/>
      <c r="I3" s="549"/>
    </row>
    <row r="4" spans="1:9" ht="15" customHeight="1">
      <c r="A4" s="147"/>
      <c r="B4" s="147"/>
      <c r="C4" s="147"/>
      <c r="D4" s="147"/>
      <c r="E4" s="147"/>
      <c r="F4" s="147"/>
      <c r="G4" s="147"/>
      <c r="H4" s="147"/>
      <c r="I4" s="212"/>
    </row>
    <row r="5" spans="1:9" ht="15" customHeight="1">
      <c r="A5" s="147"/>
      <c r="B5" s="874" t="s">
        <v>515</v>
      </c>
      <c r="C5" s="874"/>
      <c r="D5" s="874"/>
      <c r="E5" s="874"/>
      <c r="F5" s="874"/>
      <c r="G5" s="874"/>
      <c r="H5" s="874"/>
      <c r="I5" s="212"/>
    </row>
    <row r="6" spans="1:9" ht="15" customHeight="1">
      <c r="A6" s="147"/>
      <c r="B6" s="200"/>
      <c r="C6" s="200"/>
      <c r="D6" s="200"/>
      <c r="E6" s="200"/>
      <c r="F6" s="200"/>
      <c r="G6" s="200"/>
      <c r="H6" s="200"/>
      <c r="I6" s="212"/>
    </row>
    <row r="7" spans="1:9" ht="15" customHeight="1">
      <c r="A7" s="147"/>
      <c r="B7" s="871" t="s">
        <v>516</v>
      </c>
      <c r="C7" s="871"/>
      <c r="D7" s="151"/>
      <c r="E7" s="200"/>
      <c r="F7" s="200"/>
      <c r="G7" s="200"/>
      <c r="H7" s="200"/>
      <c r="I7" s="212"/>
    </row>
    <row r="8" spans="1:9" ht="15" customHeight="1">
      <c r="A8" s="147"/>
      <c r="B8" s="866" t="s">
        <v>517</v>
      </c>
      <c r="C8" s="866"/>
      <c r="D8" s="152" t="s">
        <v>492</v>
      </c>
      <c r="E8" s="872">
        <f>DATA!F9</f>
        <v>0</v>
      </c>
      <c r="F8" s="872"/>
      <c r="G8" s="872"/>
      <c r="H8" s="872"/>
      <c r="I8" s="212"/>
    </row>
    <row r="9" spans="1:9" ht="15" customHeight="1">
      <c r="A9" s="147"/>
      <c r="B9" s="866" t="s">
        <v>518</v>
      </c>
      <c r="C9" s="866"/>
      <c r="D9" s="152" t="s">
        <v>492</v>
      </c>
      <c r="E9" s="867">
        <f>DATA!F10</f>
        <v>0</v>
      </c>
      <c r="F9" s="867"/>
      <c r="G9" s="867"/>
      <c r="H9" s="867"/>
      <c r="I9" s="212"/>
    </row>
    <row r="10" spans="1:9" ht="15" customHeight="1">
      <c r="A10" s="147"/>
      <c r="B10" s="866" t="s">
        <v>519</v>
      </c>
      <c r="C10" s="866"/>
      <c r="D10" s="152" t="s">
        <v>492</v>
      </c>
      <c r="E10" s="867">
        <f>DATA!F11</f>
        <v>0</v>
      </c>
      <c r="F10" s="867"/>
      <c r="G10" s="867"/>
      <c r="H10" s="867"/>
      <c r="I10" s="212"/>
    </row>
    <row r="11" spans="1:9" ht="15" customHeight="1">
      <c r="A11" s="147"/>
      <c r="B11" s="866" t="s">
        <v>520</v>
      </c>
      <c r="C11" s="866"/>
      <c r="D11" s="152" t="s">
        <v>492</v>
      </c>
      <c r="E11" s="867" t="str">
        <f>DATA!F12</f>
        <v>Penata Muda Tk I, III/b</v>
      </c>
      <c r="F11" s="867"/>
      <c r="G11" s="867"/>
      <c r="H11" s="867"/>
      <c r="I11" s="212"/>
    </row>
    <row r="12" spans="1:9" ht="15" customHeight="1">
      <c r="A12" s="147"/>
      <c r="B12" s="866" t="s">
        <v>521</v>
      </c>
      <c r="C12" s="866"/>
      <c r="D12" s="152" t="s">
        <v>492</v>
      </c>
      <c r="E12" s="873">
        <f>DATA!F13</f>
        <v>0</v>
      </c>
      <c r="F12" s="873"/>
      <c r="G12" s="873"/>
      <c r="H12" s="873"/>
      <c r="I12" s="212"/>
    </row>
    <row r="13" spans="1:9" ht="15" customHeight="1">
      <c r="A13" s="147"/>
      <c r="B13" s="866" t="s">
        <v>522</v>
      </c>
      <c r="C13" s="866"/>
      <c r="D13" s="152" t="s">
        <v>492</v>
      </c>
      <c r="E13" s="867">
        <f>DATA!F14</f>
        <v>0</v>
      </c>
      <c r="F13" s="867"/>
      <c r="G13" s="867"/>
      <c r="H13" s="867"/>
      <c r="I13" s="212"/>
    </row>
    <row r="14" spans="1:9" ht="15" customHeight="1">
      <c r="A14" s="147"/>
      <c r="B14" s="866" t="s">
        <v>523</v>
      </c>
      <c r="C14" s="866"/>
      <c r="D14" s="152" t="s">
        <v>492</v>
      </c>
      <c r="E14" s="867">
        <f>DATA!F15</f>
        <v>0</v>
      </c>
      <c r="F14" s="867"/>
      <c r="G14" s="867"/>
      <c r="H14" s="867"/>
      <c r="I14" s="212"/>
    </row>
    <row r="15" spans="1:9" ht="15" customHeight="1">
      <c r="A15" s="147"/>
      <c r="B15" s="866" t="s">
        <v>524</v>
      </c>
      <c r="C15" s="866"/>
      <c r="D15" s="152" t="s">
        <v>492</v>
      </c>
      <c r="E15" s="867">
        <f>DATA!F16</f>
        <v>0</v>
      </c>
      <c r="F15" s="867"/>
      <c r="G15" s="867"/>
      <c r="H15" s="867"/>
      <c r="I15" s="212"/>
    </row>
    <row r="16" spans="1:9" ht="15" customHeight="1">
      <c r="A16" s="147"/>
      <c r="B16" s="866" t="s">
        <v>525</v>
      </c>
      <c r="C16" s="866"/>
      <c r="D16" s="152" t="s">
        <v>492</v>
      </c>
      <c r="E16" s="867">
        <f>DATA!F17</f>
        <v>0</v>
      </c>
      <c r="F16" s="867"/>
      <c r="G16" s="867"/>
      <c r="H16" s="867"/>
      <c r="I16" s="212"/>
    </row>
    <row r="17" spans="1:19" ht="15" customHeight="1">
      <c r="A17" s="147"/>
      <c r="B17" s="871" t="s">
        <v>526</v>
      </c>
      <c r="C17" s="871"/>
      <c r="D17" s="152"/>
      <c r="E17" s="867"/>
      <c r="F17" s="867"/>
      <c r="G17" s="867"/>
      <c r="H17" s="867"/>
      <c r="I17" s="212"/>
    </row>
    <row r="18" spans="1:19" ht="15" customHeight="1">
      <c r="A18" s="147"/>
      <c r="B18" s="866" t="s">
        <v>527</v>
      </c>
      <c r="C18" s="866"/>
      <c r="D18" s="152" t="s">
        <v>492</v>
      </c>
      <c r="E18" s="872">
        <f>DATA!F31</f>
        <v>0</v>
      </c>
      <c r="F18" s="872"/>
      <c r="G18" s="872"/>
      <c r="H18" s="872"/>
      <c r="I18" s="212"/>
    </row>
    <row r="19" spans="1:19" ht="15" customHeight="1">
      <c r="A19" s="147"/>
      <c r="B19" s="866" t="s">
        <v>528</v>
      </c>
      <c r="C19" s="866"/>
      <c r="D19" s="152" t="s">
        <v>492</v>
      </c>
      <c r="E19" s="867">
        <f>DATA!F32</f>
        <v>0</v>
      </c>
      <c r="F19" s="867"/>
      <c r="G19" s="867"/>
      <c r="H19" s="867"/>
      <c r="I19" s="212"/>
    </row>
    <row r="20" spans="1:19" ht="15" customHeight="1">
      <c r="A20" s="147"/>
      <c r="B20" s="866" t="s">
        <v>529</v>
      </c>
      <c r="C20" s="866"/>
      <c r="D20" s="152" t="s">
        <v>492</v>
      </c>
      <c r="E20" s="867">
        <f>DATA!F33</f>
        <v>0</v>
      </c>
      <c r="F20" s="867"/>
      <c r="G20" s="867"/>
      <c r="H20" s="867"/>
      <c r="I20" s="212"/>
    </row>
    <row r="21" spans="1:19" ht="15" customHeight="1">
      <c r="A21" s="147"/>
      <c r="B21" s="866" t="s">
        <v>530</v>
      </c>
      <c r="C21" s="866"/>
      <c r="D21" s="152" t="s">
        <v>492</v>
      </c>
      <c r="E21" s="867">
        <f>DATA!F34</f>
        <v>0</v>
      </c>
      <c r="F21" s="867"/>
      <c r="G21" s="867"/>
      <c r="H21" s="867"/>
      <c r="I21" s="212"/>
    </row>
    <row r="22" spans="1:19" ht="15" customHeight="1">
      <c r="A22" s="147"/>
      <c r="B22" s="866" t="s">
        <v>531</v>
      </c>
      <c r="C22" s="866"/>
      <c r="D22" s="152" t="s">
        <v>492</v>
      </c>
      <c r="E22" s="867" t="str">
        <f>DATA!F35</f>
        <v>Sleman</v>
      </c>
      <c r="F22" s="867"/>
      <c r="G22" s="867"/>
      <c r="H22" s="867"/>
      <c r="I22" s="212"/>
    </row>
    <row r="23" spans="1:19" ht="15" customHeight="1">
      <c r="A23" s="147"/>
      <c r="B23" s="866" t="s">
        <v>532</v>
      </c>
      <c r="C23" s="866"/>
      <c r="D23" s="152" t="s">
        <v>492</v>
      </c>
      <c r="E23" s="867" t="str">
        <f>DATA!F36</f>
        <v>Daerah Istimewa Yogyakarta</v>
      </c>
      <c r="F23" s="867"/>
      <c r="G23" s="867"/>
      <c r="H23" s="867"/>
      <c r="I23" s="212"/>
    </row>
    <row r="24" spans="1:19" ht="14.5">
      <c r="A24" s="147"/>
      <c r="B24" s="200"/>
      <c r="C24" s="200"/>
      <c r="D24" s="200"/>
      <c r="E24" s="200"/>
      <c r="F24" s="200"/>
      <c r="G24" s="200"/>
      <c r="H24" s="200"/>
      <c r="I24" s="212"/>
    </row>
    <row r="25" spans="1:19" s="198" customFormat="1" ht="33" customHeight="1">
      <c r="A25" s="201"/>
      <c r="B25" s="868" t="s">
        <v>533</v>
      </c>
      <c r="C25" s="869"/>
      <c r="D25" s="869"/>
      <c r="E25" s="870"/>
      <c r="F25" s="202" t="s">
        <v>534</v>
      </c>
      <c r="G25" s="203" t="s">
        <v>535</v>
      </c>
      <c r="H25" s="203" t="s">
        <v>536</v>
      </c>
      <c r="I25" s="550"/>
      <c r="J25" s="551"/>
      <c r="S25" s="221"/>
    </row>
    <row r="26" spans="1:19" s="198" customFormat="1" ht="22.5" customHeight="1">
      <c r="A26" s="201"/>
      <c r="B26" s="850" t="s">
        <v>537</v>
      </c>
      <c r="C26" s="851"/>
      <c r="D26" s="851"/>
      <c r="E26" s="852"/>
      <c r="F26" s="204">
        <f>RekapKs!F32</f>
        <v>21.25</v>
      </c>
      <c r="G26" s="205">
        <v>0.7</v>
      </c>
      <c r="H26" s="204">
        <f>F26*G26</f>
        <v>14.875</v>
      </c>
      <c r="I26" s="550"/>
      <c r="J26" s="552"/>
      <c r="S26" s="221"/>
    </row>
    <row r="27" spans="1:19" s="198" customFormat="1" ht="22.5" customHeight="1">
      <c r="A27" s="201"/>
      <c r="B27" s="850" t="s">
        <v>499</v>
      </c>
      <c r="C27" s="851"/>
      <c r="D27" s="851"/>
      <c r="E27" s="852"/>
      <c r="F27" s="204">
        <f>'KS02'!AJ25</f>
        <v>89.705882352941202</v>
      </c>
      <c r="G27" s="205">
        <v>0.15</v>
      </c>
      <c r="H27" s="204">
        <f>F27*G27</f>
        <v>13.455882352941201</v>
      </c>
      <c r="I27" s="550"/>
      <c r="J27" s="552"/>
      <c r="S27" s="221"/>
    </row>
    <row r="28" spans="1:19" s="198" customFormat="1" ht="33" customHeight="1">
      <c r="A28" s="201"/>
      <c r="B28" s="850" t="s">
        <v>538</v>
      </c>
      <c r="C28" s="851"/>
      <c r="D28" s="851"/>
      <c r="E28" s="852"/>
      <c r="F28" s="204">
        <f>'KS03'!AJ35</f>
        <v>88.8888888888889</v>
      </c>
      <c r="G28" s="205">
        <v>0.15</v>
      </c>
      <c r="H28" s="204">
        <f>F28*G28</f>
        <v>13.3333333333333</v>
      </c>
      <c r="I28" s="550"/>
      <c r="J28" s="553"/>
      <c r="S28" s="221"/>
    </row>
    <row r="29" spans="1:19" s="198" customFormat="1" ht="22.5" customHeight="1">
      <c r="A29" s="201"/>
      <c r="B29" s="863" t="s">
        <v>539</v>
      </c>
      <c r="C29" s="864"/>
      <c r="D29" s="864"/>
      <c r="E29" s="865"/>
      <c r="F29" s="858">
        <f>SUM(H26:H28)</f>
        <v>41.664215686274503</v>
      </c>
      <c r="G29" s="859"/>
      <c r="H29" s="860"/>
      <c r="I29" s="550"/>
      <c r="J29" s="552"/>
      <c r="S29" s="221"/>
    </row>
    <row r="30" spans="1:19" s="198" customFormat="1" ht="33.75" customHeight="1">
      <c r="A30" s="201"/>
      <c r="B30" s="850" t="s">
        <v>540</v>
      </c>
      <c r="C30" s="851"/>
      <c r="D30" s="851"/>
      <c r="E30" s="852"/>
      <c r="F30" s="853" t="str">
        <f>ROUND(KH!I27,2)&amp;" hari, dan "</f>
        <v>0 hari, dan</v>
      </c>
      <c r="G30" s="854"/>
      <c r="H30" s="206">
        <f>KH!K28</f>
        <v>1</v>
      </c>
      <c r="I30" s="550"/>
      <c r="J30" s="552"/>
      <c r="S30" s="221"/>
    </row>
    <row r="31" spans="1:19" ht="23.25" customHeight="1">
      <c r="A31" s="147"/>
      <c r="B31" s="855" t="s">
        <v>541</v>
      </c>
      <c r="C31" s="856"/>
      <c r="D31" s="856"/>
      <c r="E31" s="857"/>
      <c r="F31" s="858">
        <f>SUM(H26:H28)*H30</f>
        <v>41.664215686274503</v>
      </c>
      <c r="G31" s="859"/>
      <c r="H31" s="860"/>
      <c r="I31" s="212"/>
      <c r="J31" s="554"/>
    </row>
    <row r="32" spans="1:19" ht="50.25" customHeight="1">
      <c r="A32" s="147"/>
      <c r="B32" s="850" t="s">
        <v>542</v>
      </c>
      <c r="C32" s="851"/>
      <c r="D32" s="851"/>
      <c r="E32" s="852"/>
      <c r="F32" s="861" t="str">
        <f>IF(F31&gt;=91,"Amat Baik",IF(F31&gt;=76,"Baik",IF(F31&gt;=61,"Cukup",IF(F31&gt;=51,"Sedang","Kurang"))))&amp;" dan "</f>
        <v>Kurang dan</v>
      </c>
      <c r="G32" s="862"/>
      <c r="H32" s="207">
        <f>IF(F31&gt;=91,125%,IF(F31&gt;=76,100%,IF(F31&gt;=61,75%,IF(F31&gt;=51,50%,IF(AND(F31&lt;51,F31&gt;0),25%,0)))))</f>
        <v>0.25</v>
      </c>
      <c r="I32" s="212"/>
      <c r="J32" s="555"/>
      <c r="K32" s="221" t="str">
        <f>IF(F31&gt;=91,"Amat Baik",IF(F31&gt;=76,"Baik",IF(F31&gt;=61,"Cukup",IF(F31&gt;=51,"Sedang","Kurang"))))</f>
        <v>Kurang</v>
      </c>
    </row>
    <row r="33" spans="1:10" ht="63.75" customHeight="1">
      <c r="A33" s="147"/>
      <c r="B33" s="843" t="s">
        <v>543</v>
      </c>
      <c r="C33" s="844"/>
      <c r="D33" s="844"/>
      <c r="E33" s="845"/>
      <c r="F33" s="846">
        <f>AKKS</f>
        <v>2.375</v>
      </c>
      <c r="G33" s="847"/>
      <c r="H33" s="848"/>
      <c r="I33" s="212"/>
      <c r="J33" s="555"/>
    </row>
    <row r="34" spans="1:10" ht="15" customHeight="1">
      <c r="A34" s="147"/>
      <c r="B34" s="200"/>
      <c r="C34" s="200"/>
      <c r="D34" s="200"/>
      <c r="E34" s="200"/>
      <c r="F34" s="200"/>
      <c r="G34" s="200"/>
      <c r="H34" s="200"/>
      <c r="I34" s="212"/>
    </row>
    <row r="35" spans="1:10" ht="15" customHeight="1">
      <c r="A35" s="147"/>
      <c r="B35" s="208"/>
      <c r="C35" s="208"/>
      <c r="D35" s="208"/>
      <c r="E35" s="208"/>
      <c r="F35" s="849" t="str">
        <f>RekapGr!G55</f>
        <v>Sleman</v>
      </c>
      <c r="G35" s="849"/>
      <c r="H35" s="849"/>
      <c r="I35" s="212"/>
    </row>
    <row r="36" spans="1:10" ht="15" customHeight="1">
      <c r="A36" s="147"/>
      <c r="B36" s="842" t="s">
        <v>544</v>
      </c>
      <c r="C36" s="842"/>
      <c r="D36" s="842" t="s">
        <v>54</v>
      </c>
      <c r="E36" s="842"/>
      <c r="F36" s="842" t="s">
        <v>545</v>
      </c>
      <c r="G36" s="842"/>
      <c r="H36" s="842"/>
      <c r="I36" s="212"/>
    </row>
    <row r="37" spans="1:10" ht="15" customHeight="1">
      <c r="A37" s="147"/>
      <c r="B37" s="208"/>
      <c r="C37" s="208"/>
      <c r="D37" s="208"/>
      <c r="E37" s="208"/>
      <c r="F37" s="208"/>
      <c r="G37" s="208"/>
      <c r="H37" s="208"/>
      <c r="I37" s="212"/>
    </row>
    <row r="38" spans="1:10" ht="15" customHeight="1">
      <c r="A38" s="147"/>
      <c r="B38" s="208"/>
      <c r="C38" s="208"/>
      <c r="D38" s="208"/>
      <c r="E38" s="208"/>
      <c r="F38" s="208"/>
      <c r="G38" s="208"/>
      <c r="H38" s="208"/>
      <c r="I38" s="212"/>
    </row>
    <row r="39" spans="1:10" ht="15" customHeight="1">
      <c r="A39" s="147"/>
      <c r="B39" s="208"/>
      <c r="C39" s="208"/>
      <c r="D39" s="208"/>
      <c r="E39" s="208"/>
      <c r="F39" s="208"/>
      <c r="G39" s="208"/>
      <c r="H39" s="208"/>
      <c r="I39" s="212"/>
    </row>
    <row r="40" spans="1:10" ht="15" customHeight="1">
      <c r="A40" s="147"/>
      <c r="B40" s="841">
        <f>RekapGr!B61</f>
        <v>0</v>
      </c>
      <c r="C40" s="841"/>
      <c r="D40" s="841">
        <f>RekapGr!D61</f>
        <v>0</v>
      </c>
      <c r="E40" s="841"/>
      <c r="F40" s="841">
        <f>RekapGr!G61</f>
        <v>0</v>
      </c>
      <c r="G40" s="841"/>
      <c r="H40" s="841"/>
      <c r="I40" s="212"/>
    </row>
    <row r="41" spans="1:10" ht="15" customHeight="1">
      <c r="A41" s="147"/>
      <c r="B41" s="842" t="str">
        <f>RekapGr!B62</f>
        <v>NIP.</v>
      </c>
      <c r="C41" s="842"/>
      <c r="D41" s="842" t="str">
        <f>RekapGr!D62</f>
        <v>NIP.</v>
      </c>
      <c r="E41" s="842"/>
      <c r="F41" s="842" t="str">
        <f>RekapGr!G62</f>
        <v>NIP.</v>
      </c>
      <c r="G41" s="842"/>
      <c r="H41" s="842"/>
      <c r="I41" s="212"/>
    </row>
    <row r="42" spans="1:10" ht="15" customHeight="1">
      <c r="A42" s="147"/>
      <c r="B42" s="200"/>
      <c r="C42" s="200"/>
      <c r="D42" s="200"/>
      <c r="E42" s="200"/>
      <c r="F42" s="200"/>
      <c r="G42" s="200"/>
      <c r="H42" s="200"/>
      <c r="I42" s="212"/>
    </row>
    <row r="43" spans="1:10" ht="38.25" customHeight="1">
      <c r="A43" s="147"/>
      <c r="B43" s="147"/>
      <c r="C43" s="147"/>
      <c r="D43" s="147"/>
      <c r="E43" s="147"/>
      <c r="F43" s="147"/>
      <c r="G43" s="147"/>
      <c r="H43" s="147"/>
      <c r="I43" s="212"/>
    </row>
    <row r="57" spans="13:23" ht="15" hidden="1" customHeight="1">
      <c r="S57" s="219" t="str">
        <f>DATA!Q24</f>
        <v>IIIb</v>
      </c>
      <c r="T57" s="146">
        <f>DATA!F17</f>
        <v>0</v>
      </c>
    </row>
    <row r="58" spans="13:23" ht="15" hidden="1" customHeight="1">
      <c r="M58" s="146" t="s">
        <v>546</v>
      </c>
      <c r="N58" s="146">
        <v>15</v>
      </c>
      <c r="Q58" s="146">
        <f>10%*N58</f>
        <v>1.5</v>
      </c>
      <c r="R58" s="146">
        <f>(N58-O58-P58-Q58)</f>
        <v>13.5</v>
      </c>
      <c r="S58" s="219">
        <f>IF(S$57=M58,R58,0)</f>
        <v>0</v>
      </c>
      <c r="T58" s="219">
        <f>DATA!F18</f>
        <v>24</v>
      </c>
      <c r="U58" s="146" t="str">
        <f>IF(F31&gt;=91,"Amat Baik",IF(F31&gt;=76,"Baik",IF(F31&gt;=61,"Cukup",IF(F31&gt;=51,"Sedang","Kurang"))))</f>
        <v>Kurang</v>
      </c>
    </row>
    <row r="59" spans="13:23" ht="15" hidden="1" customHeight="1">
      <c r="M59" s="146" t="s">
        <v>547</v>
      </c>
      <c r="N59" s="146">
        <v>20</v>
      </c>
      <c r="Q59" s="146">
        <f>10%*N59</f>
        <v>2</v>
      </c>
      <c r="R59" s="146">
        <f t="shared" ref="R59:R69" si="0">(N59-O59-P59-Q59)</f>
        <v>18</v>
      </c>
      <c r="S59" s="219">
        <f t="shared" ref="S59:S69" si="1">IF(S$57=M59,R59,0)</f>
        <v>0</v>
      </c>
      <c r="T59" s="219">
        <f>IF(T57=0,24,6)</f>
        <v>24</v>
      </c>
      <c r="U59" s="146" t="s">
        <v>548</v>
      </c>
      <c r="V59" s="220">
        <v>1.25</v>
      </c>
      <c r="W59" s="146">
        <f>IF(U59=U$58,V59,0)</f>
        <v>0</v>
      </c>
    </row>
    <row r="60" spans="13:23" ht="15" hidden="1" customHeight="1">
      <c r="M60" s="146" t="s">
        <v>549</v>
      </c>
      <c r="N60" s="146">
        <v>20</v>
      </c>
      <c r="Q60" s="146">
        <f>10%*N60</f>
        <v>2</v>
      </c>
      <c r="R60" s="146">
        <f t="shared" si="0"/>
        <v>18</v>
      </c>
      <c r="S60" s="219">
        <f t="shared" si="1"/>
        <v>0</v>
      </c>
      <c r="T60" s="219">
        <f>T58/T59</f>
        <v>1</v>
      </c>
      <c r="U60" s="146" t="s">
        <v>550</v>
      </c>
      <c r="V60" s="220">
        <v>1</v>
      </c>
      <c r="W60" s="146">
        <f>IF(U60=U$58,V60,0)</f>
        <v>0</v>
      </c>
    </row>
    <row r="61" spans="13:23" ht="15" hidden="1" customHeight="1">
      <c r="M61" s="146" t="s">
        <v>551</v>
      </c>
      <c r="N61" s="146">
        <v>20</v>
      </c>
      <c r="Q61" s="146">
        <f>10%*N61</f>
        <v>2</v>
      </c>
      <c r="R61" s="146">
        <f t="shared" si="0"/>
        <v>18</v>
      </c>
      <c r="S61" s="219">
        <f t="shared" si="1"/>
        <v>0</v>
      </c>
      <c r="T61" s="219">
        <f>IF(T60&gt;1,1,T60)</f>
        <v>1</v>
      </c>
      <c r="U61" s="146" t="s">
        <v>552</v>
      </c>
      <c r="V61" s="220">
        <v>0.75</v>
      </c>
      <c r="W61" s="146">
        <f>IF(U61=U$58,V61,0)</f>
        <v>0</v>
      </c>
    </row>
    <row r="62" spans="13:23" ht="15" hidden="1" customHeight="1">
      <c r="M62" s="146" t="s">
        <v>553</v>
      </c>
      <c r="N62" s="146">
        <v>50</v>
      </c>
      <c r="O62" s="146">
        <v>3</v>
      </c>
      <c r="P62" s="146">
        <v>0</v>
      </c>
      <c r="Q62" s="146">
        <f>10%*N62</f>
        <v>5</v>
      </c>
      <c r="R62" s="146">
        <f t="shared" si="0"/>
        <v>42</v>
      </c>
      <c r="S62" s="219">
        <f t="shared" si="1"/>
        <v>0</v>
      </c>
      <c r="U62" s="146" t="s">
        <v>554</v>
      </c>
      <c r="V62" s="220">
        <v>0.5</v>
      </c>
      <c r="W62" s="146">
        <f>IF(U62=U$58,V62,0)</f>
        <v>0</v>
      </c>
    </row>
    <row r="63" spans="13:23" ht="15" hidden="1" customHeight="1">
      <c r="M63" s="146" t="s">
        <v>555</v>
      </c>
      <c r="N63" s="146">
        <v>50</v>
      </c>
      <c r="O63" s="146">
        <v>3</v>
      </c>
      <c r="P63" s="146">
        <v>4</v>
      </c>
      <c r="Q63" s="146">
        <f t="shared" ref="Q63:Q69" si="2">10%*N63</f>
        <v>5</v>
      </c>
      <c r="R63" s="146">
        <f t="shared" si="0"/>
        <v>38</v>
      </c>
      <c r="S63" s="219">
        <f t="shared" si="1"/>
        <v>38</v>
      </c>
      <c r="U63" s="146" t="s">
        <v>556</v>
      </c>
      <c r="V63" s="220">
        <v>0.25</v>
      </c>
      <c r="W63" s="146">
        <f>IF(U63=U$58,V63,0)</f>
        <v>0.25</v>
      </c>
    </row>
    <row r="64" spans="13:23" ht="15" hidden="1" customHeight="1">
      <c r="M64" s="146" t="s">
        <v>557</v>
      </c>
      <c r="N64" s="146">
        <v>100</v>
      </c>
      <c r="O64" s="146">
        <v>3</v>
      </c>
      <c r="P64" s="146">
        <v>6</v>
      </c>
      <c r="Q64" s="146">
        <f t="shared" si="2"/>
        <v>10</v>
      </c>
      <c r="R64" s="146">
        <f t="shared" si="0"/>
        <v>81</v>
      </c>
      <c r="S64" s="219">
        <f t="shared" si="1"/>
        <v>0</v>
      </c>
      <c r="W64" s="146">
        <f>SUM(W59:W63)</f>
        <v>0.25</v>
      </c>
    </row>
    <row r="65" spans="13:22" ht="15" hidden="1" customHeight="1">
      <c r="M65" s="146" t="s">
        <v>558</v>
      </c>
      <c r="N65" s="146">
        <v>100</v>
      </c>
      <c r="O65" s="146">
        <v>4</v>
      </c>
      <c r="P65" s="146">
        <v>8</v>
      </c>
      <c r="Q65" s="146">
        <f t="shared" si="2"/>
        <v>10</v>
      </c>
      <c r="R65" s="146">
        <f t="shared" si="0"/>
        <v>78</v>
      </c>
      <c r="S65" s="219">
        <f t="shared" si="1"/>
        <v>0</v>
      </c>
    </row>
    <row r="66" spans="13:22" ht="15" hidden="1" customHeight="1">
      <c r="M66" s="146" t="s">
        <v>559</v>
      </c>
      <c r="N66" s="146">
        <v>150</v>
      </c>
      <c r="O66" s="146">
        <v>4</v>
      </c>
      <c r="P66" s="146">
        <v>12</v>
      </c>
      <c r="Q66" s="146">
        <f t="shared" si="2"/>
        <v>15</v>
      </c>
      <c r="R66" s="146">
        <f t="shared" si="0"/>
        <v>119</v>
      </c>
      <c r="S66" s="219">
        <f t="shared" si="1"/>
        <v>0</v>
      </c>
    </row>
    <row r="67" spans="13:22" ht="15" hidden="1" customHeight="1">
      <c r="M67" s="146" t="s">
        <v>560</v>
      </c>
      <c r="N67" s="146">
        <v>150</v>
      </c>
      <c r="O67" s="146">
        <v>4</v>
      </c>
      <c r="P67" s="146">
        <v>12</v>
      </c>
      <c r="Q67" s="146">
        <f t="shared" si="2"/>
        <v>15</v>
      </c>
      <c r="R67" s="146">
        <f t="shared" si="0"/>
        <v>119</v>
      </c>
      <c r="S67" s="219">
        <f t="shared" si="1"/>
        <v>0</v>
      </c>
    </row>
    <row r="68" spans="13:22" ht="15" hidden="1" customHeight="1">
      <c r="M68" s="146" t="s">
        <v>561</v>
      </c>
      <c r="N68" s="146">
        <v>150</v>
      </c>
      <c r="O68" s="146">
        <v>5</v>
      </c>
      <c r="P68" s="146">
        <v>14</v>
      </c>
      <c r="Q68" s="146">
        <f t="shared" si="2"/>
        <v>15</v>
      </c>
      <c r="R68" s="146">
        <f t="shared" si="0"/>
        <v>116</v>
      </c>
      <c r="S68" s="219">
        <f t="shared" si="1"/>
        <v>0</v>
      </c>
    </row>
    <row r="69" spans="13:22" ht="15" hidden="1" customHeight="1">
      <c r="M69" s="146" t="s">
        <v>562</v>
      </c>
      <c r="N69" s="146">
        <v>200</v>
      </c>
      <c r="O69" s="146">
        <v>5</v>
      </c>
      <c r="P69" s="146">
        <v>20</v>
      </c>
      <c r="Q69" s="146">
        <f t="shared" si="2"/>
        <v>20</v>
      </c>
      <c r="R69" s="146">
        <f t="shared" si="0"/>
        <v>155</v>
      </c>
      <c r="S69" s="219">
        <f t="shared" si="1"/>
        <v>0</v>
      </c>
    </row>
    <row r="70" spans="13:22" ht="15" hidden="1" customHeight="1">
      <c r="M70" s="146" t="s">
        <v>563</v>
      </c>
      <c r="S70" s="219">
        <f>SUM(S58:S69)</f>
        <v>38</v>
      </c>
      <c r="T70" s="221">
        <f>T61</f>
        <v>1</v>
      </c>
      <c r="U70" s="222">
        <f>W64</f>
        <v>0.25</v>
      </c>
      <c r="V70" s="146">
        <f>(S70*T70*U70)/4</f>
        <v>2.375</v>
      </c>
    </row>
  </sheetData>
  <sheetProtection selectLockedCells="1"/>
  <mergeCells count="64">
    <mergeCell ref="B1:E1"/>
    <mergeCell ref="F1:H1"/>
    <mergeCell ref="B2:E2"/>
    <mergeCell ref="F2:H2"/>
    <mergeCell ref="B3:E3"/>
    <mergeCell ref="F3:H3"/>
    <mergeCell ref="B5:H5"/>
    <mergeCell ref="B7:C7"/>
    <mergeCell ref="B8:C8"/>
    <mergeCell ref="E8:H8"/>
    <mergeCell ref="B9:C9"/>
    <mergeCell ref="E9:H9"/>
    <mergeCell ref="B10:C10"/>
    <mergeCell ref="E10:H10"/>
    <mergeCell ref="B11:C11"/>
    <mergeCell ref="E11:H11"/>
    <mergeCell ref="B12:C12"/>
    <mergeCell ref="E12:H12"/>
    <mergeCell ref="B13:C13"/>
    <mergeCell ref="E13:H13"/>
    <mergeCell ref="B14:C14"/>
    <mergeCell ref="E14:H14"/>
    <mergeCell ref="B15:C15"/>
    <mergeCell ref="E15:H15"/>
    <mergeCell ref="B16:C16"/>
    <mergeCell ref="E16:H16"/>
    <mergeCell ref="B17:C17"/>
    <mergeCell ref="E17:H17"/>
    <mergeCell ref="B18:C18"/>
    <mergeCell ref="E18:H18"/>
    <mergeCell ref="B19:C19"/>
    <mergeCell ref="E19:H19"/>
    <mergeCell ref="B20:C20"/>
    <mergeCell ref="E20:H20"/>
    <mergeCell ref="B21:C21"/>
    <mergeCell ref="E21:H21"/>
    <mergeCell ref="B22:C22"/>
    <mergeCell ref="E22:H22"/>
    <mergeCell ref="B23:C23"/>
    <mergeCell ref="E23:H23"/>
    <mergeCell ref="B25:E25"/>
    <mergeCell ref="B26:E26"/>
    <mergeCell ref="B27:E27"/>
    <mergeCell ref="B28:E28"/>
    <mergeCell ref="B29:E29"/>
    <mergeCell ref="F29:H29"/>
    <mergeCell ref="B30:E30"/>
    <mergeCell ref="F30:G30"/>
    <mergeCell ref="B31:E31"/>
    <mergeCell ref="F31:H31"/>
    <mergeCell ref="B32:E32"/>
    <mergeCell ref="F32:G32"/>
    <mergeCell ref="B33:E33"/>
    <mergeCell ref="F33:H33"/>
    <mergeCell ref="F35:H35"/>
    <mergeCell ref="B36:C36"/>
    <mergeCell ref="D36:E36"/>
    <mergeCell ref="F36:H36"/>
    <mergeCell ref="B40:C40"/>
    <mergeCell ref="D40:E40"/>
    <mergeCell ref="F40:H40"/>
    <mergeCell ref="B41:C41"/>
    <mergeCell ref="D41:E41"/>
    <mergeCell ref="F41:H41"/>
  </mergeCells>
  <conditionalFormatting sqref="F26:H28 E8:H23">
    <cfRule type="cellIs" dxfId="836" priority="2" operator="equal">
      <formula>0</formula>
    </cfRule>
  </conditionalFormatting>
  <conditionalFormatting sqref="B35:H41">
    <cfRule type="cellIs" dxfId="835" priority="1" operator="equal">
      <formula>0</formula>
    </cfRule>
  </conditionalFormatting>
  <dataValidations count="1">
    <dataValidation allowBlank="1" showInputMessage="1" showErrorMessage="1" prompt="Untuk merubah kembali menu utama_x000a_Isi Data Guru_x000a_Selengkapnya" sqref="F35:H35 B40:C40 D40:E40 F40:H40 B41:C41 D41:E41 F41:H41"/>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44"/>
  <sheetViews>
    <sheetView showGridLines="0" showRowColHeaders="0" workbookViewId="0">
      <pane activePane="bottomRight" state="frozen"/>
    </sheetView>
  </sheetViews>
  <sheetFormatPr defaultColWidth="0" defaultRowHeight="15.75" customHeight="1" zeroHeight="1"/>
  <cols>
    <col min="1" max="1" width="12.08984375" style="141" customWidth="1"/>
    <col min="2" max="2" width="5" style="142" customWidth="1"/>
    <col min="3" max="3" width="8" style="143" customWidth="1"/>
    <col min="4" max="4" width="24.90625" style="143" customWidth="1"/>
    <col min="5" max="5" width="3.453125" style="143" customWidth="1"/>
    <col min="6" max="6" width="13.36328125" style="143" customWidth="1"/>
    <col min="7" max="8" width="11.08984375" style="143" customWidth="1"/>
    <col min="9" max="9" width="11.08984375" style="144" customWidth="1"/>
    <col min="10" max="10" width="11.90625" style="141" customWidth="1"/>
    <col min="11" max="16384" width="9.08984375" style="141" hidden="1"/>
  </cols>
  <sheetData>
    <row r="1" spans="1:13" ht="15" customHeight="1">
      <c r="A1" s="147"/>
      <c r="B1" s="895" t="s">
        <v>564</v>
      </c>
      <c r="C1" s="895"/>
      <c r="D1" s="895"/>
      <c r="E1" s="895"/>
      <c r="F1" s="252"/>
      <c r="G1" s="252"/>
      <c r="H1" s="252"/>
      <c r="I1" s="270"/>
      <c r="J1" s="160"/>
    </row>
    <row r="2" spans="1:13" ht="15" customHeight="1">
      <c r="A2" s="147"/>
      <c r="B2" s="895" t="s">
        <v>565</v>
      </c>
      <c r="C2" s="895"/>
      <c r="D2" s="895"/>
      <c r="E2" s="895"/>
      <c r="F2" s="252"/>
      <c r="G2" s="252"/>
      <c r="H2" s="252"/>
      <c r="I2" s="270"/>
      <c r="J2" s="160"/>
    </row>
    <row r="3" spans="1:13" ht="15" customHeight="1">
      <c r="A3" s="147"/>
      <c r="B3" s="251"/>
      <c r="C3" s="547"/>
      <c r="D3" s="547"/>
      <c r="E3" s="547"/>
      <c r="F3" s="252"/>
      <c r="G3" s="252"/>
      <c r="H3" s="252"/>
      <c r="I3" s="270"/>
      <c r="J3" s="160"/>
    </row>
    <row r="4" spans="1:13" ht="15.5">
      <c r="A4" s="147"/>
      <c r="B4" s="148"/>
      <c r="C4" s="149"/>
      <c r="D4" s="149"/>
      <c r="E4" s="149"/>
      <c r="F4" s="149"/>
      <c r="G4" s="149"/>
      <c r="H4" s="149"/>
      <c r="I4" s="161"/>
      <c r="J4" s="147"/>
    </row>
    <row r="5" spans="1:13" ht="15.75" customHeight="1">
      <c r="A5" s="147"/>
      <c r="B5" s="150"/>
      <c r="C5" s="150"/>
      <c r="D5" s="150"/>
      <c r="E5" s="150"/>
      <c r="F5" s="150"/>
      <c r="G5" s="150"/>
      <c r="H5" s="896" t="s">
        <v>566</v>
      </c>
      <c r="I5" s="896"/>
      <c r="J5" s="147"/>
    </row>
    <row r="6" spans="1:13" ht="15.75" customHeight="1">
      <c r="A6" s="147"/>
      <c r="B6" s="874" t="s">
        <v>567</v>
      </c>
      <c r="C6" s="874"/>
      <c r="D6" s="874"/>
      <c r="E6" s="874"/>
      <c r="F6" s="874"/>
      <c r="G6" s="874"/>
      <c r="H6" s="874"/>
      <c r="I6" s="874"/>
      <c r="J6" s="147"/>
    </row>
    <row r="7" spans="1:13" ht="15.5">
      <c r="A7" s="147"/>
      <c r="B7" s="151"/>
      <c r="C7" s="152"/>
      <c r="D7" s="152"/>
      <c r="E7" s="152"/>
      <c r="F7" s="152"/>
      <c r="G7" s="152"/>
      <c r="H7" s="152"/>
      <c r="I7" s="162"/>
      <c r="J7" s="147"/>
    </row>
    <row r="8" spans="1:13" ht="15.5">
      <c r="A8" s="147"/>
      <c r="B8" s="897" t="s">
        <v>568</v>
      </c>
      <c r="C8" s="897"/>
      <c r="D8" s="223"/>
      <c r="E8" s="152"/>
      <c r="F8" s="152"/>
      <c r="G8" s="152"/>
      <c r="H8" s="152"/>
      <c r="I8" s="162"/>
      <c r="J8" s="147"/>
    </row>
    <row r="9" spans="1:13" ht="14.5">
      <c r="A9" s="147"/>
      <c r="B9" s="887" t="s">
        <v>517</v>
      </c>
      <c r="C9" s="887"/>
      <c r="D9" s="887"/>
      <c r="E9" s="152" t="s">
        <v>492</v>
      </c>
      <c r="F9" s="867">
        <f>DATA!F9</f>
        <v>0</v>
      </c>
      <c r="G9" s="867"/>
      <c r="H9" s="867"/>
      <c r="I9" s="867"/>
      <c r="J9" s="147"/>
    </row>
    <row r="10" spans="1:13" ht="14.5">
      <c r="A10" s="147"/>
      <c r="B10" s="887" t="s">
        <v>518</v>
      </c>
      <c r="C10" s="887"/>
      <c r="D10" s="887"/>
      <c r="E10" s="152" t="s">
        <v>492</v>
      </c>
      <c r="F10" s="867">
        <f>DATA!F10</f>
        <v>0</v>
      </c>
      <c r="G10" s="867"/>
      <c r="H10" s="867"/>
      <c r="I10" s="867"/>
      <c r="J10" s="147"/>
    </row>
    <row r="11" spans="1:13" ht="14.5">
      <c r="A11" s="147"/>
      <c r="B11" s="887" t="s">
        <v>519</v>
      </c>
      <c r="C11" s="887"/>
      <c r="D11" s="887"/>
      <c r="E11" s="152" t="s">
        <v>492</v>
      </c>
      <c r="F11" s="867">
        <f>DATA!F11</f>
        <v>0</v>
      </c>
      <c r="G11" s="867"/>
      <c r="H11" s="867"/>
      <c r="I11" s="867"/>
      <c r="J11" s="147"/>
    </row>
    <row r="12" spans="1:13" ht="14.5">
      <c r="A12" s="147"/>
      <c r="B12" s="887" t="s">
        <v>520</v>
      </c>
      <c r="C12" s="887"/>
      <c r="D12" s="887"/>
      <c r="E12" s="152" t="s">
        <v>492</v>
      </c>
      <c r="F12" s="867" t="str">
        <f>DATA!F12</f>
        <v>Penata Muda Tk I, III/b</v>
      </c>
      <c r="G12" s="867"/>
      <c r="H12" s="867"/>
      <c r="I12" s="867"/>
      <c r="J12" s="147"/>
    </row>
    <row r="13" spans="1:13" ht="14.5">
      <c r="A13" s="147"/>
      <c r="B13" s="887" t="s">
        <v>521</v>
      </c>
      <c r="C13" s="887"/>
      <c r="D13" s="887"/>
      <c r="E13" s="152" t="s">
        <v>492</v>
      </c>
      <c r="F13" s="873">
        <f>DATA!F13</f>
        <v>0</v>
      </c>
      <c r="G13" s="873"/>
      <c r="H13" s="873"/>
      <c r="I13" s="873"/>
      <c r="J13" s="147"/>
    </row>
    <row r="14" spans="1:13" ht="14.5">
      <c r="A14" s="147"/>
      <c r="B14" s="887" t="s">
        <v>522</v>
      </c>
      <c r="C14" s="887"/>
      <c r="D14" s="887"/>
      <c r="E14" s="152" t="s">
        <v>492</v>
      </c>
      <c r="F14" s="867">
        <f>DATA!F14</f>
        <v>0</v>
      </c>
      <c r="G14" s="867"/>
      <c r="H14" s="867"/>
      <c r="I14" s="867"/>
      <c r="J14" s="147"/>
    </row>
    <row r="15" spans="1:13" ht="14.5">
      <c r="A15" s="147"/>
      <c r="B15" s="887" t="s">
        <v>523</v>
      </c>
      <c r="C15" s="887"/>
      <c r="D15" s="887"/>
      <c r="E15" s="152" t="s">
        <v>492</v>
      </c>
      <c r="F15" s="867">
        <f>DATA!F15</f>
        <v>0</v>
      </c>
      <c r="G15" s="867"/>
      <c r="H15" s="867"/>
      <c r="I15" s="867"/>
      <c r="J15" s="147"/>
    </row>
    <row r="16" spans="1:13" ht="14.5">
      <c r="A16" s="147"/>
      <c r="B16" s="887" t="s">
        <v>524</v>
      </c>
      <c r="C16" s="887"/>
      <c r="D16" s="887"/>
      <c r="E16" s="152" t="s">
        <v>492</v>
      </c>
      <c r="F16" s="867">
        <f>DATA!F16</f>
        <v>0</v>
      </c>
      <c r="G16" s="867"/>
      <c r="H16" s="867"/>
      <c r="I16" s="867"/>
      <c r="J16" s="147"/>
      <c r="M16" s="141" t="s">
        <v>55</v>
      </c>
    </row>
    <row r="17" spans="1:10" ht="14.5">
      <c r="A17" s="147"/>
      <c r="B17" s="887" t="s">
        <v>569</v>
      </c>
      <c r="C17" s="887"/>
      <c r="D17" s="887"/>
      <c r="E17" s="152" t="s">
        <v>492</v>
      </c>
      <c r="F17" s="867">
        <f>DATA!F17</f>
        <v>0</v>
      </c>
      <c r="G17" s="867"/>
      <c r="H17" s="867"/>
      <c r="I17" s="867"/>
      <c r="J17" s="147"/>
    </row>
    <row r="18" spans="1:10" ht="14.5">
      <c r="A18" s="147"/>
      <c r="B18" s="224" t="s">
        <v>570</v>
      </c>
      <c r="C18" s="224"/>
      <c r="D18" s="223"/>
      <c r="E18" s="152"/>
      <c r="F18" s="867"/>
      <c r="G18" s="867"/>
      <c r="H18" s="867"/>
      <c r="I18" s="867"/>
      <c r="J18" s="147"/>
    </row>
    <row r="19" spans="1:10" ht="14.5">
      <c r="A19" s="147"/>
      <c r="B19" s="887" t="s">
        <v>527</v>
      </c>
      <c r="C19" s="887"/>
      <c r="D19" s="887"/>
      <c r="E19" s="152" t="s">
        <v>492</v>
      </c>
      <c r="F19" s="867">
        <f>DATA!F31</f>
        <v>0</v>
      </c>
      <c r="G19" s="867"/>
      <c r="H19" s="867"/>
      <c r="I19" s="867"/>
      <c r="J19" s="147"/>
    </row>
    <row r="20" spans="1:10" ht="14.5">
      <c r="A20" s="147"/>
      <c r="B20" s="887" t="s">
        <v>528</v>
      </c>
      <c r="C20" s="887"/>
      <c r="D20" s="887"/>
      <c r="E20" s="152" t="s">
        <v>492</v>
      </c>
      <c r="F20" s="867">
        <f>DATA!F32</f>
        <v>0</v>
      </c>
      <c r="G20" s="867"/>
      <c r="H20" s="867"/>
      <c r="I20" s="867"/>
      <c r="J20" s="147"/>
    </row>
    <row r="21" spans="1:10" ht="14.5">
      <c r="A21" s="147"/>
      <c r="B21" s="887" t="s">
        <v>529</v>
      </c>
      <c r="C21" s="887"/>
      <c r="D21" s="887"/>
      <c r="E21" s="152" t="s">
        <v>492</v>
      </c>
      <c r="F21" s="867">
        <f>DATA!F33</f>
        <v>0</v>
      </c>
      <c r="G21" s="867"/>
      <c r="H21" s="867"/>
      <c r="I21" s="867"/>
      <c r="J21" s="147"/>
    </row>
    <row r="22" spans="1:10" ht="14.5">
      <c r="A22" s="147"/>
      <c r="B22" s="887" t="s">
        <v>530</v>
      </c>
      <c r="C22" s="887"/>
      <c r="D22" s="887"/>
      <c r="E22" s="152" t="s">
        <v>492</v>
      </c>
      <c r="F22" s="867">
        <f>DATA!F34</f>
        <v>0</v>
      </c>
      <c r="G22" s="867"/>
      <c r="H22" s="867"/>
      <c r="I22" s="867"/>
      <c r="J22" s="147"/>
    </row>
    <row r="23" spans="1:10" ht="14.5">
      <c r="A23" s="147"/>
      <c r="B23" s="887" t="s">
        <v>531</v>
      </c>
      <c r="C23" s="887"/>
      <c r="D23" s="887"/>
      <c r="E23" s="152" t="s">
        <v>492</v>
      </c>
      <c r="F23" s="867" t="str">
        <f>DATA!F35</f>
        <v>Sleman</v>
      </c>
      <c r="G23" s="867"/>
      <c r="H23" s="867"/>
      <c r="I23" s="867"/>
      <c r="J23" s="147"/>
    </row>
    <row r="24" spans="1:10" ht="14.5">
      <c r="A24" s="147"/>
      <c r="B24" s="887" t="s">
        <v>532</v>
      </c>
      <c r="C24" s="887"/>
      <c r="D24" s="887"/>
      <c r="E24" s="152" t="s">
        <v>492</v>
      </c>
      <c r="F24" s="867" t="str">
        <f>DATA!F36</f>
        <v>Daerah Istimewa Yogyakarta</v>
      </c>
      <c r="G24" s="867"/>
      <c r="H24" s="867"/>
      <c r="I24" s="867"/>
      <c r="J24" s="147"/>
    </row>
    <row r="25" spans="1:10" ht="15.5">
      <c r="A25" s="147"/>
      <c r="B25" s="888"/>
      <c r="C25" s="888"/>
      <c r="D25" s="225"/>
      <c r="E25" s="152"/>
      <c r="F25" s="152"/>
      <c r="G25" s="152"/>
      <c r="H25" s="152"/>
      <c r="I25" s="162"/>
      <c r="J25" s="147"/>
    </row>
    <row r="26" spans="1:10" ht="15.5">
      <c r="A26" s="147"/>
      <c r="B26" s="226"/>
      <c r="C26" s="227"/>
      <c r="D26" s="227"/>
      <c r="E26" s="227"/>
      <c r="F26" s="227"/>
      <c r="G26" s="228"/>
      <c r="H26" s="228"/>
      <c r="I26" s="245"/>
      <c r="J26" s="147"/>
    </row>
    <row r="27" spans="1:10" ht="15.75" customHeight="1">
      <c r="A27" s="147"/>
      <c r="B27" s="889" t="s">
        <v>571</v>
      </c>
      <c r="C27" s="890"/>
      <c r="D27" s="890"/>
      <c r="E27" s="890"/>
      <c r="F27" s="890"/>
      <c r="G27" s="890"/>
      <c r="H27" s="890"/>
      <c r="I27" s="891"/>
      <c r="J27" s="147"/>
    </row>
    <row r="28" spans="1:10" ht="15.75" customHeight="1">
      <c r="A28" s="147"/>
      <c r="B28" s="229"/>
      <c r="C28" s="230"/>
      <c r="D28" s="230"/>
      <c r="E28" s="230"/>
      <c r="F28" s="230"/>
      <c r="G28" s="231"/>
      <c r="H28" s="231"/>
      <c r="I28" s="246"/>
      <c r="J28" s="147"/>
    </row>
    <row r="29" spans="1:10" ht="7.5" customHeight="1">
      <c r="A29" s="147"/>
      <c r="B29" s="229"/>
      <c r="C29" s="230"/>
      <c r="D29" s="232"/>
      <c r="E29" s="231"/>
      <c r="F29" s="231"/>
      <c r="G29" s="231"/>
      <c r="H29" s="231"/>
      <c r="I29" s="247"/>
      <c r="J29" s="147"/>
    </row>
    <row r="30" spans="1:10" ht="15.75" customHeight="1">
      <c r="A30" s="147"/>
      <c r="B30" s="892" t="s">
        <v>572</v>
      </c>
      <c r="C30" s="893"/>
      <c r="D30" s="893"/>
      <c r="E30" s="893"/>
      <c r="F30" s="893"/>
      <c r="G30" s="893"/>
      <c r="H30" s="893"/>
      <c r="I30" s="894"/>
      <c r="J30" s="147"/>
    </row>
    <row r="31" spans="1:10" ht="15.5">
      <c r="A31" s="147"/>
      <c r="B31" s="233"/>
      <c r="C31" s="234"/>
      <c r="D31" s="234"/>
      <c r="E31" s="234"/>
      <c r="F31" s="234"/>
      <c r="G31" s="234"/>
      <c r="H31" s="234"/>
      <c r="I31" s="247"/>
      <c r="J31" s="147"/>
    </row>
    <row r="32" spans="1:10" ht="39" customHeight="1">
      <c r="A32" s="147"/>
      <c r="B32" s="877" t="s">
        <v>573</v>
      </c>
      <c r="C32" s="878"/>
      <c r="D32" s="878"/>
      <c r="E32" s="878"/>
      <c r="F32" s="878"/>
      <c r="G32" s="878"/>
      <c r="H32" s="878"/>
      <c r="I32" s="879"/>
      <c r="J32" s="147"/>
    </row>
    <row r="33" spans="1:10" ht="15" customHeight="1">
      <c r="A33" s="147"/>
      <c r="B33" s="235"/>
      <c r="C33" s="236"/>
      <c r="D33" s="236"/>
      <c r="E33" s="236"/>
      <c r="F33" s="236"/>
      <c r="G33" s="236"/>
      <c r="H33" s="236"/>
      <c r="I33" s="247"/>
      <c r="J33" s="147"/>
    </row>
    <row r="34" spans="1:10" ht="15" customHeight="1">
      <c r="A34" s="147"/>
      <c r="B34" s="880" t="s">
        <v>574</v>
      </c>
      <c r="C34" s="881"/>
      <c r="D34" s="882">
        <f>DATA!F9</f>
        <v>0</v>
      </c>
      <c r="E34" s="882"/>
      <c r="F34" s="237" t="s">
        <v>575</v>
      </c>
      <c r="G34" s="883">
        <f>DATA!F23</f>
        <v>0</v>
      </c>
      <c r="H34" s="883"/>
      <c r="I34" s="884"/>
      <c r="J34" s="147"/>
    </row>
    <row r="35" spans="1:10" ht="15" customHeight="1">
      <c r="A35" s="147"/>
      <c r="B35" s="238"/>
      <c r="C35" s="239"/>
      <c r="D35" s="239"/>
      <c r="E35" s="239"/>
      <c r="F35" s="239"/>
      <c r="G35" s="239"/>
      <c r="H35" s="239"/>
      <c r="I35" s="247"/>
      <c r="J35" s="147"/>
    </row>
    <row r="36" spans="1:10" ht="15" customHeight="1">
      <c r="A36" s="147"/>
      <c r="B36" s="238"/>
      <c r="C36" s="239"/>
      <c r="D36" s="239"/>
      <c r="E36" s="239"/>
      <c r="F36" s="239"/>
      <c r="G36" s="239"/>
      <c r="H36" s="239"/>
      <c r="I36" s="247"/>
      <c r="J36" s="147"/>
    </row>
    <row r="37" spans="1:10" ht="15.9" customHeight="1">
      <c r="A37" s="147"/>
      <c r="B37" s="238" t="s">
        <v>576</v>
      </c>
      <c r="C37" s="239"/>
      <c r="D37" s="239"/>
      <c r="E37" s="239"/>
      <c r="F37" s="240" t="s">
        <v>576</v>
      </c>
      <c r="G37" s="239"/>
      <c r="H37" s="239"/>
      <c r="I37" s="247"/>
      <c r="J37" s="147"/>
    </row>
    <row r="38" spans="1:10" ht="16.5" customHeight="1">
      <c r="A38" s="147"/>
      <c r="B38" s="241"/>
      <c r="C38" s="239"/>
      <c r="D38" s="239"/>
      <c r="E38" s="239"/>
      <c r="F38" s="239"/>
      <c r="G38" s="239"/>
      <c r="H38" s="239"/>
      <c r="I38" s="247"/>
      <c r="J38" s="147"/>
    </row>
    <row r="39" spans="1:10" ht="17.25" customHeight="1">
      <c r="A39" s="147"/>
      <c r="B39" s="885" t="s">
        <v>577</v>
      </c>
      <c r="C39" s="886"/>
      <c r="D39" s="548">
        <f>DATA!F21</f>
        <v>0</v>
      </c>
      <c r="E39" s="239"/>
      <c r="F39" s="239"/>
      <c r="G39" s="239"/>
      <c r="H39" s="239"/>
      <c r="I39" s="247"/>
      <c r="J39" s="147"/>
    </row>
    <row r="40" spans="1:10" ht="15.5">
      <c r="A40" s="147"/>
      <c r="B40" s="243"/>
      <c r="C40" s="244"/>
      <c r="D40" s="244"/>
      <c r="E40" s="244"/>
      <c r="F40" s="244"/>
      <c r="G40" s="244"/>
      <c r="H40" s="244"/>
      <c r="I40" s="248"/>
      <c r="J40" s="147"/>
    </row>
    <row r="41" spans="1:10" ht="10.5" customHeight="1">
      <c r="A41" s="147"/>
      <c r="B41" s="232"/>
      <c r="C41" s="236"/>
      <c r="D41" s="236"/>
      <c r="E41" s="236"/>
      <c r="F41" s="236"/>
      <c r="G41" s="236"/>
      <c r="H41" s="236"/>
      <c r="I41" s="249"/>
      <c r="J41" s="147"/>
    </row>
    <row r="42" spans="1:10" ht="15.5">
      <c r="A42" s="147"/>
      <c r="B42" s="148"/>
      <c r="C42" s="149"/>
      <c r="D42" s="149"/>
      <c r="E42" s="149"/>
      <c r="F42" s="149"/>
      <c r="G42" s="149"/>
      <c r="H42" s="149"/>
      <c r="I42" s="161"/>
      <c r="J42" s="147"/>
    </row>
    <row r="43" spans="1:10" ht="15.5">
      <c r="A43" s="147"/>
      <c r="B43" s="148"/>
      <c r="C43" s="149"/>
      <c r="D43" s="149"/>
      <c r="E43" s="149"/>
      <c r="F43" s="149"/>
      <c r="G43" s="149"/>
      <c r="H43" s="149"/>
      <c r="I43" s="161"/>
      <c r="J43" s="147"/>
    </row>
    <row r="44" spans="1:10" ht="15.5">
      <c r="A44" s="147"/>
      <c r="B44" s="148"/>
      <c r="C44" s="149"/>
      <c r="D44" s="149"/>
      <c r="E44" s="149"/>
      <c r="F44" s="149"/>
      <c r="G44" s="149"/>
      <c r="H44" s="149"/>
      <c r="I44" s="161"/>
      <c r="J44" s="147"/>
    </row>
  </sheetData>
  <mergeCells count="44">
    <mergeCell ref="B1:E1"/>
    <mergeCell ref="B2:E2"/>
    <mergeCell ref="H5:I5"/>
    <mergeCell ref="B6:I6"/>
    <mergeCell ref="B8:C8"/>
    <mergeCell ref="B9:D9"/>
    <mergeCell ref="F9:I9"/>
    <mergeCell ref="B10:D10"/>
    <mergeCell ref="F10:I10"/>
    <mergeCell ref="B11:D11"/>
    <mergeCell ref="F11:I11"/>
    <mergeCell ref="B12:D12"/>
    <mergeCell ref="F12:I12"/>
    <mergeCell ref="B13:D13"/>
    <mergeCell ref="F13:I13"/>
    <mergeCell ref="B14:D14"/>
    <mergeCell ref="F14:I14"/>
    <mergeCell ref="B15:D15"/>
    <mergeCell ref="F15:I15"/>
    <mergeCell ref="B16:D16"/>
    <mergeCell ref="F16:I16"/>
    <mergeCell ref="B17:D17"/>
    <mergeCell ref="F17:I17"/>
    <mergeCell ref="F18:I18"/>
    <mergeCell ref="B19:D19"/>
    <mergeCell ref="F19:I19"/>
    <mergeCell ref="B20:D20"/>
    <mergeCell ref="F20:I20"/>
    <mergeCell ref="B21:D21"/>
    <mergeCell ref="F21:I21"/>
    <mergeCell ref="B22:D22"/>
    <mergeCell ref="F22:I22"/>
    <mergeCell ref="B23:D23"/>
    <mergeCell ref="F23:I23"/>
    <mergeCell ref="B24:D24"/>
    <mergeCell ref="F24:I24"/>
    <mergeCell ref="B25:C25"/>
    <mergeCell ref="B27:I27"/>
    <mergeCell ref="B30:I30"/>
    <mergeCell ref="B32:I32"/>
    <mergeCell ref="B34:C34"/>
    <mergeCell ref="D34:E34"/>
    <mergeCell ref="G34:I34"/>
    <mergeCell ref="B39:C39"/>
  </mergeCells>
  <conditionalFormatting sqref="F9:I24">
    <cfRule type="cellIs" dxfId="834" priority="2" operator="equal">
      <formula>0</formula>
    </cfRule>
  </conditionalFormatting>
  <conditionalFormatting sqref="B34:I39">
    <cfRule type="cellIs" dxfId="833" priority="1" operator="equal">
      <formula>0</formula>
    </cfRule>
  </conditionalFormatting>
  <printOptions horizontalCentered="1"/>
  <pageMargins left="0.45" right="0.2" top="0.75" bottom="1"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00000"/>
  </sheetPr>
  <dimension ref="A1:IG269"/>
  <sheetViews>
    <sheetView showGridLines="0" zoomScale="136" zoomScaleNormal="136" workbookViewId="0">
      <pane xSplit="11" ySplit="3" topLeftCell="L9" activePane="bottomRight" state="frozen"/>
      <selection pane="topRight"/>
      <selection pane="bottomLeft"/>
      <selection pane="bottomRight" activeCell="F13" sqref="F13"/>
    </sheetView>
  </sheetViews>
  <sheetFormatPr defaultColWidth="0" defaultRowHeight="0" customHeight="1" zeroHeight="1"/>
  <cols>
    <col min="1" max="1" width="11.90625" style="401" customWidth="1"/>
    <col min="2" max="2" width="4.08984375" style="401" customWidth="1"/>
    <col min="3" max="3" width="17" style="401" customWidth="1"/>
    <col min="4" max="4" width="2.453125" style="402" customWidth="1"/>
    <col min="5" max="5" width="28.453125" style="403" customWidth="1"/>
    <col min="6" max="6" width="27.08984375" style="404" customWidth="1"/>
    <col min="7" max="10" width="4.6328125" style="405" customWidth="1"/>
    <col min="11" max="11" width="11.90625" style="401" customWidth="1"/>
    <col min="12" max="12" width="9.08984375" style="406" hidden="1" customWidth="1"/>
    <col min="13" max="13" width="9.08984375" style="407" hidden="1" customWidth="1"/>
    <col min="14" max="15" width="9.08984375" style="408" hidden="1" customWidth="1"/>
    <col min="16" max="18" width="9.08984375" style="409" hidden="1" customWidth="1"/>
    <col min="19" max="19" width="9.08984375" style="410" hidden="1" customWidth="1"/>
    <col min="20" max="16384" width="9.08984375" style="411" hidden="1"/>
  </cols>
  <sheetData>
    <row r="1" spans="1:241" ht="15" customHeight="1">
      <c r="A1" s="412"/>
      <c r="B1" t="s">
        <v>578</v>
      </c>
      <c r="C1"/>
      <c r="D1"/>
      <c r="E1"/>
      <c r="F1"/>
      <c r="G1"/>
      <c r="H1"/>
      <c r="I1"/>
      <c r="J1"/>
      <c r="K1" s="477"/>
    </row>
    <row r="2" spans="1:241" ht="15" customHeight="1">
      <c r="A2" s="412"/>
      <c r="B2" t="s">
        <v>579</v>
      </c>
      <c r="C2"/>
      <c r="D2"/>
      <c r="E2"/>
      <c r="F2"/>
      <c r="G2"/>
      <c r="H2"/>
      <c r="I2"/>
      <c r="J2"/>
      <c r="K2" s="477"/>
    </row>
    <row r="3" spans="1:241" ht="15" customHeight="1">
      <c r="A3" s="412"/>
      <c r="B3" t="s">
        <v>580</v>
      </c>
      <c r="C3"/>
      <c r="D3"/>
      <c r="E3"/>
      <c r="F3"/>
      <c r="G3"/>
      <c r="H3"/>
      <c r="I3"/>
      <c r="J3"/>
      <c r="K3" s="477"/>
    </row>
    <row r="4" spans="1:241" ht="15" customHeight="1">
      <c r="A4" s="413"/>
      <c r="B4" s="414"/>
      <c r="C4" s="414"/>
      <c r="D4" s="415"/>
      <c r="E4" s="416"/>
      <c r="F4" s="414"/>
      <c r="G4" s="414"/>
      <c r="H4" s="414"/>
      <c r="I4" s="414"/>
      <c r="J4" s="414"/>
      <c r="K4" s="414"/>
      <c r="M4" s="406"/>
      <c r="N4" s="478"/>
      <c r="O4" s="478"/>
      <c r="P4" s="479"/>
      <c r="Q4" s="479"/>
      <c r="R4" s="479"/>
      <c r="S4" s="488"/>
      <c r="T4" s="489"/>
      <c r="U4" s="489"/>
      <c r="V4" s="489"/>
      <c r="W4" s="489"/>
      <c r="X4" s="489"/>
      <c r="Y4" s="489"/>
      <c r="Z4" s="489"/>
      <c r="AA4" s="489"/>
      <c r="AB4" s="489"/>
      <c r="AC4" s="489"/>
      <c r="AD4" s="489"/>
      <c r="AE4" s="489"/>
      <c r="AF4" s="489"/>
      <c r="AG4" s="489"/>
      <c r="AH4" s="489"/>
      <c r="AI4" s="489"/>
      <c r="AJ4" s="489"/>
      <c r="AK4" s="489"/>
      <c r="AL4" s="489"/>
      <c r="AM4" s="489"/>
      <c r="AN4" s="489"/>
      <c r="AO4" s="489"/>
      <c r="AP4" s="489"/>
      <c r="AQ4" s="489"/>
      <c r="AR4" s="489"/>
      <c r="AS4" s="489"/>
      <c r="AT4" s="489"/>
      <c r="AU4" s="489"/>
      <c r="AV4" s="489"/>
      <c r="AW4" s="489"/>
      <c r="AX4" s="489"/>
      <c r="AY4" s="489"/>
      <c r="AZ4" s="489"/>
      <c r="BA4" s="489"/>
      <c r="BB4" s="489"/>
      <c r="BC4" s="489"/>
      <c r="BD4" s="489"/>
      <c r="BE4" s="489"/>
      <c r="BF4" s="489"/>
      <c r="BG4" s="489"/>
      <c r="BH4" s="489"/>
      <c r="BI4" s="489"/>
      <c r="BJ4" s="489"/>
      <c r="BK4" s="489"/>
      <c r="BL4" s="489"/>
      <c r="BM4" s="489"/>
      <c r="BN4" s="489"/>
      <c r="BO4" s="489"/>
      <c r="BP4" s="489"/>
      <c r="BQ4" s="489"/>
      <c r="BR4" s="489"/>
      <c r="BS4" s="489"/>
      <c r="BT4" s="489"/>
      <c r="BU4" s="489"/>
      <c r="BV4" s="489"/>
      <c r="BW4" s="489"/>
      <c r="BX4" s="489"/>
      <c r="BY4" s="489"/>
      <c r="BZ4" s="489"/>
      <c r="CA4" s="489"/>
      <c r="CB4" s="489"/>
      <c r="CC4" s="489"/>
      <c r="CD4" s="489"/>
      <c r="CE4" s="489"/>
      <c r="CF4" s="489"/>
      <c r="CG4" s="489"/>
      <c r="CH4" s="489"/>
      <c r="CI4" s="489"/>
      <c r="CJ4" s="489"/>
      <c r="CK4" s="489"/>
      <c r="CL4" s="489"/>
      <c r="CM4" s="489"/>
      <c r="CN4" s="489"/>
      <c r="CO4" s="489"/>
      <c r="CP4" s="489"/>
      <c r="CQ4" s="489"/>
      <c r="CR4" s="489"/>
      <c r="CS4" s="489"/>
      <c r="CT4" s="489"/>
      <c r="CU4" s="489"/>
      <c r="CV4" s="489"/>
      <c r="CW4" s="489"/>
      <c r="CX4" s="489"/>
      <c r="CY4" s="489"/>
      <c r="CZ4" s="489"/>
      <c r="DA4" s="489"/>
      <c r="DB4" s="489"/>
      <c r="DC4" s="489"/>
      <c r="DD4" s="489"/>
      <c r="DE4" s="489"/>
      <c r="DF4" s="489"/>
      <c r="DG4" s="489"/>
      <c r="DH4" s="489"/>
      <c r="DI4" s="489"/>
      <c r="DJ4" s="489"/>
      <c r="DK4" s="489"/>
      <c r="DL4" s="489"/>
      <c r="DM4" s="489"/>
      <c r="DN4" s="489"/>
      <c r="DO4" s="489"/>
      <c r="DP4" s="489"/>
      <c r="DQ4" s="489"/>
      <c r="DR4" s="489"/>
      <c r="DS4" s="489"/>
      <c r="DT4" s="489"/>
      <c r="DU4" s="489"/>
      <c r="DV4" s="489"/>
      <c r="DW4" s="489"/>
      <c r="DX4" s="489"/>
      <c r="DY4" s="489"/>
      <c r="DZ4" s="489"/>
      <c r="EA4" s="489"/>
      <c r="EB4" s="489"/>
      <c r="EC4" s="489"/>
      <c r="ED4" s="489"/>
      <c r="EE4" s="489"/>
      <c r="EF4" s="489"/>
      <c r="EG4" s="489"/>
      <c r="EH4" s="489"/>
      <c r="EI4" s="489"/>
      <c r="EJ4" s="489"/>
      <c r="EK4" s="489"/>
      <c r="EL4" s="489"/>
      <c r="EM4" s="489"/>
      <c r="EN4" s="489"/>
      <c r="EO4" s="489"/>
      <c r="EP4" s="489"/>
      <c r="EQ4" s="489"/>
      <c r="ER4" s="489"/>
      <c r="ES4" s="489"/>
      <c r="ET4" s="489"/>
      <c r="EU4" s="489"/>
      <c r="EV4" s="489"/>
      <c r="EW4" s="489"/>
      <c r="EX4" s="489"/>
      <c r="EY4" s="489"/>
      <c r="EZ4" s="489"/>
      <c r="FA4" s="489"/>
      <c r="FB4" s="489"/>
      <c r="FC4" s="489"/>
      <c r="FD4" s="489"/>
      <c r="FE4" s="489"/>
      <c r="FF4" s="489"/>
      <c r="FG4" s="489"/>
      <c r="FH4" s="489"/>
      <c r="FI4" s="489"/>
      <c r="FJ4" s="489"/>
      <c r="FK4" s="489"/>
      <c r="FL4" s="489"/>
      <c r="FM4" s="489"/>
      <c r="FN4" s="489"/>
      <c r="FO4" s="489"/>
      <c r="FP4" s="489"/>
      <c r="FQ4" s="489"/>
      <c r="FR4" s="489"/>
      <c r="FS4" s="489"/>
      <c r="FT4" s="489"/>
      <c r="FU4" s="489"/>
      <c r="FV4" s="489"/>
      <c r="FW4" s="489"/>
      <c r="FX4" s="489"/>
      <c r="FY4" s="489"/>
      <c r="FZ4" s="489"/>
      <c r="GA4" s="489"/>
      <c r="GB4" s="489"/>
      <c r="GC4" s="489"/>
      <c r="GD4" s="489"/>
      <c r="GE4" s="489"/>
      <c r="GF4" s="489"/>
      <c r="GG4" s="489"/>
      <c r="GH4" s="489"/>
      <c r="GI4" s="489"/>
      <c r="GJ4" s="489"/>
      <c r="GK4" s="489"/>
      <c r="GL4" s="489"/>
      <c r="GM4" s="489"/>
      <c r="GN4" s="489"/>
      <c r="GO4" s="489"/>
      <c r="GP4" s="489"/>
      <c r="GQ4" s="489"/>
      <c r="GR4" s="489"/>
      <c r="GS4" s="489"/>
      <c r="GT4" s="489"/>
      <c r="GU4" s="489"/>
      <c r="GV4" s="489"/>
      <c r="GW4" s="489"/>
      <c r="GX4" s="489"/>
      <c r="GY4" s="489"/>
      <c r="GZ4" s="489"/>
      <c r="HA4" s="489"/>
      <c r="HB4" s="489"/>
      <c r="HC4" s="489"/>
      <c r="HD4" s="489"/>
      <c r="HE4" s="489"/>
      <c r="HF4" s="489"/>
      <c r="HG4" s="489"/>
      <c r="HH4" s="489"/>
      <c r="HI4" s="489"/>
      <c r="HJ4" s="489"/>
      <c r="HK4" s="489"/>
      <c r="HL4" s="489"/>
      <c r="HM4" s="489"/>
      <c r="HN4" s="489"/>
      <c r="HO4" s="489"/>
      <c r="HP4" s="489"/>
      <c r="HQ4" s="489"/>
      <c r="HR4" s="489"/>
      <c r="HS4" s="489"/>
      <c r="HT4" s="489"/>
      <c r="HU4" s="489"/>
      <c r="HV4" s="489"/>
      <c r="HW4" s="489"/>
      <c r="HX4" s="489"/>
      <c r="HY4" s="489"/>
      <c r="HZ4" s="489"/>
      <c r="IA4" s="489"/>
      <c r="IB4" s="489"/>
      <c r="IC4" s="489"/>
      <c r="ID4" s="489"/>
      <c r="IE4" s="489"/>
      <c r="IF4" s="489"/>
      <c r="IG4" s="489"/>
    </row>
    <row r="5" spans="1:241" ht="18">
      <c r="A5" s="417"/>
      <c r="B5" s="945" t="str">
        <f>[1]RUN!DI46</f>
        <v>INSTRUMEN PENILAIAN KINERJA KEPALA SEKOLAH</v>
      </c>
      <c r="C5" s="945"/>
      <c r="D5" s="945"/>
      <c r="E5" s="945"/>
      <c r="F5" s="945"/>
      <c r="G5" s="945"/>
      <c r="H5" s="945"/>
      <c r="I5" s="945"/>
      <c r="J5" s="945"/>
      <c r="K5" s="480"/>
    </row>
    <row r="6" spans="1:241" ht="24.75" customHeight="1">
      <c r="A6" s="417"/>
      <c r="B6" s="418"/>
      <c r="C6" s="418"/>
      <c r="D6" s="419"/>
      <c r="E6" s="420"/>
      <c r="F6" s="421"/>
      <c r="G6" s="422"/>
      <c r="H6" s="422"/>
      <c r="I6" s="422" t="s">
        <v>55</v>
      </c>
      <c r="J6" s="422" t="s">
        <v>55</v>
      </c>
      <c r="K6" s="481"/>
    </row>
    <row r="7" spans="1:241" ht="15.5">
      <c r="A7" s="417"/>
      <c r="B7" s="423" t="s">
        <v>581</v>
      </c>
      <c r="C7" s="418"/>
      <c r="D7" s="419" t="s">
        <v>582</v>
      </c>
      <c r="E7" s="424" t="s">
        <v>583</v>
      </c>
      <c r="F7" s="425"/>
      <c r="G7" s="422"/>
      <c r="H7" s="422"/>
      <c r="I7" s="422"/>
      <c r="J7" s="422"/>
      <c r="K7" s="481"/>
    </row>
    <row r="8" spans="1:241" ht="15.5">
      <c r="A8" s="417"/>
      <c r="B8" s="418"/>
      <c r="C8" s="418"/>
      <c r="D8" s="419"/>
      <c r="E8" s="420"/>
      <c r="F8" s="421"/>
      <c r="G8" s="422"/>
      <c r="H8" s="422"/>
      <c r="I8" s="422"/>
      <c r="J8" s="422"/>
      <c r="K8" s="481"/>
    </row>
    <row r="9" spans="1:241" ht="12.75" customHeight="1">
      <c r="A9" s="417" t="s">
        <v>55</v>
      </c>
      <c r="B9" s="898" t="s">
        <v>584</v>
      </c>
      <c r="C9" s="899"/>
      <c r="D9" s="898" t="s">
        <v>585</v>
      </c>
      <c r="E9" s="899"/>
      <c r="F9" s="426" t="s">
        <v>586</v>
      </c>
      <c r="G9" s="908" t="s">
        <v>587</v>
      </c>
      <c r="H9" s="909"/>
      <c r="I9" s="909"/>
      <c r="J9" s="910"/>
      <c r="K9" s="481"/>
    </row>
    <row r="10" spans="1:241" ht="15.5">
      <c r="A10" s="417"/>
      <c r="B10" s="900"/>
      <c r="C10" s="901"/>
      <c r="D10" s="900"/>
      <c r="E10" s="901"/>
      <c r="F10" s="427" t="s">
        <v>588</v>
      </c>
      <c r="G10" s="428">
        <v>1</v>
      </c>
      <c r="H10" s="429">
        <v>2</v>
      </c>
      <c r="I10" s="429">
        <v>3</v>
      </c>
      <c r="J10" s="482">
        <v>4</v>
      </c>
      <c r="K10" s="481"/>
    </row>
    <row r="11" spans="1:241" ht="38.25" customHeight="1">
      <c r="A11" s="430" t="str">
        <f>IF(E11=0,"Hapus baris kosong","Baris Terisi")</f>
        <v>Baris Terisi</v>
      </c>
      <c r="B11" s="934">
        <v>1</v>
      </c>
      <c r="C11" s="947" t="s">
        <v>589</v>
      </c>
      <c r="D11" s="431">
        <f>IF(E11=0,"",1)</f>
        <v>1</v>
      </c>
      <c r="E11" s="432" t="s">
        <v>590</v>
      </c>
      <c r="F11" s="433"/>
      <c r="G11" s="902">
        <f>IF($S11=$O$174,$S11,1)</f>
        <v>1</v>
      </c>
      <c r="H11" s="902">
        <f>IF($S11=$P$174,$S11,2)</f>
        <v>2</v>
      </c>
      <c r="I11" s="902">
        <f>IF($S11=$Q$174,$S11,3)</f>
        <v>3</v>
      </c>
      <c r="J11" s="902">
        <f>IF($S11=$R$174,$S11,4)</f>
        <v>4</v>
      </c>
      <c r="K11" s="483"/>
      <c r="L11" s="484"/>
      <c r="M11" s="485"/>
      <c r="N11" s="486">
        <f>COUNTA(F11)</f>
        <v>0</v>
      </c>
      <c r="O11" s="486">
        <f>SUM(N11:N14)</f>
        <v>0</v>
      </c>
      <c r="P11" s="487">
        <v>4</v>
      </c>
      <c r="Q11" s="487">
        <f>(O11/P11)*100</f>
        <v>0</v>
      </c>
      <c r="R11" s="221">
        <f>IF(Q11&gt;=80,4,IF(Q11&gt;=60,3,IF(Q11&gt;=40,2,IF(Q11&gt;=20,1,0))))</f>
        <v>0</v>
      </c>
      <c r="S11" s="487">
        <f>IF(R11=1,$O$174,IF(R11=2,$P$174,IF(R11=3,$Q$174,IF(R11=4,$R$174,0))))</f>
        <v>0</v>
      </c>
      <c r="T11" s="490"/>
      <c r="U11" s="490"/>
      <c r="V11" s="490"/>
      <c r="W11" s="490"/>
      <c r="X11" s="490"/>
      <c r="Y11" s="490"/>
      <c r="Z11" s="490"/>
      <c r="AA11" s="490"/>
      <c r="AB11" s="490"/>
      <c r="AC11" s="490"/>
      <c r="AD11" s="490"/>
      <c r="AE11" s="490"/>
      <c r="AF11" s="490"/>
      <c r="AG11" s="490"/>
      <c r="AH11" s="490"/>
      <c r="AI11" s="490"/>
      <c r="AJ11" s="490"/>
      <c r="AK11" s="490"/>
      <c r="AL11" s="490"/>
      <c r="AM11" s="490"/>
      <c r="AN11" s="490"/>
      <c r="AO11" s="490"/>
      <c r="AP11" s="490"/>
      <c r="AQ11" s="490"/>
      <c r="AR11" s="490"/>
      <c r="AS11" s="490"/>
      <c r="AT11" s="490"/>
      <c r="AU11" s="490"/>
      <c r="AV11" s="490"/>
      <c r="AW11" s="490"/>
      <c r="AX11" s="490"/>
      <c r="AY11" s="490"/>
      <c r="AZ11" s="490"/>
      <c r="BA11" s="490"/>
      <c r="BB11" s="490"/>
      <c r="BC11" s="490"/>
      <c r="BD11" s="490"/>
      <c r="BE11" s="490"/>
      <c r="BF11" s="490"/>
      <c r="BG11" s="490"/>
      <c r="BH11" s="490"/>
      <c r="BI11" s="490"/>
      <c r="BJ11" s="490"/>
      <c r="BK11" s="490"/>
      <c r="BL11" s="490"/>
      <c r="BM11" s="490"/>
      <c r="BN11" s="490"/>
      <c r="BO11" s="490"/>
      <c r="BP11" s="490"/>
      <c r="BQ11" s="490"/>
      <c r="BR11" s="490"/>
      <c r="BS11" s="490"/>
      <c r="BT11" s="490"/>
      <c r="BU11" s="490"/>
      <c r="BV11" s="490"/>
      <c r="BW11" s="490"/>
      <c r="BX11" s="490"/>
      <c r="BY11" s="490"/>
      <c r="BZ11" s="490"/>
      <c r="CA11" s="490"/>
      <c r="CB11" s="490"/>
      <c r="CC11" s="490"/>
      <c r="CD11" s="490"/>
      <c r="CE11" s="490"/>
      <c r="CF11" s="490"/>
      <c r="CG11" s="490"/>
      <c r="CH11" s="490"/>
      <c r="CI11" s="490"/>
      <c r="CJ11" s="490"/>
      <c r="CK11" s="490"/>
      <c r="CL11" s="490"/>
      <c r="CM11" s="490"/>
      <c r="CN11" s="490"/>
      <c r="CO11" s="490"/>
      <c r="CP11" s="490"/>
      <c r="CQ11" s="490"/>
      <c r="CR11" s="490"/>
      <c r="CS11" s="490"/>
      <c r="CT11" s="490"/>
      <c r="CU11" s="490"/>
      <c r="CV11" s="490"/>
      <c r="CW11" s="490"/>
      <c r="CX11" s="490"/>
      <c r="CY11" s="490"/>
      <c r="CZ11" s="490"/>
      <c r="DA11" s="490"/>
      <c r="DB11" s="490"/>
      <c r="DC11" s="490"/>
      <c r="DD11" s="490"/>
      <c r="DE11" s="490"/>
      <c r="DF11" s="490"/>
      <c r="DG11" s="490"/>
      <c r="DH11" s="490"/>
      <c r="DI11" s="490"/>
      <c r="DJ11" s="490"/>
      <c r="DK11" s="490"/>
      <c r="DL11" s="490"/>
      <c r="DM11" s="490"/>
      <c r="DN11" s="490"/>
      <c r="DO11" s="490"/>
      <c r="DP11" s="490"/>
      <c r="DQ11" s="490"/>
      <c r="DR11" s="490"/>
      <c r="DS11" s="490"/>
      <c r="DT11" s="490"/>
      <c r="DU11" s="490"/>
      <c r="DV11" s="490"/>
      <c r="DW11" s="490"/>
      <c r="DX11" s="490"/>
      <c r="DY11" s="490"/>
      <c r="DZ11" s="490"/>
      <c r="EA11" s="490"/>
      <c r="EB11" s="490"/>
      <c r="EC11" s="490"/>
      <c r="ED11" s="490"/>
      <c r="EE11" s="490"/>
      <c r="EF11" s="490"/>
      <c r="EG11" s="490"/>
      <c r="EH11" s="490"/>
      <c r="EI11" s="490"/>
      <c r="EJ11" s="490"/>
      <c r="EK11" s="490"/>
      <c r="EL11" s="490"/>
      <c r="EM11" s="490"/>
      <c r="EN11" s="490"/>
      <c r="EO11" s="490"/>
      <c r="EP11" s="490"/>
      <c r="EQ11" s="490"/>
      <c r="ER11" s="490"/>
      <c r="ES11" s="490"/>
      <c r="ET11" s="490"/>
      <c r="EU11" s="490"/>
      <c r="EV11" s="490"/>
      <c r="EW11" s="490"/>
      <c r="EX11" s="490"/>
      <c r="EY11" s="490"/>
      <c r="EZ11" s="490"/>
      <c r="FA11" s="490"/>
      <c r="FB11" s="490"/>
      <c r="FC11" s="490"/>
      <c r="FD11" s="490"/>
      <c r="FE11" s="490"/>
      <c r="FF11" s="490"/>
      <c r="FG11" s="490"/>
      <c r="FH11" s="490"/>
      <c r="FI11" s="490"/>
      <c r="FJ11" s="490"/>
      <c r="FK11" s="490"/>
      <c r="FL11" s="490"/>
      <c r="FM11" s="490"/>
      <c r="FN11" s="490"/>
      <c r="FO11" s="490"/>
      <c r="FP11" s="490"/>
      <c r="FQ11" s="490"/>
      <c r="FR11" s="490"/>
      <c r="FS11" s="490"/>
      <c r="FT11" s="490"/>
      <c r="FU11" s="490"/>
      <c r="FV11" s="490"/>
      <c r="FW11" s="490"/>
      <c r="FX11" s="490"/>
      <c r="FY11" s="490"/>
      <c r="FZ11" s="490"/>
      <c r="GA11" s="490"/>
      <c r="GB11" s="490"/>
      <c r="GC11" s="490"/>
      <c r="GD11" s="490"/>
      <c r="GE11" s="490"/>
      <c r="GF11" s="490"/>
      <c r="GG11" s="490"/>
      <c r="GH11" s="490"/>
      <c r="GI11" s="490"/>
      <c r="GJ11" s="490"/>
      <c r="GK11" s="490"/>
      <c r="GL11" s="490"/>
      <c r="GM11" s="490"/>
      <c r="GN11" s="490"/>
      <c r="GO11" s="490"/>
      <c r="GP11" s="490"/>
      <c r="GQ11" s="490"/>
      <c r="GR11" s="490"/>
      <c r="GS11" s="490"/>
      <c r="GT11" s="490"/>
      <c r="GU11" s="490"/>
      <c r="GV11" s="490"/>
      <c r="GW11" s="490"/>
      <c r="GX11" s="490"/>
      <c r="GY11" s="490"/>
      <c r="GZ11" s="490"/>
      <c r="HA11" s="490"/>
      <c r="HB11" s="490"/>
      <c r="HC11" s="490"/>
      <c r="HD11" s="490"/>
      <c r="HE11" s="490"/>
      <c r="HF11" s="490"/>
      <c r="HG11" s="490"/>
      <c r="HH11" s="490"/>
      <c r="HI11" s="490"/>
      <c r="HJ11" s="490"/>
      <c r="HK11" s="490"/>
      <c r="HL11" s="490"/>
      <c r="HM11" s="490"/>
      <c r="HN11" s="490"/>
      <c r="HO11" s="490"/>
      <c r="HP11" s="490"/>
      <c r="HQ11" s="490"/>
      <c r="HR11" s="490"/>
      <c r="HS11" s="490"/>
      <c r="HT11" s="490"/>
      <c r="HU11" s="490"/>
      <c r="HV11" s="490"/>
      <c r="HW11" s="490"/>
      <c r="HX11" s="490"/>
      <c r="HY11" s="490"/>
      <c r="HZ11" s="490"/>
      <c r="IA11" s="490"/>
      <c r="IB11" s="490"/>
      <c r="IC11" s="490"/>
      <c r="ID11" s="490"/>
      <c r="IE11" s="490"/>
      <c r="IF11" s="490"/>
      <c r="IG11" s="490"/>
    </row>
    <row r="12" spans="1:241" ht="63.75" customHeight="1">
      <c r="A12" s="430" t="str">
        <f t="shared" ref="A12:A32" si="0">IF(E12=0,"Hapus baris kosong","Baris Terisi")</f>
        <v>Baris Terisi</v>
      </c>
      <c r="B12" s="935"/>
      <c r="C12" s="948"/>
      <c r="D12" s="434">
        <f>IF(E12=0,"",2)</f>
        <v>2</v>
      </c>
      <c r="E12" s="435" t="s">
        <v>591</v>
      </c>
      <c r="F12" s="436"/>
      <c r="G12" s="902"/>
      <c r="H12" s="902"/>
      <c r="I12" s="902"/>
      <c r="J12" s="902"/>
      <c r="K12" s="483"/>
      <c r="L12" s="484"/>
      <c r="M12" s="485"/>
      <c r="N12" s="486">
        <f t="shared" ref="N12:N32" si="1">COUNTA(F12)</f>
        <v>0</v>
      </c>
      <c r="O12" s="486"/>
      <c r="P12" s="487"/>
      <c r="Q12" s="487"/>
      <c r="R12" s="487"/>
      <c r="S12" s="487"/>
      <c r="T12" s="490"/>
      <c r="U12" s="490"/>
      <c r="V12" s="490"/>
      <c r="W12" s="490"/>
      <c r="X12" s="490"/>
      <c r="Y12" s="490"/>
      <c r="Z12" s="490"/>
      <c r="AA12" s="490"/>
      <c r="AB12" s="490"/>
      <c r="AC12" s="490"/>
      <c r="AD12" s="490"/>
      <c r="AE12" s="490"/>
      <c r="AF12" s="490"/>
      <c r="AG12" s="490"/>
      <c r="AH12" s="490"/>
      <c r="AI12" s="490"/>
      <c r="AJ12" s="490"/>
      <c r="AK12" s="490"/>
      <c r="AL12" s="490"/>
      <c r="AM12" s="490"/>
      <c r="AN12" s="490"/>
      <c r="AO12" s="490"/>
      <c r="AP12" s="490"/>
      <c r="AQ12" s="490"/>
      <c r="AR12" s="490"/>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c r="BV12" s="490"/>
      <c r="BW12" s="490"/>
      <c r="BX12" s="490"/>
      <c r="BY12" s="490"/>
      <c r="BZ12" s="490"/>
      <c r="CA12" s="490"/>
      <c r="CB12" s="490"/>
      <c r="CC12" s="490"/>
      <c r="CD12" s="490"/>
      <c r="CE12" s="490"/>
      <c r="CF12" s="490"/>
      <c r="CG12" s="490"/>
      <c r="CH12" s="490"/>
      <c r="CI12" s="490"/>
      <c r="CJ12" s="490"/>
      <c r="CK12" s="490"/>
      <c r="CL12" s="490"/>
      <c r="CM12" s="490"/>
      <c r="CN12" s="490"/>
      <c r="CO12" s="490"/>
      <c r="CP12" s="490"/>
      <c r="CQ12" s="490"/>
      <c r="CR12" s="490"/>
      <c r="CS12" s="490"/>
      <c r="CT12" s="490"/>
      <c r="CU12" s="490"/>
      <c r="CV12" s="490"/>
      <c r="CW12" s="490"/>
      <c r="CX12" s="490"/>
      <c r="CY12" s="490"/>
      <c r="CZ12" s="490"/>
      <c r="DA12" s="490"/>
      <c r="DB12" s="490"/>
      <c r="DC12" s="490"/>
      <c r="DD12" s="490"/>
      <c r="DE12" s="490"/>
      <c r="DF12" s="490"/>
      <c r="DG12" s="490"/>
      <c r="DH12" s="490"/>
      <c r="DI12" s="490"/>
      <c r="DJ12" s="490"/>
      <c r="DK12" s="490"/>
      <c r="DL12" s="490"/>
      <c r="DM12" s="490"/>
      <c r="DN12" s="490"/>
      <c r="DO12" s="490"/>
      <c r="DP12" s="490"/>
      <c r="DQ12" s="490"/>
      <c r="DR12" s="490"/>
      <c r="DS12" s="490"/>
      <c r="DT12" s="490"/>
      <c r="DU12" s="490"/>
      <c r="DV12" s="490"/>
      <c r="DW12" s="490"/>
      <c r="DX12" s="490"/>
      <c r="DY12" s="490"/>
      <c r="DZ12" s="490"/>
      <c r="EA12" s="490"/>
      <c r="EB12" s="490"/>
      <c r="EC12" s="490"/>
      <c r="ED12" s="490"/>
      <c r="EE12" s="490"/>
      <c r="EF12" s="490"/>
      <c r="EG12" s="490"/>
      <c r="EH12" s="490"/>
      <c r="EI12" s="490"/>
      <c r="EJ12" s="490"/>
      <c r="EK12" s="490"/>
      <c r="EL12" s="490"/>
      <c r="EM12" s="490"/>
      <c r="EN12" s="490"/>
      <c r="EO12" s="490"/>
      <c r="EP12" s="490"/>
      <c r="EQ12" s="490"/>
      <c r="ER12" s="490"/>
      <c r="ES12" s="490"/>
      <c r="ET12" s="490"/>
      <c r="EU12" s="490"/>
      <c r="EV12" s="490"/>
      <c r="EW12" s="490"/>
      <c r="EX12" s="490"/>
      <c r="EY12" s="490"/>
      <c r="EZ12" s="490"/>
      <c r="FA12" s="490"/>
      <c r="FB12" s="490"/>
      <c r="FC12" s="490"/>
      <c r="FD12" s="490"/>
      <c r="FE12" s="490"/>
      <c r="FF12" s="490"/>
      <c r="FG12" s="490"/>
      <c r="FH12" s="490"/>
      <c r="FI12" s="490"/>
      <c r="FJ12" s="490"/>
      <c r="FK12" s="490"/>
      <c r="FL12" s="490"/>
      <c r="FM12" s="490"/>
      <c r="FN12" s="490"/>
      <c r="FO12" s="490"/>
      <c r="FP12" s="490"/>
      <c r="FQ12" s="490"/>
      <c r="FR12" s="490"/>
      <c r="FS12" s="490"/>
      <c r="FT12" s="490"/>
      <c r="FU12" s="490"/>
      <c r="FV12" s="490"/>
      <c r="FW12" s="490"/>
      <c r="FX12" s="490"/>
      <c r="FY12" s="490"/>
      <c r="FZ12" s="490"/>
      <c r="GA12" s="490"/>
      <c r="GB12" s="490"/>
      <c r="GC12" s="490"/>
      <c r="GD12" s="490"/>
      <c r="GE12" s="490"/>
      <c r="GF12" s="490"/>
      <c r="GG12" s="490"/>
      <c r="GH12" s="490"/>
      <c r="GI12" s="490"/>
      <c r="GJ12" s="490"/>
      <c r="GK12" s="490"/>
      <c r="GL12" s="490"/>
      <c r="GM12" s="490"/>
      <c r="GN12" s="490"/>
      <c r="GO12" s="490"/>
      <c r="GP12" s="490"/>
      <c r="GQ12" s="490"/>
      <c r="GR12" s="490"/>
      <c r="GS12" s="490"/>
      <c r="GT12" s="490"/>
      <c r="GU12" s="490"/>
      <c r="GV12" s="490"/>
      <c r="GW12" s="490"/>
      <c r="GX12" s="490"/>
      <c r="GY12" s="490"/>
      <c r="GZ12" s="490"/>
      <c r="HA12" s="490"/>
      <c r="HB12" s="490"/>
      <c r="HC12" s="490"/>
      <c r="HD12" s="490"/>
      <c r="HE12" s="490"/>
      <c r="HF12" s="490"/>
      <c r="HG12" s="490"/>
      <c r="HH12" s="490"/>
      <c r="HI12" s="490"/>
      <c r="HJ12" s="490"/>
      <c r="HK12" s="490"/>
      <c r="HL12" s="490"/>
      <c r="HM12" s="490"/>
      <c r="HN12" s="490"/>
      <c r="HO12" s="490"/>
      <c r="HP12" s="490"/>
      <c r="HQ12" s="490"/>
      <c r="HR12" s="490"/>
      <c r="HS12" s="490"/>
      <c r="HT12" s="490"/>
      <c r="HU12" s="490"/>
      <c r="HV12" s="490"/>
      <c r="HW12" s="490"/>
      <c r="HX12" s="490"/>
      <c r="HY12" s="490"/>
      <c r="HZ12" s="490"/>
      <c r="IA12" s="490"/>
      <c r="IB12" s="490"/>
      <c r="IC12" s="490"/>
      <c r="ID12" s="490"/>
      <c r="IE12" s="490"/>
      <c r="IF12" s="490"/>
      <c r="IG12" s="490"/>
    </row>
    <row r="13" spans="1:241" ht="39" customHeight="1">
      <c r="A13" s="430" t="str">
        <f t="shared" si="0"/>
        <v>Baris Terisi</v>
      </c>
      <c r="B13" s="935"/>
      <c r="C13" s="948"/>
      <c r="D13" s="434">
        <f>IF(E13=0,"",3)</f>
        <v>3</v>
      </c>
      <c r="E13" s="435" t="s">
        <v>592</v>
      </c>
      <c r="F13" s="436"/>
      <c r="G13" s="902"/>
      <c r="H13" s="902"/>
      <c r="I13" s="902"/>
      <c r="J13" s="902"/>
      <c r="K13" s="483"/>
      <c r="L13" s="484"/>
      <c r="M13" s="485"/>
      <c r="N13" s="486">
        <f t="shared" si="1"/>
        <v>0</v>
      </c>
      <c r="O13" s="486"/>
      <c r="P13" s="487"/>
      <c r="Q13" s="487"/>
      <c r="R13" s="487"/>
      <c r="S13" s="487"/>
      <c r="T13" s="490"/>
      <c r="U13" s="490"/>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490"/>
      <c r="AY13" s="490"/>
      <c r="AZ13" s="490"/>
      <c r="BA13" s="490"/>
      <c r="BB13" s="490"/>
      <c r="BC13" s="490"/>
      <c r="BD13" s="490"/>
      <c r="BE13" s="490"/>
      <c r="BF13" s="490"/>
      <c r="BG13" s="490"/>
      <c r="BH13" s="490"/>
      <c r="BI13" s="490"/>
      <c r="BJ13" s="490"/>
      <c r="BK13" s="490"/>
      <c r="BL13" s="490"/>
      <c r="BM13" s="490"/>
      <c r="BN13" s="490"/>
      <c r="BO13" s="490"/>
      <c r="BP13" s="490"/>
      <c r="BQ13" s="490"/>
      <c r="BR13" s="490"/>
      <c r="BS13" s="490"/>
      <c r="BT13" s="490"/>
      <c r="BU13" s="490"/>
      <c r="BV13" s="490"/>
      <c r="BW13" s="490"/>
      <c r="BX13" s="490"/>
      <c r="BY13" s="490"/>
      <c r="BZ13" s="490"/>
      <c r="CA13" s="490"/>
      <c r="CB13" s="490"/>
      <c r="CC13" s="490"/>
      <c r="CD13" s="490"/>
      <c r="CE13" s="490"/>
      <c r="CF13" s="490"/>
      <c r="CG13" s="490"/>
      <c r="CH13" s="490"/>
      <c r="CI13" s="490"/>
      <c r="CJ13" s="490"/>
      <c r="CK13" s="490"/>
      <c r="CL13" s="490"/>
      <c r="CM13" s="490"/>
      <c r="CN13" s="490"/>
      <c r="CO13" s="490"/>
      <c r="CP13" s="490"/>
      <c r="CQ13" s="490"/>
      <c r="CR13" s="490"/>
      <c r="CS13" s="490"/>
      <c r="CT13" s="490"/>
      <c r="CU13" s="490"/>
      <c r="CV13" s="490"/>
      <c r="CW13" s="490"/>
      <c r="CX13" s="490"/>
      <c r="CY13" s="490"/>
      <c r="CZ13" s="490"/>
      <c r="DA13" s="490"/>
      <c r="DB13" s="490"/>
      <c r="DC13" s="490"/>
      <c r="DD13" s="490"/>
      <c r="DE13" s="490"/>
      <c r="DF13" s="490"/>
      <c r="DG13" s="490"/>
      <c r="DH13" s="490"/>
      <c r="DI13" s="490"/>
      <c r="DJ13" s="490"/>
      <c r="DK13" s="490"/>
      <c r="DL13" s="490"/>
      <c r="DM13" s="490"/>
      <c r="DN13" s="490"/>
      <c r="DO13" s="490"/>
      <c r="DP13" s="490"/>
      <c r="DQ13" s="490"/>
      <c r="DR13" s="490"/>
      <c r="DS13" s="490"/>
      <c r="DT13" s="490"/>
      <c r="DU13" s="490"/>
      <c r="DV13" s="490"/>
      <c r="DW13" s="490"/>
      <c r="DX13" s="490"/>
      <c r="DY13" s="490"/>
      <c r="DZ13" s="490"/>
      <c r="EA13" s="490"/>
      <c r="EB13" s="490"/>
      <c r="EC13" s="490"/>
      <c r="ED13" s="490"/>
      <c r="EE13" s="490"/>
      <c r="EF13" s="490"/>
      <c r="EG13" s="490"/>
      <c r="EH13" s="490"/>
      <c r="EI13" s="490"/>
      <c r="EJ13" s="490"/>
      <c r="EK13" s="490"/>
      <c r="EL13" s="490"/>
      <c r="EM13" s="490"/>
      <c r="EN13" s="490"/>
      <c r="EO13" s="490"/>
      <c r="EP13" s="490"/>
      <c r="EQ13" s="490"/>
      <c r="ER13" s="490"/>
      <c r="ES13" s="490"/>
      <c r="ET13" s="490"/>
      <c r="EU13" s="490"/>
      <c r="EV13" s="490"/>
      <c r="EW13" s="490"/>
      <c r="EX13" s="490"/>
      <c r="EY13" s="490"/>
      <c r="EZ13" s="490"/>
      <c r="FA13" s="490"/>
      <c r="FB13" s="490"/>
      <c r="FC13" s="490"/>
      <c r="FD13" s="490"/>
      <c r="FE13" s="490"/>
      <c r="FF13" s="490"/>
      <c r="FG13" s="490"/>
      <c r="FH13" s="490"/>
      <c r="FI13" s="490"/>
      <c r="FJ13" s="490"/>
      <c r="FK13" s="490"/>
      <c r="FL13" s="490"/>
      <c r="FM13" s="490"/>
      <c r="FN13" s="490"/>
      <c r="FO13" s="490"/>
      <c r="FP13" s="490"/>
      <c r="FQ13" s="490"/>
      <c r="FR13" s="490"/>
      <c r="FS13" s="490"/>
      <c r="FT13" s="490"/>
      <c r="FU13" s="490"/>
      <c r="FV13" s="490"/>
      <c r="FW13" s="490"/>
      <c r="FX13" s="490"/>
      <c r="FY13" s="490"/>
      <c r="FZ13" s="490"/>
      <c r="GA13" s="490"/>
      <c r="GB13" s="490"/>
      <c r="GC13" s="490"/>
      <c r="GD13" s="490"/>
      <c r="GE13" s="490"/>
      <c r="GF13" s="490"/>
      <c r="GG13" s="490"/>
      <c r="GH13" s="490"/>
      <c r="GI13" s="490"/>
      <c r="GJ13" s="490"/>
      <c r="GK13" s="490"/>
      <c r="GL13" s="490"/>
      <c r="GM13" s="490"/>
      <c r="GN13" s="490"/>
      <c r="GO13" s="490"/>
      <c r="GP13" s="490"/>
      <c r="GQ13" s="490"/>
      <c r="GR13" s="490"/>
      <c r="GS13" s="490"/>
      <c r="GT13" s="490"/>
      <c r="GU13" s="490"/>
      <c r="GV13" s="490"/>
      <c r="GW13" s="490"/>
      <c r="GX13" s="490"/>
      <c r="GY13" s="490"/>
      <c r="GZ13" s="490"/>
      <c r="HA13" s="490"/>
      <c r="HB13" s="490"/>
      <c r="HC13" s="490"/>
      <c r="HD13" s="490"/>
      <c r="HE13" s="490"/>
      <c r="HF13" s="490"/>
      <c r="HG13" s="490"/>
      <c r="HH13" s="490"/>
      <c r="HI13" s="490"/>
      <c r="HJ13" s="490"/>
      <c r="HK13" s="490"/>
      <c r="HL13" s="490"/>
      <c r="HM13" s="490"/>
      <c r="HN13" s="490"/>
      <c r="HO13" s="490"/>
      <c r="HP13" s="490"/>
      <c r="HQ13" s="490"/>
      <c r="HR13" s="490"/>
      <c r="HS13" s="490"/>
      <c r="HT13" s="490"/>
      <c r="HU13" s="490"/>
      <c r="HV13" s="490"/>
      <c r="HW13" s="490"/>
      <c r="HX13" s="490"/>
      <c r="HY13" s="490"/>
      <c r="HZ13" s="490"/>
      <c r="IA13" s="490"/>
      <c r="IB13" s="490"/>
      <c r="IC13" s="490"/>
      <c r="ID13" s="490"/>
      <c r="IE13" s="490"/>
      <c r="IF13" s="490"/>
      <c r="IG13" s="490"/>
    </row>
    <row r="14" spans="1:241" ht="50.25" customHeight="1">
      <c r="A14" s="430" t="str">
        <f t="shared" si="0"/>
        <v>Baris Terisi</v>
      </c>
      <c r="B14" s="935"/>
      <c r="C14" s="948"/>
      <c r="D14" s="434">
        <f>IF(E14=0,"",4)</f>
        <v>4</v>
      </c>
      <c r="E14" s="437" t="s">
        <v>593</v>
      </c>
      <c r="F14" s="438"/>
      <c r="G14" s="902"/>
      <c r="H14" s="902"/>
      <c r="I14" s="902"/>
      <c r="J14" s="902"/>
      <c r="K14" s="483"/>
      <c r="L14" s="484"/>
      <c r="M14" s="485"/>
      <c r="N14" s="486">
        <f t="shared" si="1"/>
        <v>0</v>
      </c>
      <c r="P14" s="487"/>
      <c r="Q14" s="487"/>
      <c r="R14" s="487"/>
      <c r="S14" s="487"/>
      <c r="T14" s="490"/>
      <c r="U14" s="490"/>
      <c r="V14" s="490"/>
      <c r="W14" s="490"/>
      <c r="X14" s="490"/>
      <c r="Y14" s="490"/>
      <c r="Z14" s="490"/>
      <c r="AA14" s="490"/>
      <c r="AB14" s="490"/>
      <c r="AC14" s="490"/>
      <c r="AD14" s="490"/>
      <c r="AE14" s="490"/>
      <c r="AF14" s="490"/>
      <c r="AG14" s="490"/>
      <c r="AH14" s="490"/>
      <c r="AI14" s="490"/>
      <c r="AJ14" s="490"/>
      <c r="AK14" s="490"/>
      <c r="AL14" s="490"/>
      <c r="AM14" s="490"/>
      <c r="AN14" s="490"/>
      <c r="AO14" s="490"/>
      <c r="AP14" s="490"/>
      <c r="AQ14" s="490"/>
      <c r="AR14" s="490"/>
      <c r="AS14" s="490"/>
      <c r="AT14" s="490"/>
      <c r="AU14" s="490"/>
      <c r="AV14" s="490"/>
      <c r="AW14" s="490"/>
      <c r="AX14" s="490"/>
      <c r="AY14" s="490"/>
      <c r="AZ14" s="490"/>
      <c r="BA14" s="490"/>
      <c r="BB14" s="490"/>
      <c r="BC14" s="490"/>
      <c r="BD14" s="490"/>
      <c r="BE14" s="490"/>
      <c r="BF14" s="490"/>
      <c r="BG14" s="490"/>
      <c r="BH14" s="490"/>
      <c r="BI14" s="490"/>
      <c r="BJ14" s="490"/>
      <c r="BK14" s="490"/>
      <c r="BL14" s="490"/>
      <c r="BM14" s="490"/>
      <c r="BN14" s="490"/>
      <c r="BO14" s="490"/>
      <c r="BP14" s="490"/>
      <c r="BQ14" s="490"/>
      <c r="BR14" s="490"/>
      <c r="BS14" s="490"/>
      <c r="BT14" s="490"/>
      <c r="BU14" s="490"/>
      <c r="BV14" s="490"/>
      <c r="BW14" s="490"/>
      <c r="BX14" s="490"/>
      <c r="BY14" s="490"/>
      <c r="BZ14" s="490"/>
      <c r="CA14" s="490"/>
      <c r="CB14" s="490"/>
      <c r="CC14" s="490"/>
      <c r="CD14" s="490"/>
      <c r="CE14" s="490"/>
      <c r="CF14" s="490"/>
      <c r="CG14" s="490"/>
      <c r="CH14" s="490"/>
      <c r="CI14" s="490"/>
      <c r="CJ14" s="490"/>
      <c r="CK14" s="490"/>
      <c r="CL14" s="490"/>
      <c r="CM14" s="490"/>
      <c r="CN14" s="490"/>
      <c r="CO14" s="490"/>
      <c r="CP14" s="490"/>
      <c r="CQ14" s="490"/>
      <c r="CR14" s="490"/>
      <c r="CS14" s="490"/>
      <c r="CT14" s="490"/>
      <c r="CU14" s="490"/>
      <c r="CV14" s="490"/>
      <c r="CW14" s="490"/>
      <c r="CX14" s="490"/>
      <c r="CY14" s="490"/>
      <c r="CZ14" s="490"/>
      <c r="DA14" s="490"/>
      <c r="DB14" s="490"/>
      <c r="DC14" s="490"/>
      <c r="DD14" s="490"/>
      <c r="DE14" s="490"/>
      <c r="DF14" s="490"/>
      <c r="DG14" s="490"/>
      <c r="DH14" s="490"/>
      <c r="DI14" s="490"/>
      <c r="DJ14" s="490"/>
      <c r="DK14" s="490"/>
      <c r="DL14" s="490"/>
      <c r="DM14" s="490"/>
      <c r="DN14" s="490"/>
      <c r="DO14" s="490"/>
      <c r="DP14" s="490"/>
      <c r="DQ14" s="490"/>
      <c r="DR14" s="490"/>
      <c r="DS14" s="490"/>
      <c r="DT14" s="490"/>
      <c r="DU14" s="490"/>
      <c r="DV14" s="490"/>
      <c r="DW14" s="490"/>
      <c r="DX14" s="490"/>
      <c r="DY14" s="490"/>
      <c r="DZ14" s="490"/>
      <c r="EA14" s="490"/>
      <c r="EB14" s="490"/>
      <c r="EC14" s="490"/>
      <c r="ED14" s="490"/>
      <c r="EE14" s="490"/>
      <c r="EF14" s="490"/>
      <c r="EG14" s="490"/>
      <c r="EH14" s="490"/>
      <c r="EI14" s="490"/>
      <c r="EJ14" s="490"/>
      <c r="EK14" s="490"/>
      <c r="EL14" s="490"/>
      <c r="EM14" s="490"/>
      <c r="EN14" s="490"/>
      <c r="EO14" s="490"/>
      <c r="EP14" s="490"/>
      <c r="EQ14" s="490"/>
      <c r="ER14" s="490"/>
      <c r="ES14" s="490"/>
      <c r="ET14" s="490"/>
      <c r="EU14" s="490"/>
      <c r="EV14" s="490"/>
      <c r="EW14" s="490"/>
      <c r="EX14" s="490"/>
      <c r="EY14" s="490"/>
      <c r="EZ14" s="490"/>
      <c r="FA14" s="490"/>
      <c r="FB14" s="490"/>
      <c r="FC14" s="490"/>
      <c r="FD14" s="490"/>
      <c r="FE14" s="490"/>
      <c r="FF14" s="490"/>
      <c r="FG14" s="490"/>
      <c r="FH14" s="490"/>
      <c r="FI14" s="490"/>
      <c r="FJ14" s="490"/>
      <c r="FK14" s="490"/>
      <c r="FL14" s="490"/>
      <c r="FM14" s="490"/>
      <c r="FN14" s="490"/>
      <c r="FO14" s="490"/>
      <c r="FP14" s="490"/>
      <c r="FQ14" s="490"/>
      <c r="FR14" s="490"/>
      <c r="FS14" s="490"/>
      <c r="FT14" s="490"/>
      <c r="FU14" s="490"/>
      <c r="FV14" s="490"/>
      <c r="FW14" s="490"/>
      <c r="FX14" s="490"/>
      <c r="FY14" s="490"/>
      <c r="FZ14" s="490"/>
      <c r="GA14" s="490"/>
      <c r="GB14" s="490"/>
      <c r="GC14" s="490"/>
      <c r="GD14" s="490"/>
      <c r="GE14" s="490"/>
      <c r="GF14" s="490"/>
      <c r="GG14" s="490"/>
      <c r="GH14" s="490"/>
      <c r="GI14" s="490"/>
      <c r="GJ14" s="490"/>
      <c r="GK14" s="490"/>
      <c r="GL14" s="490"/>
      <c r="GM14" s="490"/>
      <c r="GN14" s="490"/>
      <c r="GO14" s="490"/>
      <c r="GP14" s="490"/>
      <c r="GQ14" s="490"/>
      <c r="GR14" s="490"/>
      <c r="GS14" s="490"/>
      <c r="GT14" s="490"/>
      <c r="GU14" s="490"/>
      <c r="GV14" s="490"/>
      <c r="GW14" s="490"/>
      <c r="GX14" s="490"/>
      <c r="GY14" s="490"/>
      <c r="GZ14" s="490"/>
      <c r="HA14" s="490"/>
      <c r="HB14" s="490"/>
      <c r="HC14" s="490"/>
      <c r="HD14" s="490"/>
      <c r="HE14" s="490"/>
      <c r="HF14" s="490"/>
      <c r="HG14" s="490"/>
      <c r="HH14" s="490"/>
      <c r="HI14" s="490"/>
      <c r="HJ14" s="490"/>
      <c r="HK14" s="490"/>
      <c r="HL14" s="490"/>
      <c r="HM14" s="490"/>
      <c r="HN14" s="490"/>
      <c r="HO14" s="490"/>
      <c r="HP14" s="490"/>
      <c r="HQ14" s="490"/>
      <c r="HR14" s="490"/>
      <c r="HS14" s="490"/>
      <c r="HT14" s="490"/>
      <c r="HU14" s="490"/>
      <c r="HV14" s="490"/>
      <c r="HW14" s="490"/>
      <c r="HX14" s="490"/>
      <c r="HY14" s="490"/>
      <c r="HZ14" s="490"/>
      <c r="IA14" s="490"/>
      <c r="IB14" s="490"/>
      <c r="IC14" s="490"/>
      <c r="ID14" s="490"/>
      <c r="IE14" s="490"/>
      <c r="IF14" s="490"/>
      <c r="IG14" s="490"/>
    </row>
    <row r="15" spans="1:241" ht="34.5" customHeight="1">
      <c r="A15" s="430" t="str">
        <f t="shared" si="0"/>
        <v>Baris Terisi</v>
      </c>
      <c r="B15" s="934">
        <v>2</v>
      </c>
      <c r="C15" s="949" t="s">
        <v>594</v>
      </c>
      <c r="D15" s="431">
        <f>IF(E15=0,"",1)</f>
        <v>1</v>
      </c>
      <c r="E15" s="432" t="s">
        <v>595</v>
      </c>
      <c r="F15" s="439"/>
      <c r="G15" s="902">
        <f>IF($S15=$O$174,$S15,1)</f>
        <v>1</v>
      </c>
      <c r="H15" s="902">
        <f>IF($S15=$P$174,$S15,2)</f>
        <v>2</v>
      </c>
      <c r="I15" s="902">
        <f>IF($S15=$Q$174,$S15,3)</f>
        <v>3</v>
      </c>
      <c r="J15" s="902">
        <f>IF($S15=$R$174,$S15,4)</f>
        <v>4</v>
      </c>
      <c r="K15" s="483"/>
      <c r="L15" s="484"/>
      <c r="M15" s="485"/>
      <c r="N15" s="486">
        <f t="shared" si="1"/>
        <v>0</v>
      </c>
      <c r="O15" s="486">
        <f>SUM(N15:N18)</f>
        <v>0</v>
      </c>
      <c r="P15" s="487">
        <v>4</v>
      </c>
      <c r="Q15" s="487">
        <f>(O15/P15)*100</f>
        <v>0</v>
      </c>
      <c r="R15" s="221">
        <f>IF(Q15&gt;=80,4,IF(Q15&gt;=60,3,IF(Q15&gt;=40,2,IF(Q15&gt;=20,1,0))))</f>
        <v>0</v>
      </c>
      <c r="S15" s="487">
        <f>IF(R15=1,$O$174,IF(R15=2,$P$174,IF(R15=3,$Q$174,IF(R15=4,$R$174,0))))</f>
        <v>0</v>
      </c>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0"/>
      <c r="AV15" s="490"/>
      <c r="AW15" s="490"/>
      <c r="AX15" s="490"/>
      <c r="AY15" s="490"/>
      <c r="AZ15" s="490"/>
      <c r="BA15" s="490"/>
      <c r="BB15" s="490"/>
      <c r="BC15" s="490"/>
      <c r="BD15" s="490"/>
      <c r="BE15" s="490"/>
      <c r="BF15" s="490"/>
      <c r="BG15" s="490"/>
      <c r="BH15" s="490"/>
      <c r="BI15" s="490"/>
      <c r="BJ15" s="490"/>
      <c r="BK15" s="490"/>
      <c r="BL15" s="490"/>
      <c r="BM15" s="490"/>
      <c r="BN15" s="490"/>
      <c r="BO15" s="490"/>
      <c r="BP15" s="490"/>
      <c r="BQ15" s="490"/>
      <c r="BR15" s="490"/>
      <c r="BS15" s="490"/>
      <c r="BT15" s="490"/>
      <c r="BU15" s="490"/>
      <c r="BV15" s="490"/>
      <c r="BW15" s="490"/>
      <c r="BX15" s="490"/>
      <c r="BY15" s="490"/>
      <c r="BZ15" s="490"/>
      <c r="CA15" s="490"/>
      <c r="CB15" s="490"/>
      <c r="CC15" s="490"/>
      <c r="CD15" s="490"/>
      <c r="CE15" s="490"/>
      <c r="CF15" s="490"/>
      <c r="CG15" s="490"/>
      <c r="CH15" s="490"/>
      <c r="CI15" s="490"/>
      <c r="CJ15" s="490"/>
      <c r="CK15" s="490"/>
      <c r="CL15" s="490"/>
      <c r="CM15" s="490"/>
      <c r="CN15" s="490"/>
      <c r="CO15" s="490"/>
      <c r="CP15" s="490"/>
      <c r="CQ15" s="490"/>
      <c r="CR15" s="490"/>
      <c r="CS15" s="490"/>
      <c r="CT15" s="490"/>
      <c r="CU15" s="490"/>
      <c r="CV15" s="490"/>
      <c r="CW15" s="490"/>
      <c r="CX15" s="490"/>
      <c r="CY15" s="490"/>
      <c r="CZ15" s="490"/>
      <c r="DA15" s="490"/>
      <c r="DB15" s="490"/>
      <c r="DC15" s="490"/>
      <c r="DD15" s="490"/>
      <c r="DE15" s="490"/>
      <c r="DF15" s="490"/>
      <c r="DG15" s="490"/>
      <c r="DH15" s="490"/>
      <c r="DI15" s="490"/>
      <c r="DJ15" s="490"/>
      <c r="DK15" s="490"/>
      <c r="DL15" s="490"/>
      <c r="DM15" s="490"/>
      <c r="DN15" s="490"/>
      <c r="DO15" s="490"/>
      <c r="DP15" s="490"/>
      <c r="DQ15" s="490"/>
      <c r="DR15" s="490"/>
      <c r="DS15" s="490"/>
      <c r="DT15" s="490"/>
      <c r="DU15" s="490"/>
      <c r="DV15" s="490"/>
      <c r="DW15" s="490"/>
      <c r="DX15" s="490"/>
      <c r="DY15" s="490"/>
      <c r="DZ15" s="490"/>
      <c r="EA15" s="490"/>
      <c r="EB15" s="490"/>
      <c r="EC15" s="490"/>
      <c r="ED15" s="490"/>
      <c r="EE15" s="490"/>
      <c r="EF15" s="490"/>
      <c r="EG15" s="490"/>
      <c r="EH15" s="490"/>
      <c r="EI15" s="490"/>
      <c r="EJ15" s="490"/>
      <c r="EK15" s="490"/>
      <c r="EL15" s="490"/>
      <c r="EM15" s="490"/>
      <c r="EN15" s="490"/>
      <c r="EO15" s="490"/>
      <c r="EP15" s="490"/>
      <c r="EQ15" s="490"/>
      <c r="ER15" s="490"/>
      <c r="ES15" s="490"/>
      <c r="ET15" s="490"/>
      <c r="EU15" s="490"/>
      <c r="EV15" s="490"/>
      <c r="EW15" s="490"/>
      <c r="EX15" s="490"/>
      <c r="EY15" s="490"/>
      <c r="EZ15" s="490"/>
      <c r="FA15" s="490"/>
      <c r="FB15" s="490"/>
      <c r="FC15" s="490"/>
      <c r="FD15" s="490"/>
      <c r="FE15" s="490"/>
      <c r="FF15" s="490"/>
      <c r="FG15" s="490"/>
      <c r="FH15" s="490"/>
      <c r="FI15" s="490"/>
      <c r="FJ15" s="490"/>
      <c r="FK15" s="490"/>
      <c r="FL15" s="490"/>
      <c r="FM15" s="490"/>
      <c r="FN15" s="490"/>
      <c r="FO15" s="490"/>
      <c r="FP15" s="490"/>
      <c r="FQ15" s="490"/>
      <c r="FR15" s="490"/>
      <c r="FS15" s="490"/>
      <c r="FT15" s="490"/>
      <c r="FU15" s="490"/>
      <c r="FV15" s="490"/>
      <c r="FW15" s="490"/>
      <c r="FX15" s="490"/>
      <c r="FY15" s="490"/>
      <c r="FZ15" s="490"/>
      <c r="GA15" s="490"/>
      <c r="GB15" s="490"/>
      <c r="GC15" s="490"/>
      <c r="GD15" s="490"/>
      <c r="GE15" s="490"/>
      <c r="GF15" s="490"/>
      <c r="GG15" s="490"/>
      <c r="GH15" s="490"/>
      <c r="GI15" s="490"/>
      <c r="GJ15" s="490"/>
      <c r="GK15" s="490"/>
      <c r="GL15" s="490"/>
      <c r="GM15" s="490"/>
      <c r="GN15" s="490"/>
      <c r="GO15" s="490"/>
      <c r="GP15" s="490"/>
      <c r="GQ15" s="490"/>
      <c r="GR15" s="490"/>
      <c r="GS15" s="490"/>
      <c r="GT15" s="490"/>
      <c r="GU15" s="490"/>
      <c r="GV15" s="490"/>
      <c r="GW15" s="490"/>
      <c r="GX15" s="490"/>
      <c r="GY15" s="490"/>
      <c r="GZ15" s="490"/>
      <c r="HA15" s="490"/>
      <c r="HB15" s="490"/>
      <c r="HC15" s="490"/>
      <c r="HD15" s="490"/>
      <c r="HE15" s="490"/>
      <c r="HF15" s="490"/>
      <c r="HG15" s="490"/>
      <c r="HH15" s="490"/>
      <c r="HI15" s="490"/>
      <c r="HJ15" s="490"/>
      <c r="HK15" s="490"/>
      <c r="HL15" s="490"/>
      <c r="HM15" s="490"/>
      <c r="HN15" s="490"/>
      <c r="HO15" s="490"/>
      <c r="HP15" s="490"/>
      <c r="HQ15" s="490"/>
      <c r="HR15" s="490"/>
      <c r="HS15" s="490"/>
      <c r="HT15" s="490"/>
      <c r="HU15" s="490"/>
      <c r="HV15" s="490"/>
      <c r="HW15" s="490"/>
      <c r="HX15" s="490"/>
      <c r="HY15" s="490"/>
      <c r="HZ15" s="490"/>
      <c r="IA15" s="490"/>
      <c r="IB15" s="490"/>
      <c r="IC15" s="490"/>
      <c r="ID15" s="490"/>
      <c r="IE15" s="490"/>
      <c r="IF15" s="490"/>
      <c r="IG15" s="490"/>
    </row>
    <row r="16" spans="1:241" ht="36" customHeight="1">
      <c r="A16" s="430" t="str">
        <f t="shared" si="0"/>
        <v>Baris Terisi</v>
      </c>
      <c r="B16" s="935"/>
      <c r="C16" s="950"/>
      <c r="D16" s="434">
        <f>IF(E16=0,"",2)</f>
        <v>2</v>
      </c>
      <c r="E16" s="435" t="s">
        <v>596</v>
      </c>
      <c r="F16" s="440"/>
      <c r="G16" s="902"/>
      <c r="H16" s="902"/>
      <c r="I16" s="902"/>
      <c r="J16" s="902"/>
      <c r="K16" s="483"/>
      <c r="L16" s="484"/>
      <c r="M16" s="485"/>
      <c r="N16" s="486">
        <f t="shared" si="1"/>
        <v>0</v>
      </c>
      <c r="O16" s="486"/>
      <c r="P16" s="487"/>
      <c r="Q16" s="487"/>
      <c r="R16" s="487"/>
      <c r="S16" s="487"/>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490"/>
      <c r="AZ16" s="490"/>
      <c r="BA16" s="490"/>
      <c r="BB16" s="490"/>
      <c r="BC16" s="490"/>
      <c r="BD16" s="490"/>
      <c r="BE16" s="490"/>
      <c r="BF16" s="490"/>
      <c r="BG16" s="490"/>
      <c r="BH16" s="490"/>
      <c r="BI16" s="490"/>
      <c r="BJ16" s="490"/>
      <c r="BK16" s="490"/>
      <c r="BL16" s="490"/>
      <c r="BM16" s="490"/>
      <c r="BN16" s="490"/>
      <c r="BO16" s="490"/>
      <c r="BP16" s="490"/>
      <c r="BQ16" s="490"/>
      <c r="BR16" s="490"/>
      <c r="BS16" s="490"/>
      <c r="BT16" s="490"/>
      <c r="BU16" s="490"/>
      <c r="BV16" s="490"/>
      <c r="BW16" s="490"/>
      <c r="BX16" s="490"/>
      <c r="BY16" s="490"/>
      <c r="BZ16" s="490"/>
      <c r="CA16" s="490"/>
      <c r="CB16" s="490"/>
      <c r="CC16" s="490"/>
      <c r="CD16" s="490"/>
      <c r="CE16" s="490"/>
      <c r="CF16" s="490"/>
      <c r="CG16" s="490"/>
      <c r="CH16" s="490"/>
      <c r="CI16" s="490"/>
      <c r="CJ16" s="490"/>
      <c r="CK16" s="490"/>
      <c r="CL16" s="490"/>
      <c r="CM16" s="490"/>
      <c r="CN16" s="490"/>
      <c r="CO16" s="490"/>
      <c r="CP16" s="490"/>
      <c r="CQ16" s="490"/>
      <c r="CR16" s="490"/>
      <c r="CS16" s="490"/>
      <c r="CT16" s="490"/>
      <c r="CU16" s="490"/>
      <c r="CV16" s="490"/>
      <c r="CW16" s="490"/>
      <c r="CX16" s="490"/>
      <c r="CY16" s="490"/>
      <c r="CZ16" s="490"/>
      <c r="DA16" s="490"/>
      <c r="DB16" s="490"/>
      <c r="DC16" s="490"/>
      <c r="DD16" s="490"/>
      <c r="DE16" s="490"/>
      <c r="DF16" s="490"/>
      <c r="DG16" s="490"/>
      <c r="DH16" s="490"/>
      <c r="DI16" s="490"/>
      <c r="DJ16" s="490"/>
      <c r="DK16" s="490"/>
      <c r="DL16" s="490"/>
      <c r="DM16" s="490"/>
      <c r="DN16" s="490"/>
      <c r="DO16" s="490"/>
      <c r="DP16" s="490"/>
      <c r="DQ16" s="490"/>
      <c r="DR16" s="490"/>
      <c r="DS16" s="490"/>
      <c r="DT16" s="490"/>
      <c r="DU16" s="490"/>
      <c r="DV16" s="490"/>
      <c r="DW16" s="490"/>
      <c r="DX16" s="490"/>
      <c r="DY16" s="490"/>
      <c r="DZ16" s="490"/>
      <c r="EA16" s="490"/>
      <c r="EB16" s="490"/>
      <c r="EC16" s="490"/>
      <c r="ED16" s="490"/>
      <c r="EE16" s="490"/>
      <c r="EF16" s="490"/>
      <c r="EG16" s="490"/>
      <c r="EH16" s="490"/>
      <c r="EI16" s="490"/>
      <c r="EJ16" s="490"/>
      <c r="EK16" s="490"/>
      <c r="EL16" s="490"/>
      <c r="EM16" s="490"/>
      <c r="EN16" s="490"/>
      <c r="EO16" s="490"/>
      <c r="EP16" s="490"/>
      <c r="EQ16" s="490"/>
      <c r="ER16" s="490"/>
      <c r="ES16" s="490"/>
      <c r="ET16" s="490"/>
      <c r="EU16" s="490"/>
      <c r="EV16" s="490"/>
      <c r="EW16" s="490"/>
      <c r="EX16" s="490"/>
      <c r="EY16" s="490"/>
      <c r="EZ16" s="490"/>
      <c r="FA16" s="490"/>
      <c r="FB16" s="490"/>
      <c r="FC16" s="490"/>
      <c r="FD16" s="490"/>
      <c r="FE16" s="490"/>
      <c r="FF16" s="490"/>
      <c r="FG16" s="490"/>
      <c r="FH16" s="490"/>
      <c r="FI16" s="490"/>
      <c r="FJ16" s="490"/>
      <c r="FK16" s="490"/>
      <c r="FL16" s="490"/>
      <c r="FM16" s="490"/>
      <c r="FN16" s="490"/>
      <c r="FO16" s="490"/>
      <c r="FP16" s="490"/>
      <c r="FQ16" s="490"/>
      <c r="FR16" s="490"/>
      <c r="FS16" s="490"/>
      <c r="FT16" s="490"/>
      <c r="FU16" s="490"/>
      <c r="FV16" s="490"/>
      <c r="FW16" s="490"/>
      <c r="FX16" s="490"/>
      <c r="FY16" s="490"/>
      <c r="FZ16" s="490"/>
      <c r="GA16" s="490"/>
      <c r="GB16" s="490"/>
      <c r="GC16" s="490"/>
      <c r="GD16" s="490"/>
      <c r="GE16" s="490"/>
      <c r="GF16" s="490"/>
      <c r="GG16" s="490"/>
      <c r="GH16" s="490"/>
      <c r="GI16" s="490"/>
      <c r="GJ16" s="490"/>
      <c r="GK16" s="490"/>
      <c r="GL16" s="490"/>
      <c r="GM16" s="490"/>
      <c r="GN16" s="490"/>
      <c r="GO16" s="490"/>
      <c r="GP16" s="490"/>
      <c r="GQ16" s="490"/>
      <c r="GR16" s="490"/>
      <c r="GS16" s="490"/>
      <c r="GT16" s="490"/>
      <c r="GU16" s="490"/>
      <c r="GV16" s="490"/>
      <c r="GW16" s="490"/>
      <c r="GX16" s="490"/>
      <c r="GY16" s="490"/>
      <c r="GZ16" s="490"/>
      <c r="HA16" s="490"/>
      <c r="HB16" s="490"/>
      <c r="HC16" s="490"/>
      <c r="HD16" s="490"/>
      <c r="HE16" s="490"/>
      <c r="HF16" s="490"/>
      <c r="HG16" s="490"/>
      <c r="HH16" s="490"/>
      <c r="HI16" s="490"/>
      <c r="HJ16" s="490"/>
      <c r="HK16" s="490"/>
      <c r="HL16" s="490"/>
      <c r="HM16" s="490"/>
      <c r="HN16" s="490"/>
      <c r="HO16" s="490"/>
      <c r="HP16" s="490"/>
      <c r="HQ16" s="490"/>
      <c r="HR16" s="490"/>
      <c r="HS16" s="490"/>
      <c r="HT16" s="490"/>
      <c r="HU16" s="490"/>
      <c r="HV16" s="490"/>
      <c r="HW16" s="490"/>
      <c r="HX16" s="490"/>
      <c r="HY16" s="490"/>
      <c r="HZ16" s="490"/>
      <c r="IA16" s="490"/>
      <c r="IB16" s="490"/>
      <c r="IC16" s="490"/>
      <c r="ID16" s="490"/>
      <c r="IE16" s="490"/>
      <c r="IF16" s="490"/>
      <c r="IG16" s="490"/>
    </row>
    <row r="17" spans="1:241" ht="22.5" customHeight="1">
      <c r="A17" s="430" t="str">
        <f t="shared" si="0"/>
        <v>Baris Terisi</v>
      </c>
      <c r="B17" s="935"/>
      <c r="C17" s="950"/>
      <c r="D17" s="441">
        <f>IF(E17=0,"",3)</f>
        <v>3</v>
      </c>
      <c r="E17" s="442" t="s">
        <v>597</v>
      </c>
      <c r="F17" s="440"/>
      <c r="G17" s="902"/>
      <c r="H17" s="902"/>
      <c r="I17" s="902"/>
      <c r="J17" s="902"/>
      <c r="K17" s="483"/>
      <c r="L17" s="484"/>
      <c r="M17" s="485"/>
      <c r="N17" s="486">
        <f t="shared" si="1"/>
        <v>0</v>
      </c>
      <c r="O17" s="486"/>
      <c r="P17" s="487"/>
      <c r="Q17" s="487"/>
      <c r="R17" s="487"/>
      <c r="S17" s="487"/>
      <c r="T17" s="490"/>
      <c r="U17" s="490"/>
      <c r="V17" s="490"/>
      <c r="W17" s="490"/>
      <c r="X17" s="490"/>
      <c r="Y17" s="490"/>
      <c r="Z17" s="490"/>
      <c r="AA17" s="490"/>
      <c r="AB17" s="490"/>
      <c r="AC17" s="490"/>
      <c r="AD17" s="490"/>
      <c r="AE17" s="490"/>
      <c r="AF17" s="490"/>
      <c r="AG17" s="490"/>
      <c r="AH17" s="490"/>
      <c r="AI17" s="490"/>
      <c r="AJ17" s="490"/>
      <c r="AK17" s="490"/>
      <c r="AL17" s="490"/>
      <c r="AM17" s="490"/>
      <c r="AN17" s="490"/>
      <c r="AO17" s="490"/>
      <c r="AP17" s="490"/>
      <c r="AQ17" s="490"/>
      <c r="AR17" s="490"/>
      <c r="AS17" s="490"/>
      <c r="AT17" s="490"/>
      <c r="AU17" s="490"/>
      <c r="AV17" s="490"/>
      <c r="AW17" s="490"/>
      <c r="AX17" s="490"/>
      <c r="AY17" s="490"/>
      <c r="AZ17" s="490"/>
      <c r="BA17" s="490"/>
      <c r="BB17" s="490"/>
      <c r="BC17" s="490"/>
      <c r="BD17" s="490"/>
      <c r="BE17" s="490"/>
      <c r="BF17" s="490"/>
      <c r="BG17" s="490"/>
      <c r="BH17" s="490"/>
      <c r="BI17" s="490"/>
      <c r="BJ17" s="490"/>
      <c r="BK17" s="490"/>
      <c r="BL17" s="490"/>
      <c r="BM17" s="490"/>
      <c r="BN17" s="490"/>
      <c r="BO17" s="490"/>
      <c r="BP17" s="490"/>
      <c r="BQ17" s="490"/>
      <c r="BR17" s="490"/>
      <c r="BS17" s="490"/>
      <c r="BT17" s="490"/>
      <c r="BU17" s="490"/>
      <c r="BV17" s="490"/>
      <c r="BW17" s="490"/>
      <c r="BX17" s="490"/>
      <c r="BY17" s="490"/>
      <c r="BZ17" s="490"/>
      <c r="CA17" s="490"/>
      <c r="CB17" s="490"/>
      <c r="CC17" s="490"/>
      <c r="CD17" s="490"/>
      <c r="CE17" s="490"/>
      <c r="CF17" s="490"/>
      <c r="CG17" s="490"/>
      <c r="CH17" s="490"/>
      <c r="CI17" s="490"/>
      <c r="CJ17" s="490"/>
      <c r="CK17" s="490"/>
      <c r="CL17" s="490"/>
      <c r="CM17" s="490"/>
      <c r="CN17" s="490"/>
      <c r="CO17" s="490"/>
      <c r="CP17" s="490"/>
      <c r="CQ17" s="490"/>
      <c r="CR17" s="490"/>
      <c r="CS17" s="490"/>
      <c r="CT17" s="490"/>
      <c r="CU17" s="490"/>
      <c r="CV17" s="490"/>
      <c r="CW17" s="490"/>
      <c r="CX17" s="490"/>
      <c r="CY17" s="490"/>
      <c r="CZ17" s="490"/>
      <c r="DA17" s="490"/>
      <c r="DB17" s="490"/>
      <c r="DC17" s="490"/>
      <c r="DD17" s="490"/>
      <c r="DE17" s="490"/>
      <c r="DF17" s="490"/>
      <c r="DG17" s="490"/>
      <c r="DH17" s="490"/>
      <c r="DI17" s="490"/>
      <c r="DJ17" s="490"/>
      <c r="DK17" s="490"/>
      <c r="DL17" s="490"/>
      <c r="DM17" s="490"/>
      <c r="DN17" s="490"/>
      <c r="DO17" s="490"/>
      <c r="DP17" s="490"/>
      <c r="DQ17" s="490"/>
      <c r="DR17" s="490"/>
      <c r="DS17" s="490"/>
      <c r="DT17" s="490"/>
      <c r="DU17" s="490"/>
      <c r="DV17" s="490"/>
      <c r="DW17" s="490"/>
      <c r="DX17" s="490"/>
      <c r="DY17" s="490"/>
      <c r="DZ17" s="490"/>
      <c r="EA17" s="490"/>
      <c r="EB17" s="490"/>
      <c r="EC17" s="490"/>
      <c r="ED17" s="490"/>
      <c r="EE17" s="490"/>
      <c r="EF17" s="490"/>
      <c r="EG17" s="490"/>
      <c r="EH17" s="490"/>
      <c r="EI17" s="490"/>
      <c r="EJ17" s="490"/>
      <c r="EK17" s="490"/>
      <c r="EL17" s="490"/>
      <c r="EM17" s="490"/>
      <c r="EN17" s="490"/>
      <c r="EO17" s="490"/>
      <c r="EP17" s="490"/>
      <c r="EQ17" s="490"/>
      <c r="ER17" s="490"/>
      <c r="ES17" s="490"/>
      <c r="ET17" s="490"/>
      <c r="EU17" s="490"/>
      <c r="EV17" s="490"/>
      <c r="EW17" s="490"/>
      <c r="EX17" s="490"/>
      <c r="EY17" s="490"/>
      <c r="EZ17" s="490"/>
      <c r="FA17" s="490"/>
      <c r="FB17" s="490"/>
      <c r="FC17" s="490"/>
      <c r="FD17" s="490"/>
      <c r="FE17" s="490"/>
      <c r="FF17" s="490"/>
      <c r="FG17" s="490"/>
      <c r="FH17" s="490"/>
      <c r="FI17" s="490"/>
      <c r="FJ17" s="490"/>
      <c r="FK17" s="490"/>
      <c r="FL17" s="490"/>
      <c r="FM17" s="490"/>
      <c r="FN17" s="490"/>
      <c r="FO17" s="490"/>
      <c r="FP17" s="490"/>
      <c r="FQ17" s="490"/>
      <c r="FR17" s="490"/>
      <c r="FS17" s="490"/>
      <c r="FT17" s="490"/>
      <c r="FU17" s="490"/>
      <c r="FV17" s="490"/>
      <c r="FW17" s="490"/>
      <c r="FX17" s="490"/>
      <c r="FY17" s="490"/>
      <c r="FZ17" s="490"/>
      <c r="GA17" s="490"/>
      <c r="GB17" s="490"/>
      <c r="GC17" s="490"/>
      <c r="GD17" s="490"/>
      <c r="GE17" s="490"/>
      <c r="GF17" s="490"/>
      <c r="GG17" s="490"/>
      <c r="GH17" s="490"/>
      <c r="GI17" s="490"/>
      <c r="GJ17" s="490"/>
      <c r="GK17" s="490"/>
      <c r="GL17" s="490"/>
      <c r="GM17" s="490"/>
      <c r="GN17" s="490"/>
      <c r="GO17" s="490"/>
      <c r="GP17" s="490"/>
      <c r="GQ17" s="490"/>
      <c r="GR17" s="490"/>
      <c r="GS17" s="490"/>
      <c r="GT17" s="490"/>
      <c r="GU17" s="490"/>
      <c r="GV17" s="490"/>
      <c r="GW17" s="490"/>
      <c r="GX17" s="490"/>
      <c r="GY17" s="490"/>
      <c r="GZ17" s="490"/>
      <c r="HA17" s="490"/>
      <c r="HB17" s="490"/>
      <c r="HC17" s="490"/>
      <c r="HD17" s="490"/>
      <c r="HE17" s="490"/>
      <c r="HF17" s="490"/>
      <c r="HG17" s="490"/>
      <c r="HH17" s="490"/>
      <c r="HI17" s="490"/>
      <c r="HJ17" s="490"/>
      <c r="HK17" s="490"/>
      <c r="HL17" s="490"/>
      <c r="HM17" s="490"/>
      <c r="HN17" s="490"/>
      <c r="HO17" s="490"/>
      <c r="HP17" s="490"/>
      <c r="HQ17" s="490"/>
      <c r="HR17" s="490"/>
      <c r="HS17" s="490"/>
      <c r="HT17" s="490"/>
      <c r="HU17" s="490"/>
      <c r="HV17" s="490"/>
      <c r="HW17" s="490"/>
      <c r="HX17" s="490"/>
      <c r="HY17" s="490"/>
      <c r="HZ17" s="490"/>
      <c r="IA17" s="490"/>
      <c r="IB17" s="490"/>
      <c r="IC17" s="490"/>
      <c r="ID17" s="490"/>
      <c r="IE17" s="490"/>
      <c r="IF17" s="490"/>
      <c r="IG17" s="490"/>
    </row>
    <row r="18" spans="1:241" ht="22.5" customHeight="1">
      <c r="A18" s="430" t="str">
        <f t="shared" si="0"/>
        <v>Baris Terisi</v>
      </c>
      <c r="B18" s="936"/>
      <c r="C18" s="951"/>
      <c r="D18" s="443">
        <f>IF(E18=0,"",4)</f>
        <v>4</v>
      </c>
      <c r="E18" s="444" t="s">
        <v>598</v>
      </c>
      <c r="F18" s="445"/>
      <c r="G18" s="902"/>
      <c r="H18" s="902"/>
      <c r="I18" s="902"/>
      <c r="J18" s="902"/>
      <c r="K18" s="483"/>
      <c r="L18" s="484"/>
      <c r="M18" s="485"/>
      <c r="N18" s="486">
        <f t="shared" si="1"/>
        <v>0</v>
      </c>
      <c r="O18" s="486"/>
      <c r="P18" s="487"/>
      <c r="Q18" s="487"/>
      <c r="R18" s="487"/>
      <c r="S18" s="487"/>
      <c r="T18" s="490"/>
      <c r="U18" s="490"/>
      <c r="V18" s="490"/>
      <c r="W18" s="490"/>
      <c r="X18" s="490"/>
      <c r="Y18" s="490"/>
      <c r="Z18" s="490"/>
      <c r="AA18" s="490"/>
      <c r="AB18" s="490"/>
      <c r="AC18" s="490"/>
      <c r="AD18" s="490"/>
      <c r="AE18" s="490"/>
      <c r="AF18" s="490"/>
      <c r="AG18" s="490"/>
      <c r="AH18" s="490"/>
      <c r="AI18" s="490"/>
      <c r="AJ18" s="490"/>
      <c r="AK18" s="490"/>
      <c r="AL18" s="490"/>
      <c r="AM18" s="490"/>
      <c r="AN18" s="490"/>
      <c r="AO18" s="490"/>
      <c r="AP18" s="490"/>
      <c r="AQ18" s="490"/>
      <c r="AR18" s="490"/>
      <c r="AS18" s="490"/>
      <c r="AT18" s="490"/>
      <c r="AU18" s="490"/>
      <c r="AV18" s="490"/>
      <c r="AW18" s="490"/>
      <c r="AX18" s="490"/>
      <c r="AY18" s="490"/>
      <c r="AZ18" s="490"/>
      <c r="BA18" s="490"/>
      <c r="BB18" s="490"/>
      <c r="BC18" s="490"/>
      <c r="BD18" s="490"/>
      <c r="BE18" s="490"/>
      <c r="BF18" s="490"/>
      <c r="BG18" s="490"/>
      <c r="BH18" s="490"/>
      <c r="BI18" s="490"/>
      <c r="BJ18" s="490"/>
      <c r="BK18" s="490"/>
      <c r="BL18" s="490"/>
      <c r="BM18" s="490"/>
      <c r="BN18" s="490"/>
      <c r="BO18" s="490"/>
      <c r="BP18" s="490"/>
      <c r="BQ18" s="490"/>
      <c r="BR18" s="490"/>
      <c r="BS18" s="490"/>
      <c r="BT18" s="490"/>
      <c r="BU18" s="490"/>
      <c r="BV18" s="490"/>
      <c r="BW18" s="490"/>
      <c r="BX18" s="490"/>
      <c r="BY18" s="490"/>
      <c r="BZ18" s="490"/>
      <c r="CA18" s="490"/>
      <c r="CB18" s="490"/>
      <c r="CC18" s="490"/>
      <c r="CD18" s="490"/>
      <c r="CE18" s="490"/>
      <c r="CF18" s="490"/>
      <c r="CG18" s="490"/>
      <c r="CH18" s="490"/>
      <c r="CI18" s="490"/>
      <c r="CJ18" s="490"/>
      <c r="CK18" s="490"/>
      <c r="CL18" s="490"/>
      <c r="CM18" s="490"/>
      <c r="CN18" s="490"/>
      <c r="CO18" s="490"/>
      <c r="CP18" s="490"/>
      <c r="CQ18" s="490"/>
      <c r="CR18" s="490"/>
      <c r="CS18" s="490"/>
      <c r="CT18" s="490"/>
      <c r="CU18" s="490"/>
      <c r="CV18" s="490"/>
      <c r="CW18" s="490"/>
      <c r="CX18" s="490"/>
      <c r="CY18" s="490"/>
      <c r="CZ18" s="490"/>
      <c r="DA18" s="490"/>
      <c r="DB18" s="490"/>
      <c r="DC18" s="490"/>
      <c r="DD18" s="490"/>
      <c r="DE18" s="490"/>
      <c r="DF18" s="490"/>
      <c r="DG18" s="490"/>
      <c r="DH18" s="490"/>
      <c r="DI18" s="490"/>
      <c r="DJ18" s="490"/>
      <c r="DK18" s="490"/>
      <c r="DL18" s="490"/>
      <c r="DM18" s="490"/>
      <c r="DN18" s="490"/>
      <c r="DO18" s="490"/>
      <c r="DP18" s="490"/>
      <c r="DQ18" s="490"/>
      <c r="DR18" s="490"/>
      <c r="DS18" s="490"/>
      <c r="DT18" s="490"/>
      <c r="DU18" s="490"/>
      <c r="DV18" s="490"/>
      <c r="DW18" s="490"/>
      <c r="DX18" s="490"/>
      <c r="DY18" s="490"/>
      <c r="DZ18" s="490"/>
      <c r="EA18" s="490"/>
      <c r="EB18" s="490"/>
      <c r="EC18" s="490"/>
      <c r="ED18" s="490"/>
      <c r="EE18" s="490"/>
      <c r="EF18" s="490"/>
      <c r="EG18" s="490"/>
      <c r="EH18" s="490"/>
      <c r="EI18" s="490"/>
      <c r="EJ18" s="490"/>
      <c r="EK18" s="490"/>
      <c r="EL18" s="490"/>
      <c r="EM18" s="490"/>
      <c r="EN18" s="490"/>
      <c r="EO18" s="490"/>
      <c r="EP18" s="490"/>
      <c r="EQ18" s="490"/>
      <c r="ER18" s="490"/>
      <c r="ES18" s="490"/>
      <c r="ET18" s="490"/>
      <c r="EU18" s="490"/>
      <c r="EV18" s="490"/>
      <c r="EW18" s="490"/>
      <c r="EX18" s="490"/>
      <c r="EY18" s="490"/>
      <c r="EZ18" s="490"/>
      <c r="FA18" s="490"/>
      <c r="FB18" s="490"/>
      <c r="FC18" s="490"/>
      <c r="FD18" s="490"/>
      <c r="FE18" s="490"/>
      <c r="FF18" s="490"/>
      <c r="FG18" s="490"/>
      <c r="FH18" s="490"/>
      <c r="FI18" s="490"/>
      <c r="FJ18" s="490"/>
      <c r="FK18" s="490"/>
      <c r="FL18" s="490"/>
      <c r="FM18" s="490"/>
      <c r="FN18" s="490"/>
      <c r="FO18" s="490"/>
      <c r="FP18" s="490"/>
      <c r="FQ18" s="490"/>
      <c r="FR18" s="490"/>
      <c r="FS18" s="490"/>
      <c r="FT18" s="490"/>
      <c r="FU18" s="490"/>
      <c r="FV18" s="490"/>
      <c r="FW18" s="490"/>
      <c r="FX18" s="490"/>
      <c r="FY18" s="490"/>
      <c r="FZ18" s="490"/>
      <c r="GA18" s="490"/>
      <c r="GB18" s="490"/>
      <c r="GC18" s="490"/>
      <c r="GD18" s="490"/>
      <c r="GE18" s="490"/>
      <c r="GF18" s="490"/>
      <c r="GG18" s="490"/>
      <c r="GH18" s="490"/>
      <c r="GI18" s="490"/>
      <c r="GJ18" s="490"/>
      <c r="GK18" s="490"/>
      <c r="GL18" s="490"/>
      <c r="GM18" s="490"/>
      <c r="GN18" s="490"/>
      <c r="GO18" s="490"/>
      <c r="GP18" s="490"/>
      <c r="GQ18" s="490"/>
      <c r="GR18" s="490"/>
      <c r="GS18" s="490"/>
      <c r="GT18" s="490"/>
      <c r="GU18" s="490"/>
      <c r="GV18" s="490"/>
      <c r="GW18" s="490"/>
      <c r="GX18" s="490"/>
      <c r="GY18" s="490"/>
      <c r="GZ18" s="490"/>
      <c r="HA18" s="490"/>
      <c r="HB18" s="490"/>
      <c r="HC18" s="490"/>
      <c r="HD18" s="490"/>
      <c r="HE18" s="490"/>
      <c r="HF18" s="490"/>
      <c r="HG18" s="490"/>
      <c r="HH18" s="490"/>
      <c r="HI18" s="490"/>
      <c r="HJ18" s="490"/>
      <c r="HK18" s="490"/>
      <c r="HL18" s="490"/>
      <c r="HM18" s="490"/>
      <c r="HN18" s="490"/>
      <c r="HO18" s="490"/>
      <c r="HP18" s="490"/>
      <c r="HQ18" s="490"/>
      <c r="HR18" s="490"/>
      <c r="HS18" s="490"/>
      <c r="HT18" s="490"/>
      <c r="HU18" s="490"/>
      <c r="HV18" s="490"/>
      <c r="HW18" s="490"/>
      <c r="HX18" s="490"/>
      <c r="HY18" s="490"/>
      <c r="HZ18" s="490"/>
      <c r="IA18" s="490"/>
      <c r="IB18" s="490"/>
      <c r="IC18" s="490"/>
      <c r="ID18" s="490"/>
      <c r="IE18" s="490"/>
      <c r="IF18" s="490"/>
      <c r="IG18" s="490"/>
    </row>
    <row r="19" spans="1:241" ht="41.25" customHeight="1">
      <c r="A19" s="430" t="e">
        <f>IF(#REF!=0,"Hapus baris kosong","Baris Terisi")</f>
        <v>#REF!</v>
      </c>
      <c r="B19" s="934">
        <v>3</v>
      </c>
      <c r="C19" s="947" t="s">
        <v>599</v>
      </c>
      <c r="D19" s="431">
        <f>IF(E19=0,"",1)</f>
        <v>1</v>
      </c>
      <c r="E19" s="432" t="s">
        <v>600</v>
      </c>
      <c r="F19" s="446"/>
      <c r="G19" s="902">
        <f>IF($S19=$O$174,$S19,1)</f>
        <v>1</v>
      </c>
      <c r="H19" s="902">
        <f>IF($S19=$P$174,$S19,2)</f>
        <v>2</v>
      </c>
      <c r="I19" s="902">
        <f>IF($S19=$Q$174,$S19,3)</f>
        <v>3</v>
      </c>
      <c r="J19" s="902">
        <f>IF($S19=$R$174,$S19,4)</f>
        <v>4</v>
      </c>
      <c r="K19" s="483"/>
      <c r="L19" s="484"/>
      <c r="M19" s="485"/>
      <c r="N19" s="486">
        <f t="shared" si="1"/>
        <v>0</v>
      </c>
      <c r="O19" s="486">
        <f>SUM(N19:N21)</f>
        <v>0</v>
      </c>
      <c r="P19" s="487">
        <v>3</v>
      </c>
      <c r="Q19" s="487">
        <f>(O19/P19)*100</f>
        <v>0</v>
      </c>
      <c r="R19" s="221">
        <f>IF(Q19&gt;=80,4,IF(Q19&gt;=60,3,IF(Q19&gt;=40,2,IF(Q19&gt;=20,1,0))))</f>
        <v>0</v>
      </c>
      <c r="S19" s="487">
        <f>IF(R19=1,$O$174,IF(R19=2,$P$174,IF(R19=3,$Q$174,IF(R19=4,$R$174,0))))</f>
        <v>0</v>
      </c>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0"/>
      <c r="CG19" s="490"/>
      <c r="CH19" s="490"/>
      <c r="CI19" s="490"/>
      <c r="CJ19" s="490"/>
      <c r="CK19" s="490"/>
      <c r="CL19" s="490"/>
      <c r="CM19" s="490"/>
      <c r="CN19" s="490"/>
      <c r="CO19" s="490"/>
      <c r="CP19" s="490"/>
      <c r="CQ19" s="490"/>
      <c r="CR19" s="490"/>
      <c r="CS19" s="490"/>
      <c r="CT19" s="490"/>
      <c r="CU19" s="490"/>
      <c r="CV19" s="490"/>
      <c r="CW19" s="490"/>
      <c r="CX19" s="490"/>
      <c r="CY19" s="490"/>
      <c r="CZ19" s="490"/>
      <c r="DA19" s="490"/>
      <c r="DB19" s="490"/>
      <c r="DC19" s="490"/>
      <c r="DD19" s="490"/>
      <c r="DE19" s="490"/>
      <c r="DF19" s="490"/>
      <c r="DG19" s="490"/>
      <c r="DH19" s="490"/>
      <c r="DI19" s="490"/>
      <c r="DJ19" s="490"/>
      <c r="DK19" s="490"/>
      <c r="DL19" s="490"/>
      <c r="DM19" s="490"/>
      <c r="DN19" s="490"/>
      <c r="DO19" s="490"/>
      <c r="DP19" s="490"/>
      <c r="DQ19" s="490"/>
      <c r="DR19" s="490"/>
      <c r="DS19" s="490"/>
      <c r="DT19" s="490"/>
      <c r="DU19" s="490"/>
      <c r="DV19" s="490"/>
      <c r="DW19" s="490"/>
      <c r="DX19" s="490"/>
      <c r="DY19" s="490"/>
      <c r="DZ19" s="490"/>
      <c r="EA19" s="490"/>
      <c r="EB19" s="490"/>
      <c r="EC19" s="490"/>
      <c r="ED19" s="490"/>
      <c r="EE19" s="490"/>
      <c r="EF19" s="490"/>
      <c r="EG19" s="490"/>
      <c r="EH19" s="490"/>
      <c r="EI19" s="490"/>
      <c r="EJ19" s="490"/>
      <c r="EK19" s="490"/>
      <c r="EL19" s="490"/>
      <c r="EM19" s="490"/>
      <c r="EN19" s="490"/>
      <c r="EO19" s="490"/>
      <c r="EP19" s="490"/>
      <c r="EQ19" s="490"/>
      <c r="ER19" s="490"/>
      <c r="ES19" s="490"/>
      <c r="ET19" s="490"/>
      <c r="EU19" s="490"/>
      <c r="EV19" s="490"/>
      <c r="EW19" s="490"/>
      <c r="EX19" s="490"/>
      <c r="EY19" s="490"/>
      <c r="EZ19" s="490"/>
      <c r="FA19" s="490"/>
      <c r="FB19" s="490"/>
      <c r="FC19" s="490"/>
      <c r="FD19" s="490"/>
      <c r="FE19" s="490"/>
      <c r="FF19" s="490"/>
      <c r="FG19" s="490"/>
      <c r="FH19" s="490"/>
      <c r="FI19" s="490"/>
      <c r="FJ19" s="490"/>
      <c r="FK19" s="490"/>
      <c r="FL19" s="490"/>
      <c r="FM19" s="490"/>
      <c r="FN19" s="490"/>
      <c r="FO19" s="490"/>
      <c r="FP19" s="490"/>
      <c r="FQ19" s="490"/>
      <c r="FR19" s="490"/>
      <c r="FS19" s="490"/>
      <c r="FT19" s="490"/>
      <c r="FU19" s="490"/>
      <c r="FV19" s="490"/>
      <c r="FW19" s="490"/>
      <c r="FX19" s="490"/>
      <c r="FY19" s="490"/>
      <c r="FZ19" s="490"/>
      <c r="GA19" s="490"/>
      <c r="GB19" s="490"/>
      <c r="GC19" s="490"/>
      <c r="GD19" s="490"/>
      <c r="GE19" s="490"/>
      <c r="GF19" s="490"/>
      <c r="GG19" s="490"/>
      <c r="GH19" s="490"/>
      <c r="GI19" s="490"/>
      <c r="GJ19" s="490"/>
      <c r="GK19" s="490"/>
      <c r="GL19" s="490"/>
      <c r="GM19" s="490"/>
      <c r="GN19" s="490"/>
      <c r="GO19" s="490"/>
      <c r="GP19" s="490"/>
      <c r="GQ19" s="490"/>
      <c r="GR19" s="490"/>
      <c r="GS19" s="490"/>
      <c r="GT19" s="490"/>
      <c r="GU19" s="490"/>
      <c r="GV19" s="490"/>
      <c r="GW19" s="490"/>
      <c r="GX19" s="490"/>
      <c r="GY19" s="490"/>
      <c r="GZ19" s="490"/>
      <c r="HA19" s="490"/>
      <c r="HB19" s="490"/>
      <c r="HC19" s="490"/>
      <c r="HD19" s="490"/>
      <c r="HE19" s="490"/>
      <c r="HF19" s="490"/>
      <c r="HG19" s="490"/>
      <c r="HH19" s="490"/>
      <c r="HI19" s="490"/>
      <c r="HJ19" s="490"/>
      <c r="HK19" s="490"/>
      <c r="HL19" s="490"/>
      <c r="HM19" s="490"/>
      <c r="HN19" s="490"/>
      <c r="HO19" s="490"/>
      <c r="HP19" s="490"/>
      <c r="HQ19" s="490"/>
      <c r="HR19" s="490"/>
      <c r="HS19" s="490"/>
      <c r="HT19" s="490"/>
      <c r="HU19" s="490"/>
      <c r="HV19" s="490"/>
      <c r="HW19" s="490"/>
      <c r="HX19" s="490"/>
      <c r="HY19" s="490"/>
      <c r="HZ19" s="490"/>
      <c r="IA19" s="490"/>
      <c r="IB19" s="490"/>
      <c r="IC19" s="490"/>
      <c r="ID19" s="490"/>
      <c r="IE19" s="490"/>
      <c r="IF19" s="490"/>
      <c r="IG19" s="490"/>
    </row>
    <row r="20" spans="1:241" ht="42" customHeight="1">
      <c r="A20" s="430" t="str">
        <f>IF(E19=0,"Hapus baris kosong","Baris Terisi")</f>
        <v>Baris Terisi</v>
      </c>
      <c r="B20" s="935"/>
      <c r="C20" s="948"/>
      <c r="D20" s="434">
        <f>IF(E20=0,"",2)</f>
        <v>2</v>
      </c>
      <c r="E20" s="437" t="s">
        <v>601</v>
      </c>
      <c r="F20" s="447"/>
      <c r="G20" s="902"/>
      <c r="H20" s="902"/>
      <c r="I20" s="902"/>
      <c r="J20" s="902"/>
      <c r="K20" s="483"/>
      <c r="L20" s="484"/>
      <c r="M20" s="485"/>
      <c r="N20" s="486">
        <f t="shared" si="1"/>
        <v>0</v>
      </c>
      <c r="O20" s="486"/>
      <c r="P20" s="487"/>
      <c r="Q20" s="487"/>
      <c r="R20" s="487"/>
      <c r="S20" s="487"/>
      <c r="T20" s="490"/>
      <c r="U20" s="490"/>
      <c r="V20" s="49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490"/>
      <c r="AZ20" s="490"/>
      <c r="BA20" s="490"/>
      <c r="BB20" s="490"/>
      <c r="BC20" s="490"/>
      <c r="BD20" s="490"/>
      <c r="BE20" s="490"/>
      <c r="BF20" s="490"/>
      <c r="BG20" s="490"/>
      <c r="BH20" s="490"/>
      <c r="BI20" s="490"/>
      <c r="BJ20" s="490"/>
      <c r="BK20" s="490"/>
      <c r="BL20" s="490"/>
      <c r="BM20" s="490"/>
      <c r="BN20" s="490"/>
      <c r="BO20" s="490"/>
      <c r="BP20" s="490"/>
      <c r="BQ20" s="490"/>
      <c r="BR20" s="490"/>
      <c r="BS20" s="490"/>
      <c r="BT20" s="490"/>
      <c r="BU20" s="490"/>
      <c r="BV20" s="490"/>
      <c r="BW20" s="490"/>
      <c r="BX20" s="490"/>
      <c r="BY20" s="490"/>
      <c r="BZ20" s="490"/>
      <c r="CA20" s="490"/>
      <c r="CB20" s="490"/>
      <c r="CC20" s="490"/>
      <c r="CD20" s="490"/>
      <c r="CE20" s="490"/>
      <c r="CF20" s="490"/>
      <c r="CG20" s="490"/>
      <c r="CH20" s="490"/>
      <c r="CI20" s="490"/>
      <c r="CJ20" s="490"/>
      <c r="CK20" s="490"/>
      <c r="CL20" s="490"/>
      <c r="CM20" s="490"/>
      <c r="CN20" s="490"/>
      <c r="CO20" s="490"/>
      <c r="CP20" s="490"/>
      <c r="CQ20" s="490"/>
      <c r="CR20" s="490"/>
      <c r="CS20" s="490"/>
      <c r="CT20" s="490"/>
      <c r="CU20" s="490"/>
      <c r="CV20" s="490"/>
      <c r="CW20" s="490"/>
      <c r="CX20" s="490"/>
      <c r="CY20" s="490"/>
      <c r="CZ20" s="490"/>
      <c r="DA20" s="490"/>
      <c r="DB20" s="490"/>
      <c r="DC20" s="490"/>
      <c r="DD20" s="490"/>
      <c r="DE20" s="490"/>
      <c r="DF20" s="490"/>
      <c r="DG20" s="490"/>
      <c r="DH20" s="490"/>
      <c r="DI20" s="490"/>
      <c r="DJ20" s="490"/>
      <c r="DK20" s="490"/>
      <c r="DL20" s="490"/>
      <c r="DM20" s="490"/>
      <c r="DN20" s="490"/>
      <c r="DO20" s="490"/>
      <c r="DP20" s="490"/>
      <c r="DQ20" s="490"/>
      <c r="DR20" s="490"/>
      <c r="DS20" s="490"/>
      <c r="DT20" s="490"/>
      <c r="DU20" s="490"/>
      <c r="DV20" s="490"/>
      <c r="DW20" s="490"/>
      <c r="DX20" s="490"/>
      <c r="DY20" s="490"/>
      <c r="DZ20" s="490"/>
      <c r="EA20" s="490"/>
      <c r="EB20" s="490"/>
      <c r="EC20" s="490"/>
      <c r="ED20" s="490"/>
      <c r="EE20" s="490"/>
      <c r="EF20" s="490"/>
      <c r="EG20" s="490"/>
      <c r="EH20" s="490"/>
      <c r="EI20" s="490"/>
      <c r="EJ20" s="490"/>
      <c r="EK20" s="490"/>
      <c r="EL20" s="490"/>
      <c r="EM20" s="490"/>
      <c r="EN20" s="490"/>
      <c r="EO20" s="490"/>
      <c r="EP20" s="490"/>
      <c r="EQ20" s="490"/>
      <c r="ER20" s="490"/>
      <c r="ES20" s="490"/>
      <c r="ET20" s="490"/>
      <c r="EU20" s="490"/>
      <c r="EV20" s="490"/>
      <c r="EW20" s="490"/>
      <c r="EX20" s="490"/>
      <c r="EY20" s="490"/>
      <c r="EZ20" s="490"/>
      <c r="FA20" s="490"/>
      <c r="FB20" s="490"/>
      <c r="FC20" s="490"/>
      <c r="FD20" s="490"/>
      <c r="FE20" s="490"/>
      <c r="FF20" s="490"/>
      <c r="FG20" s="490"/>
      <c r="FH20" s="490"/>
      <c r="FI20" s="490"/>
      <c r="FJ20" s="490"/>
      <c r="FK20" s="490"/>
      <c r="FL20" s="490"/>
      <c r="FM20" s="490"/>
      <c r="FN20" s="490"/>
      <c r="FO20" s="490"/>
      <c r="FP20" s="490"/>
      <c r="FQ20" s="490"/>
      <c r="FR20" s="490"/>
      <c r="FS20" s="490"/>
      <c r="FT20" s="490"/>
      <c r="FU20" s="490"/>
      <c r="FV20" s="490"/>
      <c r="FW20" s="490"/>
      <c r="FX20" s="490"/>
      <c r="FY20" s="490"/>
      <c r="FZ20" s="490"/>
      <c r="GA20" s="490"/>
      <c r="GB20" s="490"/>
      <c r="GC20" s="490"/>
      <c r="GD20" s="490"/>
      <c r="GE20" s="490"/>
      <c r="GF20" s="490"/>
      <c r="GG20" s="490"/>
      <c r="GH20" s="490"/>
      <c r="GI20" s="490"/>
      <c r="GJ20" s="490"/>
      <c r="GK20" s="490"/>
      <c r="GL20" s="490"/>
      <c r="GM20" s="490"/>
      <c r="GN20" s="490"/>
      <c r="GO20" s="490"/>
      <c r="GP20" s="490"/>
      <c r="GQ20" s="490"/>
      <c r="GR20" s="490"/>
      <c r="GS20" s="490"/>
      <c r="GT20" s="490"/>
      <c r="GU20" s="490"/>
      <c r="GV20" s="490"/>
      <c r="GW20" s="490"/>
      <c r="GX20" s="490"/>
      <c r="GY20" s="490"/>
      <c r="GZ20" s="490"/>
      <c r="HA20" s="490"/>
      <c r="HB20" s="490"/>
      <c r="HC20" s="490"/>
      <c r="HD20" s="490"/>
      <c r="HE20" s="490"/>
      <c r="HF20" s="490"/>
      <c r="HG20" s="490"/>
      <c r="HH20" s="490"/>
      <c r="HI20" s="490"/>
      <c r="HJ20" s="490"/>
      <c r="HK20" s="490"/>
      <c r="HL20" s="490"/>
      <c r="HM20" s="490"/>
      <c r="HN20" s="490"/>
      <c r="HO20" s="490"/>
      <c r="HP20" s="490"/>
      <c r="HQ20" s="490"/>
      <c r="HR20" s="490"/>
      <c r="HS20" s="490"/>
      <c r="HT20" s="490"/>
      <c r="HU20" s="490"/>
      <c r="HV20" s="490"/>
      <c r="HW20" s="490"/>
      <c r="HX20" s="490"/>
      <c r="HY20" s="490"/>
      <c r="HZ20" s="490"/>
      <c r="IA20" s="490"/>
      <c r="IB20" s="490"/>
      <c r="IC20" s="490"/>
      <c r="ID20" s="490"/>
      <c r="IE20" s="490"/>
      <c r="IF20" s="490"/>
      <c r="IG20" s="490"/>
    </row>
    <row r="21" spans="1:241" ht="41.25" customHeight="1">
      <c r="A21" s="430" t="str">
        <f t="shared" si="0"/>
        <v>Baris Terisi</v>
      </c>
      <c r="B21" s="935"/>
      <c r="C21" s="948"/>
      <c r="D21" s="448">
        <f>IF(E21=0,"",3)</f>
        <v>3</v>
      </c>
      <c r="E21" s="449" t="s">
        <v>602</v>
      </c>
      <c r="F21" s="450"/>
      <c r="G21" s="902"/>
      <c r="H21" s="902"/>
      <c r="I21" s="902"/>
      <c r="J21" s="902"/>
      <c r="K21" s="483"/>
      <c r="L21" s="484"/>
      <c r="M21" s="485"/>
      <c r="N21" s="486">
        <f t="shared" si="1"/>
        <v>0</v>
      </c>
      <c r="O21" s="486"/>
      <c r="P21" s="487"/>
      <c r="Q21" s="487"/>
      <c r="R21" s="487"/>
      <c r="S21" s="487"/>
      <c r="T21" s="490"/>
      <c r="U21" s="490"/>
      <c r="V21" s="490"/>
      <c r="W21" s="490"/>
      <c r="X21" s="490"/>
      <c r="Y21" s="490"/>
      <c r="Z21" s="490"/>
      <c r="AA21" s="490"/>
      <c r="AB21" s="490"/>
      <c r="AC21" s="490"/>
      <c r="AD21" s="490"/>
      <c r="AE21" s="490"/>
      <c r="AF21" s="490"/>
      <c r="AG21" s="490"/>
      <c r="AH21" s="490"/>
      <c r="AI21" s="490"/>
      <c r="AJ21" s="490"/>
      <c r="AK21" s="490"/>
      <c r="AL21" s="490"/>
      <c r="AM21" s="490"/>
      <c r="AN21" s="490"/>
      <c r="AO21" s="490"/>
      <c r="AP21" s="490"/>
      <c r="AQ21" s="490"/>
      <c r="AR21" s="490"/>
      <c r="AS21" s="490"/>
      <c r="AT21" s="490"/>
      <c r="AU21" s="490"/>
      <c r="AV21" s="490"/>
      <c r="AW21" s="490"/>
      <c r="AX21" s="490"/>
      <c r="AY21" s="490"/>
      <c r="AZ21" s="490"/>
      <c r="BA21" s="490"/>
      <c r="BB21" s="490"/>
      <c r="BC21" s="490"/>
      <c r="BD21" s="490"/>
      <c r="BE21" s="490"/>
      <c r="BF21" s="490"/>
      <c r="BG21" s="490"/>
      <c r="BH21" s="490"/>
      <c r="BI21" s="490"/>
      <c r="BJ21" s="490"/>
      <c r="BK21" s="490"/>
      <c r="BL21" s="490"/>
      <c r="BM21" s="490"/>
      <c r="BN21" s="490"/>
      <c r="BO21" s="490"/>
      <c r="BP21" s="490"/>
      <c r="BQ21" s="490"/>
      <c r="BR21" s="490"/>
      <c r="BS21" s="490"/>
      <c r="BT21" s="490"/>
      <c r="BU21" s="490"/>
      <c r="BV21" s="490"/>
      <c r="BW21" s="490"/>
      <c r="BX21" s="490"/>
      <c r="BY21" s="490"/>
      <c r="BZ21" s="490"/>
      <c r="CA21" s="490"/>
      <c r="CB21" s="490"/>
      <c r="CC21" s="490"/>
      <c r="CD21" s="490"/>
      <c r="CE21" s="490"/>
      <c r="CF21" s="490"/>
      <c r="CG21" s="490"/>
      <c r="CH21" s="490"/>
      <c r="CI21" s="490"/>
      <c r="CJ21" s="490"/>
      <c r="CK21" s="490"/>
      <c r="CL21" s="490"/>
      <c r="CM21" s="490"/>
      <c r="CN21" s="490"/>
      <c r="CO21" s="490"/>
      <c r="CP21" s="490"/>
      <c r="CQ21" s="490"/>
      <c r="CR21" s="490"/>
      <c r="CS21" s="490"/>
      <c r="CT21" s="490"/>
      <c r="CU21" s="490"/>
      <c r="CV21" s="490"/>
      <c r="CW21" s="490"/>
      <c r="CX21" s="490"/>
      <c r="CY21" s="490"/>
      <c r="CZ21" s="490"/>
      <c r="DA21" s="490"/>
      <c r="DB21" s="490"/>
      <c r="DC21" s="490"/>
      <c r="DD21" s="490"/>
      <c r="DE21" s="490"/>
      <c r="DF21" s="490"/>
      <c r="DG21" s="490"/>
      <c r="DH21" s="490"/>
      <c r="DI21" s="490"/>
      <c r="DJ21" s="490"/>
      <c r="DK21" s="490"/>
      <c r="DL21" s="490"/>
      <c r="DM21" s="490"/>
      <c r="DN21" s="490"/>
      <c r="DO21" s="490"/>
      <c r="DP21" s="490"/>
      <c r="DQ21" s="490"/>
      <c r="DR21" s="490"/>
      <c r="DS21" s="490"/>
      <c r="DT21" s="490"/>
      <c r="DU21" s="490"/>
      <c r="DV21" s="490"/>
      <c r="DW21" s="490"/>
      <c r="DX21" s="490"/>
      <c r="DY21" s="490"/>
      <c r="DZ21" s="490"/>
      <c r="EA21" s="490"/>
      <c r="EB21" s="490"/>
      <c r="EC21" s="490"/>
      <c r="ED21" s="490"/>
      <c r="EE21" s="490"/>
      <c r="EF21" s="490"/>
      <c r="EG21" s="490"/>
      <c r="EH21" s="490"/>
      <c r="EI21" s="490"/>
      <c r="EJ21" s="490"/>
      <c r="EK21" s="490"/>
      <c r="EL21" s="490"/>
      <c r="EM21" s="490"/>
      <c r="EN21" s="490"/>
      <c r="EO21" s="490"/>
      <c r="EP21" s="490"/>
      <c r="EQ21" s="490"/>
      <c r="ER21" s="490"/>
      <c r="ES21" s="490"/>
      <c r="ET21" s="490"/>
      <c r="EU21" s="490"/>
      <c r="EV21" s="490"/>
      <c r="EW21" s="490"/>
      <c r="EX21" s="490"/>
      <c r="EY21" s="490"/>
      <c r="EZ21" s="490"/>
      <c r="FA21" s="490"/>
      <c r="FB21" s="490"/>
      <c r="FC21" s="490"/>
      <c r="FD21" s="490"/>
      <c r="FE21" s="490"/>
      <c r="FF21" s="490"/>
      <c r="FG21" s="490"/>
      <c r="FH21" s="490"/>
      <c r="FI21" s="490"/>
      <c r="FJ21" s="490"/>
      <c r="FK21" s="490"/>
      <c r="FL21" s="490"/>
      <c r="FM21" s="490"/>
      <c r="FN21" s="490"/>
      <c r="FO21" s="490"/>
      <c r="FP21" s="490"/>
      <c r="FQ21" s="490"/>
      <c r="FR21" s="490"/>
      <c r="FS21" s="490"/>
      <c r="FT21" s="490"/>
      <c r="FU21" s="490"/>
      <c r="FV21" s="490"/>
      <c r="FW21" s="490"/>
      <c r="FX21" s="490"/>
      <c r="FY21" s="490"/>
      <c r="FZ21" s="490"/>
      <c r="GA21" s="490"/>
      <c r="GB21" s="490"/>
      <c r="GC21" s="490"/>
      <c r="GD21" s="490"/>
      <c r="GE21" s="490"/>
      <c r="GF21" s="490"/>
      <c r="GG21" s="490"/>
      <c r="GH21" s="490"/>
      <c r="GI21" s="490"/>
      <c r="GJ21" s="490"/>
      <c r="GK21" s="490"/>
      <c r="GL21" s="490"/>
      <c r="GM21" s="490"/>
      <c r="GN21" s="490"/>
      <c r="GO21" s="490"/>
      <c r="GP21" s="490"/>
      <c r="GQ21" s="490"/>
      <c r="GR21" s="490"/>
      <c r="GS21" s="490"/>
      <c r="GT21" s="490"/>
      <c r="GU21" s="490"/>
      <c r="GV21" s="490"/>
      <c r="GW21" s="490"/>
      <c r="GX21" s="490"/>
      <c r="GY21" s="490"/>
      <c r="GZ21" s="490"/>
      <c r="HA21" s="490"/>
      <c r="HB21" s="490"/>
      <c r="HC21" s="490"/>
      <c r="HD21" s="490"/>
      <c r="HE21" s="490"/>
      <c r="HF21" s="490"/>
      <c r="HG21" s="490"/>
      <c r="HH21" s="490"/>
      <c r="HI21" s="490"/>
      <c r="HJ21" s="490"/>
      <c r="HK21" s="490"/>
      <c r="HL21" s="490"/>
      <c r="HM21" s="490"/>
      <c r="HN21" s="490"/>
      <c r="HO21" s="490"/>
      <c r="HP21" s="490"/>
      <c r="HQ21" s="490"/>
      <c r="HR21" s="490"/>
      <c r="HS21" s="490"/>
      <c r="HT21" s="490"/>
      <c r="HU21" s="490"/>
      <c r="HV21" s="490"/>
      <c r="HW21" s="490"/>
      <c r="HX21" s="490"/>
      <c r="HY21" s="490"/>
      <c r="HZ21" s="490"/>
      <c r="IA21" s="490"/>
      <c r="IB21" s="490"/>
      <c r="IC21" s="490"/>
      <c r="ID21" s="490"/>
      <c r="IE21" s="490"/>
      <c r="IF21" s="490"/>
      <c r="IG21" s="490"/>
    </row>
    <row r="22" spans="1:241" ht="52.5" customHeight="1">
      <c r="A22" s="430" t="str">
        <f t="shared" si="0"/>
        <v>Baris Terisi</v>
      </c>
      <c r="B22" s="934">
        <v>4</v>
      </c>
      <c r="C22" s="947" t="s">
        <v>603</v>
      </c>
      <c r="D22" s="431">
        <f>IF(E22=0,"",1)</f>
        <v>1</v>
      </c>
      <c r="E22" s="432" t="s">
        <v>604</v>
      </c>
      <c r="F22" s="446"/>
      <c r="G22" s="902">
        <f>IF($S22=$O$174,$S22,1)</f>
        <v>1</v>
      </c>
      <c r="H22" s="902">
        <f>IF($S22=$P$174,$S22,2)</f>
        <v>2</v>
      </c>
      <c r="I22" s="902">
        <f>IF($S22=$Q$174,$S22,3)</f>
        <v>3</v>
      </c>
      <c r="J22" s="902">
        <f>IF($S22=$R$174,$S22,4)</f>
        <v>4</v>
      </c>
      <c r="K22" s="483"/>
      <c r="L22" s="484"/>
      <c r="M22" s="485"/>
      <c r="N22" s="486">
        <f t="shared" si="1"/>
        <v>0</v>
      </c>
      <c r="O22" s="486">
        <f>SUM(N22:N25)</f>
        <v>0</v>
      </c>
      <c r="P22" s="487">
        <v>4</v>
      </c>
      <c r="Q22" s="487">
        <f>(O22/P22)*100</f>
        <v>0</v>
      </c>
      <c r="R22" s="221">
        <f>IF(Q22&gt;=80,4,IF(Q22&gt;=60,3,IF(Q22&gt;=40,2,IF(Q22&gt;=20,1,0))))</f>
        <v>0</v>
      </c>
      <c r="S22" s="487">
        <f>IF(R22=1,$O$174,IF(R22=2,$P$174,IF(R22=3,$Q$174,IF(R22=4,$R$174,0))))</f>
        <v>0</v>
      </c>
      <c r="T22" s="490"/>
      <c r="U22" s="490"/>
      <c r="V22" s="490"/>
      <c r="W22" s="490"/>
      <c r="X22" s="490"/>
      <c r="Y22" s="490"/>
      <c r="Z22" s="490"/>
      <c r="AA22" s="490"/>
      <c r="AB22" s="490"/>
      <c r="AC22" s="490"/>
      <c r="AD22" s="490"/>
      <c r="AE22" s="490"/>
      <c r="AF22" s="490"/>
      <c r="AG22" s="490"/>
      <c r="AH22" s="490"/>
      <c r="AI22" s="490"/>
      <c r="AJ22" s="490"/>
      <c r="AK22" s="490"/>
      <c r="AL22" s="490"/>
      <c r="AM22" s="490"/>
      <c r="AN22" s="490"/>
      <c r="AO22" s="490"/>
      <c r="AP22" s="490"/>
      <c r="AQ22" s="490"/>
      <c r="AR22" s="490"/>
      <c r="AS22" s="490"/>
      <c r="AT22" s="490"/>
      <c r="AU22" s="490"/>
      <c r="AV22" s="490"/>
      <c r="AW22" s="490"/>
      <c r="AX22" s="490"/>
      <c r="AY22" s="490"/>
      <c r="AZ22" s="490"/>
      <c r="BA22" s="490"/>
      <c r="BB22" s="490"/>
      <c r="BC22" s="490"/>
      <c r="BD22" s="490"/>
      <c r="BE22" s="490"/>
      <c r="BF22" s="490"/>
      <c r="BG22" s="490"/>
      <c r="BH22" s="490"/>
      <c r="BI22" s="490"/>
      <c r="BJ22" s="490"/>
      <c r="BK22" s="490"/>
      <c r="BL22" s="490"/>
      <c r="BM22" s="490"/>
      <c r="BN22" s="490"/>
      <c r="BO22" s="490"/>
      <c r="BP22" s="490"/>
      <c r="BQ22" s="490"/>
      <c r="BR22" s="490"/>
      <c r="BS22" s="490"/>
      <c r="BT22" s="490"/>
      <c r="BU22" s="490"/>
      <c r="BV22" s="490"/>
      <c r="BW22" s="490"/>
      <c r="BX22" s="490"/>
      <c r="BY22" s="490"/>
      <c r="BZ22" s="490"/>
      <c r="CA22" s="490"/>
      <c r="CB22" s="490"/>
      <c r="CC22" s="490"/>
      <c r="CD22" s="490"/>
      <c r="CE22" s="490"/>
      <c r="CF22" s="490"/>
      <c r="CG22" s="490"/>
      <c r="CH22" s="490"/>
      <c r="CI22" s="490"/>
      <c r="CJ22" s="490"/>
      <c r="CK22" s="490"/>
      <c r="CL22" s="490"/>
      <c r="CM22" s="490"/>
      <c r="CN22" s="490"/>
      <c r="CO22" s="490"/>
      <c r="CP22" s="490"/>
      <c r="CQ22" s="490"/>
      <c r="CR22" s="490"/>
      <c r="CS22" s="490"/>
      <c r="CT22" s="490"/>
      <c r="CU22" s="490"/>
      <c r="CV22" s="490"/>
      <c r="CW22" s="490"/>
      <c r="CX22" s="490"/>
      <c r="CY22" s="490"/>
      <c r="CZ22" s="490"/>
      <c r="DA22" s="490"/>
      <c r="DB22" s="490"/>
      <c r="DC22" s="490"/>
      <c r="DD22" s="490"/>
      <c r="DE22" s="490"/>
      <c r="DF22" s="490"/>
      <c r="DG22" s="490"/>
      <c r="DH22" s="490"/>
      <c r="DI22" s="490"/>
      <c r="DJ22" s="490"/>
      <c r="DK22" s="490"/>
      <c r="DL22" s="490"/>
      <c r="DM22" s="490"/>
      <c r="DN22" s="490"/>
      <c r="DO22" s="490"/>
      <c r="DP22" s="490"/>
      <c r="DQ22" s="490"/>
      <c r="DR22" s="490"/>
      <c r="DS22" s="490"/>
      <c r="DT22" s="490"/>
      <c r="DU22" s="490"/>
      <c r="DV22" s="490"/>
      <c r="DW22" s="490"/>
      <c r="DX22" s="490"/>
      <c r="DY22" s="490"/>
      <c r="DZ22" s="490"/>
      <c r="EA22" s="490"/>
      <c r="EB22" s="490"/>
      <c r="EC22" s="490"/>
      <c r="ED22" s="490"/>
      <c r="EE22" s="490"/>
      <c r="EF22" s="490"/>
      <c r="EG22" s="490"/>
      <c r="EH22" s="490"/>
      <c r="EI22" s="490"/>
      <c r="EJ22" s="490"/>
      <c r="EK22" s="490"/>
      <c r="EL22" s="490"/>
      <c r="EM22" s="490"/>
      <c r="EN22" s="490"/>
      <c r="EO22" s="490"/>
      <c r="EP22" s="490"/>
      <c r="EQ22" s="490"/>
      <c r="ER22" s="490"/>
      <c r="ES22" s="490"/>
      <c r="ET22" s="490"/>
      <c r="EU22" s="490"/>
      <c r="EV22" s="490"/>
      <c r="EW22" s="490"/>
      <c r="EX22" s="490"/>
      <c r="EY22" s="490"/>
      <c r="EZ22" s="490"/>
      <c r="FA22" s="490"/>
      <c r="FB22" s="490"/>
      <c r="FC22" s="490"/>
      <c r="FD22" s="490"/>
      <c r="FE22" s="490"/>
      <c r="FF22" s="490"/>
      <c r="FG22" s="490"/>
      <c r="FH22" s="490"/>
      <c r="FI22" s="490"/>
      <c r="FJ22" s="490"/>
      <c r="FK22" s="490"/>
      <c r="FL22" s="490"/>
      <c r="FM22" s="490"/>
      <c r="FN22" s="490"/>
      <c r="FO22" s="490"/>
      <c r="FP22" s="490"/>
      <c r="FQ22" s="490"/>
      <c r="FR22" s="490"/>
      <c r="FS22" s="490"/>
      <c r="FT22" s="490"/>
      <c r="FU22" s="490"/>
      <c r="FV22" s="490"/>
      <c r="FW22" s="490"/>
      <c r="FX22" s="490"/>
      <c r="FY22" s="490"/>
      <c r="FZ22" s="490"/>
      <c r="GA22" s="490"/>
      <c r="GB22" s="490"/>
      <c r="GC22" s="490"/>
      <c r="GD22" s="490"/>
      <c r="GE22" s="490"/>
      <c r="GF22" s="490"/>
      <c r="GG22" s="490"/>
      <c r="GH22" s="490"/>
      <c r="GI22" s="490"/>
      <c r="GJ22" s="490"/>
      <c r="GK22" s="490"/>
      <c r="GL22" s="490"/>
      <c r="GM22" s="490"/>
      <c r="GN22" s="490"/>
      <c r="GO22" s="490"/>
      <c r="GP22" s="490"/>
      <c r="GQ22" s="490"/>
      <c r="GR22" s="490"/>
      <c r="GS22" s="490"/>
      <c r="GT22" s="490"/>
      <c r="GU22" s="490"/>
      <c r="GV22" s="490"/>
      <c r="GW22" s="490"/>
      <c r="GX22" s="490"/>
      <c r="GY22" s="490"/>
      <c r="GZ22" s="490"/>
      <c r="HA22" s="490"/>
      <c r="HB22" s="490"/>
      <c r="HC22" s="490"/>
      <c r="HD22" s="490"/>
      <c r="HE22" s="490"/>
      <c r="HF22" s="490"/>
      <c r="HG22" s="490"/>
      <c r="HH22" s="490"/>
      <c r="HI22" s="490"/>
      <c r="HJ22" s="490"/>
      <c r="HK22" s="490"/>
      <c r="HL22" s="490"/>
      <c r="HM22" s="490"/>
      <c r="HN22" s="490"/>
      <c r="HO22" s="490"/>
      <c r="HP22" s="490"/>
      <c r="HQ22" s="490"/>
      <c r="HR22" s="490"/>
      <c r="HS22" s="490"/>
      <c r="HT22" s="490"/>
      <c r="HU22" s="490"/>
      <c r="HV22" s="490"/>
      <c r="HW22" s="490"/>
      <c r="HX22" s="490"/>
      <c r="HY22" s="490"/>
      <c r="HZ22" s="490"/>
      <c r="IA22" s="490"/>
      <c r="IB22" s="490"/>
      <c r="IC22" s="490"/>
      <c r="ID22" s="490"/>
      <c r="IE22" s="490"/>
      <c r="IF22" s="490"/>
      <c r="IG22" s="490"/>
    </row>
    <row r="23" spans="1:241" ht="52.5" customHeight="1">
      <c r="A23" s="430" t="str">
        <f t="shared" si="0"/>
        <v>Baris Terisi</v>
      </c>
      <c r="B23" s="935"/>
      <c r="C23" s="948"/>
      <c r="D23" s="434">
        <f>IF(E23=0,"",2)</f>
        <v>2</v>
      </c>
      <c r="E23" s="437" t="s">
        <v>605</v>
      </c>
      <c r="F23" s="447"/>
      <c r="G23" s="902"/>
      <c r="H23" s="902"/>
      <c r="I23" s="902"/>
      <c r="J23" s="902"/>
      <c r="K23" s="483"/>
      <c r="L23" s="484"/>
      <c r="M23" s="485"/>
      <c r="N23" s="486">
        <f t="shared" si="1"/>
        <v>0</v>
      </c>
      <c r="O23" s="486"/>
      <c r="P23" s="487"/>
      <c r="Q23" s="487"/>
      <c r="R23" s="487"/>
      <c r="S23" s="487"/>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490"/>
      <c r="AZ23" s="490"/>
      <c r="BA23" s="490"/>
      <c r="BB23" s="490"/>
      <c r="BC23" s="490"/>
      <c r="BD23" s="490"/>
      <c r="BE23" s="490"/>
      <c r="BF23" s="490"/>
      <c r="BG23" s="490"/>
      <c r="BH23" s="490"/>
      <c r="BI23" s="490"/>
      <c r="BJ23" s="490"/>
      <c r="BK23" s="490"/>
      <c r="BL23" s="490"/>
      <c r="BM23" s="490"/>
      <c r="BN23" s="490"/>
      <c r="BO23" s="490"/>
      <c r="BP23" s="490"/>
      <c r="BQ23" s="490"/>
      <c r="BR23" s="490"/>
      <c r="BS23" s="490"/>
      <c r="BT23" s="490"/>
      <c r="BU23" s="490"/>
      <c r="BV23" s="490"/>
      <c r="BW23" s="490"/>
      <c r="BX23" s="490"/>
      <c r="BY23" s="490"/>
      <c r="BZ23" s="490"/>
      <c r="CA23" s="490"/>
      <c r="CB23" s="490"/>
      <c r="CC23" s="490"/>
      <c r="CD23" s="490"/>
      <c r="CE23" s="490"/>
      <c r="CF23" s="490"/>
      <c r="CG23" s="490"/>
      <c r="CH23" s="490"/>
      <c r="CI23" s="490"/>
      <c r="CJ23" s="490"/>
      <c r="CK23" s="490"/>
      <c r="CL23" s="490"/>
      <c r="CM23" s="490"/>
      <c r="CN23" s="490"/>
      <c r="CO23" s="490"/>
      <c r="CP23" s="490"/>
      <c r="CQ23" s="490"/>
      <c r="CR23" s="490"/>
      <c r="CS23" s="490"/>
      <c r="CT23" s="490"/>
      <c r="CU23" s="490"/>
      <c r="CV23" s="490"/>
      <c r="CW23" s="490"/>
      <c r="CX23" s="490"/>
      <c r="CY23" s="490"/>
      <c r="CZ23" s="490"/>
      <c r="DA23" s="490"/>
      <c r="DB23" s="490"/>
      <c r="DC23" s="490"/>
      <c r="DD23" s="490"/>
      <c r="DE23" s="490"/>
      <c r="DF23" s="490"/>
      <c r="DG23" s="490"/>
      <c r="DH23" s="490"/>
      <c r="DI23" s="490"/>
      <c r="DJ23" s="490"/>
      <c r="DK23" s="490"/>
      <c r="DL23" s="490"/>
      <c r="DM23" s="490"/>
      <c r="DN23" s="490"/>
      <c r="DO23" s="490"/>
      <c r="DP23" s="490"/>
      <c r="DQ23" s="490"/>
      <c r="DR23" s="490"/>
      <c r="DS23" s="490"/>
      <c r="DT23" s="490"/>
      <c r="DU23" s="490"/>
      <c r="DV23" s="490"/>
      <c r="DW23" s="490"/>
      <c r="DX23" s="490"/>
      <c r="DY23" s="490"/>
      <c r="DZ23" s="490"/>
      <c r="EA23" s="490"/>
      <c r="EB23" s="490"/>
      <c r="EC23" s="490"/>
      <c r="ED23" s="490"/>
      <c r="EE23" s="490"/>
      <c r="EF23" s="490"/>
      <c r="EG23" s="490"/>
      <c r="EH23" s="490"/>
      <c r="EI23" s="490"/>
      <c r="EJ23" s="490"/>
      <c r="EK23" s="490"/>
      <c r="EL23" s="490"/>
      <c r="EM23" s="490"/>
      <c r="EN23" s="490"/>
      <c r="EO23" s="490"/>
      <c r="EP23" s="490"/>
      <c r="EQ23" s="490"/>
      <c r="ER23" s="490"/>
      <c r="ES23" s="490"/>
      <c r="ET23" s="490"/>
      <c r="EU23" s="490"/>
      <c r="EV23" s="490"/>
      <c r="EW23" s="490"/>
      <c r="EX23" s="490"/>
      <c r="EY23" s="490"/>
      <c r="EZ23" s="490"/>
      <c r="FA23" s="490"/>
      <c r="FB23" s="490"/>
      <c r="FC23" s="490"/>
      <c r="FD23" s="490"/>
      <c r="FE23" s="490"/>
      <c r="FF23" s="490"/>
      <c r="FG23" s="490"/>
      <c r="FH23" s="490"/>
      <c r="FI23" s="490"/>
      <c r="FJ23" s="490"/>
      <c r="FK23" s="490"/>
      <c r="FL23" s="490"/>
      <c r="FM23" s="490"/>
      <c r="FN23" s="490"/>
      <c r="FO23" s="490"/>
      <c r="FP23" s="490"/>
      <c r="FQ23" s="490"/>
      <c r="FR23" s="490"/>
      <c r="FS23" s="490"/>
      <c r="FT23" s="490"/>
      <c r="FU23" s="490"/>
      <c r="FV23" s="490"/>
      <c r="FW23" s="490"/>
      <c r="FX23" s="490"/>
      <c r="FY23" s="490"/>
      <c r="FZ23" s="490"/>
      <c r="GA23" s="490"/>
      <c r="GB23" s="490"/>
      <c r="GC23" s="490"/>
      <c r="GD23" s="490"/>
      <c r="GE23" s="490"/>
      <c r="GF23" s="490"/>
      <c r="GG23" s="490"/>
      <c r="GH23" s="490"/>
      <c r="GI23" s="490"/>
      <c r="GJ23" s="490"/>
      <c r="GK23" s="490"/>
      <c r="GL23" s="490"/>
      <c r="GM23" s="490"/>
      <c r="GN23" s="490"/>
      <c r="GO23" s="490"/>
      <c r="GP23" s="490"/>
      <c r="GQ23" s="490"/>
      <c r="GR23" s="490"/>
      <c r="GS23" s="490"/>
      <c r="GT23" s="490"/>
      <c r="GU23" s="490"/>
      <c r="GV23" s="490"/>
      <c r="GW23" s="490"/>
      <c r="GX23" s="490"/>
      <c r="GY23" s="490"/>
      <c r="GZ23" s="490"/>
      <c r="HA23" s="490"/>
      <c r="HB23" s="490"/>
      <c r="HC23" s="490"/>
      <c r="HD23" s="490"/>
      <c r="HE23" s="490"/>
      <c r="HF23" s="490"/>
      <c r="HG23" s="490"/>
      <c r="HH23" s="490"/>
      <c r="HI23" s="490"/>
      <c r="HJ23" s="490"/>
      <c r="HK23" s="490"/>
      <c r="HL23" s="490"/>
      <c r="HM23" s="490"/>
      <c r="HN23" s="490"/>
      <c r="HO23" s="490"/>
      <c r="HP23" s="490"/>
      <c r="HQ23" s="490"/>
      <c r="HR23" s="490"/>
      <c r="HS23" s="490"/>
      <c r="HT23" s="490"/>
      <c r="HU23" s="490"/>
      <c r="HV23" s="490"/>
      <c r="HW23" s="490"/>
      <c r="HX23" s="490"/>
      <c r="HY23" s="490"/>
      <c r="HZ23" s="490"/>
      <c r="IA23" s="490"/>
      <c r="IB23" s="490"/>
      <c r="IC23" s="490"/>
      <c r="ID23" s="490"/>
      <c r="IE23" s="490"/>
      <c r="IF23" s="490"/>
      <c r="IG23" s="490"/>
    </row>
    <row r="24" spans="1:241" ht="52.5" customHeight="1">
      <c r="A24" s="430" t="str">
        <f t="shared" si="0"/>
        <v>Baris Terisi</v>
      </c>
      <c r="B24" s="935"/>
      <c r="C24" s="948"/>
      <c r="D24" s="434">
        <f>IF(E24=0,"",3)</f>
        <v>3</v>
      </c>
      <c r="E24" s="432" t="s">
        <v>606</v>
      </c>
      <c r="F24" s="447"/>
      <c r="G24" s="902"/>
      <c r="H24" s="902"/>
      <c r="I24" s="902"/>
      <c r="J24" s="902"/>
      <c r="K24" s="483"/>
      <c r="L24" s="484"/>
      <c r="M24" s="485"/>
      <c r="N24" s="486">
        <f t="shared" si="1"/>
        <v>0</v>
      </c>
      <c r="O24" s="486"/>
      <c r="P24" s="487"/>
      <c r="Q24" s="487"/>
      <c r="R24" s="487"/>
      <c r="S24" s="487"/>
      <c r="T24" s="490"/>
      <c r="U24" s="490"/>
      <c r="V24" s="490"/>
      <c r="W24" s="490"/>
      <c r="X24" s="490"/>
      <c r="Y24" s="490"/>
      <c r="Z24" s="490"/>
      <c r="AA24" s="490"/>
      <c r="AB24" s="490"/>
      <c r="AC24" s="490"/>
      <c r="AD24" s="490"/>
      <c r="AE24" s="490"/>
      <c r="AF24" s="490"/>
      <c r="AG24" s="490"/>
      <c r="AH24" s="490"/>
      <c r="AI24" s="490"/>
      <c r="AJ24" s="490"/>
      <c r="AK24" s="490"/>
      <c r="AL24" s="490"/>
      <c r="AM24" s="490"/>
      <c r="AN24" s="490"/>
      <c r="AO24" s="490"/>
      <c r="AP24" s="490"/>
      <c r="AQ24" s="490"/>
      <c r="AR24" s="490"/>
      <c r="AS24" s="490"/>
      <c r="AT24" s="490"/>
      <c r="AU24" s="490"/>
      <c r="AV24" s="490"/>
      <c r="AW24" s="490"/>
      <c r="AX24" s="490"/>
      <c r="AY24" s="490"/>
      <c r="AZ24" s="490"/>
      <c r="BA24" s="490"/>
      <c r="BB24" s="490"/>
      <c r="BC24" s="490"/>
      <c r="BD24" s="490"/>
      <c r="BE24" s="490"/>
      <c r="BF24" s="490"/>
      <c r="BG24" s="490"/>
      <c r="BH24" s="490"/>
      <c r="BI24" s="490"/>
      <c r="BJ24" s="490"/>
      <c r="BK24" s="490"/>
      <c r="BL24" s="490"/>
      <c r="BM24" s="490"/>
      <c r="BN24" s="490"/>
      <c r="BO24" s="490"/>
      <c r="BP24" s="490"/>
      <c r="BQ24" s="490"/>
      <c r="BR24" s="490"/>
      <c r="BS24" s="490"/>
      <c r="BT24" s="490"/>
      <c r="BU24" s="490"/>
      <c r="BV24" s="490"/>
      <c r="BW24" s="490"/>
      <c r="BX24" s="490"/>
      <c r="BY24" s="490"/>
      <c r="BZ24" s="490"/>
      <c r="CA24" s="490"/>
      <c r="CB24" s="490"/>
      <c r="CC24" s="490"/>
      <c r="CD24" s="490"/>
      <c r="CE24" s="490"/>
      <c r="CF24" s="490"/>
      <c r="CG24" s="490"/>
      <c r="CH24" s="490"/>
      <c r="CI24" s="490"/>
      <c r="CJ24" s="490"/>
      <c r="CK24" s="490"/>
      <c r="CL24" s="490"/>
      <c r="CM24" s="490"/>
      <c r="CN24" s="490"/>
      <c r="CO24" s="490"/>
      <c r="CP24" s="490"/>
      <c r="CQ24" s="490"/>
      <c r="CR24" s="490"/>
      <c r="CS24" s="490"/>
      <c r="CT24" s="490"/>
      <c r="CU24" s="490"/>
      <c r="CV24" s="490"/>
      <c r="CW24" s="490"/>
      <c r="CX24" s="490"/>
      <c r="CY24" s="490"/>
      <c r="CZ24" s="490"/>
      <c r="DA24" s="490"/>
      <c r="DB24" s="490"/>
      <c r="DC24" s="490"/>
      <c r="DD24" s="490"/>
      <c r="DE24" s="490"/>
      <c r="DF24" s="490"/>
      <c r="DG24" s="490"/>
      <c r="DH24" s="490"/>
      <c r="DI24" s="490"/>
      <c r="DJ24" s="490"/>
      <c r="DK24" s="490"/>
      <c r="DL24" s="490"/>
      <c r="DM24" s="490"/>
      <c r="DN24" s="490"/>
      <c r="DO24" s="490"/>
      <c r="DP24" s="490"/>
      <c r="DQ24" s="490"/>
      <c r="DR24" s="490"/>
      <c r="DS24" s="490"/>
      <c r="DT24" s="490"/>
      <c r="DU24" s="490"/>
      <c r="DV24" s="490"/>
      <c r="DW24" s="490"/>
      <c r="DX24" s="490"/>
      <c r="DY24" s="490"/>
      <c r="DZ24" s="490"/>
      <c r="EA24" s="490"/>
      <c r="EB24" s="490"/>
      <c r="EC24" s="490"/>
      <c r="ED24" s="490"/>
      <c r="EE24" s="490"/>
      <c r="EF24" s="490"/>
      <c r="EG24" s="490"/>
      <c r="EH24" s="490"/>
      <c r="EI24" s="490"/>
      <c r="EJ24" s="490"/>
      <c r="EK24" s="490"/>
      <c r="EL24" s="490"/>
      <c r="EM24" s="490"/>
      <c r="EN24" s="490"/>
      <c r="EO24" s="490"/>
      <c r="EP24" s="490"/>
      <c r="EQ24" s="490"/>
      <c r="ER24" s="490"/>
      <c r="ES24" s="490"/>
      <c r="ET24" s="490"/>
      <c r="EU24" s="490"/>
      <c r="EV24" s="490"/>
      <c r="EW24" s="490"/>
      <c r="EX24" s="490"/>
      <c r="EY24" s="490"/>
      <c r="EZ24" s="490"/>
      <c r="FA24" s="490"/>
      <c r="FB24" s="490"/>
      <c r="FC24" s="490"/>
      <c r="FD24" s="490"/>
      <c r="FE24" s="490"/>
      <c r="FF24" s="490"/>
      <c r="FG24" s="490"/>
      <c r="FH24" s="490"/>
      <c r="FI24" s="490"/>
      <c r="FJ24" s="490"/>
      <c r="FK24" s="490"/>
      <c r="FL24" s="490"/>
      <c r="FM24" s="490"/>
      <c r="FN24" s="490"/>
      <c r="FO24" s="490"/>
      <c r="FP24" s="490"/>
      <c r="FQ24" s="490"/>
      <c r="FR24" s="490"/>
      <c r="FS24" s="490"/>
      <c r="FT24" s="490"/>
      <c r="FU24" s="490"/>
      <c r="FV24" s="490"/>
      <c r="FW24" s="490"/>
      <c r="FX24" s="490"/>
      <c r="FY24" s="490"/>
      <c r="FZ24" s="490"/>
      <c r="GA24" s="490"/>
      <c r="GB24" s="490"/>
      <c r="GC24" s="490"/>
      <c r="GD24" s="490"/>
      <c r="GE24" s="490"/>
      <c r="GF24" s="490"/>
      <c r="GG24" s="490"/>
      <c r="GH24" s="490"/>
      <c r="GI24" s="490"/>
      <c r="GJ24" s="490"/>
      <c r="GK24" s="490"/>
      <c r="GL24" s="490"/>
      <c r="GM24" s="490"/>
      <c r="GN24" s="490"/>
      <c r="GO24" s="490"/>
      <c r="GP24" s="490"/>
      <c r="GQ24" s="490"/>
      <c r="GR24" s="490"/>
      <c r="GS24" s="490"/>
      <c r="GT24" s="490"/>
      <c r="GU24" s="490"/>
      <c r="GV24" s="490"/>
      <c r="GW24" s="490"/>
      <c r="GX24" s="490"/>
      <c r="GY24" s="490"/>
      <c r="GZ24" s="490"/>
      <c r="HA24" s="490"/>
      <c r="HB24" s="490"/>
      <c r="HC24" s="490"/>
      <c r="HD24" s="490"/>
      <c r="HE24" s="490"/>
      <c r="HF24" s="490"/>
      <c r="HG24" s="490"/>
      <c r="HH24" s="490"/>
      <c r="HI24" s="490"/>
      <c r="HJ24" s="490"/>
      <c r="HK24" s="490"/>
      <c r="HL24" s="490"/>
      <c r="HM24" s="490"/>
      <c r="HN24" s="490"/>
      <c r="HO24" s="490"/>
      <c r="HP24" s="490"/>
      <c r="HQ24" s="490"/>
      <c r="HR24" s="490"/>
      <c r="HS24" s="490"/>
      <c r="HT24" s="490"/>
      <c r="HU24" s="490"/>
      <c r="HV24" s="490"/>
      <c r="HW24" s="490"/>
      <c r="HX24" s="490"/>
      <c r="HY24" s="490"/>
      <c r="HZ24" s="490"/>
      <c r="IA24" s="490"/>
      <c r="IB24" s="490"/>
      <c r="IC24" s="490"/>
      <c r="ID24" s="490"/>
      <c r="IE24" s="490"/>
      <c r="IF24" s="490"/>
      <c r="IG24" s="490"/>
    </row>
    <row r="25" spans="1:241" ht="30" customHeight="1">
      <c r="A25" s="430" t="str">
        <f t="shared" si="0"/>
        <v>Baris Terisi</v>
      </c>
      <c r="B25" s="936"/>
      <c r="C25" s="952"/>
      <c r="D25" s="434">
        <f>IF(E25=0,"",4)</f>
        <v>4</v>
      </c>
      <c r="E25" s="437" t="s">
        <v>607</v>
      </c>
      <c r="F25" s="450"/>
      <c r="G25" s="902"/>
      <c r="H25" s="902"/>
      <c r="I25" s="902"/>
      <c r="J25" s="902"/>
      <c r="K25" s="483"/>
      <c r="L25" s="484"/>
      <c r="M25" s="485"/>
      <c r="N25" s="486">
        <f t="shared" si="1"/>
        <v>0</v>
      </c>
      <c r="O25" s="486"/>
      <c r="P25" s="487"/>
      <c r="Q25" s="487"/>
      <c r="R25" s="487"/>
      <c r="S25" s="487"/>
      <c r="T25" s="490"/>
      <c r="U25" s="490"/>
      <c r="V25" s="490"/>
      <c r="W25" s="490"/>
      <c r="X25" s="490"/>
      <c r="Y25" s="490"/>
      <c r="Z25" s="490"/>
      <c r="AA25" s="490"/>
      <c r="AB25" s="490"/>
      <c r="AC25" s="490"/>
      <c r="AD25" s="490"/>
      <c r="AE25" s="490"/>
      <c r="AF25" s="490"/>
      <c r="AG25" s="490"/>
      <c r="AH25" s="490"/>
      <c r="AI25" s="490"/>
      <c r="AJ25" s="490"/>
      <c r="AK25" s="490"/>
      <c r="AL25" s="490"/>
      <c r="AM25" s="490"/>
      <c r="AN25" s="490"/>
      <c r="AO25" s="490"/>
      <c r="AP25" s="490"/>
      <c r="AQ25" s="490"/>
      <c r="AR25" s="490"/>
      <c r="AS25" s="490"/>
      <c r="AT25" s="490"/>
      <c r="AU25" s="490"/>
      <c r="AV25" s="490"/>
      <c r="AW25" s="490"/>
      <c r="AX25" s="490"/>
      <c r="AY25" s="490"/>
      <c r="AZ25" s="490"/>
      <c r="BA25" s="490"/>
      <c r="BB25" s="490"/>
      <c r="BC25" s="490"/>
      <c r="BD25" s="490"/>
      <c r="BE25" s="490"/>
      <c r="BF25" s="490"/>
      <c r="BG25" s="490"/>
      <c r="BH25" s="490"/>
      <c r="BI25" s="490"/>
      <c r="BJ25" s="490"/>
      <c r="BK25" s="490"/>
      <c r="BL25" s="490"/>
      <c r="BM25" s="490"/>
      <c r="BN25" s="490"/>
      <c r="BO25" s="490"/>
      <c r="BP25" s="490"/>
      <c r="BQ25" s="490"/>
      <c r="BR25" s="490"/>
      <c r="BS25" s="490"/>
      <c r="BT25" s="490"/>
      <c r="BU25" s="490"/>
      <c r="BV25" s="490"/>
      <c r="BW25" s="490"/>
      <c r="BX25" s="490"/>
      <c r="BY25" s="490"/>
      <c r="BZ25" s="490"/>
      <c r="CA25" s="490"/>
      <c r="CB25" s="490"/>
      <c r="CC25" s="490"/>
      <c r="CD25" s="490"/>
      <c r="CE25" s="490"/>
      <c r="CF25" s="490"/>
      <c r="CG25" s="490"/>
      <c r="CH25" s="490"/>
      <c r="CI25" s="490"/>
      <c r="CJ25" s="490"/>
      <c r="CK25" s="490"/>
      <c r="CL25" s="490"/>
      <c r="CM25" s="490"/>
      <c r="CN25" s="490"/>
      <c r="CO25" s="490"/>
      <c r="CP25" s="490"/>
      <c r="CQ25" s="490"/>
      <c r="CR25" s="490"/>
      <c r="CS25" s="490"/>
      <c r="CT25" s="490"/>
      <c r="CU25" s="490"/>
      <c r="CV25" s="490"/>
      <c r="CW25" s="490"/>
      <c r="CX25" s="490"/>
      <c r="CY25" s="490"/>
      <c r="CZ25" s="490"/>
      <c r="DA25" s="490"/>
      <c r="DB25" s="490"/>
      <c r="DC25" s="490"/>
      <c r="DD25" s="490"/>
      <c r="DE25" s="490"/>
      <c r="DF25" s="490"/>
      <c r="DG25" s="490"/>
      <c r="DH25" s="490"/>
      <c r="DI25" s="490"/>
      <c r="DJ25" s="490"/>
      <c r="DK25" s="490"/>
      <c r="DL25" s="490"/>
      <c r="DM25" s="490"/>
      <c r="DN25" s="490"/>
      <c r="DO25" s="490"/>
      <c r="DP25" s="490"/>
      <c r="DQ25" s="490"/>
      <c r="DR25" s="490"/>
      <c r="DS25" s="490"/>
      <c r="DT25" s="490"/>
      <c r="DU25" s="490"/>
      <c r="DV25" s="490"/>
      <c r="DW25" s="490"/>
      <c r="DX25" s="490"/>
      <c r="DY25" s="490"/>
      <c r="DZ25" s="490"/>
      <c r="EA25" s="490"/>
      <c r="EB25" s="490"/>
      <c r="EC25" s="490"/>
      <c r="ED25" s="490"/>
      <c r="EE25" s="490"/>
      <c r="EF25" s="490"/>
      <c r="EG25" s="490"/>
      <c r="EH25" s="490"/>
      <c r="EI25" s="490"/>
      <c r="EJ25" s="490"/>
      <c r="EK25" s="490"/>
      <c r="EL25" s="490"/>
      <c r="EM25" s="490"/>
      <c r="EN25" s="490"/>
      <c r="EO25" s="490"/>
      <c r="EP25" s="490"/>
      <c r="EQ25" s="490"/>
      <c r="ER25" s="490"/>
      <c r="ES25" s="490"/>
      <c r="ET25" s="490"/>
      <c r="EU25" s="490"/>
      <c r="EV25" s="490"/>
      <c r="EW25" s="490"/>
      <c r="EX25" s="490"/>
      <c r="EY25" s="490"/>
      <c r="EZ25" s="490"/>
      <c r="FA25" s="490"/>
      <c r="FB25" s="490"/>
      <c r="FC25" s="490"/>
      <c r="FD25" s="490"/>
      <c r="FE25" s="490"/>
      <c r="FF25" s="490"/>
      <c r="FG25" s="490"/>
      <c r="FH25" s="490"/>
      <c r="FI25" s="490"/>
      <c r="FJ25" s="490"/>
      <c r="FK25" s="490"/>
      <c r="FL25" s="490"/>
      <c r="FM25" s="490"/>
      <c r="FN25" s="490"/>
      <c r="FO25" s="490"/>
      <c r="FP25" s="490"/>
      <c r="FQ25" s="490"/>
      <c r="FR25" s="490"/>
      <c r="FS25" s="490"/>
      <c r="FT25" s="490"/>
      <c r="FU25" s="490"/>
      <c r="FV25" s="490"/>
      <c r="FW25" s="490"/>
      <c r="FX25" s="490"/>
      <c r="FY25" s="490"/>
      <c r="FZ25" s="490"/>
      <c r="GA25" s="490"/>
      <c r="GB25" s="490"/>
      <c r="GC25" s="490"/>
      <c r="GD25" s="490"/>
      <c r="GE25" s="490"/>
      <c r="GF25" s="490"/>
      <c r="GG25" s="490"/>
      <c r="GH25" s="490"/>
      <c r="GI25" s="490"/>
      <c r="GJ25" s="490"/>
      <c r="GK25" s="490"/>
      <c r="GL25" s="490"/>
      <c r="GM25" s="490"/>
      <c r="GN25" s="490"/>
      <c r="GO25" s="490"/>
      <c r="GP25" s="490"/>
      <c r="GQ25" s="490"/>
      <c r="GR25" s="490"/>
      <c r="GS25" s="490"/>
      <c r="GT25" s="490"/>
      <c r="GU25" s="490"/>
      <c r="GV25" s="490"/>
      <c r="GW25" s="490"/>
      <c r="GX25" s="490"/>
      <c r="GY25" s="490"/>
      <c r="GZ25" s="490"/>
      <c r="HA25" s="490"/>
      <c r="HB25" s="490"/>
      <c r="HC25" s="490"/>
      <c r="HD25" s="490"/>
      <c r="HE25" s="490"/>
      <c r="HF25" s="490"/>
      <c r="HG25" s="490"/>
      <c r="HH25" s="490"/>
      <c r="HI25" s="490"/>
      <c r="HJ25" s="490"/>
      <c r="HK25" s="490"/>
      <c r="HL25" s="490"/>
      <c r="HM25" s="490"/>
      <c r="HN25" s="490"/>
      <c r="HO25" s="490"/>
      <c r="HP25" s="490"/>
      <c r="HQ25" s="490"/>
      <c r="HR25" s="490"/>
      <c r="HS25" s="490"/>
      <c r="HT25" s="490"/>
      <c r="HU25" s="490"/>
      <c r="HV25" s="490"/>
      <c r="HW25" s="490"/>
      <c r="HX25" s="490"/>
      <c r="HY25" s="490"/>
      <c r="HZ25" s="490"/>
      <c r="IA25" s="490"/>
      <c r="IB25" s="490"/>
      <c r="IC25" s="490"/>
      <c r="ID25" s="490"/>
      <c r="IE25" s="490"/>
      <c r="IF25" s="490"/>
      <c r="IG25" s="490"/>
    </row>
    <row r="26" spans="1:241" ht="30" customHeight="1">
      <c r="A26" s="430" t="str">
        <f t="shared" si="0"/>
        <v>Baris Terisi</v>
      </c>
      <c r="B26" s="934">
        <v>5</v>
      </c>
      <c r="C26" s="947" t="s">
        <v>608</v>
      </c>
      <c r="D26" s="431">
        <f>IF(E26=0,"",1)</f>
        <v>1</v>
      </c>
      <c r="E26" s="432" t="s">
        <v>609</v>
      </c>
      <c r="F26" s="446"/>
      <c r="G26" s="902">
        <f>IF($S26=$O$174,$S26,1)</f>
        <v>1</v>
      </c>
      <c r="H26" s="902">
        <f>IF($S26=$P$174,$S26,2)</f>
        <v>2</v>
      </c>
      <c r="I26" s="902">
        <f>IF($S26=$Q$174,$S26,3)</f>
        <v>3</v>
      </c>
      <c r="J26" s="902">
        <f>IF($S26=$R$174,$S26,4)</f>
        <v>4</v>
      </c>
      <c r="K26" s="483"/>
      <c r="L26" s="484"/>
      <c r="M26" s="485"/>
      <c r="N26" s="486">
        <f t="shared" si="1"/>
        <v>0</v>
      </c>
      <c r="O26" s="486">
        <f>SUM(N26:N28)</f>
        <v>0</v>
      </c>
      <c r="P26" s="487">
        <v>3</v>
      </c>
      <c r="Q26" s="487">
        <f>(O26/P26)*100</f>
        <v>0</v>
      </c>
      <c r="R26" s="221">
        <f>IF(Q26&gt;=80,4,IF(Q26&gt;=60,3,IF(Q26&gt;=40,2,IF(Q26&gt;=20,1,0))))</f>
        <v>0</v>
      </c>
      <c r="S26" s="487">
        <f>IF(R26=1,$O$174,IF(R26=2,$P$174,IF(R26=3,$Q$174,IF(R26=4,$R$174,0))))</f>
        <v>0</v>
      </c>
      <c r="T26" s="490"/>
      <c r="U26" s="490"/>
      <c r="V26" s="490"/>
      <c r="W26" s="490"/>
      <c r="X26" s="490"/>
      <c r="Y26" s="490"/>
      <c r="Z26" s="490"/>
      <c r="AA26" s="490"/>
      <c r="AB26" s="490"/>
      <c r="AC26" s="490"/>
      <c r="AD26" s="490"/>
      <c r="AE26" s="490"/>
      <c r="AF26" s="490"/>
      <c r="AG26" s="490"/>
      <c r="AH26" s="490"/>
      <c r="AI26" s="490"/>
      <c r="AJ26" s="490"/>
      <c r="AK26" s="490"/>
      <c r="AL26" s="490"/>
      <c r="AM26" s="490"/>
      <c r="AN26" s="490"/>
      <c r="AO26" s="490"/>
      <c r="AP26" s="490"/>
      <c r="AQ26" s="490"/>
      <c r="AR26" s="490"/>
      <c r="AS26" s="490"/>
      <c r="AT26" s="490"/>
      <c r="AU26" s="490"/>
      <c r="AV26" s="490"/>
      <c r="AW26" s="490"/>
      <c r="AX26" s="490"/>
      <c r="AY26" s="490"/>
      <c r="AZ26" s="490"/>
      <c r="BA26" s="490"/>
      <c r="BB26" s="490"/>
      <c r="BC26" s="490"/>
      <c r="BD26" s="490"/>
      <c r="BE26" s="490"/>
      <c r="BF26" s="490"/>
      <c r="BG26" s="490"/>
      <c r="BH26" s="490"/>
      <c r="BI26" s="490"/>
      <c r="BJ26" s="490"/>
      <c r="BK26" s="490"/>
      <c r="BL26" s="490"/>
      <c r="BM26" s="490"/>
      <c r="BN26" s="490"/>
      <c r="BO26" s="490"/>
      <c r="BP26" s="490"/>
      <c r="BQ26" s="490"/>
      <c r="BR26" s="490"/>
      <c r="BS26" s="490"/>
      <c r="BT26" s="490"/>
      <c r="BU26" s="490"/>
      <c r="BV26" s="490"/>
      <c r="BW26" s="490"/>
      <c r="BX26" s="490"/>
      <c r="BY26" s="490"/>
      <c r="BZ26" s="490"/>
      <c r="CA26" s="490"/>
      <c r="CB26" s="490"/>
      <c r="CC26" s="490"/>
      <c r="CD26" s="490"/>
      <c r="CE26" s="490"/>
      <c r="CF26" s="490"/>
      <c r="CG26" s="490"/>
      <c r="CH26" s="490"/>
      <c r="CI26" s="490"/>
      <c r="CJ26" s="490"/>
      <c r="CK26" s="490"/>
      <c r="CL26" s="490"/>
      <c r="CM26" s="490"/>
      <c r="CN26" s="490"/>
      <c r="CO26" s="490"/>
      <c r="CP26" s="490"/>
      <c r="CQ26" s="490"/>
      <c r="CR26" s="490"/>
      <c r="CS26" s="490"/>
      <c r="CT26" s="490"/>
      <c r="CU26" s="490"/>
      <c r="CV26" s="490"/>
      <c r="CW26" s="490"/>
      <c r="CX26" s="490"/>
      <c r="CY26" s="490"/>
      <c r="CZ26" s="490"/>
      <c r="DA26" s="490"/>
      <c r="DB26" s="490"/>
      <c r="DC26" s="490"/>
      <c r="DD26" s="490"/>
      <c r="DE26" s="490"/>
      <c r="DF26" s="490"/>
      <c r="DG26" s="490"/>
      <c r="DH26" s="490"/>
      <c r="DI26" s="490"/>
      <c r="DJ26" s="490"/>
      <c r="DK26" s="490"/>
      <c r="DL26" s="490"/>
      <c r="DM26" s="490"/>
      <c r="DN26" s="490"/>
      <c r="DO26" s="490"/>
      <c r="DP26" s="490"/>
      <c r="DQ26" s="490"/>
      <c r="DR26" s="490"/>
      <c r="DS26" s="490"/>
      <c r="DT26" s="490"/>
      <c r="DU26" s="490"/>
      <c r="DV26" s="490"/>
      <c r="DW26" s="490"/>
      <c r="DX26" s="490"/>
      <c r="DY26" s="490"/>
      <c r="DZ26" s="490"/>
      <c r="EA26" s="490"/>
      <c r="EB26" s="490"/>
      <c r="EC26" s="490"/>
      <c r="ED26" s="490"/>
      <c r="EE26" s="490"/>
      <c r="EF26" s="490"/>
      <c r="EG26" s="490"/>
      <c r="EH26" s="490"/>
      <c r="EI26" s="490"/>
      <c r="EJ26" s="490"/>
      <c r="EK26" s="490"/>
      <c r="EL26" s="490"/>
      <c r="EM26" s="490"/>
      <c r="EN26" s="490"/>
      <c r="EO26" s="490"/>
      <c r="EP26" s="490"/>
      <c r="EQ26" s="490"/>
      <c r="ER26" s="490"/>
      <c r="ES26" s="490"/>
      <c r="ET26" s="490"/>
      <c r="EU26" s="490"/>
      <c r="EV26" s="490"/>
      <c r="EW26" s="490"/>
      <c r="EX26" s="490"/>
      <c r="EY26" s="490"/>
      <c r="EZ26" s="490"/>
      <c r="FA26" s="490"/>
      <c r="FB26" s="490"/>
      <c r="FC26" s="490"/>
      <c r="FD26" s="490"/>
      <c r="FE26" s="490"/>
      <c r="FF26" s="490"/>
      <c r="FG26" s="490"/>
      <c r="FH26" s="490"/>
      <c r="FI26" s="490"/>
      <c r="FJ26" s="490"/>
      <c r="FK26" s="490"/>
      <c r="FL26" s="490"/>
      <c r="FM26" s="490"/>
      <c r="FN26" s="490"/>
      <c r="FO26" s="490"/>
      <c r="FP26" s="490"/>
      <c r="FQ26" s="490"/>
      <c r="FR26" s="490"/>
      <c r="FS26" s="490"/>
      <c r="FT26" s="490"/>
      <c r="FU26" s="490"/>
      <c r="FV26" s="490"/>
      <c r="FW26" s="490"/>
      <c r="FX26" s="490"/>
      <c r="FY26" s="490"/>
      <c r="FZ26" s="490"/>
      <c r="GA26" s="490"/>
      <c r="GB26" s="490"/>
      <c r="GC26" s="490"/>
      <c r="GD26" s="490"/>
      <c r="GE26" s="490"/>
      <c r="GF26" s="490"/>
      <c r="GG26" s="490"/>
      <c r="GH26" s="490"/>
      <c r="GI26" s="490"/>
      <c r="GJ26" s="490"/>
      <c r="GK26" s="490"/>
      <c r="GL26" s="490"/>
      <c r="GM26" s="490"/>
      <c r="GN26" s="490"/>
      <c r="GO26" s="490"/>
      <c r="GP26" s="490"/>
      <c r="GQ26" s="490"/>
      <c r="GR26" s="490"/>
      <c r="GS26" s="490"/>
      <c r="GT26" s="490"/>
      <c r="GU26" s="490"/>
      <c r="GV26" s="490"/>
      <c r="GW26" s="490"/>
      <c r="GX26" s="490"/>
      <c r="GY26" s="490"/>
      <c r="GZ26" s="490"/>
      <c r="HA26" s="490"/>
      <c r="HB26" s="490"/>
      <c r="HC26" s="490"/>
      <c r="HD26" s="490"/>
      <c r="HE26" s="490"/>
      <c r="HF26" s="490"/>
      <c r="HG26" s="490"/>
      <c r="HH26" s="490"/>
      <c r="HI26" s="490"/>
      <c r="HJ26" s="490"/>
      <c r="HK26" s="490"/>
      <c r="HL26" s="490"/>
      <c r="HM26" s="490"/>
      <c r="HN26" s="490"/>
      <c r="HO26" s="490"/>
      <c r="HP26" s="490"/>
      <c r="HQ26" s="490"/>
      <c r="HR26" s="490"/>
      <c r="HS26" s="490"/>
      <c r="HT26" s="490"/>
      <c r="HU26" s="490"/>
      <c r="HV26" s="490"/>
      <c r="HW26" s="490"/>
      <c r="HX26" s="490"/>
      <c r="HY26" s="490"/>
      <c r="HZ26" s="490"/>
      <c r="IA26" s="490"/>
      <c r="IB26" s="490"/>
      <c r="IC26" s="490"/>
      <c r="ID26" s="490"/>
      <c r="IE26" s="490"/>
      <c r="IF26" s="490"/>
      <c r="IG26" s="490"/>
    </row>
    <row r="27" spans="1:241" ht="30" customHeight="1">
      <c r="A27" s="430" t="str">
        <f t="shared" si="0"/>
        <v>Baris Terisi</v>
      </c>
      <c r="B27" s="935"/>
      <c r="C27" s="948"/>
      <c r="D27" s="434">
        <f>IF(E27=0,"",2)</f>
        <v>2</v>
      </c>
      <c r="E27" s="435" t="s">
        <v>610</v>
      </c>
      <c r="F27" s="447"/>
      <c r="G27" s="902"/>
      <c r="H27" s="902"/>
      <c r="I27" s="902"/>
      <c r="J27" s="902"/>
      <c r="K27" s="483"/>
      <c r="L27" s="484"/>
      <c r="M27" s="485"/>
      <c r="N27" s="486">
        <f t="shared" si="1"/>
        <v>0</v>
      </c>
      <c r="O27" s="486"/>
      <c r="P27" s="487"/>
      <c r="Q27" s="487"/>
      <c r="R27" s="487"/>
      <c r="S27" s="487"/>
      <c r="T27" s="490"/>
      <c r="U27" s="490"/>
      <c r="V27" s="490"/>
      <c r="W27" s="490"/>
      <c r="X27" s="490"/>
      <c r="Y27" s="490"/>
      <c r="Z27" s="490"/>
      <c r="AA27" s="490"/>
      <c r="AB27" s="490"/>
      <c r="AC27" s="490"/>
      <c r="AD27" s="490"/>
      <c r="AE27" s="490"/>
      <c r="AF27" s="490"/>
      <c r="AG27" s="490"/>
      <c r="AH27" s="490"/>
      <c r="AI27" s="490"/>
      <c r="AJ27" s="490"/>
      <c r="AK27" s="490"/>
      <c r="AL27" s="490"/>
      <c r="AM27" s="490"/>
      <c r="AN27" s="490"/>
      <c r="AO27" s="490"/>
      <c r="AP27" s="490"/>
      <c r="AQ27" s="490"/>
      <c r="AR27" s="490"/>
      <c r="AS27" s="490"/>
      <c r="AT27" s="490"/>
      <c r="AU27" s="490"/>
      <c r="AV27" s="490"/>
      <c r="AW27" s="490"/>
      <c r="AX27" s="490"/>
      <c r="AY27" s="490"/>
      <c r="AZ27" s="490"/>
      <c r="BA27" s="490"/>
      <c r="BB27" s="490"/>
      <c r="BC27" s="490"/>
      <c r="BD27" s="490"/>
      <c r="BE27" s="490"/>
      <c r="BF27" s="490"/>
      <c r="BG27" s="490"/>
      <c r="BH27" s="490"/>
      <c r="BI27" s="490"/>
      <c r="BJ27" s="490"/>
      <c r="BK27" s="490"/>
      <c r="BL27" s="490"/>
      <c r="BM27" s="490"/>
      <c r="BN27" s="490"/>
      <c r="BO27" s="490"/>
      <c r="BP27" s="490"/>
      <c r="BQ27" s="490"/>
      <c r="BR27" s="490"/>
      <c r="BS27" s="490"/>
      <c r="BT27" s="490"/>
      <c r="BU27" s="490"/>
      <c r="BV27" s="490"/>
      <c r="BW27" s="490"/>
      <c r="BX27" s="490"/>
      <c r="BY27" s="490"/>
      <c r="BZ27" s="490"/>
      <c r="CA27" s="490"/>
      <c r="CB27" s="490"/>
      <c r="CC27" s="490"/>
      <c r="CD27" s="490"/>
      <c r="CE27" s="490"/>
      <c r="CF27" s="490"/>
      <c r="CG27" s="490"/>
      <c r="CH27" s="490"/>
      <c r="CI27" s="490"/>
      <c r="CJ27" s="490"/>
      <c r="CK27" s="490"/>
      <c r="CL27" s="490"/>
      <c r="CM27" s="490"/>
      <c r="CN27" s="490"/>
      <c r="CO27" s="490"/>
      <c r="CP27" s="490"/>
      <c r="CQ27" s="490"/>
      <c r="CR27" s="490"/>
      <c r="CS27" s="490"/>
      <c r="CT27" s="490"/>
      <c r="CU27" s="490"/>
      <c r="CV27" s="490"/>
      <c r="CW27" s="490"/>
      <c r="CX27" s="490"/>
      <c r="CY27" s="490"/>
      <c r="CZ27" s="490"/>
      <c r="DA27" s="490"/>
      <c r="DB27" s="490"/>
      <c r="DC27" s="490"/>
      <c r="DD27" s="490"/>
      <c r="DE27" s="490"/>
      <c r="DF27" s="490"/>
      <c r="DG27" s="490"/>
      <c r="DH27" s="490"/>
      <c r="DI27" s="490"/>
      <c r="DJ27" s="490"/>
      <c r="DK27" s="490"/>
      <c r="DL27" s="490"/>
      <c r="DM27" s="490"/>
      <c r="DN27" s="490"/>
      <c r="DO27" s="490"/>
      <c r="DP27" s="490"/>
      <c r="DQ27" s="490"/>
      <c r="DR27" s="490"/>
      <c r="DS27" s="490"/>
      <c r="DT27" s="490"/>
      <c r="DU27" s="490"/>
      <c r="DV27" s="490"/>
      <c r="DW27" s="490"/>
      <c r="DX27" s="490"/>
      <c r="DY27" s="490"/>
      <c r="DZ27" s="490"/>
      <c r="EA27" s="490"/>
      <c r="EB27" s="490"/>
      <c r="EC27" s="490"/>
      <c r="ED27" s="490"/>
      <c r="EE27" s="490"/>
      <c r="EF27" s="490"/>
      <c r="EG27" s="490"/>
      <c r="EH27" s="490"/>
      <c r="EI27" s="490"/>
      <c r="EJ27" s="490"/>
      <c r="EK27" s="490"/>
      <c r="EL27" s="490"/>
      <c r="EM27" s="490"/>
      <c r="EN27" s="490"/>
      <c r="EO27" s="490"/>
      <c r="EP27" s="490"/>
      <c r="EQ27" s="490"/>
      <c r="ER27" s="490"/>
      <c r="ES27" s="490"/>
      <c r="ET27" s="490"/>
      <c r="EU27" s="490"/>
      <c r="EV27" s="490"/>
      <c r="EW27" s="490"/>
      <c r="EX27" s="490"/>
      <c r="EY27" s="490"/>
      <c r="EZ27" s="490"/>
      <c r="FA27" s="490"/>
      <c r="FB27" s="490"/>
      <c r="FC27" s="490"/>
      <c r="FD27" s="490"/>
      <c r="FE27" s="490"/>
      <c r="FF27" s="490"/>
      <c r="FG27" s="490"/>
      <c r="FH27" s="490"/>
      <c r="FI27" s="490"/>
      <c r="FJ27" s="490"/>
      <c r="FK27" s="490"/>
      <c r="FL27" s="490"/>
      <c r="FM27" s="490"/>
      <c r="FN27" s="490"/>
      <c r="FO27" s="490"/>
      <c r="FP27" s="490"/>
      <c r="FQ27" s="490"/>
      <c r="FR27" s="490"/>
      <c r="FS27" s="490"/>
      <c r="FT27" s="490"/>
      <c r="FU27" s="490"/>
      <c r="FV27" s="490"/>
      <c r="FW27" s="490"/>
      <c r="FX27" s="490"/>
      <c r="FY27" s="490"/>
      <c r="FZ27" s="490"/>
      <c r="GA27" s="490"/>
      <c r="GB27" s="490"/>
      <c r="GC27" s="490"/>
      <c r="GD27" s="490"/>
      <c r="GE27" s="490"/>
      <c r="GF27" s="490"/>
      <c r="GG27" s="490"/>
      <c r="GH27" s="490"/>
      <c r="GI27" s="490"/>
      <c r="GJ27" s="490"/>
      <c r="GK27" s="490"/>
      <c r="GL27" s="490"/>
      <c r="GM27" s="490"/>
      <c r="GN27" s="490"/>
      <c r="GO27" s="490"/>
      <c r="GP27" s="490"/>
      <c r="GQ27" s="490"/>
      <c r="GR27" s="490"/>
      <c r="GS27" s="490"/>
      <c r="GT27" s="490"/>
      <c r="GU27" s="490"/>
      <c r="GV27" s="490"/>
      <c r="GW27" s="490"/>
      <c r="GX27" s="490"/>
      <c r="GY27" s="490"/>
      <c r="GZ27" s="490"/>
      <c r="HA27" s="490"/>
      <c r="HB27" s="490"/>
      <c r="HC27" s="490"/>
      <c r="HD27" s="490"/>
      <c r="HE27" s="490"/>
      <c r="HF27" s="490"/>
      <c r="HG27" s="490"/>
      <c r="HH27" s="490"/>
      <c r="HI27" s="490"/>
      <c r="HJ27" s="490"/>
      <c r="HK27" s="490"/>
      <c r="HL27" s="490"/>
      <c r="HM27" s="490"/>
      <c r="HN27" s="490"/>
      <c r="HO27" s="490"/>
      <c r="HP27" s="490"/>
      <c r="HQ27" s="490"/>
      <c r="HR27" s="490"/>
      <c r="HS27" s="490"/>
      <c r="HT27" s="490"/>
      <c r="HU27" s="490"/>
      <c r="HV27" s="490"/>
      <c r="HW27" s="490"/>
      <c r="HX27" s="490"/>
      <c r="HY27" s="490"/>
      <c r="HZ27" s="490"/>
      <c r="IA27" s="490"/>
      <c r="IB27" s="490"/>
      <c r="IC27" s="490"/>
      <c r="ID27" s="490"/>
      <c r="IE27" s="490"/>
      <c r="IF27" s="490"/>
      <c r="IG27" s="490"/>
    </row>
    <row r="28" spans="1:241" ht="30" customHeight="1">
      <c r="A28" s="430" t="str">
        <f t="shared" si="0"/>
        <v>Baris Terisi</v>
      </c>
      <c r="B28" s="935"/>
      <c r="C28" s="948"/>
      <c r="D28" s="434">
        <f>IF(E28=0,"",3)</f>
        <v>3</v>
      </c>
      <c r="E28" s="435" t="s">
        <v>611</v>
      </c>
      <c r="F28" s="450"/>
      <c r="G28" s="902"/>
      <c r="H28" s="902"/>
      <c r="I28" s="902"/>
      <c r="J28" s="902"/>
      <c r="K28" s="483"/>
      <c r="L28" s="484"/>
      <c r="M28" s="485"/>
      <c r="N28" s="486">
        <f t="shared" si="1"/>
        <v>0</v>
      </c>
      <c r="O28" s="486"/>
      <c r="P28" s="487"/>
      <c r="Q28" s="487"/>
      <c r="R28" s="487"/>
      <c r="S28" s="487"/>
      <c r="T28" s="490"/>
      <c r="U28" s="490"/>
      <c r="V28" s="490"/>
      <c r="W28" s="490"/>
      <c r="X28" s="490"/>
      <c r="Y28" s="490"/>
      <c r="Z28" s="490"/>
      <c r="AA28" s="490"/>
      <c r="AB28" s="490"/>
      <c r="AC28" s="490"/>
      <c r="AD28" s="490"/>
      <c r="AE28" s="490"/>
      <c r="AF28" s="490"/>
      <c r="AG28" s="490"/>
      <c r="AH28" s="490"/>
      <c r="AI28" s="490"/>
      <c r="AJ28" s="490"/>
      <c r="AK28" s="490"/>
      <c r="AL28" s="490"/>
      <c r="AM28" s="490"/>
      <c r="AN28" s="490"/>
      <c r="AO28" s="490"/>
      <c r="AP28" s="490"/>
      <c r="AQ28" s="490"/>
      <c r="AR28" s="490"/>
      <c r="AS28" s="490"/>
      <c r="AT28" s="490"/>
      <c r="AU28" s="490"/>
      <c r="AV28" s="490"/>
      <c r="AW28" s="490"/>
      <c r="AX28" s="490"/>
      <c r="AY28" s="490"/>
      <c r="AZ28" s="490"/>
      <c r="BA28" s="490"/>
      <c r="BB28" s="490"/>
      <c r="BC28" s="490"/>
      <c r="BD28" s="490"/>
      <c r="BE28" s="490"/>
      <c r="BF28" s="490"/>
      <c r="BG28" s="490"/>
      <c r="BH28" s="490"/>
      <c r="BI28" s="490"/>
      <c r="BJ28" s="490"/>
      <c r="BK28" s="490"/>
      <c r="BL28" s="490"/>
      <c r="BM28" s="490"/>
      <c r="BN28" s="490"/>
      <c r="BO28" s="490"/>
      <c r="BP28" s="490"/>
      <c r="BQ28" s="490"/>
      <c r="BR28" s="490"/>
      <c r="BS28" s="490"/>
      <c r="BT28" s="490"/>
      <c r="BU28" s="490"/>
      <c r="BV28" s="490"/>
      <c r="BW28" s="490"/>
      <c r="BX28" s="490"/>
      <c r="BY28" s="490"/>
      <c r="BZ28" s="490"/>
      <c r="CA28" s="490"/>
      <c r="CB28" s="490"/>
      <c r="CC28" s="490"/>
      <c r="CD28" s="490"/>
      <c r="CE28" s="490"/>
      <c r="CF28" s="490"/>
      <c r="CG28" s="490"/>
      <c r="CH28" s="490"/>
      <c r="CI28" s="490"/>
      <c r="CJ28" s="490"/>
      <c r="CK28" s="490"/>
      <c r="CL28" s="490"/>
      <c r="CM28" s="490"/>
      <c r="CN28" s="490"/>
      <c r="CO28" s="490"/>
      <c r="CP28" s="490"/>
      <c r="CQ28" s="490"/>
      <c r="CR28" s="490"/>
      <c r="CS28" s="490"/>
      <c r="CT28" s="490"/>
      <c r="CU28" s="490"/>
      <c r="CV28" s="490"/>
      <c r="CW28" s="490"/>
      <c r="CX28" s="490"/>
      <c r="CY28" s="490"/>
      <c r="CZ28" s="490"/>
      <c r="DA28" s="490"/>
      <c r="DB28" s="490"/>
      <c r="DC28" s="490"/>
      <c r="DD28" s="490"/>
      <c r="DE28" s="490"/>
      <c r="DF28" s="490"/>
      <c r="DG28" s="490"/>
      <c r="DH28" s="490"/>
      <c r="DI28" s="490"/>
      <c r="DJ28" s="490"/>
      <c r="DK28" s="490"/>
      <c r="DL28" s="490"/>
      <c r="DM28" s="490"/>
      <c r="DN28" s="490"/>
      <c r="DO28" s="490"/>
      <c r="DP28" s="490"/>
      <c r="DQ28" s="490"/>
      <c r="DR28" s="490"/>
      <c r="DS28" s="490"/>
      <c r="DT28" s="490"/>
      <c r="DU28" s="490"/>
      <c r="DV28" s="490"/>
      <c r="DW28" s="490"/>
      <c r="DX28" s="490"/>
      <c r="DY28" s="490"/>
      <c r="DZ28" s="490"/>
      <c r="EA28" s="490"/>
      <c r="EB28" s="490"/>
      <c r="EC28" s="490"/>
      <c r="ED28" s="490"/>
      <c r="EE28" s="490"/>
      <c r="EF28" s="490"/>
      <c r="EG28" s="490"/>
      <c r="EH28" s="490"/>
      <c r="EI28" s="490"/>
      <c r="EJ28" s="490"/>
      <c r="EK28" s="490"/>
      <c r="EL28" s="490"/>
      <c r="EM28" s="490"/>
      <c r="EN28" s="490"/>
      <c r="EO28" s="490"/>
      <c r="EP28" s="490"/>
      <c r="EQ28" s="490"/>
      <c r="ER28" s="490"/>
      <c r="ES28" s="490"/>
      <c r="ET28" s="490"/>
      <c r="EU28" s="490"/>
      <c r="EV28" s="490"/>
      <c r="EW28" s="490"/>
      <c r="EX28" s="490"/>
      <c r="EY28" s="490"/>
      <c r="EZ28" s="490"/>
      <c r="FA28" s="490"/>
      <c r="FB28" s="490"/>
      <c r="FC28" s="490"/>
      <c r="FD28" s="490"/>
      <c r="FE28" s="490"/>
      <c r="FF28" s="490"/>
      <c r="FG28" s="490"/>
      <c r="FH28" s="490"/>
      <c r="FI28" s="490"/>
      <c r="FJ28" s="490"/>
      <c r="FK28" s="490"/>
      <c r="FL28" s="490"/>
      <c r="FM28" s="490"/>
      <c r="FN28" s="490"/>
      <c r="FO28" s="490"/>
      <c r="FP28" s="490"/>
      <c r="FQ28" s="490"/>
      <c r="FR28" s="490"/>
      <c r="FS28" s="490"/>
      <c r="FT28" s="490"/>
      <c r="FU28" s="490"/>
      <c r="FV28" s="490"/>
      <c r="FW28" s="490"/>
      <c r="FX28" s="490"/>
      <c r="FY28" s="490"/>
      <c r="FZ28" s="490"/>
      <c r="GA28" s="490"/>
      <c r="GB28" s="490"/>
      <c r="GC28" s="490"/>
      <c r="GD28" s="490"/>
      <c r="GE28" s="490"/>
      <c r="GF28" s="490"/>
      <c r="GG28" s="490"/>
      <c r="GH28" s="490"/>
      <c r="GI28" s="490"/>
      <c r="GJ28" s="490"/>
      <c r="GK28" s="490"/>
      <c r="GL28" s="490"/>
      <c r="GM28" s="490"/>
      <c r="GN28" s="490"/>
      <c r="GO28" s="490"/>
      <c r="GP28" s="490"/>
      <c r="GQ28" s="490"/>
      <c r="GR28" s="490"/>
      <c r="GS28" s="490"/>
      <c r="GT28" s="490"/>
      <c r="GU28" s="490"/>
      <c r="GV28" s="490"/>
      <c r="GW28" s="490"/>
      <c r="GX28" s="490"/>
      <c r="GY28" s="490"/>
      <c r="GZ28" s="490"/>
      <c r="HA28" s="490"/>
      <c r="HB28" s="490"/>
      <c r="HC28" s="490"/>
      <c r="HD28" s="490"/>
      <c r="HE28" s="490"/>
      <c r="HF28" s="490"/>
      <c r="HG28" s="490"/>
      <c r="HH28" s="490"/>
      <c r="HI28" s="490"/>
      <c r="HJ28" s="490"/>
      <c r="HK28" s="490"/>
      <c r="HL28" s="490"/>
      <c r="HM28" s="490"/>
      <c r="HN28" s="490"/>
      <c r="HO28" s="490"/>
      <c r="HP28" s="490"/>
      <c r="HQ28" s="490"/>
      <c r="HR28" s="490"/>
      <c r="HS28" s="490"/>
      <c r="HT28" s="490"/>
      <c r="HU28" s="490"/>
      <c r="HV28" s="490"/>
      <c r="HW28" s="490"/>
      <c r="HX28" s="490"/>
      <c r="HY28" s="490"/>
      <c r="HZ28" s="490"/>
      <c r="IA28" s="490"/>
      <c r="IB28" s="490"/>
      <c r="IC28" s="490"/>
      <c r="ID28" s="490"/>
      <c r="IE28" s="490"/>
      <c r="IF28" s="490"/>
      <c r="IG28" s="490"/>
    </row>
    <row r="29" spans="1:241" ht="30" customHeight="1">
      <c r="A29" s="430" t="str">
        <f t="shared" si="0"/>
        <v>Baris Terisi</v>
      </c>
      <c r="B29" s="934">
        <v>6</v>
      </c>
      <c r="C29" s="947" t="s">
        <v>612</v>
      </c>
      <c r="D29" s="431">
        <f>IF(E29=0,"",1)</f>
        <v>1</v>
      </c>
      <c r="E29" s="432" t="s">
        <v>613</v>
      </c>
      <c r="F29" s="446"/>
      <c r="G29" s="902">
        <f>IF($S29=$O$174,$S29,1)</f>
        <v>1</v>
      </c>
      <c r="H29" s="902">
        <f>IF($S29=$P$174,$S29,2)</f>
        <v>2</v>
      </c>
      <c r="I29" s="902">
        <f>IF($S29=$Q$174,$S29,3)</f>
        <v>3</v>
      </c>
      <c r="J29" s="902">
        <f>IF($S29=$R$174,$S29,4)</f>
        <v>4</v>
      </c>
      <c r="K29" s="483"/>
      <c r="L29" s="484"/>
      <c r="M29" s="485"/>
      <c r="N29" s="486">
        <f t="shared" si="1"/>
        <v>0</v>
      </c>
      <c r="O29" s="486">
        <f>SUM(N29:N32)</f>
        <v>0</v>
      </c>
      <c r="P29" s="487">
        <v>4</v>
      </c>
      <c r="Q29" s="487">
        <f>(O29/P29)*100</f>
        <v>0</v>
      </c>
      <c r="R29" s="221">
        <f>IF(Q29&gt;=80,4,IF(Q29&gt;=60,3,IF(Q29&gt;=40,2,IF(Q29&gt;=20,1,0))))</f>
        <v>0</v>
      </c>
      <c r="S29" s="487">
        <f>IF(R29=1,$O$174,IF(R29=2,$P$174,IF(R29=3,$Q$174,IF(R29=4,$R$174,0))))</f>
        <v>0</v>
      </c>
      <c r="T29" s="490"/>
      <c r="U29" s="490"/>
      <c r="V29" s="490"/>
      <c r="W29" s="490"/>
      <c r="X29" s="490"/>
      <c r="Y29" s="490"/>
      <c r="Z29" s="490"/>
      <c r="AA29" s="490"/>
      <c r="AB29" s="490"/>
      <c r="AC29" s="490"/>
      <c r="AD29" s="490"/>
      <c r="AE29" s="490"/>
      <c r="AF29" s="490"/>
      <c r="AG29" s="490"/>
      <c r="AH29" s="490"/>
      <c r="AI29" s="490"/>
      <c r="AJ29" s="490"/>
      <c r="AK29" s="490"/>
      <c r="AL29" s="490"/>
      <c r="AM29" s="490"/>
      <c r="AN29" s="490"/>
      <c r="AO29" s="490"/>
      <c r="AP29" s="490"/>
      <c r="AQ29" s="490"/>
      <c r="AR29" s="490"/>
      <c r="AS29" s="490"/>
      <c r="AT29" s="490"/>
      <c r="AU29" s="490"/>
      <c r="AV29" s="490"/>
      <c r="AW29" s="490"/>
      <c r="AX29" s="490"/>
      <c r="AY29" s="490"/>
      <c r="AZ29" s="490"/>
      <c r="BA29" s="490"/>
      <c r="BB29" s="490"/>
      <c r="BC29" s="490"/>
      <c r="BD29" s="490"/>
      <c r="BE29" s="490"/>
      <c r="BF29" s="490"/>
      <c r="BG29" s="490"/>
      <c r="BH29" s="490"/>
      <c r="BI29" s="490"/>
      <c r="BJ29" s="490"/>
      <c r="BK29" s="490"/>
      <c r="BL29" s="490"/>
      <c r="BM29" s="490"/>
      <c r="BN29" s="490"/>
      <c r="BO29" s="490"/>
      <c r="BP29" s="490"/>
      <c r="BQ29" s="490"/>
      <c r="BR29" s="490"/>
      <c r="BS29" s="490"/>
      <c r="BT29" s="490"/>
      <c r="BU29" s="490"/>
      <c r="BV29" s="490"/>
      <c r="BW29" s="490"/>
      <c r="BX29" s="490"/>
      <c r="BY29" s="490"/>
      <c r="BZ29" s="490"/>
      <c r="CA29" s="490"/>
      <c r="CB29" s="490"/>
      <c r="CC29" s="490"/>
      <c r="CD29" s="490"/>
      <c r="CE29" s="490"/>
      <c r="CF29" s="490"/>
      <c r="CG29" s="490"/>
      <c r="CH29" s="490"/>
      <c r="CI29" s="490"/>
      <c r="CJ29" s="490"/>
      <c r="CK29" s="490"/>
      <c r="CL29" s="490"/>
      <c r="CM29" s="490"/>
      <c r="CN29" s="490"/>
      <c r="CO29" s="490"/>
      <c r="CP29" s="490"/>
      <c r="CQ29" s="490"/>
      <c r="CR29" s="490"/>
      <c r="CS29" s="490"/>
      <c r="CT29" s="490"/>
      <c r="CU29" s="490"/>
      <c r="CV29" s="490"/>
      <c r="CW29" s="490"/>
      <c r="CX29" s="490"/>
      <c r="CY29" s="490"/>
      <c r="CZ29" s="490"/>
      <c r="DA29" s="490"/>
      <c r="DB29" s="490"/>
      <c r="DC29" s="490"/>
      <c r="DD29" s="490"/>
      <c r="DE29" s="490"/>
      <c r="DF29" s="490"/>
      <c r="DG29" s="490"/>
      <c r="DH29" s="490"/>
      <c r="DI29" s="490"/>
      <c r="DJ29" s="490"/>
      <c r="DK29" s="490"/>
      <c r="DL29" s="490"/>
      <c r="DM29" s="490"/>
      <c r="DN29" s="490"/>
      <c r="DO29" s="490"/>
      <c r="DP29" s="490"/>
      <c r="DQ29" s="490"/>
      <c r="DR29" s="490"/>
      <c r="DS29" s="490"/>
      <c r="DT29" s="490"/>
      <c r="DU29" s="490"/>
      <c r="DV29" s="490"/>
      <c r="DW29" s="490"/>
      <c r="DX29" s="490"/>
      <c r="DY29" s="490"/>
      <c r="DZ29" s="490"/>
      <c r="EA29" s="490"/>
      <c r="EB29" s="490"/>
      <c r="EC29" s="490"/>
      <c r="ED29" s="490"/>
      <c r="EE29" s="490"/>
      <c r="EF29" s="490"/>
      <c r="EG29" s="490"/>
      <c r="EH29" s="490"/>
      <c r="EI29" s="490"/>
      <c r="EJ29" s="490"/>
      <c r="EK29" s="490"/>
      <c r="EL29" s="490"/>
      <c r="EM29" s="490"/>
      <c r="EN29" s="490"/>
      <c r="EO29" s="490"/>
      <c r="EP29" s="490"/>
      <c r="EQ29" s="490"/>
      <c r="ER29" s="490"/>
      <c r="ES29" s="490"/>
      <c r="ET29" s="490"/>
      <c r="EU29" s="490"/>
      <c r="EV29" s="490"/>
      <c r="EW29" s="490"/>
      <c r="EX29" s="490"/>
      <c r="EY29" s="490"/>
      <c r="EZ29" s="490"/>
      <c r="FA29" s="490"/>
      <c r="FB29" s="490"/>
      <c r="FC29" s="490"/>
      <c r="FD29" s="490"/>
      <c r="FE29" s="490"/>
      <c r="FF29" s="490"/>
      <c r="FG29" s="490"/>
      <c r="FH29" s="490"/>
      <c r="FI29" s="490"/>
      <c r="FJ29" s="490"/>
      <c r="FK29" s="490"/>
      <c r="FL29" s="490"/>
      <c r="FM29" s="490"/>
      <c r="FN29" s="490"/>
      <c r="FO29" s="490"/>
      <c r="FP29" s="490"/>
      <c r="FQ29" s="490"/>
      <c r="FR29" s="490"/>
      <c r="FS29" s="490"/>
      <c r="FT29" s="490"/>
      <c r="FU29" s="490"/>
      <c r="FV29" s="490"/>
      <c r="FW29" s="490"/>
      <c r="FX29" s="490"/>
      <c r="FY29" s="490"/>
      <c r="FZ29" s="490"/>
      <c r="GA29" s="490"/>
      <c r="GB29" s="490"/>
      <c r="GC29" s="490"/>
      <c r="GD29" s="490"/>
      <c r="GE29" s="490"/>
      <c r="GF29" s="490"/>
      <c r="GG29" s="490"/>
      <c r="GH29" s="490"/>
      <c r="GI29" s="490"/>
      <c r="GJ29" s="490"/>
      <c r="GK29" s="490"/>
      <c r="GL29" s="490"/>
      <c r="GM29" s="490"/>
      <c r="GN29" s="490"/>
      <c r="GO29" s="490"/>
      <c r="GP29" s="490"/>
      <c r="GQ29" s="490"/>
      <c r="GR29" s="490"/>
      <c r="GS29" s="490"/>
      <c r="GT29" s="490"/>
      <c r="GU29" s="490"/>
      <c r="GV29" s="490"/>
      <c r="GW29" s="490"/>
      <c r="GX29" s="490"/>
      <c r="GY29" s="490"/>
      <c r="GZ29" s="490"/>
      <c r="HA29" s="490"/>
      <c r="HB29" s="490"/>
      <c r="HC29" s="490"/>
      <c r="HD29" s="490"/>
      <c r="HE29" s="490"/>
      <c r="HF29" s="490"/>
      <c r="HG29" s="490"/>
      <c r="HH29" s="490"/>
      <c r="HI29" s="490"/>
      <c r="HJ29" s="490"/>
      <c r="HK29" s="490"/>
      <c r="HL29" s="490"/>
      <c r="HM29" s="490"/>
      <c r="HN29" s="490"/>
      <c r="HO29" s="490"/>
      <c r="HP29" s="490"/>
      <c r="HQ29" s="490"/>
      <c r="HR29" s="490"/>
      <c r="HS29" s="490"/>
      <c r="HT29" s="490"/>
      <c r="HU29" s="490"/>
      <c r="HV29" s="490"/>
      <c r="HW29" s="490"/>
      <c r="HX29" s="490"/>
      <c r="HY29" s="490"/>
      <c r="HZ29" s="490"/>
      <c r="IA29" s="490"/>
      <c r="IB29" s="490"/>
      <c r="IC29" s="490"/>
      <c r="ID29" s="490"/>
      <c r="IE29" s="490"/>
      <c r="IF29" s="490"/>
      <c r="IG29" s="490"/>
    </row>
    <row r="30" spans="1:241" ht="32.25" customHeight="1">
      <c r="A30" s="430" t="str">
        <f t="shared" si="0"/>
        <v>Baris Terisi</v>
      </c>
      <c r="B30" s="935"/>
      <c r="C30" s="948"/>
      <c r="D30" s="434">
        <f>IF(E30=0,"",2)</f>
        <v>2</v>
      </c>
      <c r="E30" s="435" t="s">
        <v>614</v>
      </c>
      <c r="F30" s="447"/>
      <c r="G30" s="902"/>
      <c r="H30" s="902"/>
      <c r="I30" s="902"/>
      <c r="J30" s="902"/>
      <c r="K30" s="483"/>
      <c r="L30" s="484"/>
      <c r="M30" s="485"/>
      <c r="N30" s="486">
        <f t="shared" si="1"/>
        <v>0</v>
      </c>
      <c r="O30" s="486"/>
      <c r="P30" s="487"/>
      <c r="Q30" s="487"/>
      <c r="R30" s="487"/>
      <c r="S30" s="487"/>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0"/>
      <c r="AX30" s="490"/>
      <c r="AY30" s="490"/>
      <c r="AZ30" s="490"/>
      <c r="BA30" s="490"/>
      <c r="BB30" s="490"/>
      <c r="BC30" s="490"/>
      <c r="BD30" s="490"/>
      <c r="BE30" s="490"/>
      <c r="BF30" s="490"/>
      <c r="BG30" s="490"/>
      <c r="BH30" s="490"/>
      <c r="BI30" s="490"/>
      <c r="BJ30" s="490"/>
      <c r="BK30" s="490"/>
      <c r="BL30" s="490"/>
      <c r="BM30" s="490"/>
      <c r="BN30" s="490"/>
      <c r="BO30" s="490"/>
      <c r="BP30" s="490"/>
      <c r="BQ30" s="490"/>
      <c r="BR30" s="490"/>
      <c r="BS30" s="490"/>
      <c r="BT30" s="490"/>
      <c r="BU30" s="490"/>
      <c r="BV30" s="490"/>
      <c r="BW30" s="490"/>
      <c r="BX30" s="490"/>
      <c r="BY30" s="490"/>
      <c r="BZ30" s="490"/>
      <c r="CA30" s="490"/>
      <c r="CB30" s="490"/>
      <c r="CC30" s="490"/>
      <c r="CD30" s="490"/>
      <c r="CE30" s="490"/>
      <c r="CF30" s="490"/>
      <c r="CG30" s="490"/>
      <c r="CH30" s="490"/>
      <c r="CI30" s="490"/>
      <c r="CJ30" s="490"/>
      <c r="CK30" s="490"/>
      <c r="CL30" s="490"/>
      <c r="CM30" s="490"/>
      <c r="CN30" s="490"/>
      <c r="CO30" s="490"/>
      <c r="CP30" s="490"/>
      <c r="CQ30" s="490"/>
      <c r="CR30" s="490"/>
      <c r="CS30" s="490"/>
      <c r="CT30" s="490"/>
      <c r="CU30" s="490"/>
      <c r="CV30" s="490"/>
      <c r="CW30" s="490"/>
      <c r="CX30" s="490"/>
      <c r="CY30" s="490"/>
      <c r="CZ30" s="490"/>
      <c r="DA30" s="490"/>
      <c r="DB30" s="490"/>
      <c r="DC30" s="490"/>
      <c r="DD30" s="490"/>
      <c r="DE30" s="490"/>
      <c r="DF30" s="490"/>
      <c r="DG30" s="490"/>
      <c r="DH30" s="490"/>
      <c r="DI30" s="490"/>
      <c r="DJ30" s="490"/>
      <c r="DK30" s="490"/>
      <c r="DL30" s="490"/>
      <c r="DM30" s="490"/>
      <c r="DN30" s="490"/>
      <c r="DO30" s="490"/>
      <c r="DP30" s="490"/>
      <c r="DQ30" s="490"/>
      <c r="DR30" s="490"/>
      <c r="DS30" s="490"/>
      <c r="DT30" s="490"/>
      <c r="DU30" s="490"/>
      <c r="DV30" s="490"/>
      <c r="DW30" s="490"/>
      <c r="DX30" s="490"/>
      <c r="DY30" s="490"/>
      <c r="DZ30" s="490"/>
      <c r="EA30" s="490"/>
      <c r="EB30" s="490"/>
      <c r="EC30" s="490"/>
      <c r="ED30" s="490"/>
      <c r="EE30" s="490"/>
      <c r="EF30" s="490"/>
      <c r="EG30" s="490"/>
      <c r="EH30" s="490"/>
      <c r="EI30" s="490"/>
      <c r="EJ30" s="490"/>
      <c r="EK30" s="490"/>
      <c r="EL30" s="490"/>
      <c r="EM30" s="490"/>
      <c r="EN30" s="490"/>
      <c r="EO30" s="490"/>
      <c r="EP30" s="490"/>
      <c r="EQ30" s="490"/>
      <c r="ER30" s="490"/>
      <c r="ES30" s="490"/>
      <c r="ET30" s="490"/>
      <c r="EU30" s="490"/>
      <c r="EV30" s="490"/>
      <c r="EW30" s="490"/>
      <c r="EX30" s="490"/>
      <c r="EY30" s="490"/>
      <c r="EZ30" s="490"/>
      <c r="FA30" s="490"/>
      <c r="FB30" s="490"/>
      <c r="FC30" s="490"/>
      <c r="FD30" s="490"/>
      <c r="FE30" s="490"/>
      <c r="FF30" s="490"/>
      <c r="FG30" s="490"/>
      <c r="FH30" s="490"/>
      <c r="FI30" s="490"/>
      <c r="FJ30" s="490"/>
      <c r="FK30" s="490"/>
      <c r="FL30" s="490"/>
      <c r="FM30" s="490"/>
      <c r="FN30" s="490"/>
      <c r="FO30" s="490"/>
      <c r="FP30" s="490"/>
      <c r="FQ30" s="490"/>
      <c r="FR30" s="490"/>
      <c r="FS30" s="490"/>
      <c r="FT30" s="490"/>
      <c r="FU30" s="490"/>
      <c r="FV30" s="490"/>
      <c r="FW30" s="490"/>
      <c r="FX30" s="490"/>
      <c r="FY30" s="490"/>
      <c r="FZ30" s="490"/>
      <c r="GA30" s="490"/>
      <c r="GB30" s="490"/>
      <c r="GC30" s="490"/>
      <c r="GD30" s="490"/>
      <c r="GE30" s="490"/>
      <c r="GF30" s="490"/>
      <c r="GG30" s="490"/>
      <c r="GH30" s="490"/>
      <c r="GI30" s="490"/>
      <c r="GJ30" s="490"/>
      <c r="GK30" s="490"/>
      <c r="GL30" s="490"/>
      <c r="GM30" s="490"/>
      <c r="GN30" s="490"/>
      <c r="GO30" s="490"/>
      <c r="GP30" s="490"/>
      <c r="GQ30" s="490"/>
      <c r="GR30" s="490"/>
      <c r="GS30" s="490"/>
      <c r="GT30" s="490"/>
      <c r="GU30" s="490"/>
      <c r="GV30" s="490"/>
      <c r="GW30" s="490"/>
      <c r="GX30" s="490"/>
      <c r="GY30" s="490"/>
      <c r="GZ30" s="490"/>
      <c r="HA30" s="490"/>
      <c r="HB30" s="490"/>
      <c r="HC30" s="490"/>
      <c r="HD30" s="490"/>
      <c r="HE30" s="490"/>
      <c r="HF30" s="490"/>
      <c r="HG30" s="490"/>
      <c r="HH30" s="490"/>
      <c r="HI30" s="490"/>
      <c r="HJ30" s="490"/>
      <c r="HK30" s="490"/>
      <c r="HL30" s="490"/>
      <c r="HM30" s="490"/>
      <c r="HN30" s="490"/>
      <c r="HO30" s="490"/>
      <c r="HP30" s="490"/>
      <c r="HQ30" s="490"/>
      <c r="HR30" s="490"/>
      <c r="HS30" s="490"/>
      <c r="HT30" s="490"/>
      <c r="HU30" s="490"/>
      <c r="HV30" s="490"/>
      <c r="HW30" s="490"/>
      <c r="HX30" s="490"/>
      <c r="HY30" s="490"/>
      <c r="HZ30" s="490"/>
      <c r="IA30" s="490"/>
      <c r="IB30" s="490"/>
      <c r="IC30" s="490"/>
      <c r="ID30" s="490"/>
      <c r="IE30" s="490"/>
      <c r="IF30" s="490"/>
      <c r="IG30" s="490"/>
    </row>
    <row r="31" spans="1:241" ht="42.75" customHeight="1">
      <c r="A31" s="430" t="str">
        <f t="shared" si="0"/>
        <v>Baris Terisi</v>
      </c>
      <c r="B31" s="935"/>
      <c r="C31" s="948"/>
      <c r="D31" s="434">
        <f>IF(E31=0,"",3)</f>
        <v>3</v>
      </c>
      <c r="E31" s="435" t="s">
        <v>615</v>
      </c>
      <c r="F31" s="447"/>
      <c r="G31" s="902"/>
      <c r="H31" s="902"/>
      <c r="I31" s="902"/>
      <c r="J31" s="902"/>
      <c r="K31" s="483"/>
      <c r="L31" s="484"/>
      <c r="M31" s="485"/>
      <c r="N31" s="486">
        <f t="shared" si="1"/>
        <v>0</v>
      </c>
      <c r="O31" s="486"/>
      <c r="P31" s="487"/>
      <c r="Q31" s="487"/>
      <c r="R31" s="487"/>
      <c r="S31" s="487"/>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c r="AV31" s="490"/>
      <c r="AW31" s="490"/>
      <c r="AX31" s="490"/>
      <c r="AY31" s="490"/>
      <c r="AZ31" s="490"/>
      <c r="BA31" s="490"/>
      <c r="BB31" s="490"/>
      <c r="BC31" s="490"/>
      <c r="BD31" s="490"/>
      <c r="BE31" s="490"/>
      <c r="BF31" s="490"/>
      <c r="BG31" s="490"/>
      <c r="BH31" s="490"/>
      <c r="BI31" s="490"/>
      <c r="BJ31" s="490"/>
      <c r="BK31" s="490"/>
      <c r="BL31" s="490"/>
      <c r="BM31" s="490"/>
      <c r="BN31" s="490"/>
      <c r="BO31" s="490"/>
      <c r="BP31" s="490"/>
      <c r="BQ31" s="490"/>
      <c r="BR31" s="490"/>
      <c r="BS31" s="490"/>
      <c r="BT31" s="490"/>
      <c r="BU31" s="490"/>
      <c r="BV31" s="490"/>
      <c r="BW31" s="490"/>
      <c r="BX31" s="490"/>
      <c r="BY31" s="490"/>
      <c r="BZ31" s="490"/>
      <c r="CA31" s="490"/>
      <c r="CB31" s="490"/>
      <c r="CC31" s="490"/>
      <c r="CD31" s="490"/>
      <c r="CE31" s="490"/>
      <c r="CF31" s="490"/>
      <c r="CG31" s="490"/>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0"/>
      <c r="DM31" s="490"/>
      <c r="DN31" s="490"/>
      <c r="DO31" s="490"/>
      <c r="DP31" s="490"/>
      <c r="DQ31" s="490"/>
      <c r="DR31" s="490"/>
      <c r="DS31" s="490"/>
      <c r="DT31" s="490"/>
      <c r="DU31" s="490"/>
      <c r="DV31" s="490"/>
      <c r="DW31" s="490"/>
      <c r="DX31" s="490"/>
      <c r="DY31" s="490"/>
      <c r="DZ31" s="490"/>
      <c r="EA31" s="490"/>
      <c r="EB31" s="490"/>
      <c r="EC31" s="490"/>
      <c r="ED31" s="490"/>
      <c r="EE31" s="490"/>
      <c r="EF31" s="490"/>
      <c r="EG31" s="490"/>
      <c r="EH31" s="490"/>
      <c r="EI31" s="490"/>
      <c r="EJ31" s="490"/>
      <c r="EK31" s="490"/>
      <c r="EL31" s="490"/>
      <c r="EM31" s="490"/>
      <c r="EN31" s="490"/>
      <c r="EO31" s="490"/>
      <c r="EP31" s="490"/>
      <c r="EQ31" s="490"/>
      <c r="ER31" s="490"/>
      <c r="ES31" s="490"/>
      <c r="ET31" s="490"/>
      <c r="EU31" s="490"/>
      <c r="EV31" s="490"/>
      <c r="EW31" s="490"/>
      <c r="EX31" s="490"/>
      <c r="EY31" s="490"/>
      <c r="EZ31" s="490"/>
      <c r="FA31" s="490"/>
      <c r="FB31" s="490"/>
      <c r="FC31" s="490"/>
      <c r="FD31" s="490"/>
      <c r="FE31" s="490"/>
      <c r="FF31" s="490"/>
      <c r="FG31" s="490"/>
      <c r="FH31" s="490"/>
      <c r="FI31" s="490"/>
      <c r="FJ31" s="490"/>
      <c r="FK31" s="490"/>
      <c r="FL31" s="490"/>
      <c r="FM31" s="490"/>
      <c r="FN31" s="490"/>
      <c r="FO31" s="490"/>
      <c r="FP31" s="490"/>
      <c r="FQ31" s="490"/>
      <c r="FR31" s="490"/>
      <c r="FS31" s="490"/>
      <c r="FT31" s="490"/>
      <c r="FU31" s="490"/>
      <c r="FV31" s="490"/>
      <c r="FW31" s="490"/>
      <c r="FX31" s="490"/>
      <c r="FY31" s="490"/>
      <c r="FZ31" s="490"/>
      <c r="GA31" s="490"/>
      <c r="GB31" s="490"/>
      <c r="GC31" s="490"/>
      <c r="GD31" s="490"/>
      <c r="GE31" s="490"/>
      <c r="GF31" s="490"/>
      <c r="GG31" s="490"/>
      <c r="GH31" s="490"/>
      <c r="GI31" s="490"/>
      <c r="GJ31" s="490"/>
      <c r="GK31" s="490"/>
      <c r="GL31" s="490"/>
      <c r="GM31" s="490"/>
      <c r="GN31" s="490"/>
      <c r="GO31" s="490"/>
      <c r="GP31" s="490"/>
      <c r="GQ31" s="490"/>
      <c r="GR31" s="490"/>
      <c r="GS31" s="490"/>
      <c r="GT31" s="490"/>
      <c r="GU31" s="490"/>
      <c r="GV31" s="490"/>
      <c r="GW31" s="490"/>
      <c r="GX31" s="490"/>
      <c r="GY31" s="490"/>
      <c r="GZ31" s="490"/>
      <c r="HA31" s="490"/>
      <c r="HB31" s="490"/>
      <c r="HC31" s="490"/>
      <c r="HD31" s="490"/>
      <c r="HE31" s="490"/>
      <c r="HF31" s="490"/>
      <c r="HG31" s="490"/>
      <c r="HH31" s="490"/>
      <c r="HI31" s="490"/>
      <c r="HJ31" s="490"/>
      <c r="HK31" s="490"/>
      <c r="HL31" s="490"/>
      <c r="HM31" s="490"/>
      <c r="HN31" s="490"/>
      <c r="HO31" s="490"/>
      <c r="HP31" s="490"/>
      <c r="HQ31" s="490"/>
      <c r="HR31" s="490"/>
      <c r="HS31" s="490"/>
      <c r="HT31" s="490"/>
      <c r="HU31" s="490"/>
      <c r="HV31" s="490"/>
      <c r="HW31" s="490"/>
      <c r="HX31" s="490"/>
      <c r="HY31" s="490"/>
      <c r="HZ31" s="490"/>
      <c r="IA31" s="490"/>
      <c r="IB31" s="490"/>
      <c r="IC31" s="490"/>
      <c r="ID31" s="490"/>
      <c r="IE31" s="490"/>
      <c r="IF31" s="490"/>
      <c r="IG31" s="490"/>
    </row>
    <row r="32" spans="1:241" ht="30" customHeight="1">
      <c r="A32" s="430" t="str">
        <f t="shared" si="0"/>
        <v>Baris Terisi</v>
      </c>
      <c r="B32" s="936"/>
      <c r="C32" s="952"/>
      <c r="D32" s="441">
        <f>IF(E32=0,"",4)</f>
        <v>4</v>
      </c>
      <c r="E32" s="442" t="s">
        <v>616</v>
      </c>
      <c r="F32" s="450"/>
      <c r="G32" s="902"/>
      <c r="H32" s="902"/>
      <c r="I32" s="902"/>
      <c r="J32" s="902"/>
      <c r="K32" s="483"/>
      <c r="L32" s="484"/>
      <c r="M32" s="485"/>
      <c r="N32" s="486">
        <f t="shared" si="1"/>
        <v>0</v>
      </c>
      <c r="O32" s="486"/>
      <c r="P32" s="487"/>
      <c r="Q32" s="487"/>
      <c r="R32" s="487"/>
      <c r="S32" s="487"/>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0"/>
      <c r="AX32" s="490"/>
      <c r="AY32" s="490"/>
      <c r="AZ32" s="490"/>
      <c r="BA32" s="490"/>
      <c r="BB32" s="490"/>
      <c r="BC32" s="490"/>
      <c r="BD32" s="490"/>
      <c r="BE32" s="490"/>
      <c r="BF32" s="490"/>
      <c r="BG32" s="490"/>
      <c r="BH32" s="490"/>
      <c r="BI32" s="490"/>
      <c r="BJ32" s="490"/>
      <c r="BK32" s="490"/>
      <c r="BL32" s="490"/>
      <c r="BM32" s="490"/>
      <c r="BN32" s="490"/>
      <c r="BO32" s="490"/>
      <c r="BP32" s="490"/>
      <c r="BQ32" s="490"/>
      <c r="BR32" s="490"/>
      <c r="BS32" s="490"/>
      <c r="BT32" s="490"/>
      <c r="BU32" s="490"/>
      <c r="BV32" s="490"/>
      <c r="BW32" s="490"/>
      <c r="BX32" s="490"/>
      <c r="BY32" s="490"/>
      <c r="BZ32" s="490"/>
      <c r="CA32" s="490"/>
      <c r="CB32" s="490"/>
      <c r="CC32" s="490"/>
      <c r="CD32" s="490"/>
      <c r="CE32" s="490"/>
      <c r="CF32" s="490"/>
      <c r="CG32" s="490"/>
      <c r="CH32" s="490"/>
      <c r="CI32" s="490"/>
      <c r="CJ32" s="490"/>
      <c r="CK32" s="490"/>
      <c r="CL32" s="490"/>
      <c r="CM32" s="490"/>
      <c r="CN32" s="490"/>
      <c r="CO32" s="490"/>
      <c r="CP32" s="490"/>
      <c r="CQ32" s="490"/>
      <c r="CR32" s="490"/>
      <c r="CS32" s="490"/>
      <c r="CT32" s="490"/>
      <c r="CU32" s="490"/>
      <c r="CV32" s="490"/>
      <c r="CW32" s="490"/>
      <c r="CX32" s="490"/>
      <c r="CY32" s="490"/>
      <c r="CZ32" s="490"/>
      <c r="DA32" s="490"/>
      <c r="DB32" s="490"/>
      <c r="DC32" s="490"/>
      <c r="DD32" s="490"/>
      <c r="DE32" s="490"/>
      <c r="DF32" s="490"/>
      <c r="DG32" s="490"/>
      <c r="DH32" s="490"/>
      <c r="DI32" s="490"/>
      <c r="DJ32" s="490"/>
      <c r="DK32" s="490"/>
      <c r="DL32" s="490"/>
      <c r="DM32" s="490"/>
      <c r="DN32" s="490"/>
      <c r="DO32" s="490"/>
      <c r="DP32" s="490"/>
      <c r="DQ32" s="490"/>
      <c r="DR32" s="490"/>
      <c r="DS32" s="490"/>
      <c r="DT32" s="490"/>
      <c r="DU32" s="490"/>
      <c r="DV32" s="490"/>
      <c r="DW32" s="490"/>
      <c r="DX32" s="490"/>
      <c r="DY32" s="490"/>
      <c r="DZ32" s="490"/>
      <c r="EA32" s="490"/>
      <c r="EB32" s="490"/>
      <c r="EC32" s="490"/>
      <c r="ED32" s="490"/>
      <c r="EE32" s="490"/>
      <c r="EF32" s="490"/>
      <c r="EG32" s="490"/>
      <c r="EH32" s="490"/>
      <c r="EI32" s="490"/>
      <c r="EJ32" s="490"/>
      <c r="EK32" s="490"/>
      <c r="EL32" s="490"/>
      <c r="EM32" s="490"/>
      <c r="EN32" s="490"/>
      <c r="EO32" s="490"/>
      <c r="EP32" s="490"/>
      <c r="EQ32" s="490"/>
      <c r="ER32" s="490"/>
      <c r="ES32" s="490"/>
      <c r="ET32" s="490"/>
      <c r="EU32" s="490"/>
      <c r="EV32" s="490"/>
      <c r="EW32" s="490"/>
      <c r="EX32" s="490"/>
      <c r="EY32" s="490"/>
      <c r="EZ32" s="490"/>
      <c r="FA32" s="490"/>
      <c r="FB32" s="490"/>
      <c r="FC32" s="490"/>
      <c r="FD32" s="490"/>
      <c r="FE32" s="490"/>
      <c r="FF32" s="490"/>
      <c r="FG32" s="490"/>
      <c r="FH32" s="490"/>
      <c r="FI32" s="490"/>
      <c r="FJ32" s="490"/>
      <c r="FK32" s="490"/>
      <c r="FL32" s="490"/>
      <c r="FM32" s="490"/>
      <c r="FN32" s="490"/>
      <c r="FO32" s="490"/>
      <c r="FP32" s="490"/>
      <c r="FQ32" s="490"/>
      <c r="FR32" s="490"/>
      <c r="FS32" s="490"/>
      <c r="FT32" s="490"/>
      <c r="FU32" s="490"/>
      <c r="FV32" s="490"/>
      <c r="FW32" s="490"/>
      <c r="FX32" s="490"/>
      <c r="FY32" s="490"/>
      <c r="FZ32" s="490"/>
      <c r="GA32" s="490"/>
      <c r="GB32" s="490"/>
      <c r="GC32" s="490"/>
      <c r="GD32" s="490"/>
      <c r="GE32" s="490"/>
      <c r="GF32" s="490"/>
      <c r="GG32" s="490"/>
      <c r="GH32" s="490"/>
      <c r="GI32" s="490"/>
      <c r="GJ32" s="490"/>
      <c r="GK32" s="490"/>
      <c r="GL32" s="490"/>
      <c r="GM32" s="490"/>
      <c r="GN32" s="490"/>
      <c r="GO32" s="490"/>
      <c r="GP32" s="490"/>
      <c r="GQ32" s="490"/>
      <c r="GR32" s="490"/>
      <c r="GS32" s="490"/>
      <c r="GT32" s="490"/>
      <c r="GU32" s="490"/>
      <c r="GV32" s="490"/>
      <c r="GW32" s="490"/>
      <c r="GX32" s="490"/>
      <c r="GY32" s="490"/>
      <c r="GZ32" s="490"/>
      <c r="HA32" s="490"/>
      <c r="HB32" s="490"/>
      <c r="HC32" s="490"/>
      <c r="HD32" s="490"/>
      <c r="HE32" s="490"/>
      <c r="HF32" s="490"/>
      <c r="HG32" s="490"/>
      <c r="HH32" s="490"/>
      <c r="HI32" s="490"/>
      <c r="HJ32" s="490"/>
      <c r="HK32" s="490"/>
      <c r="HL32" s="490"/>
      <c r="HM32" s="490"/>
      <c r="HN32" s="490"/>
      <c r="HO32" s="490"/>
      <c r="HP32" s="490"/>
      <c r="HQ32" s="490"/>
      <c r="HR32" s="490"/>
      <c r="HS32" s="490"/>
      <c r="HT32" s="490"/>
      <c r="HU32" s="490"/>
      <c r="HV32" s="490"/>
      <c r="HW32" s="490"/>
      <c r="HX32" s="490"/>
      <c r="HY32" s="490"/>
      <c r="HZ32" s="490"/>
      <c r="IA32" s="490"/>
      <c r="IB32" s="490"/>
      <c r="IC32" s="490"/>
      <c r="ID32" s="490"/>
      <c r="IE32" s="490"/>
      <c r="IF32" s="490"/>
      <c r="IG32" s="490"/>
    </row>
    <row r="33" spans="1:18" ht="18.75" customHeight="1">
      <c r="A33" s="417"/>
      <c r="B33" s="911" t="s">
        <v>617</v>
      </c>
      <c r="C33" s="912"/>
      <c r="D33" s="912"/>
      <c r="E33" s="912"/>
      <c r="F33" s="913"/>
      <c r="G33" s="911">
        <f>R33</f>
        <v>0</v>
      </c>
      <c r="H33" s="912"/>
      <c r="I33" s="912"/>
      <c r="J33" s="913"/>
      <c r="K33" s="481"/>
      <c r="R33" s="409">
        <f>SUM(R11:R32)</f>
        <v>0</v>
      </c>
    </row>
    <row r="34" spans="1:18" ht="18.75" customHeight="1">
      <c r="A34" s="417"/>
      <c r="B34" s="911" t="s">
        <v>618</v>
      </c>
      <c r="C34" s="912"/>
      <c r="D34" s="912"/>
      <c r="E34" s="912"/>
      <c r="F34" s="913"/>
      <c r="G34" s="926">
        <f>G33/6</f>
        <v>0</v>
      </c>
      <c r="H34" s="927"/>
      <c r="I34" s="927"/>
      <c r="J34" s="928"/>
      <c r="K34" s="481"/>
    </row>
    <row r="35" spans="1:18" ht="12.75" customHeight="1">
      <c r="A35" s="417"/>
      <c r="B35" s="917" t="s">
        <v>619</v>
      </c>
      <c r="C35" s="917"/>
      <c r="D35" s="917"/>
      <c r="E35" s="917"/>
      <c r="F35" s="917"/>
      <c r="G35" s="917"/>
      <c r="H35" s="917"/>
      <c r="I35" s="917"/>
      <c r="J35" s="917"/>
      <c r="K35" s="481"/>
    </row>
    <row r="36" spans="1:18" ht="20.25" customHeight="1">
      <c r="A36" s="417"/>
      <c r="B36" s="946"/>
      <c r="C36" s="946"/>
      <c r="D36" s="946"/>
      <c r="E36" s="946"/>
      <c r="F36" s="946"/>
      <c r="G36" s="946"/>
      <c r="H36" s="946"/>
      <c r="I36" s="946"/>
      <c r="J36" s="946"/>
      <c r="K36" s="481" t="s">
        <v>55</v>
      </c>
    </row>
    <row r="37" spans="1:18" ht="20.25" customHeight="1">
      <c r="A37" s="417"/>
      <c r="B37" s="903"/>
      <c r="C37" s="903"/>
      <c r="D37" s="903"/>
      <c r="E37" s="903"/>
      <c r="F37" s="903"/>
      <c r="G37" s="903"/>
      <c r="H37" s="903"/>
      <c r="I37" s="903"/>
      <c r="J37" s="903"/>
      <c r="K37" s="481"/>
    </row>
    <row r="38" spans="1:18" ht="20.25" customHeight="1">
      <c r="A38" s="417"/>
      <c r="B38" s="903"/>
      <c r="C38" s="903"/>
      <c r="D38" s="903"/>
      <c r="E38" s="903"/>
      <c r="F38" s="903"/>
      <c r="G38" s="903"/>
      <c r="H38" s="903"/>
      <c r="I38" s="903"/>
      <c r="J38" s="903"/>
      <c r="K38" s="481"/>
    </row>
    <row r="39" spans="1:18" ht="20.25" customHeight="1">
      <c r="A39" s="417"/>
      <c r="B39" s="903"/>
      <c r="C39" s="903"/>
      <c r="D39" s="903"/>
      <c r="E39" s="903"/>
      <c r="F39" s="903"/>
      <c r="G39" s="903"/>
      <c r="H39" s="903"/>
      <c r="I39" s="903"/>
      <c r="J39" s="903"/>
      <c r="K39" s="481"/>
    </row>
    <row r="40" spans="1:18" ht="20.25" customHeight="1">
      <c r="A40" s="417"/>
      <c r="B40" s="903"/>
      <c r="C40" s="903"/>
      <c r="D40" s="903"/>
      <c r="E40" s="903"/>
      <c r="F40" s="903"/>
      <c r="G40" s="903"/>
      <c r="H40" s="903"/>
      <c r="I40" s="903"/>
      <c r="J40" s="903"/>
      <c r="K40" s="481"/>
    </row>
    <row r="41" spans="1:18" ht="20.25" customHeight="1">
      <c r="A41" s="417"/>
      <c r="B41" s="903"/>
      <c r="C41" s="903"/>
      <c r="D41" s="903"/>
      <c r="E41" s="903"/>
      <c r="F41" s="903"/>
      <c r="G41" s="903"/>
      <c r="H41" s="903"/>
      <c r="I41" s="903"/>
      <c r="J41" s="903"/>
      <c r="K41" s="481"/>
    </row>
    <row r="42" spans="1:18" ht="20.25" customHeight="1">
      <c r="A42" s="417"/>
      <c r="B42" s="903"/>
      <c r="C42" s="903"/>
      <c r="D42" s="903"/>
      <c r="E42" s="903"/>
      <c r="F42" s="903"/>
      <c r="G42" s="903"/>
      <c r="H42" s="903"/>
      <c r="I42" s="903"/>
      <c r="J42" s="903"/>
      <c r="K42" s="481"/>
    </row>
    <row r="43" spans="1:18" ht="20.25" customHeight="1">
      <c r="A43" s="417"/>
      <c r="B43" s="904" t="s">
        <v>55</v>
      </c>
      <c r="C43" s="904"/>
      <c r="D43" s="904"/>
      <c r="E43" s="904"/>
      <c r="F43" s="904"/>
      <c r="G43" s="904"/>
      <c r="H43" s="904"/>
      <c r="I43" s="904"/>
      <c r="J43" s="904"/>
      <c r="K43" s="481"/>
    </row>
    <row r="44" spans="1:18" ht="20.25" customHeight="1">
      <c r="A44" s="417"/>
      <c r="B44" s="905"/>
      <c r="C44" s="905"/>
      <c r="D44" s="905"/>
      <c r="E44" s="905"/>
      <c r="F44" s="905"/>
      <c r="G44" s="905"/>
      <c r="H44" s="905"/>
      <c r="I44" s="905"/>
      <c r="J44" s="905"/>
      <c r="K44" s="481"/>
    </row>
    <row r="45" spans="1:18" ht="20.25" customHeight="1">
      <c r="A45" s="417"/>
      <c r="C45" s="451"/>
      <c r="D45" s="452"/>
      <c r="E45" s="453" t="e">
        <f>ttd</f>
        <v>#REF!</v>
      </c>
      <c r="F45" s="454"/>
      <c r="G45" s="455"/>
      <c r="H45" s="455"/>
      <c r="I45" s="455"/>
      <c r="J45" s="455"/>
      <c r="K45" s="481"/>
    </row>
    <row r="46" spans="1:18" ht="20.25" customHeight="1">
      <c r="A46" s="417"/>
      <c r="B46" s="451" t="s">
        <v>620</v>
      </c>
      <c r="C46" s="451"/>
      <c r="D46" s="452"/>
      <c r="E46" s="453" t="s">
        <v>54</v>
      </c>
      <c r="F46" s="454"/>
      <c r="G46" s="455"/>
      <c r="H46" s="455"/>
      <c r="I46" s="455"/>
      <c r="J46" s="455"/>
      <c r="K46" s="481"/>
    </row>
    <row r="47" spans="1:18" ht="20.25" customHeight="1">
      <c r="A47" s="417"/>
      <c r="B47" s="451" t="s">
        <v>55</v>
      </c>
      <c r="C47" s="451"/>
      <c r="D47" s="452"/>
      <c r="E47" s="456"/>
      <c r="F47" s="454"/>
      <c r="G47" s="455"/>
      <c r="H47" s="455"/>
      <c r="I47" s="455"/>
      <c r="J47" s="455"/>
      <c r="K47" s="481"/>
    </row>
    <row r="48" spans="1:18" ht="20.25" customHeight="1">
      <c r="A48" s="417"/>
      <c r="B48" s="451"/>
      <c r="C48" s="451"/>
      <c r="D48" s="452"/>
      <c r="E48" s="456"/>
      <c r="F48" s="454"/>
      <c r="G48" s="455"/>
      <c r="H48" s="455"/>
      <c r="I48" s="455"/>
      <c r="J48" s="455"/>
      <c r="K48" s="481"/>
    </row>
    <row r="49" spans="1:241" ht="20.25" customHeight="1">
      <c r="A49" s="417"/>
      <c r="B49" s="451"/>
      <c r="C49" s="451"/>
      <c r="D49" s="452"/>
      <c r="E49" s="456"/>
      <c r="F49" s="454"/>
      <c r="G49" s="455"/>
      <c r="H49" s="455"/>
      <c r="I49" s="455"/>
      <c r="J49" s="455"/>
      <c r="K49" s="481"/>
    </row>
    <row r="50" spans="1:241" ht="20.25" customHeight="1">
      <c r="A50" s="417"/>
      <c r="B50" s="451"/>
      <c r="C50" s="451"/>
      <c r="D50" s="452"/>
      <c r="E50" s="456"/>
      <c r="F50" s="454"/>
      <c r="G50" s="455"/>
      <c r="H50" s="455"/>
      <c r="I50" s="455"/>
      <c r="J50" s="455"/>
      <c r="K50" s="481"/>
    </row>
    <row r="51" spans="1:241" ht="20.25" customHeight="1">
      <c r="A51" s="417"/>
      <c r="B51" s="906">
        <f>DATA!$F$9</f>
        <v>0</v>
      </c>
      <c r="C51" s="906"/>
      <c r="D51" s="457"/>
      <c r="E51" s="907">
        <f>DATA!$F$23</f>
        <v>0</v>
      </c>
      <c r="F51" s="907"/>
      <c r="G51" s="907"/>
      <c r="H51" s="907"/>
      <c r="I51" s="907"/>
      <c r="J51" s="907"/>
      <c r="K51" s="481"/>
    </row>
    <row r="52" spans="1:241" ht="20.25" customHeight="1">
      <c r="A52" s="417"/>
      <c r="B52" s="914" t="str">
        <f>"NIP."&amp;DATA!$F$10</f>
        <v>NIP.</v>
      </c>
      <c r="C52" s="914"/>
      <c r="D52" s="458"/>
      <c r="E52" s="915" t="str">
        <f>"NIP."&amp;DATA!$F$24</f>
        <v>NIP.</v>
      </c>
      <c r="F52" s="915"/>
      <c r="G52" s="915"/>
      <c r="H52" s="915"/>
      <c r="I52" s="915"/>
      <c r="J52" s="915"/>
      <c r="K52" s="481"/>
    </row>
    <row r="53" spans="1:241" ht="20.25" customHeight="1">
      <c r="A53" s="417"/>
      <c r="B53" s="459" t="s">
        <v>55</v>
      </c>
      <c r="C53" s="459"/>
      <c r="D53" s="460"/>
      <c r="E53" s="461"/>
      <c r="F53" s="462"/>
      <c r="G53" s="463"/>
      <c r="H53" s="463"/>
      <c r="I53" s="463"/>
      <c r="J53" s="463"/>
      <c r="K53" s="481"/>
    </row>
    <row r="54" spans="1:241" ht="15.5">
      <c r="A54" s="417"/>
      <c r="B54" s="464" t="s">
        <v>621</v>
      </c>
      <c r="C54" s="465"/>
      <c r="D54" s="466" t="s">
        <v>622</v>
      </c>
      <c r="E54" s="467" t="s">
        <v>623</v>
      </c>
      <c r="F54" s="468"/>
      <c r="G54" s="469"/>
      <c r="H54" s="469"/>
      <c r="I54" s="469"/>
      <c r="J54" s="469"/>
      <c r="K54" s="481"/>
    </row>
    <row r="55" spans="1:241" ht="22.5" customHeight="1">
      <c r="A55" s="417"/>
      <c r="B55" s="465"/>
      <c r="C55" s="465"/>
      <c r="D55" s="466"/>
      <c r="E55" s="470"/>
      <c r="F55" s="301"/>
      <c r="G55" s="469"/>
      <c r="H55" s="469"/>
      <c r="I55" s="469"/>
      <c r="J55" s="469"/>
      <c r="K55" s="481"/>
    </row>
    <row r="56" spans="1:241" ht="12.75" customHeight="1">
      <c r="A56" s="417"/>
      <c r="B56" s="898" t="str">
        <f>$B$9</f>
        <v>SUB KOMPETENSI</v>
      </c>
      <c r="C56" s="899"/>
      <c r="D56" s="898" t="str">
        <f>$D$9</f>
        <v>INDIKATOR</v>
      </c>
      <c r="E56" s="899"/>
      <c r="F56" s="471" t="str">
        <f>$F$9</f>
        <v>DESKRIPSI CATATAN</v>
      </c>
      <c r="G56" s="908" t="s">
        <v>587</v>
      </c>
      <c r="H56" s="909"/>
      <c r="I56" s="909"/>
      <c r="J56" s="910"/>
      <c r="K56" s="481"/>
    </row>
    <row r="57" spans="1:241" ht="15.5">
      <c r="A57" s="417"/>
      <c r="B57" s="900"/>
      <c r="C57" s="901"/>
      <c r="D57" s="900"/>
      <c r="E57" s="901"/>
      <c r="F57" s="472" t="str">
        <f>$F$10</f>
        <v>HASIL TEMUAN</v>
      </c>
      <c r="G57" s="428">
        <v>1</v>
      </c>
      <c r="H57" s="429">
        <v>2</v>
      </c>
      <c r="I57" s="429">
        <v>3</v>
      </c>
      <c r="J57" s="482">
        <v>4</v>
      </c>
      <c r="K57" s="481"/>
    </row>
    <row r="58" spans="1:241" ht="30.9" customHeight="1">
      <c r="A58" s="430" t="str">
        <f t="shared" ref="A58:A107" si="2">IF(E58=0,"Hapus baris kosong","Baris Terisi")</f>
        <v>Baris Terisi</v>
      </c>
      <c r="B58" s="920">
        <v>1</v>
      </c>
      <c r="C58" s="941" t="s">
        <v>624</v>
      </c>
      <c r="D58" s="431">
        <f>IF(E58=0,"",1)</f>
        <v>1</v>
      </c>
      <c r="E58" s="432" t="s">
        <v>625</v>
      </c>
      <c r="F58" s="433"/>
      <c r="G58" s="902">
        <f>IF($S58=$O$174,$S58,1)</f>
        <v>1</v>
      </c>
      <c r="H58" s="902">
        <f>IF($S58=$P$174,$S58,2)</f>
        <v>2</v>
      </c>
      <c r="I58" s="902">
        <f>IF($S58=$Q$174,$S58,3)</f>
        <v>3</v>
      </c>
      <c r="J58" s="902">
        <f>IF($S58=$R$174,$S58,4)</f>
        <v>4</v>
      </c>
      <c r="K58" s="483"/>
      <c r="L58" s="484"/>
      <c r="M58" s="485"/>
      <c r="N58" s="486">
        <f t="shared" ref="N58:N113" si="3">COUNTA(F58)</f>
        <v>0</v>
      </c>
      <c r="O58" s="486">
        <f>SUM(N58:N60)</f>
        <v>0</v>
      </c>
      <c r="P58" s="487">
        <v>3</v>
      </c>
      <c r="Q58" s="487">
        <f>(O58/P58)*100</f>
        <v>0</v>
      </c>
      <c r="R58" s="221">
        <f>IF(Q58&gt;=80,4,IF(Q58&gt;=60,3,IF(Q58&gt;=40,2,IF(Q58&gt;=20,1,0))))</f>
        <v>0</v>
      </c>
      <c r="S58" s="487">
        <f>IF(R58=1,$O$174,IF(R58=2,$P$174,IF(R58=3,$Q$174,IF(R58=4,$R$174,0))))</f>
        <v>0</v>
      </c>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c r="AW58" s="490"/>
      <c r="AX58" s="490"/>
      <c r="AY58" s="490"/>
      <c r="AZ58" s="490"/>
      <c r="BA58" s="490"/>
      <c r="BB58" s="490"/>
      <c r="BC58" s="490"/>
      <c r="BD58" s="490"/>
      <c r="BE58" s="490"/>
      <c r="BF58" s="490"/>
      <c r="BG58" s="490"/>
      <c r="BH58" s="490"/>
      <c r="BI58" s="490"/>
      <c r="BJ58" s="490"/>
      <c r="BK58" s="490"/>
      <c r="BL58" s="490"/>
      <c r="BM58" s="490"/>
      <c r="BN58" s="490"/>
      <c r="BO58" s="490"/>
      <c r="BP58" s="490"/>
      <c r="BQ58" s="490"/>
      <c r="BR58" s="490"/>
      <c r="BS58" s="490"/>
      <c r="BT58" s="490"/>
      <c r="BU58" s="490"/>
      <c r="BV58" s="490"/>
      <c r="BW58" s="490"/>
      <c r="BX58" s="490"/>
      <c r="BY58" s="490"/>
      <c r="BZ58" s="490"/>
      <c r="CA58" s="490"/>
      <c r="CB58" s="490"/>
      <c r="CC58" s="490"/>
      <c r="CD58" s="490"/>
      <c r="CE58" s="490"/>
      <c r="CF58" s="490"/>
      <c r="CG58" s="490"/>
      <c r="CH58" s="490"/>
      <c r="CI58" s="490"/>
      <c r="CJ58" s="490"/>
      <c r="CK58" s="490"/>
      <c r="CL58" s="490"/>
      <c r="CM58" s="490"/>
      <c r="CN58" s="490"/>
      <c r="CO58" s="490"/>
      <c r="CP58" s="490"/>
      <c r="CQ58" s="490"/>
      <c r="CR58" s="490"/>
      <c r="CS58" s="490"/>
      <c r="CT58" s="490"/>
      <c r="CU58" s="490"/>
      <c r="CV58" s="490"/>
      <c r="CW58" s="490"/>
      <c r="CX58" s="490"/>
      <c r="CY58" s="490"/>
      <c r="CZ58" s="490"/>
      <c r="DA58" s="490"/>
      <c r="DB58" s="490"/>
      <c r="DC58" s="490"/>
      <c r="DD58" s="490"/>
      <c r="DE58" s="490"/>
      <c r="DF58" s="490"/>
      <c r="DG58" s="490"/>
      <c r="DH58" s="490"/>
      <c r="DI58" s="490"/>
      <c r="DJ58" s="490"/>
      <c r="DK58" s="490"/>
      <c r="DL58" s="490"/>
      <c r="DM58" s="490"/>
      <c r="DN58" s="490"/>
      <c r="DO58" s="490"/>
      <c r="DP58" s="490"/>
      <c r="DQ58" s="490"/>
      <c r="DR58" s="490"/>
      <c r="DS58" s="490"/>
      <c r="DT58" s="490"/>
      <c r="DU58" s="490"/>
      <c r="DV58" s="490"/>
      <c r="DW58" s="490"/>
      <c r="DX58" s="490"/>
      <c r="DY58" s="490"/>
      <c r="DZ58" s="490"/>
      <c r="EA58" s="490"/>
      <c r="EB58" s="490"/>
      <c r="EC58" s="490"/>
      <c r="ED58" s="490"/>
      <c r="EE58" s="490"/>
      <c r="EF58" s="490"/>
      <c r="EG58" s="490"/>
      <c r="EH58" s="490"/>
      <c r="EI58" s="490"/>
      <c r="EJ58" s="490"/>
      <c r="EK58" s="490"/>
      <c r="EL58" s="490"/>
      <c r="EM58" s="490"/>
      <c r="EN58" s="490"/>
      <c r="EO58" s="490"/>
      <c r="EP58" s="490"/>
      <c r="EQ58" s="490"/>
      <c r="ER58" s="490"/>
      <c r="ES58" s="490"/>
      <c r="ET58" s="490"/>
      <c r="EU58" s="490"/>
      <c r="EV58" s="490"/>
      <c r="EW58" s="490"/>
      <c r="EX58" s="490"/>
      <c r="EY58" s="490"/>
      <c r="EZ58" s="490"/>
      <c r="FA58" s="490"/>
      <c r="FB58" s="490"/>
      <c r="FC58" s="490"/>
      <c r="FD58" s="490"/>
      <c r="FE58" s="490"/>
      <c r="FF58" s="490"/>
      <c r="FG58" s="490"/>
      <c r="FH58" s="490"/>
      <c r="FI58" s="490"/>
      <c r="FJ58" s="490"/>
      <c r="FK58" s="490"/>
      <c r="FL58" s="490"/>
      <c r="FM58" s="490"/>
      <c r="FN58" s="490"/>
      <c r="FO58" s="490"/>
      <c r="FP58" s="490"/>
      <c r="FQ58" s="490"/>
      <c r="FR58" s="490"/>
      <c r="FS58" s="490"/>
      <c r="FT58" s="490"/>
      <c r="FU58" s="490"/>
      <c r="FV58" s="490"/>
      <c r="FW58" s="490"/>
      <c r="FX58" s="490"/>
      <c r="FY58" s="490"/>
      <c r="FZ58" s="490"/>
      <c r="GA58" s="490"/>
      <c r="GB58" s="490"/>
      <c r="GC58" s="490"/>
      <c r="GD58" s="490"/>
      <c r="GE58" s="490"/>
      <c r="GF58" s="490"/>
      <c r="GG58" s="490"/>
      <c r="GH58" s="490"/>
      <c r="GI58" s="490"/>
      <c r="GJ58" s="490"/>
      <c r="GK58" s="490"/>
      <c r="GL58" s="490"/>
      <c r="GM58" s="490"/>
      <c r="GN58" s="490"/>
      <c r="GO58" s="490"/>
      <c r="GP58" s="490"/>
      <c r="GQ58" s="490"/>
      <c r="GR58" s="490"/>
      <c r="GS58" s="490"/>
      <c r="GT58" s="490"/>
      <c r="GU58" s="490"/>
      <c r="GV58" s="490"/>
      <c r="GW58" s="490"/>
      <c r="GX58" s="490"/>
      <c r="GY58" s="490"/>
      <c r="GZ58" s="490"/>
      <c r="HA58" s="490"/>
      <c r="HB58" s="490"/>
      <c r="HC58" s="490"/>
      <c r="HD58" s="490"/>
      <c r="HE58" s="490"/>
      <c r="HF58" s="490"/>
      <c r="HG58" s="490"/>
      <c r="HH58" s="490"/>
      <c r="HI58" s="490"/>
      <c r="HJ58" s="490"/>
      <c r="HK58" s="490"/>
      <c r="HL58" s="490"/>
      <c r="HM58" s="490"/>
      <c r="HN58" s="490"/>
      <c r="HO58" s="490"/>
      <c r="HP58" s="490"/>
      <c r="HQ58" s="490"/>
      <c r="HR58" s="490"/>
      <c r="HS58" s="490"/>
      <c r="HT58" s="490"/>
      <c r="HU58" s="490"/>
      <c r="HV58" s="490"/>
      <c r="HW58" s="490"/>
      <c r="HX58" s="490"/>
      <c r="HY58" s="490"/>
      <c r="HZ58" s="490"/>
      <c r="IA58" s="490"/>
      <c r="IB58" s="490"/>
      <c r="IC58" s="490"/>
      <c r="ID58" s="490"/>
      <c r="IE58" s="490"/>
      <c r="IF58" s="490"/>
      <c r="IG58" s="490"/>
    </row>
    <row r="59" spans="1:241" ht="30.9" customHeight="1">
      <c r="A59" s="430" t="str">
        <f t="shared" si="2"/>
        <v>Baris Terisi</v>
      </c>
      <c r="B59" s="921"/>
      <c r="C59" s="942"/>
      <c r="D59" s="441">
        <f>IF(E59=0,"",2)</f>
        <v>2</v>
      </c>
      <c r="E59" s="442" t="s">
        <v>626</v>
      </c>
      <c r="F59" s="447"/>
      <c r="G59" s="902"/>
      <c r="H59" s="902"/>
      <c r="I59" s="902"/>
      <c r="J59" s="902"/>
      <c r="K59" s="483"/>
      <c r="L59" s="484"/>
      <c r="M59" s="485"/>
      <c r="N59" s="486">
        <f t="shared" si="3"/>
        <v>0</v>
      </c>
      <c r="O59" s="486"/>
      <c r="P59" s="487"/>
      <c r="Q59" s="487"/>
      <c r="R59" s="487"/>
      <c r="S59" s="487"/>
      <c r="T59" s="490"/>
      <c r="U59" s="490"/>
      <c r="V59" s="490"/>
      <c r="W59" s="490"/>
      <c r="X59" s="490"/>
      <c r="Y59" s="490"/>
      <c r="Z59" s="490"/>
      <c r="AA59" s="490"/>
      <c r="AB59" s="490"/>
      <c r="AC59" s="490"/>
      <c r="AD59" s="490"/>
      <c r="AE59" s="490"/>
      <c r="AF59" s="490"/>
      <c r="AG59" s="490"/>
      <c r="AH59" s="490"/>
      <c r="AI59" s="490"/>
      <c r="AJ59" s="490"/>
      <c r="AK59" s="490"/>
      <c r="AL59" s="490"/>
      <c r="AM59" s="490"/>
      <c r="AN59" s="490"/>
      <c r="AO59" s="490"/>
      <c r="AP59" s="490"/>
      <c r="AQ59" s="490"/>
      <c r="AR59" s="490"/>
      <c r="AS59" s="490"/>
      <c r="AT59" s="490"/>
      <c r="AU59" s="490"/>
      <c r="AV59" s="490"/>
      <c r="AW59" s="490"/>
      <c r="AX59" s="490"/>
      <c r="AY59" s="490"/>
      <c r="AZ59" s="490"/>
      <c r="BA59" s="490"/>
      <c r="BB59" s="490"/>
      <c r="BC59" s="490"/>
      <c r="BD59" s="490"/>
      <c r="BE59" s="490"/>
      <c r="BF59" s="490"/>
      <c r="BG59" s="490"/>
      <c r="BH59" s="490"/>
      <c r="BI59" s="490"/>
      <c r="BJ59" s="490"/>
      <c r="BK59" s="490"/>
      <c r="BL59" s="490"/>
      <c r="BM59" s="490"/>
      <c r="BN59" s="490"/>
      <c r="BO59" s="490"/>
      <c r="BP59" s="490"/>
      <c r="BQ59" s="490"/>
      <c r="BR59" s="490"/>
      <c r="BS59" s="490"/>
      <c r="BT59" s="490"/>
      <c r="BU59" s="490"/>
      <c r="BV59" s="490"/>
      <c r="BW59" s="490"/>
      <c r="BX59" s="490"/>
      <c r="BY59" s="490"/>
      <c r="BZ59" s="490"/>
      <c r="CA59" s="490"/>
      <c r="CB59" s="490"/>
      <c r="CC59" s="490"/>
      <c r="CD59" s="490"/>
      <c r="CE59" s="490"/>
      <c r="CF59" s="490"/>
      <c r="CG59" s="490"/>
      <c r="CH59" s="490"/>
      <c r="CI59" s="490"/>
      <c r="CJ59" s="490"/>
      <c r="CK59" s="490"/>
      <c r="CL59" s="490"/>
      <c r="CM59" s="490"/>
      <c r="CN59" s="490"/>
      <c r="CO59" s="490"/>
      <c r="CP59" s="490"/>
      <c r="CQ59" s="490"/>
      <c r="CR59" s="490"/>
      <c r="CS59" s="490"/>
      <c r="CT59" s="490"/>
      <c r="CU59" s="490"/>
      <c r="CV59" s="490"/>
      <c r="CW59" s="490"/>
      <c r="CX59" s="490"/>
      <c r="CY59" s="490"/>
      <c r="CZ59" s="490"/>
      <c r="DA59" s="490"/>
      <c r="DB59" s="490"/>
      <c r="DC59" s="490"/>
      <c r="DD59" s="490"/>
      <c r="DE59" s="490"/>
      <c r="DF59" s="490"/>
      <c r="DG59" s="490"/>
      <c r="DH59" s="490"/>
      <c r="DI59" s="490"/>
      <c r="DJ59" s="490"/>
      <c r="DK59" s="490"/>
      <c r="DL59" s="490"/>
      <c r="DM59" s="490"/>
      <c r="DN59" s="490"/>
      <c r="DO59" s="490"/>
      <c r="DP59" s="490"/>
      <c r="DQ59" s="490"/>
      <c r="DR59" s="490"/>
      <c r="DS59" s="490"/>
      <c r="DT59" s="490"/>
      <c r="DU59" s="490"/>
      <c r="DV59" s="490"/>
      <c r="DW59" s="490"/>
      <c r="DX59" s="490"/>
      <c r="DY59" s="490"/>
      <c r="DZ59" s="490"/>
      <c r="EA59" s="490"/>
      <c r="EB59" s="490"/>
      <c r="EC59" s="490"/>
      <c r="ED59" s="490"/>
      <c r="EE59" s="490"/>
      <c r="EF59" s="490"/>
      <c r="EG59" s="490"/>
      <c r="EH59" s="490"/>
      <c r="EI59" s="490"/>
      <c r="EJ59" s="490"/>
      <c r="EK59" s="490"/>
      <c r="EL59" s="490"/>
      <c r="EM59" s="490"/>
      <c r="EN59" s="490"/>
      <c r="EO59" s="490"/>
      <c r="EP59" s="490"/>
      <c r="EQ59" s="490"/>
      <c r="ER59" s="490"/>
      <c r="ES59" s="490"/>
      <c r="ET59" s="490"/>
      <c r="EU59" s="490"/>
      <c r="EV59" s="490"/>
      <c r="EW59" s="490"/>
      <c r="EX59" s="490"/>
      <c r="EY59" s="490"/>
      <c r="EZ59" s="490"/>
      <c r="FA59" s="490"/>
      <c r="FB59" s="490"/>
      <c r="FC59" s="490"/>
      <c r="FD59" s="490"/>
      <c r="FE59" s="490"/>
      <c r="FF59" s="490"/>
      <c r="FG59" s="490"/>
      <c r="FH59" s="490"/>
      <c r="FI59" s="490"/>
      <c r="FJ59" s="490"/>
      <c r="FK59" s="490"/>
      <c r="FL59" s="490"/>
      <c r="FM59" s="490"/>
      <c r="FN59" s="490"/>
      <c r="FO59" s="490"/>
      <c r="FP59" s="490"/>
      <c r="FQ59" s="490"/>
      <c r="FR59" s="490"/>
      <c r="FS59" s="490"/>
      <c r="FT59" s="490"/>
      <c r="FU59" s="490"/>
      <c r="FV59" s="490"/>
      <c r="FW59" s="490"/>
      <c r="FX59" s="490"/>
      <c r="FY59" s="490"/>
      <c r="FZ59" s="490"/>
      <c r="GA59" s="490"/>
      <c r="GB59" s="490"/>
      <c r="GC59" s="490"/>
      <c r="GD59" s="490"/>
      <c r="GE59" s="490"/>
      <c r="GF59" s="490"/>
      <c r="GG59" s="490"/>
      <c r="GH59" s="490"/>
      <c r="GI59" s="490"/>
      <c r="GJ59" s="490"/>
      <c r="GK59" s="490"/>
      <c r="GL59" s="490"/>
      <c r="GM59" s="490"/>
      <c r="GN59" s="490"/>
      <c r="GO59" s="490"/>
      <c r="GP59" s="490"/>
      <c r="GQ59" s="490"/>
      <c r="GR59" s="490"/>
      <c r="GS59" s="490"/>
      <c r="GT59" s="490"/>
      <c r="GU59" s="490"/>
      <c r="GV59" s="490"/>
      <c r="GW59" s="490"/>
      <c r="GX59" s="490"/>
      <c r="GY59" s="490"/>
      <c r="GZ59" s="490"/>
      <c r="HA59" s="490"/>
      <c r="HB59" s="490"/>
      <c r="HC59" s="490"/>
      <c r="HD59" s="490"/>
      <c r="HE59" s="490"/>
      <c r="HF59" s="490"/>
      <c r="HG59" s="490"/>
      <c r="HH59" s="490"/>
      <c r="HI59" s="490"/>
      <c r="HJ59" s="490"/>
      <c r="HK59" s="490"/>
      <c r="HL59" s="490"/>
      <c r="HM59" s="490"/>
      <c r="HN59" s="490"/>
      <c r="HO59" s="490"/>
      <c r="HP59" s="490"/>
      <c r="HQ59" s="490"/>
      <c r="HR59" s="490"/>
      <c r="HS59" s="490"/>
      <c r="HT59" s="490"/>
      <c r="HU59" s="490"/>
      <c r="HV59" s="490"/>
      <c r="HW59" s="490"/>
      <c r="HX59" s="490"/>
      <c r="HY59" s="490"/>
      <c r="HZ59" s="490"/>
      <c r="IA59" s="490"/>
      <c r="IB59" s="490"/>
      <c r="IC59" s="490"/>
      <c r="ID59" s="490"/>
      <c r="IE59" s="490"/>
      <c r="IF59" s="490"/>
      <c r="IG59" s="490"/>
    </row>
    <row r="60" spans="1:241" ht="30.9" customHeight="1">
      <c r="A60" s="430" t="str">
        <f t="shared" si="2"/>
        <v>Baris Terisi</v>
      </c>
      <c r="B60" s="921"/>
      <c r="C60" s="942"/>
      <c r="D60" s="473">
        <f>IF(E60=0,"",3)</f>
        <v>3</v>
      </c>
      <c r="E60" s="437" t="s">
        <v>627</v>
      </c>
      <c r="F60" s="450"/>
      <c r="G60" s="902"/>
      <c r="H60" s="902"/>
      <c r="I60" s="902"/>
      <c r="J60" s="902"/>
      <c r="K60" s="483"/>
      <c r="L60" s="484"/>
      <c r="M60" s="485"/>
      <c r="N60" s="486">
        <f t="shared" si="3"/>
        <v>0</v>
      </c>
      <c r="O60" s="486"/>
      <c r="P60" s="487"/>
      <c r="Q60" s="487"/>
      <c r="R60" s="487"/>
      <c r="S60" s="487"/>
      <c r="T60" s="490"/>
      <c r="U60" s="490"/>
      <c r="V60" s="490"/>
      <c r="W60" s="490"/>
      <c r="X60" s="490"/>
      <c r="Y60" s="490"/>
      <c r="Z60" s="490"/>
      <c r="AA60" s="490"/>
      <c r="AB60" s="490"/>
      <c r="AC60" s="490"/>
      <c r="AD60" s="490"/>
      <c r="AE60" s="490"/>
      <c r="AF60" s="490"/>
      <c r="AG60" s="490"/>
      <c r="AH60" s="490"/>
      <c r="AI60" s="490"/>
      <c r="AJ60" s="490"/>
      <c r="AK60" s="490"/>
      <c r="AL60" s="490"/>
      <c r="AM60" s="490"/>
      <c r="AN60" s="490"/>
      <c r="AO60" s="490"/>
      <c r="AP60" s="490"/>
      <c r="AQ60" s="490"/>
      <c r="AR60" s="490"/>
      <c r="AS60" s="490"/>
      <c r="AT60" s="490"/>
      <c r="AU60" s="490"/>
      <c r="AV60" s="490"/>
      <c r="AW60" s="490"/>
      <c r="AX60" s="490"/>
      <c r="AY60" s="490"/>
      <c r="AZ60" s="490"/>
      <c r="BA60" s="490"/>
      <c r="BB60" s="490"/>
      <c r="BC60" s="490"/>
      <c r="BD60" s="490"/>
      <c r="BE60" s="490"/>
      <c r="BF60" s="490"/>
      <c r="BG60" s="490"/>
      <c r="BH60" s="490"/>
      <c r="BI60" s="490"/>
      <c r="BJ60" s="490"/>
      <c r="BK60" s="490"/>
      <c r="BL60" s="490"/>
      <c r="BM60" s="490"/>
      <c r="BN60" s="490"/>
      <c r="BO60" s="490"/>
      <c r="BP60" s="490"/>
      <c r="BQ60" s="490"/>
      <c r="BR60" s="490"/>
      <c r="BS60" s="490"/>
      <c r="BT60" s="490"/>
      <c r="BU60" s="490"/>
      <c r="BV60" s="490"/>
      <c r="BW60" s="490"/>
      <c r="BX60" s="490"/>
      <c r="BY60" s="490"/>
      <c r="BZ60" s="490"/>
      <c r="CA60" s="490"/>
      <c r="CB60" s="490"/>
      <c r="CC60" s="490"/>
      <c r="CD60" s="490"/>
      <c r="CE60" s="490"/>
      <c r="CF60" s="490"/>
      <c r="CG60" s="490"/>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0"/>
      <c r="DM60" s="490"/>
      <c r="DN60" s="490"/>
      <c r="DO60" s="490"/>
      <c r="DP60" s="490"/>
      <c r="DQ60" s="490"/>
      <c r="DR60" s="490"/>
      <c r="DS60" s="490"/>
      <c r="DT60" s="490"/>
      <c r="DU60" s="490"/>
      <c r="DV60" s="490"/>
      <c r="DW60" s="490"/>
      <c r="DX60" s="490"/>
      <c r="DY60" s="490"/>
      <c r="DZ60" s="490"/>
      <c r="EA60" s="490"/>
      <c r="EB60" s="490"/>
      <c r="EC60" s="490"/>
      <c r="ED60" s="490"/>
      <c r="EE60" s="490"/>
      <c r="EF60" s="490"/>
      <c r="EG60" s="490"/>
      <c r="EH60" s="490"/>
      <c r="EI60" s="490"/>
      <c r="EJ60" s="490"/>
      <c r="EK60" s="490"/>
      <c r="EL60" s="490"/>
      <c r="EM60" s="490"/>
      <c r="EN60" s="490"/>
      <c r="EO60" s="490"/>
      <c r="EP60" s="490"/>
      <c r="EQ60" s="490"/>
      <c r="ER60" s="490"/>
      <c r="ES60" s="490"/>
      <c r="ET60" s="490"/>
      <c r="EU60" s="490"/>
      <c r="EV60" s="490"/>
      <c r="EW60" s="490"/>
      <c r="EX60" s="490"/>
      <c r="EY60" s="490"/>
      <c r="EZ60" s="490"/>
      <c r="FA60" s="490"/>
      <c r="FB60" s="490"/>
      <c r="FC60" s="490"/>
      <c r="FD60" s="490"/>
      <c r="FE60" s="490"/>
      <c r="FF60" s="490"/>
      <c r="FG60" s="490"/>
      <c r="FH60" s="490"/>
      <c r="FI60" s="490"/>
      <c r="FJ60" s="490"/>
      <c r="FK60" s="490"/>
      <c r="FL60" s="490"/>
      <c r="FM60" s="490"/>
      <c r="FN60" s="490"/>
      <c r="FO60" s="490"/>
      <c r="FP60" s="490"/>
      <c r="FQ60" s="490"/>
      <c r="FR60" s="490"/>
      <c r="FS60" s="490"/>
      <c r="FT60" s="490"/>
      <c r="FU60" s="490"/>
      <c r="FV60" s="490"/>
      <c r="FW60" s="490"/>
      <c r="FX60" s="490"/>
      <c r="FY60" s="490"/>
      <c r="FZ60" s="490"/>
      <c r="GA60" s="490"/>
      <c r="GB60" s="490"/>
      <c r="GC60" s="490"/>
      <c r="GD60" s="490"/>
      <c r="GE60" s="490"/>
      <c r="GF60" s="490"/>
      <c r="GG60" s="490"/>
      <c r="GH60" s="490"/>
      <c r="GI60" s="490"/>
      <c r="GJ60" s="490"/>
      <c r="GK60" s="490"/>
      <c r="GL60" s="490"/>
      <c r="GM60" s="490"/>
      <c r="GN60" s="490"/>
      <c r="GO60" s="490"/>
      <c r="GP60" s="490"/>
      <c r="GQ60" s="490"/>
      <c r="GR60" s="490"/>
      <c r="GS60" s="490"/>
      <c r="GT60" s="490"/>
      <c r="GU60" s="490"/>
      <c r="GV60" s="490"/>
      <c r="GW60" s="490"/>
      <c r="GX60" s="490"/>
      <c r="GY60" s="490"/>
      <c r="GZ60" s="490"/>
      <c r="HA60" s="490"/>
      <c r="HB60" s="490"/>
      <c r="HC60" s="490"/>
      <c r="HD60" s="490"/>
      <c r="HE60" s="490"/>
      <c r="HF60" s="490"/>
      <c r="HG60" s="490"/>
      <c r="HH60" s="490"/>
      <c r="HI60" s="490"/>
      <c r="HJ60" s="490"/>
      <c r="HK60" s="490"/>
      <c r="HL60" s="490"/>
      <c r="HM60" s="490"/>
      <c r="HN60" s="490"/>
      <c r="HO60" s="490"/>
      <c r="HP60" s="490"/>
      <c r="HQ60" s="490"/>
      <c r="HR60" s="490"/>
      <c r="HS60" s="490"/>
      <c r="HT60" s="490"/>
      <c r="HU60" s="490"/>
      <c r="HV60" s="490"/>
      <c r="HW60" s="490"/>
      <c r="HX60" s="490"/>
      <c r="HY60" s="490"/>
      <c r="HZ60" s="490"/>
      <c r="IA60" s="490"/>
      <c r="IB60" s="490"/>
      <c r="IC60" s="490"/>
      <c r="ID60" s="490"/>
      <c r="IE60" s="490"/>
      <c r="IF60" s="490"/>
      <c r="IG60" s="490"/>
    </row>
    <row r="61" spans="1:241" ht="45" customHeight="1">
      <c r="A61" s="430" t="str">
        <f t="shared" si="2"/>
        <v>Baris Terisi</v>
      </c>
      <c r="B61" s="920">
        <v>2</v>
      </c>
      <c r="C61" s="941" t="s">
        <v>628</v>
      </c>
      <c r="D61" s="474">
        <f>IF(E61=0,"",1)</f>
        <v>1</v>
      </c>
      <c r="E61" s="475" t="s">
        <v>629</v>
      </c>
      <c r="F61" s="446"/>
      <c r="G61" s="902">
        <f>IF($S61=$O$174,$S61,1)</f>
        <v>1</v>
      </c>
      <c r="H61" s="902">
        <f>IF($S61=$P$174,$S61,2)</f>
        <v>2</v>
      </c>
      <c r="I61" s="902">
        <f>IF($S61=$Q$174,$S61,3)</f>
        <v>3</v>
      </c>
      <c r="J61" s="902">
        <f>IF($S61=$R$174,$S61,4)</f>
        <v>4</v>
      </c>
      <c r="K61" s="483"/>
      <c r="L61" s="484"/>
      <c r="M61" s="485"/>
      <c r="N61" s="486">
        <f t="shared" si="3"/>
        <v>0</v>
      </c>
      <c r="O61" s="486">
        <f>SUM(N61:N64)</f>
        <v>0</v>
      </c>
      <c r="P61" s="487">
        <v>4</v>
      </c>
      <c r="Q61" s="487">
        <f>(O61/P61)*100</f>
        <v>0</v>
      </c>
      <c r="R61" s="221">
        <f>IF(Q61&gt;=80,4,IF(Q61&gt;=60,3,IF(Q61&gt;=40,2,IF(Q61&gt;=20,1,0))))</f>
        <v>0</v>
      </c>
      <c r="S61" s="487">
        <f>IF(R61=1,$O$174,IF(R61=2,$P$174,IF(R61=3,$Q$174,IF(R61=4,$R$174,0))))</f>
        <v>0</v>
      </c>
      <c r="T61" s="490"/>
      <c r="U61" s="490"/>
      <c r="V61" s="490"/>
      <c r="W61" s="490"/>
      <c r="X61" s="490"/>
      <c r="Y61" s="490"/>
      <c r="Z61" s="490"/>
      <c r="AA61" s="490"/>
      <c r="AB61" s="490"/>
      <c r="AC61" s="490"/>
      <c r="AD61" s="490"/>
      <c r="AE61" s="490"/>
      <c r="AF61" s="490"/>
      <c r="AG61" s="490"/>
      <c r="AH61" s="490"/>
      <c r="AI61" s="490"/>
      <c r="AJ61" s="490"/>
      <c r="AK61" s="490"/>
      <c r="AL61" s="490"/>
      <c r="AM61" s="490"/>
      <c r="AN61" s="490"/>
      <c r="AO61" s="490"/>
      <c r="AP61" s="490"/>
      <c r="AQ61" s="490"/>
      <c r="AR61" s="490"/>
      <c r="AS61" s="490"/>
      <c r="AT61" s="490"/>
      <c r="AU61" s="490"/>
      <c r="AV61" s="490"/>
      <c r="AW61" s="490"/>
      <c r="AX61" s="490"/>
      <c r="AY61" s="490"/>
      <c r="AZ61" s="490"/>
      <c r="BA61" s="490"/>
      <c r="BB61" s="490"/>
      <c r="BC61" s="490"/>
      <c r="BD61" s="490"/>
      <c r="BE61" s="490"/>
      <c r="BF61" s="490"/>
      <c r="BG61" s="490"/>
      <c r="BH61" s="490"/>
      <c r="BI61" s="490"/>
      <c r="BJ61" s="490"/>
      <c r="BK61" s="490"/>
      <c r="BL61" s="490"/>
      <c r="BM61" s="490"/>
      <c r="BN61" s="490"/>
      <c r="BO61" s="490"/>
      <c r="BP61" s="490"/>
      <c r="BQ61" s="490"/>
      <c r="BR61" s="490"/>
      <c r="BS61" s="490"/>
      <c r="BT61" s="490"/>
      <c r="BU61" s="490"/>
      <c r="BV61" s="490"/>
      <c r="BW61" s="490"/>
      <c r="BX61" s="490"/>
      <c r="BY61" s="490"/>
      <c r="BZ61" s="490"/>
      <c r="CA61" s="490"/>
      <c r="CB61" s="490"/>
      <c r="CC61" s="490"/>
      <c r="CD61" s="490"/>
      <c r="CE61" s="490"/>
      <c r="CF61" s="490"/>
      <c r="CG61" s="490"/>
      <c r="CH61" s="490"/>
      <c r="CI61" s="490"/>
      <c r="CJ61" s="490"/>
      <c r="CK61" s="490"/>
      <c r="CL61" s="490"/>
      <c r="CM61" s="490"/>
      <c r="CN61" s="490"/>
      <c r="CO61" s="490"/>
      <c r="CP61" s="490"/>
      <c r="CQ61" s="490"/>
      <c r="CR61" s="490"/>
      <c r="CS61" s="490"/>
      <c r="CT61" s="490"/>
      <c r="CU61" s="490"/>
      <c r="CV61" s="490"/>
      <c r="CW61" s="490"/>
      <c r="CX61" s="490"/>
      <c r="CY61" s="490"/>
      <c r="CZ61" s="490"/>
      <c r="DA61" s="490"/>
      <c r="DB61" s="490"/>
      <c r="DC61" s="490"/>
      <c r="DD61" s="490"/>
      <c r="DE61" s="490"/>
      <c r="DF61" s="490"/>
      <c r="DG61" s="490"/>
      <c r="DH61" s="490"/>
      <c r="DI61" s="490"/>
      <c r="DJ61" s="490"/>
      <c r="DK61" s="490"/>
      <c r="DL61" s="490"/>
      <c r="DM61" s="490"/>
      <c r="DN61" s="490"/>
      <c r="DO61" s="490"/>
      <c r="DP61" s="490"/>
      <c r="DQ61" s="490"/>
      <c r="DR61" s="490"/>
      <c r="DS61" s="490"/>
      <c r="DT61" s="490"/>
      <c r="DU61" s="490"/>
      <c r="DV61" s="490"/>
      <c r="DW61" s="490"/>
      <c r="DX61" s="490"/>
      <c r="DY61" s="490"/>
      <c r="DZ61" s="490"/>
      <c r="EA61" s="490"/>
      <c r="EB61" s="490"/>
      <c r="EC61" s="490"/>
      <c r="ED61" s="490"/>
      <c r="EE61" s="490"/>
      <c r="EF61" s="490"/>
      <c r="EG61" s="490"/>
      <c r="EH61" s="490"/>
      <c r="EI61" s="490"/>
      <c r="EJ61" s="490"/>
      <c r="EK61" s="490"/>
      <c r="EL61" s="490"/>
      <c r="EM61" s="490"/>
      <c r="EN61" s="490"/>
      <c r="EO61" s="490"/>
      <c r="EP61" s="490"/>
      <c r="EQ61" s="490"/>
      <c r="ER61" s="490"/>
      <c r="ES61" s="490"/>
      <c r="ET61" s="490"/>
      <c r="EU61" s="490"/>
      <c r="EV61" s="490"/>
      <c r="EW61" s="490"/>
      <c r="EX61" s="490"/>
      <c r="EY61" s="490"/>
      <c r="EZ61" s="490"/>
      <c r="FA61" s="490"/>
      <c r="FB61" s="490"/>
      <c r="FC61" s="490"/>
      <c r="FD61" s="490"/>
      <c r="FE61" s="490"/>
      <c r="FF61" s="490"/>
      <c r="FG61" s="490"/>
      <c r="FH61" s="490"/>
      <c r="FI61" s="490"/>
      <c r="FJ61" s="490"/>
      <c r="FK61" s="490"/>
      <c r="FL61" s="490"/>
      <c r="FM61" s="490"/>
      <c r="FN61" s="490"/>
      <c r="FO61" s="490"/>
      <c r="FP61" s="490"/>
      <c r="FQ61" s="490"/>
      <c r="FR61" s="490"/>
      <c r="FS61" s="490"/>
      <c r="FT61" s="490"/>
      <c r="FU61" s="490"/>
      <c r="FV61" s="490"/>
      <c r="FW61" s="490"/>
      <c r="FX61" s="490"/>
      <c r="FY61" s="490"/>
      <c r="FZ61" s="490"/>
      <c r="GA61" s="490"/>
      <c r="GB61" s="490"/>
      <c r="GC61" s="490"/>
      <c r="GD61" s="490"/>
      <c r="GE61" s="490"/>
      <c r="GF61" s="490"/>
      <c r="GG61" s="490"/>
      <c r="GH61" s="490"/>
      <c r="GI61" s="490"/>
      <c r="GJ61" s="490"/>
      <c r="GK61" s="490"/>
      <c r="GL61" s="490"/>
      <c r="GM61" s="490"/>
      <c r="GN61" s="490"/>
      <c r="GO61" s="490"/>
      <c r="GP61" s="490"/>
      <c r="GQ61" s="490"/>
      <c r="GR61" s="490"/>
      <c r="GS61" s="490"/>
      <c r="GT61" s="490"/>
      <c r="GU61" s="490"/>
      <c r="GV61" s="490"/>
      <c r="GW61" s="490"/>
      <c r="GX61" s="490"/>
      <c r="GY61" s="490"/>
      <c r="GZ61" s="490"/>
      <c r="HA61" s="490"/>
      <c r="HB61" s="490"/>
      <c r="HC61" s="490"/>
      <c r="HD61" s="490"/>
      <c r="HE61" s="490"/>
      <c r="HF61" s="490"/>
      <c r="HG61" s="490"/>
      <c r="HH61" s="490"/>
      <c r="HI61" s="490"/>
      <c r="HJ61" s="490"/>
      <c r="HK61" s="490"/>
      <c r="HL61" s="490"/>
      <c r="HM61" s="490"/>
      <c r="HN61" s="490"/>
      <c r="HO61" s="490"/>
      <c r="HP61" s="490"/>
      <c r="HQ61" s="490"/>
      <c r="HR61" s="490"/>
      <c r="HS61" s="490"/>
      <c r="HT61" s="490"/>
      <c r="HU61" s="490"/>
      <c r="HV61" s="490"/>
      <c r="HW61" s="490"/>
      <c r="HX61" s="490"/>
      <c r="HY61" s="490"/>
      <c r="HZ61" s="490"/>
      <c r="IA61" s="490"/>
      <c r="IB61" s="490"/>
      <c r="IC61" s="490"/>
      <c r="ID61" s="490"/>
      <c r="IE61" s="490"/>
      <c r="IF61" s="490"/>
      <c r="IG61" s="490"/>
    </row>
    <row r="62" spans="1:241" ht="30.9" customHeight="1">
      <c r="A62" s="430" t="str">
        <f t="shared" si="2"/>
        <v>Baris Terisi</v>
      </c>
      <c r="B62" s="921"/>
      <c r="C62" s="942"/>
      <c r="D62" s="434">
        <f>IF(E62=0,"",2)</f>
        <v>2</v>
      </c>
      <c r="E62" s="435" t="s">
        <v>630</v>
      </c>
      <c r="F62" s="447"/>
      <c r="G62" s="902"/>
      <c r="H62" s="902"/>
      <c r="I62" s="902"/>
      <c r="J62" s="902"/>
      <c r="K62" s="483"/>
      <c r="L62" s="484"/>
      <c r="M62" s="485"/>
      <c r="N62" s="486">
        <f t="shared" si="3"/>
        <v>0</v>
      </c>
      <c r="O62" s="486"/>
      <c r="P62" s="487"/>
      <c r="Q62" s="487"/>
      <c r="R62" s="487"/>
      <c r="S62" s="487"/>
      <c r="T62" s="490"/>
      <c r="U62" s="490"/>
      <c r="V62" s="490"/>
      <c r="W62" s="490"/>
      <c r="X62" s="490"/>
      <c r="Y62" s="490"/>
      <c r="Z62" s="490"/>
      <c r="AA62" s="490"/>
      <c r="AB62" s="490"/>
      <c r="AC62" s="490"/>
      <c r="AD62" s="490"/>
      <c r="AE62" s="490"/>
      <c r="AF62" s="490"/>
      <c r="AG62" s="490"/>
      <c r="AH62" s="490"/>
      <c r="AI62" s="490"/>
      <c r="AJ62" s="490"/>
      <c r="AK62" s="490"/>
      <c r="AL62" s="490"/>
      <c r="AM62" s="490"/>
      <c r="AN62" s="490"/>
      <c r="AO62" s="490"/>
      <c r="AP62" s="490"/>
      <c r="AQ62" s="490"/>
      <c r="AR62" s="490"/>
      <c r="AS62" s="490"/>
      <c r="AT62" s="490"/>
      <c r="AU62" s="490"/>
      <c r="AV62" s="490"/>
      <c r="AW62" s="490"/>
      <c r="AX62" s="490"/>
      <c r="AY62" s="490"/>
      <c r="AZ62" s="490"/>
      <c r="BA62" s="490"/>
      <c r="BB62" s="490"/>
      <c r="BC62" s="490"/>
      <c r="BD62" s="490"/>
      <c r="BE62" s="490"/>
      <c r="BF62" s="490"/>
      <c r="BG62" s="490"/>
      <c r="BH62" s="490"/>
      <c r="BI62" s="490"/>
      <c r="BJ62" s="490"/>
      <c r="BK62" s="490"/>
      <c r="BL62" s="490"/>
      <c r="BM62" s="490"/>
      <c r="BN62" s="490"/>
      <c r="BO62" s="490"/>
      <c r="BP62" s="490"/>
      <c r="BQ62" s="490"/>
      <c r="BR62" s="490"/>
      <c r="BS62" s="490"/>
      <c r="BT62" s="490"/>
      <c r="BU62" s="490"/>
      <c r="BV62" s="490"/>
      <c r="BW62" s="490"/>
      <c r="BX62" s="490"/>
      <c r="BY62" s="490"/>
      <c r="BZ62" s="490"/>
      <c r="CA62" s="490"/>
      <c r="CB62" s="490"/>
      <c r="CC62" s="490"/>
      <c r="CD62" s="490"/>
      <c r="CE62" s="490"/>
      <c r="CF62" s="490"/>
      <c r="CG62" s="490"/>
      <c r="CH62" s="490"/>
      <c r="CI62" s="490"/>
      <c r="CJ62" s="490"/>
      <c r="CK62" s="490"/>
      <c r="CL62" s="490"/>
      <c r="CM62" s="490"/>
      <c r="CN62" s="490"/>
      <c r="CO62" s="490"/>
      <c r="CP62" s="490"/>
      <c r="CQ62" s="490"/>
      <c r="CR62" s="490"/>
      <c r="CS62" s="490"/>
      <c r="CT62" s="490"/>
      <c r="CU62" s="490"/>
      <c r="CV62" s="490"/>
      <c r="CW62" s="490"/>
      <c r="CX62" s="490"/>
      <c r="CY62" s="490"/>
      <c r="CZ62" s="490"/>
      <c r="DA62" s="490"/>
      <c r="DB62" s="490"/>
      <c r="DC62" s="490"/>
      <c r="DD62" s="490"/>
      <c r="DE62" s="490"/>
      <c r="DF62" s="490"/>
      <c r="DG62" s="490"/>
      <c r="DH62" s="490"/>
      <c r="DI62" s="490"/>
      <c r="DJ62" s="490"/>
      <c r="DK62" s="490"/>
      <c r="DL62" s="490"/>
      <c r="DM62" s="490"/>
      <c r="DN62" s="490"/>
      <c r="DO62" s="490"/>
      <c r="DP62" s="490"/>
      <c r="DQ62" s="490"/>
      <c r="DR62" s="490"/>
      <c r="DS62" s="490"/>
      <c r="DT62" s="490"/>
      <c r="DU62" s="490"/>
      <c r="DV62" s="490"/>
      <c r="DW62" s="490"/>
      <c r="DX62" s="490"/>
      <c r="DY62" s="490"/>
      <c r="DZ62" s="490"/>
      <c r="EA62" s="490"/>
      <c r="EB62" s="490"/>
      <c r="EC62" s="490"/>
      <c r="ED62" s="490"/>
      <c r="EE62" s="490"/>
      <c r="EF62" s="490"/>
      <c r="EG62" s="490"/>
      <c r="EH62" s="490"/>
      <c r="EI62" s="490"/>
      <c r="EJ62" s="490"/>
      <c r="EK62" s="490"/>
      <c r="EL62" s="490"/>
      <c r="EM62" s="490"/>
      <c r="EN62" s="490"/>
      <c r="EO62" s="490"/>
      <c r="EP62" s="490"/>
      <c r="EQ62" s="490"/>
      <c r="ER62" s="490"/>
      <c r="ES62" s="490"/>
      <c r="ET62" s="490"/>
      <c r="EU62" s="490"/>
      <c r="EV62" s="490"/>
      <c r="EW62" s="490"/>
      <c r="EX62" s="490"/>
      <c r="EY62" s="490"/>
      <c r="EZ62" s="490"/>
      <c r="FA62" s="490"/>
      <c r="FB62" s="490"/>
      <c r="FC62" s="490"/>
      <c r="FD62" s="490"/>
      <c r="FE62" s="490"/>
      <c r="FF62" s="490"/>
      <c r="FG62" s="490"/>
      <c r="FH62" s="490"/>
      <c r="FI62" s="490"/>
      <c r="FJ62" s="490"/>
      <c r="FK62" s="490"/>
      <c r="FL62" s="490"/>
      <c r="FM62" s="490"/>
      <c r="FN62" s="490"/>
      <c r="FO62" s="490"/>
      <c r="FP62" s="490"/>
      <c r="FQ62" s="490"/>
      <c r="FR62" s="490"/>
      <c r="FS62" s="490"/>
      <c r="FT62" s="490"/>
      <c r="FU62" s="490"/>
      <c r="FV62" s="490"/>
      <c r="FW62" s="490"/>
      <c r="FX62" s="490"/>
      <c r="FY62" s="490"/>
      <c r="FZ62" s="490"/>
      <c r="GA62" s="490"/>
      <c r="GB62" s="490"/>
      <c r="GC62" s="490"/>
      <c r="GD62" s="490"/>
      <c r="GE62" s="490"/>
      <c r="GF62" s="490"/>
      <c r="GG62" s="490"/>
      <c r="GH62" s="490"/>
      <c r="GI62" s="490"/>
      <c r="GJ62" s="490"/>
      <c r="GK62" s="490"/>
      <c r="GL62" s="490"/>
      <c r="GM62" s="490"/>
      <c r="GN62" s="490"/>
      <c r="GO62" s="490"/>
      <c r="GP62" s="490"/>
      <c r="GQ62" s="490"/>
      <c r="GR62" s="490"/>
      <c r="GS62" s="490"/>
      <c r="GT62" s="490"/>
      <c r="GU62" s="490"/>
      <c r="GV62" s="490"/>
      <c r="GW62" s="490"/>
      <c r="GX62" s="490"/>
      <c r="GY62" s="490"/>
      <c r="GZ62" s="490"/>
      <c r="HA62" s="490"/>
      <c r="HB62" s="490"/>
      <c r="HC62" s="490"/>
      <c r="HD62" s="490"/>
      <c r="HE62" s="490"/>
      <c r="HF62" s="490"/>
      <c r="HG62" s="490"/>
      <c r="HH62" s="490"/>
      <c r="HI62" s="490"/>
      <c r="HJ62" s="490"/>
      <c r="HK62" s="490"/>
      <c r="HL62" s="490"/>
      <c r="HM62" s="490"/>
      <c r="HN62" s="490"/>
      <c r="HO62" s="490"/>
      <c r="HP62" s="490"/>
      <c r="HQ62" s="490"/>
      <c r="HR62" s="490"/>
      <c r="HS62" s="490"/>
      <c r="HT62" s="490"/>
      <c r="HU62" s="490"/>
      <c r="HV62" s="490"/>
      <c r="HW62" s="490"/>
      <c r="HX62" s="490"/>
      <c r="HY62" s="490"/>
      <c r="HZ62" s="490"/>
      <c r="IA62" s="490"/>
      <c r="IB62" s="490"/>
      <c r="IC62" s="490"/>
      <c r="ID62" s="490"/>
      <c r="IE62" s="490"/>
      <c r="IF62" s="490"/>
      <c r="IG62" s="490"/>
    </row>
    <row r="63" spans="1:241" ht="30.9" customHeight="1">
      <c r="A63" s="430" t="str">
        <f t="shared" si="2"/>
        <v>Baris Terisi</v>
      </c>
      <c r="B63" s="921"/>
      <c r="C63" s="942"/>
      <c r="D63" s="434">
        <f>IF(E63=0,"",3)</f>
        <v>3</v>
      </c>
      <c r="E63" s="435" t="s">
        <v>631</v>
      </c>
      <c r="F63" s="447"/>
      <c r="G63" s="902"/>
      <c r="H63" s="902"/>
      <c r="I63" s="902"/>
      <c r="J63" s="902"/>
      <c r="K63" s="483"/>
      <c r="L63" s="484"/>
      <c r="M63" s="485"/>
      <c r="N63" s="486">
        <f t="shared" si="3"/>
        <v>0</v>
      </c>
      <c r="O63" s="486"/>
      <c r="P63" s="487"/>
      <c r="Q63" s="487"/>
      <c r="R63" s="487"/>
      <c r="S63" s="487"/>
      <c r="T63" s="490"/>
      <c r="U63" s="490"/>
      <c r="V63" s="490"/>
      <c r="W63" s="490"/>
      <c r="X63" s="490"/>
      <c r="Y63" s="490"/>
      <c r="Z63" s="490"/>
      <c r="AA63" s="490"/>
      <c r="AB63" s="490"/>
      <c r="AC63" s="490"/>
      <c r="AD63" s="490"/>
      <c r="AE63" s="490"/>
      <c r="AF63" s="490"/>
      <c r="AG63" s="490"/>
      <c r="AH63" s="490"/>
      <c r="AI63" s="490"/>
      <c r="AJ63" s="490"/>
      <c r="AK63" s="490"/>
      <c r="AL63" s="490"/>
      <c r="AM63" s="490"/>
      <c r="AN63" s="490"/>
      <c r="AO63" s="490"/>
      <c r="AP63" s="490"/>
      <c r="AQ63" s="490"/>
      <c r="AR63" s="490"/>
      <c r="AS63" s="490"/>
      <c r="AT63" s="490"/>
      <c r="AU63" s="490"/>
      <c r="AV63" s="490"/>
      <c r="AW63" s="490"/>
      <c r="AX63" s="490"/>
      <c r="AY63" s="490"/>
      <c r="AZ63" s="490"/>
      <c r="BA63" s="490"/>
      <c r="BB63" s="490"/>
      <c r="BC63" s="490"/>
      <c r="BD63" s="490"/>
      <c r="BE63" s="490"/>
      <c r="BF63" s="490"/>
      <c r="BG63" s="490"/>
      <c r="BH63" s="490"/>
      <c r="BI63" s="490"/>
      <c r="BJ63" s="490"/>
      <c r="BK63" s="490"/>
      <c r="BL63" s="490"/>
      <c r="BM63" s="490"/>
      <c r="BN63" s="490"/>
      <c r="BO63" s="490"/>
      <c r="BP63" s="490"/>
      <c r="BQ63" s="490"/>
      <c r="BR63" s="490"/>
      <c r="BS63" s="490"/>
      <c r="BT63" s="490"/>
      <c r="BU63" s="490"/>
      <c r="BV63" s="490"/>
      <c r="BW63" s="490"/>
      <c r="BX63" s="490"/>
      <c r="BY63" s="490"/>
      <c r="BZ63" s="490"/>
      <c r="CA63" s="490"/>
      <c r="CB63" s="490"/>
      <c r="CC63" s="490"/>
      <c r="CD63" s="490"/>
      <c r="CE63" s="490"/>
      <c r="CF63" s="490"/>
      <c r="CG63" s="490"/>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0"/>
      <c r="DM63" s="490"/>
      <c r="DN63" s="490"/>
      <c r="DO63" s="490"/>
      <c r="DP63" s="490"/>
      <c r="DQ63" s="490"/>
      <c r="DR63" s="490"/>
      <c r="DS63" s="490"/>
      <c r="DT63" s="490"/>
      <c r="DU63" s="490"/>
      <c r="DV63" s="490"/>
      <c r="DW63" s="490"/>
      <c r="DX63" s="490"/>
      <c r="DY63" s="490"/>
      <c r="DZ63" s="490"/>
      <c r="EA63" s="490"/>
      <c r="EB63" s="490"/>
      <c r="EC63" s="490"/>
      <c r="ED63" s="490"/>
      <c r="EE63" s="490"/>
      <c r="EF63" s="490"/>
      <c r="EG63" s="490"/>
      <c r="EH63" s="490"/>
      <c r="EI63" s="490"/>
      <c r="EJ63" s="490"/>
      <c r="EK63" s="490"/>
      <c r="EL63" s="490"/>
      <c r="EM63" s="490"/>
      <c r="EN63" s="490"/>
      <c r="EO63" s="490"/>
      <c r="EP63" s="490"/>
      <c r="EQ63" s="490"/>
      <c r="ER63" s="490"/>
      <c r="ES63" s="490"/>
      <c r="ET63" s="490"/>
      <c r="EU63" s="490"/>
      <c r="EV63" s="490"/>
      <c r="EW63" s="490"/>
      <c r="EX63" s="490"/>
      <c r="EY63" s="490"/>
      <c r="EZ63" s="490"/>
      <c r="FA63" s="490"/>
      <c r="FB63" s="490"/>
      <c r="FC63" s="490"/>
      <c r="FD63" s="490"/>
      <c r="FE63" s="490"/>
      <c r="FF63" s="490"/>
      <c r="FG63" s="490"/>
      <c r="FH63" s="490"/>
      <c r="FI63" s="490"/>
      <c r="FJ63" s="490"/>
      <c r="FK63" s="490"/>
      <c r="FL63" s="490"/>
      <c r="FM63" s="490"/>
      <c r="FN63" s="490"/>
      <c r="FO63" s="490"/>
      <c r="FP63" s="490"/>
      <c r="FQ63" s="490"/>
      <c r="FR63" s="490"/>
      <c r="FS63" s="490"/>
      <c r="FT63" s="490"/>
      <c r="FU63" s="490"/>
      <c r="FV63" s="490"/>
      <c r="FW63" s="490"/>
      <c r="FX63" s="490"/>
      <c r="FY63" s="490"/>
      <c r="FZ63" s="490"/>
      <c r="GA63" s="490"/>
      <c r="GB63" s="490"/>
      <c r="GC63" s="490"/>
      <c r="GD63" s="490"/>
      <c r="GE63" s="490"/>
      <c r="GF63" s="490"/>
      <c r="GG63" s="490"/>
      <c r="GH63" s="490"/>
      <c r="GI63" s="490"/>
      <c r="GJ63" s="490"/>
      <c r="GK63" s="490"/>
      <c r="GL63" s="490"/>
      <c r="GM63" s="490"/>
      <c r="GN63" s="490"/>
      <c r="GO63" s="490"/>
      <c r="GP63" s="490"/>
      <c r="GQ63" s="490"/>
      <c r="GR63" s="490"/>
      <c r="GS63" s="490"/>
      <c r="GT63" s="490"/>
      <c r="GU63" s="490"/>
      <c r="GV63" s="490"/>
      <c r="GW63" s="490"/>
      <c r="GX63" s="490"/>
      <c r="GY63" s="490"/>
      <c r="GZ63" s="490"/>
      <c r="HA63" s="490"/>
      <c r="HB63" s="490"/>
      <c r="HC63" s="490"/>
      <c r="HD63" s="490"/>
      <c r="HE63" s="490"/>
      <c r="HF63" s="490"/>
      <c r="HG63" s="490"/>
      <c r="HH63" s="490"/>
      <c r="HI63" s="490"/>
      <c r="HJ63" s="490"/>
      <c r="HK63" s="490"/>
      <c r="HL63" s="490"/>
      <c r="HM63" s="490"/>
      <c r="HN63" s="490"/>
      <c r="HO63" s="490"/>
      <c r="HP63" s="490"/>
      <c r="HQ63" s="490"/>
      <c r="HR63" s="490"/>
      <c r="HS63" s="490"/>
      <c r="HT63" s="490"/>
      <c r="HU63" s="490"/>
      <c r="HV63" s="490"/>
      <c r="HW63" s="490"/>
      <c r="HX63" s="490"/>
      <c r="HY63" s="490"/>
      <c r="HZ63" s="490"/>
      <c r="IA63" s="490"/>
      <c r="IB63" s="490"/>
      <c r="IC63" s="490"/>
      <c r="ID63" s="490"/>
      <c r="IE63" s="490"/>
      <c r="IF63" s="490"/>
      <c r="IG63" s="490"/>
    </row>
    <row r="64" spans="1:241" ht="57" customHeight="1">
      <c r="A64" s="430" t="str">
        <f t="shared" si="2"/>
        <v>Baris Terisi</v>
      </c>
      <c r="B64" s="921"/>
      <c r="C64" s="942"/>
      <c r="D64" s="434">
        <f>IF(E64=0,"",4)</f>
        <v>4</v>
      </c>
      <c r="E64" s="476" t="s">
        <v>632</v>
      </c>
      <c r="F64" s="450"/>
      <c r="G64" s="902"/>
      <c r="H64" s="902"/>
      <c r="I64" s="902"/>
      <c r="J64" s="902"/>
      <c r="K64" s="483"/>
      <c r="L64" s="484"/>
      <c r="M64" s="485"/>
      <c r="N64" s="486">
        <f t="shared" si="3"/>
        <v>0</v>
      </c>
      <c r="O64" s="486"/>
      <c r="P64" s="487"/>
      <c r="Q64" s="487"/>
      <c r="R64" s="487"/>
      <c r="S64" s="487"/>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c r="AW64" s="490"/>
      <c r="AX64" s="490"/>
      <c r="AY64" s="490"/>
      <c r="AZ64" s="490"/>
      <c r="BA64" s="490"/>
      <c r="BB64" s="490"/>
      <c r="BC64" s="490"/>
      <c r="BD64" s="490"/>
      <c r="BE64" s="490"/>
      <c r="BF64" s="490"/>
      <c r="BG64" s="490"/>
      <c r="BH64" s="490"/>
      <c r="BI64" s="490"/>
      <c r="BJ64" s="490"/>
      <c r="BK64" s="490"/>
      <c r="BL64" s="490"/>
      <c r="BM64" s="490"/>
      <c r="BN64" s="490"/>
      <c r="BO64" s="490"/>
      <c r="BP64" s="490"/>
      <c r="BQ64" s="490"/>
      <c r="BR64" s="490"/>
      <c r="BS64" s="490"/>
      <c r="BT64" s="490"/>
      <c r="BU64" s="490"/>
      <c r="BV64" s="490"/>
      <c r="BW64" s="490"/>
      <c r="BX64" s="490"/>
      <c r="BY64" s="490"/>
      <c r="BZ64" s="490"/>
      <c r="CA64" s="490"/>
      <c r="CB64" s="490"/>
      <c r="CC64" s="490"/>
      <c r="CD64" s="490"/>
      <c r="CE64" s="490"/>
      <c r="CF64" s="490"/>
      <c r="CG64" s="490"/>
      <c r="CH64" s="490"/>
      <c r="CI64" s="490"/>
      <c r="CJ64" s="490"/>
      <c r="CK64" s="490"/>
      <c r="CL64" s="490"/>
      <c r="CM64" s="490"/>
      <c r="CN64" s="490"/>
      <c r="CO64" s="490"/>
      <c r="CP64" s="490"/>
      <c r="CQ64" s="490"/>
      <c r="CR64" s="490"/>
      <c r="CS64" s="490"/>
      <c r="CT64" s="490"/>
      <c r="CU64" s="490"/>
      <c r="CV64" s="490"/>
      <c r="CW64" s="490"/>
      <c r="CX64" s="490"/>
      <c r="CY64" s="490"/>
      <c r="CZ64" s="490"/>
      <c r="DA64" s="490"/>
      <c r="DB64" s="490"/>
      <c r="DC64" s="490"/>
      <c r="DD64" s="490"/>
      <c r="DE64" s="490"/>
      <c r="DF64" s="490"/>
      <c r="DG64" s="490"/>
      <c r="DH64" s="490"/>
      <c r="DI64" s="490"/>
      <c r="DJ64" s="490"/>
      <c r="DK64" s="490"/>
      <c r="DL64" s="490"/>
      <c r="DM64" s="490"/>
      <c r="DN64" s="490"/>
      <c r="DO64" s="490"/>
      <c r="DP64" s="490"/>
      <c r="DQ64" s="490"/>
      <c r="DR64" s="490"/>
      <c r="DS64" s="490"/>
      <c r="DT64" s="490"/>
      <c r="DU64" s="490"/>
      <c r="DV64" s="490"/>
      <c r="DW64" s="490"/>
      <c r="DX64" s="490"/>
      <c r="DY64" s="490"/>
      <c r="DZ64" s="490"/>
      <c r="EA64" s="490"/>
      <c r="EB64" s="490"/>
      <c r="EC64" s="490"/>
      <c r="ED64" s="490"/>
      <c r="EE64" s="490"/>
      <c r="EF64" s="490"/>
      <c r="EG64" s="490"/>
      <c r="EH64" s="490"/>
      <c r="EI64" s="490"/>
      <c r="EJ64" s="490"/>
      <c r="EK64" s="490"/>
      <c r="EL64" s="490"/>
      <c r="EM64" s="490"/>
      <c r="EN64" s="490"/>
      <c r="EO64" s="490"/>
      <c r="EP64" s="490"/>
      <c r="EQ64" s="490"/>
      <c r="ER64" s="490"/>
      <c r="ES64" s="490"/>
      <c r="ET64" s="490"/>
      <c r="EU64" s="490"/>
      <c r="EV64" s="490"/>
      <c r="EW64" s="490"/>
      <c r="EX64" s="490"/>
      <c r="EY64" s="490"/>
      <c r="EZ64" s="490"/>
      <c r="FA64" s="490"/>
      <c r="FB64" s="490"/>
      <c r="FC64" s="490"/>
      <c r="FD64" s="490"/>
      <c r="FE64" s="490"/>
      <c r="FF64" s="490"/>
      <c r="FG64" s="490"/>
      <c r="FH64" s="490"/>
      <c r="FI64" s="490"/>
      <c r="FJ64" s="490"/>
      <c r="FK64" s="490"/>
      <c r="FL64" s="490"/>
      <c r="FM64" s="490"/>
      <c r="FN64" s="490"/>
      <c r="FO64" s="490"/>
      <c r="FP64" s="490"/>
      <c r="FQ64" s="490"/>
      <c r="FR64" s="490"/>
      <c r="FS64" s="490"/>
      <c r="FT64" s="490"/>
      <c r="FU64" s="490"/>
      <c r="FV64" s="490"/>
      <c r="FW64" s="490"/>
      <c r="FX64" s="490"/>
      <c r="FY64" s="490"/>
      <c r="FZ64" s="490"/>
      <c r="GA64" s="490"/>
      <c r="GB64" s="490"/>
      <c r="GC64" s="490"/>
      <c r="GD64" s="490"/>
      <c r="GE64" s="490"/>
      <c r="GF64" s="490"/>
      <c r="GG64" s="490"/>
      <c r="GH64" s="490"/>
      <c r="GI64" s="490"/>
      <c r="GJ64" s="490"/>
      <c r="GK64" s="490"/>
      <c r="GL64" s="490"/>
      <c r="GM64" s="490"/>
      <c r="GN64" s="490"/>
      <c r="GO64" s="490"/>
      <c r="GP64" s="490"/>
      <c r="GQ64" s="490"/>
      <c r="GR64" s="490"/>
      <c r="GS64" s="490"/>
      <c r="GT64" s="490"/>
      <c r="GU64" s="490"/>
      <c r="GV64" s="490"/>
      <c r="GW64" s="490"/>
      <c r="GX64" s="490"/>
      <c r="GY64" s="490"/>
      <c r="GZ64" s="490"/>
      <c r="HA64" s="490"/>
      <c r="HB64" s="490"/>
      <c r="HC64" s="490"/>
      <c r="HD64" s="490"/>
      <c r="HE64" s="490"/>
      <c r="HF64" s="490"/>
      <c r="HG64" s="490"/>
      <c r="HH64" s="490"/>
      <c r="HI64" s="490"/>
      <c r="HJ64" s="490"/>
      <c r="HK64" s="490"/>
      <c r="HL64" s="490"/>
      <c r="HM64" s="490"/>
      <c r="HN64" s="490"/>
      <c r="HO64" s="490"/>
      <c r="HP64" s="490"/>
      <c r="HQ64" s="490"/>
      <c r="HR64" s="490"/>
      <c r="HS64" s="490"/>
      <c r="HT64" s="490"/>
      <c r="HU64" s="490"/>
      <c r="HV64" s="490"/>
      <c r="HW64" s="490"/>
      <c r="HX64" s="490"/>
      <c r="HY64" s="490"/>
      <c r="HZ64" s="490"/>
      <c r="IA64" s="490"/>
      <c r="IB64" s="490"/>
      <c r="IC64" s="490"/>
      <c r="ID64" s="490"/>
      <c r="IE64" s="490"/>
      <c r="IF64" s="490"/>
      <c r="IG64" s="490"/>
    </row>
    <row r="65" spans="1:241" ht="54" customHeight="1">
      <c r="A65" s="430" t="str">
        <f t="shared" si="2"/>
        <v>Baris Terisi</v>
      </c>
      <c r="B65" s="920">
        <v>3</v>
      </c>
      <c r="C65" s="943" t="s">
        <v>633</v>
      </c>
      <c r="D65" s="431">
        <f>IF(E65=0,"",1)</f>
        <v>1</v>
      </c>
      <c r="E65" s="432" t="s">
        <v>634</v>
      </c>
      <c r="F65" s="446"/>
      <c r="G65" s="902">
        <f>IF($S65=$O$174,$S65,1)</f>
        <v>1</v>
      </c>
      <c r="H65" s="902">
        <f>IF($S65=$P$174,$S65,2)</f>
        <v>2</v>
      </c>
      <c r="I65" s="902">
        <f>IF($S65=$Q$174,$S65,3)</f>
        <v>3</v>
      </c>
      <c r="J65" s="902">
        <f>IF($S65=$R$174,$S65,4)</f>
        <v>4</v>
      </c>
      <c r="K65" s="483"/>
      <c r="L65" s="484"/>
      <c r="M65" s="485"/>
      <c r="N65" s="486">
        <f t="shared" si="3"/>
        <v>0</v>
      </c>
      <c r="O65" s="486">
        <f>SUM(N65:N68)</f>
        <v>0</v>
      </c>
      <c r="P65" s="487">
        <v>4</v>
      </c>
      <c r="Q65" s="487">
        <f>(O65/P65)*100</f>
        <v>0</v>
      </c>
      <c r="R65" s="221">
        <f>IF(Q65&gt;=80,4,IF(Q65&gt;=60,3,IF(Q65&gt;=40,2,IF(Q65&gt;=20,1,0))))</f>
        <v>0</v>
      </c>
      <c r="S65" s="487">
        <f>IF(R65=1,$O$174,IF(R65=2,$P$174,IF(R65=3,$Q$174,IF(R65=4,$R$174,0))))</f>
        <v>0</v>
      </c>
      <c r="T65" s="490"/>
      <c r="U65" s="490"/>
      <c r="V65" s="490"/>
      <c r="W65" s="490"/>
      <c r="X65" s="490"/>
      <c r="Y65" s="490"/>
      <c r="Z65" s="490"/>
      <c r="AA65" s="490"/>
      <c r="AB65" s="490"/>
      <c r="AC65" s="490"/>
      <c r="AD65" s="490"/>
      <c r="AE65" s="490"/>
      <c r="AF65" s="490"/>
      <c r="AG65" s="490"/>
      <c r="AH65" s="490"/>
      <c r="AI65" s="490"/>
      <c r="AJ65" s="490"/>
      <c r="AK65" s="490"/>
      <c r="AL65" s="490"/>
      <c r="AM65" s="490"/>
      <c r="AN65" s="490"/>
      <c r="AO65" s="490"/>
      <c r="AP65" s="490"/>
      <c r="AQ65" s="490"/>
      <c r="AR65" s="490"/>
      <c r="AS65" s="490"/>
      <c r="AT65" s="490"/>
      <c r="AU65" s="490"/>
      <c r="AV65" s="490"/>
      <c r="AW65" s="490"/>
      <c r="AX65" s="490"/>
      <c r="AY65" s="490"/>
      <c r="AZ65" s="490"/>
      <c r="BA65" s="490"/>
      <c r="BB65" s="490"/>
      <c r="BC65" s="490"/>
      <c r="BD65" s="490"/>
      <c r="BE65" s="490"/>
      <c r="BF65" s="490"/>
      <c r="BG65" s="490"/>
      <c r="BH65" s="490"/>
      <c r="BI65" s="490"/>
      <c r="BJ65" s="490"/>
      <c r="BK65" s="490"/>
      <c r="BL65" s="490"/>
      <c r="BM65" s="490"/>
      <c r="BN65" s="490"/>
      <c r="BO65" s="490"/>
      <c r="BP65" s="490"/>
      <c r="BQ65" s="490"/>
      <c r="BR65" s="490"/>
      <c r="BS65" s="490"/>
      <c r="BT65" s="490"/>
      <c r="BU65" s="490"/>
      <c r="BV65" s="490"/>
      <c r="BW65" s="490"/>
      <c r="BX65" s="490"/>
      <c r="BY65" s="490"/>
      <c r="BZ65" s="490"/>
      <c r="CA65" s="490"/>
      <c r="CB65" s="490"/>
      <c r="CC65" s="490"/>
      <c r="CD65" s="490"/>
      <c r="CE65" s="490"/>
      <c r="CF65" s="490"/>
      <c r="CG65" s="490"/>
      <c r="CH65" s="490"/>
      <c r="CI65" s="490"/>
      <c r="CJ65" s="490"/>
      <c r="CK65" s="490"/>
      <c r="CL65" s="490"/>
      <c r="CM65" s="490"/>
      <c r="CN65" s="490"/>
      <c r="CO65" s="490"/>
      <c r="CP65" s="490"/>
      <c r="CQ65" s="490"/>
      <c r="CR65" s="490"/>
      <c r="CS65" s="490"/>
      <c r="CT65" s="490"/>
      <c r="CU65" s="490"/>
      <c r="CV65" s="490"/>
      <c r="CW65" s="490"/>
      <c r="CX65" s="490"/>
      <c r="CY65" s="490"/>
      <c r="CZ65" s="490"/>
      <c r="DA65" s="490"/>
      <c r="DB65" s="490"/>
      <c r="DC65" s="490"/>
      <c r="DD65" s="490"/>
      <c r="DE65" s="490"/>
      <c r="DF65" s="490"/>
      <c r="DG65" s="490"/>
      <c r="DH65" s="490"/>
      <c r="DI65" s="490"/>
      <c r="DJ65" s="490"/>
      <c r="DK65" s="490"/>
      <c r="DL65" s="490"/>
      <c r="DM65" s="490"/>
      <c r="DN65" s="490"/>
      <c r="DO65" s="490"/>
      <c r="DP65" s="490"/>
      <c r="DQ65" s="490"/>
      <c r="DR65" s="490"/>
      <c r="DS65" s="490"/>
      <c r="DT65" s="490"/>
      <c r="DU65" s="490"/>
      <c r="DV65" s="490"/>
      <c r="DW65" s="490"/>
      <c r="DX65" s="490"/>
      <c r="DY65" s="490"/>
      <c r="DZ65" s="490"/>
      <c r="EA65" s="490"/>
      <c r="EB65" s="490"/>
      <c r="EC65" s="490"/>
      <c r="ED65" s="490"/>
      <c r="EE65" s="490"/>
      <c r="EF65" s="490"/>
      <c r="EG65" s="490"/>
      <c r="EH65" s="490"/>
      <c r="EI65" s="490"/>
      <c r="EJ65" s="490"/>
      <c r="EK65" s="490"/>
      <c r="EL65" s="490"/>
      <c r="EM65" s="490"/>
      <c r="EN65" s="490"/>
      <c r="EO65" s="490"/>
      <c r="EP65" s="490"/>
      <c r="EQ65" s="490"/>
      <c r="ER65" s="490"/>
      <c r="ES65" s="490"/>
      <c r="ET65" s="490"/>
      <c r="EU65" s="490"/>
      <c r="EV65" s="490"/>
      <c r="EW65" s="490"/>
      <c r="EX65" s="490"/>
      <c r="EY65" s="490"/>
      <c r="EZ65" s="490"/>
      <c r="FA65" s="490"/>
      <c r="FB65" s="490"/>
      <c r="FC65" s="490"/>
      <c r="FD65" s="490"/>
      <c r="FE65" s="490"/>
      <c r="FF65" s="490"/>
      <c r="FG65" s="490"/>
      <c r="FH65" s="490"/>
      <c r="FI65" s="490"/>
      <c r="FJ65" s="490"/>
      <c r="FK65" s="490"/>
      <c r="FL65" s="490"/>
      <c r="FM65" s="490"/>
      <c r="FN65" s="490"/>
      <c r="FO65" s="490"/>
      <c r="FP65" s="490"/>
      <c r="FQ65" s="490"/>
      <c r="FR65" s="490"/>
      <c r="FS65" s="490"/>
      <c r="FT65" s="490"/>
      <c r="FU65" s="490"/>
      <c r="FV65" s="490"/>
      <c r="FW65" s="490"/>
      <c r="FX65" s="490"/>
      <c r="FY65" s="490"/>
      <c r="FZ65" s="490"/>
      <c r="GA65" s="490"/>
      <c r="GB65" s="490"/>
      <c r="GC65" s="490"/>
      <c r="GD65" s="490"/>
      <c r="GE65" s="490"/>
      <c r="GF65" s="490"/>
      <c r="GG65" s="490"/>
      <c r="GH65" s="490"/>
      <c r="GI65" s="490"/>
      <c r="GJ65" s="490"/>
      <c r="GK65" s="490"/>
      <c r="GL65" s="490"/>
      <c r="GM65" s="490"/>
      <c r="GN65" s="490"/>
      <c r="GO65" s="490"/>
      <c r="GP65" s="490"/>
      <c r="GQ65" s="490"/>
      <c r="GR65" s="490"/>
      <c r="GS65" s="490"/>
      <c r="GT65" s="490"/>
      <c r="GU65" s="490"/>
      <c r="GV65" s="490"/>
      <c r="GW65" s="490"/>
      <c r="GX65" s="490"/>
      <c r="GY65" s="490"/>
      <c r="GZ65" s="490"/>
      <c r="HA65" s="490"/>
      <c r="HB65" s="490"/>
      <c r="HC65" s="490"/>
      <c r="HD65" s="490"/>
      <c r="HE65" s="490"/>
      <c r="HF65" s="490"/>
      <c r="HG65" s="490"/>
      <c r="HH65" s="490"/>
      <c r="HI65" s="490"/>
      <c r="HJ65" s="490"/>
      <c r="HK65" s="490"/>
      <c r="HL65" s="490"/>
      <c r="HM65" s="490"/>
      <c r="HN65" s="490"/>
      <c r="HO65" s="490"/>
      <c r="HP65" s="490"/>
      <c r="HQ65" s="490"/>
      <c r="HR65" s="490"/>
      <c r="HS65" s="490"/>
      <c r="HT65" s="490"/>
      <c r="HU65" s="490"/>
      <c r="HV65" s="490"/>
      <c r="HW65" s="490"/>
      <c r="HX65" s="490"/>
      <c r="HY65" s="490"/>
      <c r="HZ65" s="490"/>
      <c r="IA65" s="490"/>
      <c r="IB65" s="490"/>
      <c r="IC65" s="490"/>
      <c r="ID65" s="490"/>
      <c r="IE65" s="490"/>
      <c r="IF65" s="490"/>
      <c r="IG65" s="490"/>
    </row>
    <row r="66" spans="1:241" ht="54" customHeight="1">
      <c r="A66" s="430" t="str">
        <f t="shared" si="2"/>
        <v>Baris Terisi</v>
      </c>
      <c r="B66" s="921"/>
      <c r="C66" s="942"/>
      <c r="D66" s="434">
        <f>IF(E66=0,"",2)</f>
        <v>2</v>
      </c>
      <c r="E66" s="435" t="s">
        <v>635</v>
      </c>
      <c r="F66" s="447"/>
      <c r="G66" s="902"/>
      <c r="H66" s="902"/>
      <c r="I66" s="902"/>
      <c r="J66" s="902"/>
      <c r="K66" s="483"/>
      <c r="L66" s="484"/>
      <c r="M66" s="485"/>
      <c r="N66" s="486">
        <f t="shared" si="3"/>
        <v>0</v>
      </c>
      <c r="O66" s="486"/>
      <c r="P66" s="487"/>
      <c r="Q66" s="487"/>
      <c r="R66" s="487"/>
      <c r="S66" s="487"/>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c r="AW66" s="490"/>
      <c r="AX66" s="490"/>
      <c r="AY66" s="490"/>
      <c r="AZ66" s="490"/>
      <c r="BA66" s="490"/>
      <c r="BB66" s="490"/>
      <c r="BC66" s="490"/>
      <c r="BD66" s="490"/>
      <c r="BE66" s="490"/>
      <c r="BF66" s="490"/>
      <c r="BG66" s="490"/>
      <c r="BH66" s="490"/>
      <c r="BI66" s="490"/>
      <c r="BJ66" s="490"/>
      <c r="BK66" s="490"/>
      <c r="BL66" s="490"/>
      <c r="BM66" s="490"/>
      <c r="BN66" s="490"/>
      <c r="BO66" s="490"/>
      <c r="BP66" s="490"/>
      <c r="BQ66" s="490"/>
      <c r="BR66" s="490"/>
      <c r="BS66" s="490"/>
      <c r="BT66" s="490"/>
      <c r="BU66" s="490"/>
      <c r="BV66" s="490"/>
      <c r="BW66" s="490"/>
      <c r="BX66" s="490"/>
      <c r="BY66" s="490"/>
      <c r="BZ66" s="490"/>
      <c r="CA66" s="490"/>
      <c r="CB66" s="490"/>
      <c r="CC66" s="490"/>
      <c r="CD66" s="490"/>
      <c r="CE66" s="490"/>
      <c r="CF66" s="490"/>
      <c r="CG66" s="490"/>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0"/>
      <c r="DM66" s="490"/>
      <c r="DN66" s="490"/>
      <c r="DO66" s="490"/>
      <c r="DP66" s="490"/>
      <c r="DQ66" s="490"/>
      <c r="DR66" s="490"/>
      <c r="DS66" s="490"/>
      <c r="DT66" s="490"/>
      <c r="DU66" s="490"/>
      <c r="DV66" s="490"/>
      <c r="DW66" s="490"/>
      <c r="DX66" s="490"/>
      <c r="DY66" s="490"/>
      <c r="DZ66" s="490"/>
      <c r="EA66" s="490"/>
      <c r="EB66" s="490"/>
      <c r="EC66" s="490"/>
      <c r="ED66" s="490"/>
      <c r="EE66" s="490"/>
      <c r="EF66" s="490"/>
      <c r="EG66" s="490"/>
      <c r="EH66" s="490"/>
      <c r="EI66" s="490"/>
      <c r="EJ66" s="490"/>
      <c r="EK66" s="490"/>
      <c r="EL66" s="490"/>
      <c r="EM66" s="490"/>
      <c r="EN66" s="490"/>
      <c r="EO66" s="490"/>
      <c r="EP66" s="490"/>
      <c r="EQ66" s="490"/>
      <c r="ER66" s="490"/>
      <c r="ES66" s="490"/>
      <c r="ET66" s="490"/>
      <c r="EU66" s="490"/>
      <c r="EV66" s="490"/>
      <c r="EW66" s="490"/>
      <c r="EX66" s="490"/>
      <c r="EY66" s="490"/>
      <c r="EZ66" s="490"/>
      <c r="FA66" s="490"/>
      <c r="FB66" s="490"/>
      <c r="FC66" s="490"/>
      <c r="FD66" s="490"/>
      <c r="FE66" s="490"/>
      <c r="FF66" s="490"/>
      <c r="FG66" s="490"/>
      <c r="FH66" s="490"/>
      <c r="FI66" s="490"/>
      <c r="FJ66" s="490"/>
      <c r="FK66" s="490"/>
      <c r="FL66" s="490"/>
      <c r="FM66" s="490"/>
      <c r="FN66" s="490"/>
      <c r="FO66" s="490"/>
      <c r="FP66" s="490"/>
      <c r="FQ66" s="490"/>
      <c r="FR66" s="490"/>
      <c r="FS66" s="490"/>
      <c r="FT66" s="490"/>
      <c r="FU66" s="490"/>
      <c r="FV66" s="490"/>
      <c r="FW66" s="490"/>
      <c r="FX66" s="490"/>
      <c r="FY66" s="490"/>
      <c r="FZ66" s="490"/>
      <c r="GA66" s="490"/>
      <c r="GB66" s="490"/>
      <c r="GC66" s="490"/>
      <c r="GD66" s="490"/>
      <c r="GE66" s="490"/>
      <c r="GF66" s="490"/>
      <c r="GG66" s="490"/>
      <c r="GH66" s="490"/>
      <c r="GI66" s="490"/>
      <c r="GJ66" s="490"/>
      <c r="GK66" s="490"/>
      <c r="GL66" s="490"/>
      <c r="GM66" s="490"/>
      <c r="GN66" s="490"/>
      <c r="GO66" s="490"/>
      <c r="GP66" s="490"/>
      <c r="GQ66" s="490"/>
      <c r="GR66" s="490"/>
      <c r="GS66" s="490"/>
      <c r="GT66" s="490"/>
      <c r="GU66" s="490"/>
      <c r="GV66" s="490"/>
      <c r="GW66" s="490"/>
      <c r="GX66" s="490"/>
      <c r="GY66" s="490"/>
      <c r="GZ66" s="490"/>
      <c r="HA66" s="490"/>
      <c r="HB66" s="490"/>
      <c r="HC66" s="490"/>
      <c r="HD66" s="490"/>
      <c r="HE66" s="490"/>
      <c r="HF66" s="490"/>
      <c r="HG66" s="490"/>
      <c r="HH66" s="490"/>
      <c r="HI66" s="490"/>
      <c r="HJ66" s="490"/>
      <c r="HK66" s="490"/>
      <c r="HL66" s="490"/>
      <c r="HM66" s="490"/>
      <c r="HN66" s="490"/>
      <c r="HO66" s="490"/>
      <c r="HP66" s="490"/>
      <c r="HQ66" s="490"/>
      <c r="HR66" s="490"/>
      <c r="HS66" s="490"/>
      <c r="HT66" s="490"/>
      <c r="HU66" s="490"/>
      <c r="HV66" s="490"/>
      <c r="HW66" s="490"/>
      <c r="HX66" s="490"/>
      <c r="HY66" s="490"/>
      <c r="HZ66" s="490"/>
      <c r="IA66" s="490"/>
      <c r="IB66" s="490"/>
      <c r="IC66" s="490"/>
      <c r="ID66" s="490"/>
      <c r="IE66" s="490"/>
      <c r="IF66" s="490"/>
      <c r="IG66" s="490"/>
    </row>
    <row r="67" spans="1:241" ht="41.25" customHeight="1">
      <c r="A67" s="430" t="str">
        <f t="shared" si="2"/>
        <v>Baris Terisi</v>
      </c>
      <c r="B67" s="921"/>
      <c r="C67" s="942"/>
      <c r="D67" s="434">
        <f>IF(E67=0,"",3)</f>
        <v>3</v>
      </c>
      <c r="E67" s="435" t="s">
        <v>636</v>
      </c>
      <c r="F67" s="447"/>
      <c r="G67" s="902"/>
      <c r="H67" s="902"/>
      <c r="I67" s="902"/>
      <c r="J67" s="902"/>
      <c r="K67" s="483"/>
      <c r="L67" s="484"/>
      <c r="M67" s="485"/>
      <c r="N67" s="486">
        <f t="shared" si="3"/>
        <v>0</v>
      </c>
      <c r="O67" s="486"/>
      <c r="P67" s="487"/>
      <c r="Q67" s="487"/>
      <c r="R67" s="487"/>
      <c r="S67" s="487"/>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c r="AY67" s="490"/>
      <c r="AZ67" s="490"/>
      <c r="BA67" s="490"/>
      <c r="BB67" s="490"/>
      <c r="BC67" s="490"/>
      <c r="BD67" s="490"/>
      <c r="BE67" s="490"/>
      <c r="BF67" s="490"/>
      <c r="BG67" s="490"/>
      <c r="BH67" s="490"/>
      <c r="BI67" s="490"/>
      <c r="BJ67" s="490"/>
      <c r="BK67" s="490"/>
      <c r="BL67" s="490"/>
      <c r="BM67" s="490"/>
      <c r="BN67" s="490"/>
      <c r="BO67" s="490"/>
      <c r="BP67" s="490"/>
      <c r="BQ67" s="490"/>
      <c r="BR67" s="490"/>
      <c r="BS67" s="490"/>
      <c r="BT67" s="490"/>
      <c r="BU67" s="490"/>
      <c r="BV67" s="490"/>
      <c r="BW67" s="490"/>
      <c r="BX67" s="490"/>
      <c r="BY67" s="490"/>
      <c r="BZ67" s="490"/>
      <c r="CA67" s="490"/>
      <c r="CB67" s="490"/>
      <c r="CC67" s="490"/>
      <c r="CD67" s="490"/>
      <c r="CE67" s="490"/>
      <c r="CF67" s="490"/>
      <c r="CG67" s="490"/>
      <c r="CH67" s="490"/>
      <c r="CI67" s="490"/>
      <c r="CJ67" s="490"/>
      <c r="CK67" s="490"/>
      <c r="CL67" s="490"/>
      <c r="CM67" s="490"/>
      <c r="CN67" s="490"/>
      <c r="CO67" s="490"/>
      <c r="CP67" s="490"/>
      <c r="CQ67" s="490"/>
      <c r="CR67" s="490"/>
      <c r="CS67" s="490"/>
      <c r="CT67" s="490"/>
      <c r="CU67" s="490"/>
      <c r="CV67" s="490"/>
      <c r="CW67" s="490"/>
      <c r="CX67" s="490"/>
      <c r="CY67" s="490"/>
      <c r="CZ67" s="490"/>
      <c r="DA67" s="490"/>
      <c r="DB67" s="490"/>
      <c r="DC67" s="490"/>
      <c r="DD67" s="490"/>
      <c r="DE67" s="490"/>
      <c r="DF67" s="490"/>
      <c r="DG67" s="490"/>
      <c r="DH67" s="490"/>
      <c r="DI67" s="490"/>
      <c r="DJ67" s="490"/>
      <c r="DK67" s="490"/>
      <c r="DL67" s="490"/>
      <c r="DM67" s="490"/>
      <c r="DN67" s="490"/>
      <c r="DO67" s="490"/>
      <c r="DP67" s="490"/>
      <c r="DQ67" s="490"/>
      <c r="DR67" s="490"/>
      <c r="DS67" s="490"/>
      <c r="DT67" s="490"/>
      <c r="DU67" s="490"/>
      <c r="DV67" s="490"/>
      <c r="DW67" s="490"/>
      <c r="DX67" s="490"/>
      <c r="DY67" s="490"/>
      <c r="DZ67" s="490"/>
      <c r="EA67" s="490"/>
      <c r="EB67" s="490"/>
      <c r="EC67" s="490"/>
      <c r="ED67" s="490"/>
      <c r="EE67" s="490"/>
      <c r="EF67" s="490"/>
      <c r="EG67" s="490"/>
      <c r="EH67" s="490"/>
      <c r="EI67" s="490"/>
      <c r="EJ67" s="490"/>
      <c r="EK67" s="490"/>
      <c r="EL67" s="490"/>
      <c r="EM67" s="490"/>
      <c r="EN67" s="490"/>
      <c r="EO67" s="490"/>
      <c r="EP67" s="490"/>
      <c r="EQ67" s="490"/>
      <c r="ER67" s="490"/>
      <c r="ES67" s="490"/>
      <c r="ET67" s="490"/>
      <c r="EU67" s="490"/>
      <c r="EV67" s="490"/>
      <c r="EW67" s="490"/>
      <c r="EX67" s="490"/>
      <c r="EY67" s="490"/>
      <c r="EZ67" s="490"/>
      <c r="FA67" s="490"/>
      <c r="FB67" s="490"/>
      <c r="FC67" s="490"/>
      <c r="FD67" s="490"/>
      <c r="FE67" s="490"/>
      <c r="FF67" s="490"/>
      <c r="FG67" s="490"/>
      <c r="FH67" s="490"/>
      <c r="FI67" s="490"/>
      <c r="FJ67" s="490"/>
      <c r="FK67" s="490"/>
      <c r="FL67" s="490"/>
      <c r="FM67" s="490"/>
      <c r="FN67" s="490"/>
      <c r="FO67" s="490"/>
      <c r="FP67" s="490"/>
      <c r="FQ67" s="490"/>
      <c r="FR67" s="490"/>
      <c r="FS67" s="490"/>
      <c r="FT67" s="490"/>
      <c r="FU67" s="490"/>
      <c r="FV67" s="490"/>
      <c r="FW67" s="490"/>
      <c r="FX67" s="490"/>
      <c r="FY67" s="490"/>
      <c r="FZ67" s="490"/>
      <c r="GA67" s="490"/>
      <c r="GB67" s="490"/>
      <c r="GC67" s="490"/>
      <c r="GD67" s="490"/>
      <c r="GE67" s="490"/>
      <c r="GF67" s="490"/>
      <c r="GG67" s="490"/>
      <c r="GH67" s="490"/>
      <c r="GI67" s="490"/>
      <c r="GJ67" s="490"/>
      <c r="GK67" s="490"/>
      <c r="GL67" s="490"/>
      <c r="GM67" s="490"/>
      <c r="GN67" s="490"/>
      <c r="GO67" s="490"/>
      <c r="GP67" s="490"/>
      <c r="GQ67" s="490"/>
      <c r="GR67" s="490"/>
      <c r="GS67" s="490"/>
      <c r="GT67" s="490"/>
      <c r="GU67" s="490"/>
      <c r="GV67" s="490"/>
      <c r="GW67" s="490"/>
      <c r="GX67" s="490"/>
      <c r="GY67" s="490"/>
      <c r="GZ67" s="490"/>
      <c r="HA67" s="490"/>
      <c r="HB67" s="490"/>
      <c r="HC67" s="490"/>
      <c r="HD67" s="490"/>
      <c r="HE67" s="490"/>
      <c r="HF67" s="490"/>
      <c r="HG67" s="490"/>
      <c r="HH67" s="490"/>
      <c r="HI67" s="490"/>
      <c r="HJ67" s="490"/>
      <c r="HK67" s="490"/>
      <c r="HL67" s="490"/>
      <c r="HM67" s="490"/>
      <c r="HN67" s="490"/>
      <c r="HO67" s="490"/>
      <c r="HP67" s="490"/>
      <c r="HQ67" s="490"/>
      <c r="HR67" s="490"/>
      <c r="HS67" s="490"/>
      <c r="HT67" s="490"/>
      <c r="HU67" s="490"/>
      <c r="HV67" s="490"/>
      <c r="HW67" s="490"/>
      <c r="HX67" s="490"/>
      <c r="HY67" s="490"/>
      <c r="HZ67" s="490"/>
      <c r="IA67" s="490"/>
      <c r="IB67" s="490"/>
      <c r="IC67" s="490"/>
      <c r="ID67" s="490"/>
      <c r="IE67" s="490"/>
      <c r="IF67" s="490"/>
      <c r="IG67" s="490"/>
    </row>
    <row r="68" spans="1:241" ht="68.25" customHeight="1">
      <c r="A68" s="430" t="str">
        <f t="shared" si="2"/>
        <v>Baris Terisi</v>
      </c>
      <c r="B68" s="922"/>
      <c r="C68" s="944"/>
      <c r="D68" s="434">
        <f>IF(E68=0,"",4)</f>
        <v>4</v>
      </c>
      <c r="E68" s="437" t="s">
        <v>637</v>
      </c>
      <c r="F68" s="450"/>
      <c r="G68" s="902"/>
      <c r="H68" s="902"/>
      <c r="I68" s="902"/>
      <c r="J68" s="902"/>
      <c r="K68" s="483"/>
      <c r="L68" s="484"/>
      <c r="M68" s="485"/>
      <c r="N68" s="486">
        <f t="shared" si="3"/>
        <v>0</v>
      </c>
      <c r="O68" s="486"/>
      <c r="P68" s="487"/>
      <c r="Q68" s="487"/>
      <c r="R68" s="487"/>
      <c r="S68" s="487"/>
      <c r="T68" s="490"/>
      <c r="U68" s="490"/>
      <c r="V68" s="490"/>
      <c r="W68" s="490"/>
      <c r="X68" s="490"/>
      <c r="Y68" s="490"/>
      <c r="Z68" s="490"/>
      <c r="AA68" s="490"/>
      <c r="AB68" s="490"/>
      <c r="AC68" s="490"/>
      <c r="AD68" s="490"/>
      <c r="AE68" s="490"/>
      <c r="AF68" s="490"/>
      <c r="AG68" s="490"/>
      <c r="AH68" s="490"/>
      <c r="AI68" s="490"/>
      <c r="AJ68" s="490"/>
      <c r="AK68" s="490"/>
      <c r="AL68" s="490"/>
      <c r="AM68" s="490"/>
      <c r="AN68" s="490"/>
      <c r="AO68" s="490"/>
      <c r="AP68" s="490"/>
      <c r="AQ68" s="490"/>
      <c r="AR68" s="490"/>
      <c r="AS68" s="490"/>
      <c r="AT68" s="490"/>
      <c r="AU68" s="490"/>
      <c r="AV68" s="490"/>
      <c r="AW68" s="490"/>
      <c r="AX68" s="490"/>
      <c r="AY68" s="490"/>
      <c r="AZ68" s="490"/>
      <c r="BA68" s="490"/>
      <c r="BB68" s="490"/>
      <c r="BC68" s="490"/>
      <c r="BD68" s="490"/>
      <c r="BE68" s="490"/>
      <c r="BF68" s="490"/>
      <c r="BG68" s="490"/>
      <c r="BH68" s="490"/>
      <c r="BI68" s="490"/>
      <c r="BJ68" s="490"/>
      <c r="BK68" s="490"/>
      <c r="BL68" s="490"/>
      <c r="BM68" s="490"/>
      <c r="BN68" s="490"/>
      <c r="BO68" s="490"/>
      <c r="BP68" s="490"/>
      <c r="BQ68" s="490"/>
      <c r="BR68" s="490"/>
      <c r="BS68" s="490"/>
      <c r="BT68" s="490"/>
      <c r="BU68" s="490"/>
      <c r="BV68" s="490"/>
      <c r="BW68" s="490"/>
      <c r="BX68" s="490"/>
      <c r="BY68" s="490"/>
      <c r="BZ68" s="490"/>
      <c r="CA68" s="490"/>
      <c r="CB68" s="490"/>
      <c r="CC68" s="490"/>
      <c r="CD68" s="490"/>
      <c r="CE68" s="490"/>
      <c r="CF68" s="490"/>
      <c r="CG68" s="490"/>
      <c r="CH68" s="490"/>
      <c r="CI68" s="490"/>
      <c r="CJ68" s="490"/>
      <c r="CK68" s="490"/>
      <c r="CL68" s="490"/>
      <c r="CM68" s="490"/>
      <c r="CN68" s="490"/>
      <c r="CO68" s="490"/>
      <c r="CP68" s="490"/>
      <c r="CQ68" s="490"/>
      <c r="CR68" s="490"/>
      <c r="CS68" s="490"/>
      <c r="CT68" s="490"/>
      <c r="CU68" s="490"/>
      <c r="CV68" s="490"/>
      <c r="CW68" s="490"/>
      <c r="CX68" s="490"/>
      <c r="CY68" s="490"/>
      <c r="CZ68" s="490"/>
      <c r="DA68" s="490"/>
      <c r="DB68" s="490"/>
      <c r="DC68" s="490"/>
      <c r="DD68" s="490"/>
      <c r="DE68" s="490"/>
      <c r="DF68" s="490"/>
      <c r="DG68" s="490"/>
      <c r="DH68" s="490"/>
      <c r="DI68" s="490"/>
      <c r="DJ68" s="490"/>
      <c r="DK68" s="490"/>
      <c r="DL68" s="490"/>
      <c r="DM68" s="490"/>
      <c r="DN68" s="490"/>
      <c r="DO68" s="490"/>
      <c r="DP68" s="490"/>
      <c r="DQ68" s="490"/>
      <c r="DR68" s="490"/>
      <c r="DS68" s="490"/>
      <c r="DT68" s="490"/>
      <c r="DU68" s="490"/>
      <c r="DV68" s="490"/>
      <c r="DW68" s="490"/>
      <c r="DX68" s="490"/>
      <c r="DY68" s="490"/>
      <c r="DZ68" s="490"/>
      <c r="EA68" s="490"/>
      <c r="EB68" s="490"/>
      <c r="EC68" s="490"/>
      <c r="ED68" s="490"/>
      <c r="EE68" s="490"/>
      <c r="EF68" s="490"/>
      <c r="EG68" s="490"/>
      <c r="EH68" s="490"/>
      <c r="EI68" s="490"/>
      <c r="EJ68" s="490"/>
      <c r="EK68" s="490"/>
      <c r="EL68" s="490"/>
      <c r="EM68" s="490"/>
      <c r="EN68" s="490"/>
      <c r="EO68" s="490"/>
      <c r="EP68" s="490"/>
      <c r="EQ68" s="490"/>
      <c r="ER68" s="490"/>
      <c r="ES68" s="490"/>
      <c r="ET68" s="490"/>
      <c r="EU68" s="490"/>
      <c r="EV68" s="490"/>
      <c r="EW68" s="490"/>
      <c r="EX68" s="490"/>
      <c r="EY68" s="490"/>
      <c r="EZ68" s="490"/>
      <c r="FA68" s="490"/>
      <c r="FB68" s="490"/>
      <c r="FC68" s="490"/>
      <c r="FD68" s="490"/>
      <c r="FE68" s="490"/>
      <c r="FF68" s="490"/>
      <c r="FG68" s="490"/>
      <c r="FH68" s="490"/>
      <c r="FI68" s="490"/>
      <c r="FJ68" s="490"/>
      <c r="FK68" s="490"/>
      <c r="FL68" s="490"/>
      <c r="FM68" s="490"/>
      <c r="FN68" s="490"/>
      <c r="FO68" s="490"/>
      <c r="FP68" s="490"/>
      <c r="FQ68" s="490"/>
      <c r="FR68" s="490"/>
      <c r="FS68" s="490"/>
      <c r="FT68" s="490"/>
      <c r="FU68" s="490"/>
      <c r="FV68" s="490"/>
      <c r="FW68" s="490"/>
      <c r="FX68" s="490"/>
      <c r="FY68" s="490"/>
      <c r="FZ68" s="490"/>
      <c r="GA68" s="490"/>
      <c r="GB68" s="490"/>
      <c r="GC68" s="490"/>
      <c r="GD68" s="490"/>
      <c r="GE68" s="490"/>
      <c r="GF68" s="490"/>
      <c r="GG68" s="490"/>
      <c r="GH68" s="490"/>
      <c r="GI68" s="490"/>
      <c r="GJ68" s="490"/>
      <c r="GK68" s="490"/>
      <c r="GL68" s="490"/>
      <c r="GM68" s="490"/>
      <c r="GN68" s="490"/>
      <c r="GO68" s="490"/>
      <c r="GP68" s="490"/>
      <c r="GQ68" s="490"/>
      <c r="GR68" s="490"/>
      <c r="GS68" s="490"/>
      <c r="GT68" s="490"/>
      <c r="GU68" s="490"/>
      <c r="GV68" s="490"/>
      <c r="GW68" s="490"/>
      <c r="GX68" s="490"/>
      <c r="GY68" s="490"/>
      <c r="GZ68" s="490"/>
      <c r="HA68" s="490"/>
      <c r="HB68" s="490"/>
      <c r="HC68" s="490"/>
      <c r="HD68" s="490"/>
      <c r="HE68" s="490"/>
      <c r="HF68" s="490"/>
      <c r="HG68" s="490"/>
      <c r="HH68" s="490"/>
      <c r="HI68" s="490"/>
      <c r="HJ68" s="490"/>
      <c r="HK68" s="490"/>
      <c r="HL68" s="490"/>
      <c r="HM68" s="490"/>
      <c r="HN68" s="490"/>
      <c r="HO68" s="490"/>
      <c r="HP68" s="490"/>
      <c r="HQ68" s="490"/>
      <c r="HR68" s="490"/>
      <c r="HS68" s="490"/>
      <c r="HT68" s="490"/>
      <c r="HU68" s="490"/>
      <c r="HV68" s="490"/>
      <c r="HW68" s="490"/>
      <c r="HX68" s="490"/>
      <c r="HY68" s="490"/>
      <c r="HZ68" s="490"/>
      <c r="IA68" s="490"/>
      <c r="IB68" s="490"/>
      <c r="IC68" s="490"/>
      <c r="ID68" s="490"/>
      <c r="IE68" s="490"/>
      <c r="IF68" s="490"/>
      <c r="IG68" s="490"/>
    </row>
    <row r="69" spans="1:241" ht="42.75" customHeight="1">
      <c r="A69" s="430" t="str">
        <f t="shared" si="2"/>
        <v>Baris Terisi</v>
      </c>
      <c r="B69" s="920">
        <v>4</v>
      </c>
      <c r="C69" s="941" t="s">
        <v>638</v>
      </c>
      <c r="D69" s="431">
        <f>IF(E69=0,"",1)</f>
        <v>1</v>
      </c>
      <c r="E69" s="432" t="s">
        <v>639</v>
      </c>
      <c r="F69" s="491"/>
      <c r="G69" s="902">
        <f>IF($S69=$O$174,$S69,1)</f>
        <v>1</v>
      </c>
      <c r="H69" s="902">
        <f>IF($S69=$P$174,$S69,2)</f>
        <v>2</v>
      </c>
      <c r="I69" s="902">
        <f>IF($S69=$Q$174,$S69,3)</f>
        <v>3</v>
      </c>
      <c r="J69" s="902">
        <f>IF($S69=$R$174,$S69,4)</f>
        <v>4</v>
      </c>
      <c r="K69" s="483"/>
      <c r="L69" s="484"/>
      <c r="M69" s="485"/>
      <c r="N69" s="486">
        <f t="shared" si="3"/>
        <v>0</v>
      </c>
      <c r="O69" s="486">
        <f>SUM(N69:N74)</f>
        <v>0</v>
      </c>
      <c r="P69" s="487">
        <v>6</v>
      </c>
      <c r="Q69" s="487">
        <f>(O69/P69)*100</f>
        <v>0</v>
      </c>
      <c r="R69" s="221">
        <f>IF(Q69&gt;=80,4,IF(Q69&gt;=60,3,IF(Q69&gt;=40,2,IF(Q69&gt;=20,1,0))))</f>
        <v>0</v>
      </c>
      <c r="S69" s="487">
        <f>IF(R69=1,$O$174,IF(R69=2,$P$174,IF(R69=3,$Q$174,IF(R69=4,$R$174,0))))</f>
        <v>0</v>
      </c>
      <c r="T69" s="490"/>
      <c r="U69" s="490"/>
      <c r="V69" s="490"/>
      <c r="W69" s="490"/>
      <c r="X69" s="490"/>
      <c r="Y69" s="490"/>
      <c r="Z69" s="490"/>
      <c r="AA69" s="490"/>
      <c r="AB69" s="490"/>
      <c r="AC69" s="490"/>
      <c r="AD69" s="490"/>
      <c r="AE69" s="490"/>
      <c r="AF69" s="490"/>
      <c r="AG69" s="490"/>
      <c r="AH69" s="490"/>
      <c r="AI69" s="490"/>
      <c r="AJ69" s="490"/>
      <c r="AK69" s="490"/>
      <c r="AL69" s="490"/>
      <c r="AM69" s="490"/>
      <c r="AN69" s="490"/>
      <c r="AO69" s="490"/>
      <c r="AP69" s="490"/>
      <c r="AQ69" s="490"/>
      <c r="AR69" s="490"/>
      <c r="AS69" s="490"/>
      <c r="AT69" s="490"/>
      <c r="AU69" s="490"/>
      <c r="AV69" s="490"/>
      <c r="AW69" s="490"/>
      <c r="AX69" s="490"/>
      <c r="AY69" s="490"/>
      <c r="AZ69" s="490"/>
      <c r="BA69" s="490"/>
      <c r="BB69" s="490"/>
      <c r="BC69" s="490"/>
      <c r="BD69" s="490"/>
      <c r="BE69" s="490"/>
      <c r="BF69" s="490"/>
      <c r="BG69" s="490"/>
      <c r="BH69" s="490"/>
      <c r="BI69" s="490"/>
      <c r="BJ69" s="490"/>
      <c r="BK69" s="490"/>
      <c r="BL69" s="490"/>
      <c r="BM69" s="490"/>
      <c r="BN69" s="490"/>
      <c r="BO69" s="490"/>
      <c r="BP69" s="490"/>
      <c r="BQ69" s="490"/>
      <c r="BR69" s="490"/>
      <c r="BS69" s="490"/>
      <c r="BT69" s="490"/>
      <c r="BU69" s="490"/>
      <c r="BV69" s="490"/>
      <c r="BW69" s="490"/>
      <c r="BX69" s="490"/>
      <c r="BY69" s="490"/>
      <c r="BZ69" s="490"/>
      <c r="CA69" s="490"/>
      <c r="CB69" s="490"/>
      <c r="CC69" s="490"/>
      <c r="CD69" s="490"/>
      <c r="CE69" s="490"/>
      <c r="CF69" s="490"/>
      <c r="CG69" s="490"/>
      <c r="CH69" s="490"/>
      <c r="CI69" s="490"/>
      <c r="CJ69" s="490"/>
      <c r="CK69" s="490"/>
      <c r="CL69" s="490"/>
      <c r="CM69" s="490"/>
      <c r="CN69" s="490"/>
      <c r="CO69" s="490"/>
      <c r="CP69" s="490"/>
      <c r="CQ69" s="490"/>
      <c r="CR69" s="490"/>
      <c r="CS69" s="490"/>
      <c r="CT69" s="490"/>
      <c r="CU69" s="490"/>
      <c r="CV69" s="490"/>
      <c r="CW69" s="490"/>
      <c r="CX69" s="490"/>
      <c r="CY69" s="490"/>
      <c r="CZ69" s="490"/>
      <c r="DA69" s="490"/>
      <c r="DB69" s="490"/>
      <c r="DC69" s="490"/>
      <c r="DD69" s="490"/>
      <c r="DE69" s="490"/>
      <c r="DF69" s="490"/>
      <c r="DG69" s="490"/>
      <c r="DH69" s="490"/>
      <c r="DI69" s="490"/>
      <c r="DJ69" s="490"/>
      <c r="DK69" s="490"/>
      <c r="DL69" s="490"/>
      <c r="DM69" s="490"/>
      <c r="DN69" s="490"/>
      <c r="DO69" s="490"/>
      <c r="DP69" s="490"/>
      <c r="DQ69" s="490"/>
      <c r="DR69" s="490"/>
      <c r="DS69" s="490"/>
      <c r="DT69" s="490"/>
      <c r="DU69" s="490"/>
      <c r="DV69" s="490"/>
      <c r="DW69" s="490"/>
      <c r="DX69" s="490"/>
      <c r="DY69" s="490"/>
      <c r="DZ69" s="490"/>
      <c r="EA69" s="490"/>
      <c r="EB69" s="490"/>
      <c r="EC69" s="490"/>
      <c r="ED69" s="490"/>
      <c r="EE69" s="490"/>
      <c r="EF69" s="490"/>
      <c r="EG69" s="490"/>
      <c r="EH69" s="490"/>
      <c r="EI69" s="490"/>
      <c r="EJ69" s="490"/>
      <c r="EK69" s="490"/>
      <c r="EL69" s="490"/>
      <c r="EM69" s="490"/>
      <c r="EN69" s="490"/>
      <c r="EO69" s="490"/>
      <c r="EP69" s="490"/>
      <c r="EQ69" s="490"/>
      <c r="ER69" s="490"/>
      <c r="ES69" s="490"/>
      <c r="ET69" s="490"/>
      <c r="EU69" s="490"/>
      <c r="EV69" s="490"/>
      <c r="EW69" s="490"/>
      <c r="EX69" s="490"/>
      <c r="EY69" s="490"/>
      <c r="EZ69" s="490"/>
      <c r="FA69" s="490"/>
      <c r="FB69" s="490"/>
      <c r="FC69" s="490"/>
      <c r="FD69" s="490"/>
      <c r="FE69" s="490"/>
      <c r="FF69" s="490"/>
      <c r="FG69" s="490"/>
      <c r="FH69" s="490"/>
      <c r="FI69" s="490"/>
      <c r="FJ69" s="490"/>
      <c r="FK69" s="490"/>
      <c r="FL69" s="490"/>
      <c r="FM69" s="490"/>
      <c r="FN69" s="490"/>
      <c r="FO69" s="490"/>
      <c r="FP69" s="490"/>
      <c r="FQ69" s="490"/>
      <c r="FR69" s="490"/>
      <c r="FS69" s="490"/>
      <c r="FT69" s="490"/>
      <c r="FU69" s="490"/>
      <c r="FV69" s="490"/>
      <c r="FW69" s="490"/>
      <c r="FX69" s="490"/>
      <c r="FY69" s="490"/>
      <c r="FZ69" s="490"/>
      <c r="GA69" s="490"/>
      <c r="GB69" s="490"/>
      <c r="GC69" s="490"/>
      <c r="GD69" s="490"/>
      <c r="GE69" s="490"/>
      <c r="GF69" s="490"/>
      <c r="GG69" s="490"/>
      <c r="GH69" s="490"/>
      <c r="GI69" s="490"/>
      <c r="GJ69" s="490"/>
      <c r="GK69" s="490"/>
      <c r="GL69" s="490"/>
      <c r="GM69" s="490"/>
      <c r="GN69" s="490"/>
      <c r="GO69" s="490"/>
      <c r="GP69" s="490"/>
      <c r="GQ69" s="490"/>
      <c r="GR69" s="490"/>
      <c r="GS69" s="490"/>
      <c r="GT69" s="490"/>
      <c r="GU69" s="490"/>
      <c r="GV69" s="490"/>
      <c r="GW69" s="490"/>
      <c r="GX69" s="490"/>
      <c r="GY69" s="490"/>
      <c r="GZ69" s="490"/>
      <c r="HA69" s="490"/>
      <c r="HB69" s="490"/>
      <c r="HC69" s="490"/>
      <c r="HD69" s="490"/>
      <c r="HE69" s="490"/>
      <c r="HF69" s="490"/>
      <c r="HG69" s="490"/>
      <c r="HH69" s="490"/>
      <c r="HI69" s="490"/>
      <c r="HJ69" s="490"/>
      <c r="HK69" s="490"/>
      <c r="HL69" s="490"/>
      <c r="HM69" s="490"/>
      <c r="HN69" s="490"/>
      <c r="HO69" s="490"/>
      <c r="HP69" s="490"/>
      <c r="HQ69" s="490"/>
      <c r="HR69" s="490"/>
      <c r="HS69" s="490"/>
      <c r="HT69" s="490"/>
      <c r="HU69" s="490"/>
      <c r="HV69" s="490"/>
      <c r="HW69" s="490"/>
      <c r="HX69" s="490"/>
      <c r="HY69" s="490"/>
      <c r="HZ69" s="490"/>
      <c r="IA69" s="490"/>
      <c r="IB69" s="490"/>
      <c r="IC69" s="490"/>
      <c r="ID69" s="490"/>
      <c r="IE69" s="490"/>
      <c r="IF69" s="490"/>
      <c r="IG69" s="490"/>
    </row>
    <row r="70" spans="1:241" ht="42.75" customHeight="1">
      <c r="A70" s="430" t="str">
        <f t="shared" si="2"/>
        <v>Baris Terisi</v>
      </c>
      <c r="B70" s="921"/>
      <c r="C70" s="942"/>
      <c r="D70" s="434">
        <f>IF(E70=0,"",2)</f>
        <v>2</v>
      </c>
      <c r="E70" s="435" t="s">
        <v>640</v>
      </c>
      <c r="F70" s="492"/>
      <c r="G70" s="902"/>
      <c r="H70" s="902"/>
      <c r="I70" s="902"/>
      <c r="J70" s="902"/>
      <c r="K70" s="483"/>
      <c r="L70" s="484"/>
      <c r="M70" s="485"/>
      <c r="N70" s="486">
        <f t="shared" si="3"/>
        <v>0</v>
      </c>
      <c r="O70" s="486"/>
      <c r="P70" s="487"/>
      <c r="Q70" s="487"/>
      <c r="R70" s="487"/>
      <c r="S70" s="487"/>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c r="AW70" s="490"/>
      <c r="AX70" s="490"/>
      <c r="AY70" s="490"/>
      <c r="AZ70" s="490"/>
      <c r="BA70" s="490"/>
      <c r="BB70" s="490"/>
      <c r="BC70" s="490"/>
      <c r="BD70" s="490"/>
      <c r="BE70" s="490"/>
      <c r="BF70" s="490"/>
      <c r="BG70" s="490"/>
      <c r="BH70" s="490"/>
      <c r="BI70" s="490"/>
      <c r="BJ70" s="490"/>
      <c r="BK70" s="490"/>
      <c r="BL70" s="490"/>
      <c r="BM70" s="490"/>
      <c r="BN70" s="490"/>
      <c r="BO70" s="490"/>
      <c r="BP70" s="490"/>
      <c r="BQ70" s="490"/>
      <c r="BR70" s="490"/>
      <c r="BS70" s="490"/>
      <c r="BT70" s="490"/>
      <c r="BU70" s="490"/>
      <c r="BV70" s="490"/>
      <c r="BW70" s="490"/>
      <c r="BX70" s="490"/>
      <c r="BY70" s="490"/>
      <c r="BZ70" s="490"/>
      <c r="CA70" s="490"/>
      <c r="CB70" s="490"/>
      <c r="CC70" s="490"/>
      <c r="CD70" s="490"/>
      <c r="CE70" s="490"/>
      <c r="CF70" s="490"/>
      <c r="CG70" s="490"/>
      <c r="CH70" s="490"/>
      <c r="CI70" s="490"/>
      <c r="CJ70" s="490"/>
      <c r="CK70" s="490"/>
      <c r="CL70" s="490"/>
      <c r="CM70" s="490"/>
      <c r="CN70" s="490"/>
      <c r="CO70" s="490"/>
      <c r="CP70" s="490"/>
      <c r="CQ70" s="490"/>
      <c r="CR70" s="490"/>
      <c r="CS70" s="490"/>
      <c r="CT70" s="490"/>
      <c r="CU70" s="490"/>
      <c r="CV70" s="490"/>
      <c r="CW70" s="490"/>
      <c r="CX70" s="490"/>
      <c r="CY70" s="490"/>
      <c r="CZ70" s="490"/>
      <c r="DA70" s="490"/>
      <c r="DB70" s="490"/>
      <c r="DC70" s="490"/>
      <c r="DD70" s="490"/>
      <c r="DE70" s="490"/>
      <c r="DF70" s="490"/>
      <c r="DG70" s="490"/>
      <c r="DH70" s="490"/>
      <c r="DI70" s="490"/>
      <c r="DJ70" s="490"/>
      <c r="DK70" s="490"/>
      <c r="DL70" s="490"/>
      <c r="DM70" s="490"/>
      <c r="DN70" s="490"/>
      <c r="DO70" s="490"/>
      <c r="DP70" s="490"/>
      <c r="DQ70" s="490"/>
      <c r="DR70" s="490"/>
      <c r="DS70" s="490"/>
      <c r="DT70" s="490"/>
      <c r="DU70" s="490"/>
      <c r="DV70" s="490"/>
      <c r="DW70" s="490"/>
      <c r="DX70" s="490"/>
      <c r="DY70" s="490"/>
      <c r="DZ70" s="490"/>
      <c r="EA70" s="490"/>
      <c r="EB70" s="490"/>
      <c r="EC70" s="490"/>
      <c r="ED70" s="490"/>
      <c r="EE70" s="490"/>
      <c r="EF70" s="490"/>
      <c r="EG70" s="490"/>
      <c r="EH70" s="490"/>
      <c r="EI70" s="490"/>
      <c r="EJ70" s="490"/>
      <c r="EK70" s="490"/>
      <c r="EL70" s="490"/>
      <c r="EM70" s="490"/>
      <c r="EN70" s="490"/>
      <c r="EO70" s="490"/>
      <c r="EP70" s="490"/>
      <c r="EQ70" s="490"/>
      <c r="ER70" s="490"/>
      <c r="ES70" s="490"/>
      <c r="ET70" s="490"/>
      <c r="EU70" s="490"/>
      <c r="EV70" s="490"/>
      <c r="EW70" s="490"/>
      <c r="EX70" s="490"/>
      <c r="EY70" s="490"/>
      <c r="EZ70" s="490"/>
      <c r="FA70" s="490"/>
      <c r="FB70" s="490"/>
      <c r="FC70" s="490"/>
      <c r="FD70" s="490"/>
      <c r="FE70" s="490"/>
      <c r="FF70" s="490"/>
      <c r="FG70" s="490"/>
      <c r="FH70" s="490"/>
      <c r="FI70" s="490"/>
      <c r="FJ70" s="490"/>
      <c r="FK70" s="490"/>
      <c r="FL70" s="490"/>
      <c r="FM70" s="490"/>
      <c r="FN70" s="490"/>
      <c r="FO70" s="490"/>
      <c r="FP70" s="490"/>
      <c r="FQ70" s="490"/>
      <c r="FR70" s="490"/>
      <c r="FS70" s="490"/>
      <c r="FT70" s="490"/>
      <c r="FU70" s="490"/>
      <c r="FV70" s="490"/>
      <c r="FW70" s="490"/>
      <c r="FX70" s="490"/>
      <c r="FY70" s="490"/>
      <c r="FZ70" s="490"/>
      <c r="GA70" s="490"/>
      <c r="GB70" s="490"/>
      <c r="GC70" s="490"/>
      <c r="GD70" s="490"/>
      <c r="GE70" s="490"/>
      <c r="GF70" s="490"/>
      <c r="GG70" s="490"/>
      <c r="GH70" s="490"/>
      <c r="GI70" s="490"/>
      <c r="GJ70" s="490"/>
      <c r="GK70" s="490"/>
      <c r="GL70" s="490"/>
      <c r="GM70" s="490"/>
      <c r="GN70" s="490"/>
      <c r="GO70" s="490"/>
      <c r="GP70" s="490"/>
      <c r="GQ70" s="490"/>
      <c r="GR70" s="490"/>
      <c r="GS70" s="490"/>
      <c r="GT70" s="490"/>
      <c r="GU70" s="490"/>
      <c r="GV70" s="490"/>
      <c r="GW70" s="490"/>
      <c r="GX70" s="490"/>
      <c r="GY70" s="490"/>
      <c r="GZ70" s="490"/>
      <c r="HA70" s="490"/>
      <c r="HB70" s="490"/>
      <c r="HC70" s="490"/>
      <c r="HD70" s="490"/>
      <c r="HE70" s="490"/>
      <c r="HF70" s="490"/>
      <c r="HG70" s="490"/>
      <c r="HH70" s="490"/>
      <c r="HI70" s="490"/>
      <c r="HJ70" s="490"/>
      <c r="HK70" s="490"/>
      <c r="HL70" s="490"/>
      <c r="HM70" s="490"/>
      <c r="HN70" s="490"/>
      <c r="HO70" s="490"/>
      <c r="HP70" s="490"/>
      <c r="HQ70" s="490"/>
      <c r="HR70" s="490"/>
      <c r="HS70" s="490"/>
      <c r="HT70" s="490"/>
      <c r="HU70" s="490"/>
      <c r="HV70" s="490"/>
      <c r="HW70" s="490"/>
      <c r="HX70" s="490"/>
      <c r="HY70" s="490"/>
      <c r="HZ70" s="490"/>
      <c r="IA70" s="490"/>
      <c r="IB70" s="490"/>
      <c r="IC70" s="490"/>
      <c r="ID70" s="490"/>
      <c r="IE70" s="490"/>
      <c r="IF70" s="490"/>
      <c r="IG70" s="490"/>
    </row>
    <row r="71" spans="1:241" ht="54.75" customHeight="1">
      <c r="A71" s="430" t="str">
        <f t="shared" si="2"/>
        <v>Baris Terisi</v>
      </c>
      <c r="B71" s="921"/>
      <c r="C71" s="942"/>
      <c r="D71" s="434">
        <f>IF(E71=0,"",3)</f>
        <v>3</v>
      </c>
      <c r="E71" s="435" t="s">
        <v>641</v>
      </c>
      <c r="F71" s="492"/>
      <c r="G71" s="902"/>
      <c r="H71" s="902"/>
      <c r="I71" s="902"/>
      <c r="J71" s="902"/>
      <c r="K71" s="483"/>
      <c r="L71" s="484"/>
      <c r="M71" s="485"/>
      <c r="N71" s="486">
        <f t="shared" si="3"/>
        <v>0</v>
      </c>
      <c r="O71" s="486"/>
      <c r="P71" s="487"/>
      <c r="Q71" s="487"/>
      <c r="R71" s="487"/>
      <c r="S71" s="487"/>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c r="AW71" s="490"/>
      <c r="AX71" s="490"/>
      <c r="AY71" s="490"/>
      <c r="AZ71" s="490"/>
      <c r="BA71" s="490"/>
      <c r="BB71" s="490"/>
      <c r="BC71" s="490"/>
      <c r="BD71" s="490"/>
      <c r="BE71" s="490"/>
      <c r="BF71" s="490"/>
      <c r="BG71" s="490"/>
      <c r="BH71" s="490"/>
      <c r="BI71" s="490"/>
      <c r="BJ71" s="490"/>
      <c r="BK71" s="490"/>
      <c r="BL71" s="490"/>
      <c r="BM71" s="490"/>
      <c r="BN71" s="490"/>
      <c r="BO71" s="490"/>
      <c r="BP71" s="490"/>
      <c r="BQ71" s="490"/>
      <c r="BR71" s="490"/>
      <c r="BS71" s="490"/>
      <c r="BT71" s="490"/>
      <c r="BU71" s="490"/>
      <c r="BV71" s="490"/>
      <c r="BW71" s="490"/>
      <c r="BX71" s="490"/>
      <c r="BY71" s="490"/>
      <c r="BZ71" s="490"/>
      <c r="CA71" s="490"/>
      <c r="CB71" s="490"/>
      <c r="CC71" s="490"/>
      <c r="CD71" s="490"/>
      <c r="CE71" s="490"/>
      <c r="CF71" s="490"/>
      <c r="CG71" s="490"/>
      <c r="CH71" s="490"/>
      <c r="CI71" s="490"/>
      <c r="CJ71" s="490"/>
      <c r="CK71" s="490"/>
      <c r="CL71" s="490"/>
      <c r="CM71" s="490"/>
      <c r="CN71" s="490"/>
      <c r="CO71" s="490"/>
      <c r="CP71" s="490"/>
      <c r="CQ71" s="490"/>
      <c r="CR71" s="490"/>
      <c r="CS71" s="490"/>
      <c r="CT71" s="490"/>
      <c r="CU71" s="490"/>
      <c r="CV71" s="490"/>
      <c r="CW71" s="490"/>
      <c r="CX71" s="490"/>
      <c r="CY71" s="490"/>
      <c r="CZ71" s="490"/>
      <c r="DA71" s="490"/>
      <c r="DB71" s="490"/>
      <c r="DC71" s="490"/>
      <c r="DD71" s="490"/>
      <c r="DE71" s="490"/>
      <c r="DF71" s="490"/>
      <c r="DG71" s="490"/>
      <c r="DH71" s="490"/>
      <c r="DI71" s="490"/>
      <c r="DJ71" s="490"/>
      <c r="DK71" s="490"/>
      <c r="DL71" s="490"/>
      <c r="DM71" s="490"/>
      <c r="DN71" s="490"/>
      <c r="DO71" s="490"/>
      <c r="DP71" s="490"/>
      <c r="DQ71" s="490"/>
      <c r="DR71" s="490"/>
      <c r="DS71" s="490"/>
      <c r="DT71" s="490"/>
      <c r="DU71" s="490"/>
      <c r="DV71" s="490"/>
      <c r="DW71" s="490"/>
      <c r="DX71" s="490"/>
      <c r="DY71" s="490"/>
      <c r="DZ71" s="490"/>
      <c r="EA71" s="490"/>
      <c r="EB71" s="490"/>
      <c r="EC71" s="490"/>
      <c r="ED71" s="490"/>
      <c r="EE71" s="490"/>
      <c r="EF71" s="490"/>
      <c r="EG71" s="490"/>
      <c r="EH71" s="490"/>
      <c r="EI71" s="490"/>
      <c r="EJ71" s="490"/>
      <c r="EK71" s="490"/>
      <c r="EL71" s="490"/>
      <c r="EM71" s="490"/>
      <c r="EN71" s="490"/>
      <c r="EO71" s="490"/>
      <c r="EP71" s="490"/>
      <c r="EQ71" s="490"/>
      <c r="ER71" s="490"/>
      <c r="ES71" s="490"/>
      <c r="ET71" s="490"/>
      <c r="EU71" s="490"/>
      <c r="EV71" s="490"/>
      <c r="EW71" s="490"/>
      <c r="EX71" s="490"/>
      <c r="EY71" s="490"/>
      <c r="EZ71" s="490"/>
      <c r="FA71" s="490"/>
      <c r="FB71" s="490"/>
      <c r="FC71" s="490"/>
      <c r="FD71" s="490"/>
      <c r="FE71" s="490"/>
      <c r="FF71" s="490"/>
      <c r="FG71" s="490"/>
      <c r="FH71" s="490"/>
      <c r="FI71" s="490"/>
      <c r="FJ71" s="490"/>
      <c r="FK71" s="490"/>
      <c r="FL71" s="490"/>
      <c r="FM71" s="490"/>
      <c r="FN71" s="490"/>
      <c r="FO71" s="490"/>
      <c r="FP71" s="490"/>
      <c r="FQ71" s="490"/>
      <c r="FR71" s="490"/>
      <c r="FS71" s="490"/>
      <c r="FT71" s="490"/>
      <c r="FU71" s="490"/>
      <c r="FV71" s="490"/>
      <c r="FW71" s="490"/>
      <c r="FX71" s="490"/>
      <c r="FY71" s="490"/>
      <c r="FZ71" s="490"/>
      <c r="GA71" s="490"/>
      <c r="GB71" s="490"/>
      <c r="GC71" s="490"/>
      <c r="GD71" s="490"/>
      <c r="GE71" s="490"/>
      <c r="GF71" s="490"/>
      <c r="GG71" s="490"/>
      <c r="GH71" s="490"/>
      <c r="GI71" s="490"/>
      <c r="GJ71" s="490"/>
      <c r="GK71" s="490"/>
      <c r="GL71" s="490"/>
      <c r="GM71" s="490"/>
      <c r="GN71" s="490"/>
      <c r="GO71" s="490"/>
      <c r="GP71" s="490"/>
      <c r="GQ71" s="490"/>
      <c r="GR71" s="490"/>
      <c r="GS71" s="490"/>
      <c r="GT71" s="490"/>
      <c r="GU71" s="490"/>
      <c r="GV71" s="490"/>
      <c r="GW71" s="490"/>
      <c r="GX71" s="490"/>
      <c r="GY71" s="490"/>
      <c r="GZ71" s="490"/>
      <c r="HA71" s="490"/>
      <c r="HB71" s="490"/>
      <c r="HC71" s="490"/>
      <c r="HD71" s="490"/>
      <c r="HE71" s="490"/>
      <c r="HF71" s="490"/>
      <c r="HG71" s="490"/>
      <c r="HH71" s="490"/>
      <c r="HI71" s="490"/>
      <c r="HJ71" s="490"/>
      <c r="HK71" s="490"/>
      <c r="HL71" s="490"/>
      <c r="HM71" s="490"/>
      <c r="HN71" s="490"/>
      <c r="HO71" s="490"/>
      <c r="HP71" s="490"/>
      <c r="HQ71" s="490"/>
      <c r="HR71" s="490"/>
      <c r="HS71" s="490"/>
      <c r="HT71" s="490"/>
      <c r="HU71" s="490"/>
      <c r="HV71" s="490"/>
      <c r="HW71" s="490"/>
      <c r="HX71" s="490"/>
      <c r="HY71" s="490"/>
      <c r="HZ71" s="490"/>
      <c r="IA71" s="490"/>
      <c r="IB71" s="490"/>
      <c r="IC71" s="490"/>
      <c r="ID71" s="490"/>
      <c r="IE71" s="490"/>
      <c r="IF71" s="490"/>
      <c r="IG71" s="490"/>
    </row>
    <row r="72" spans="1:241" ht="56.25" customHeight="1">
      <c r="A72" s="430" t="str">
        <f t="shared" si="2"/>
        <v>Baris Terisi</v>
      </c>
      <c r="B72" s="921"/>
      <c r="C72" s="942"/>
      <c r="D72" s="434">
        <f>IF(E72=0,"",4)</f>
        <v>4</v>
      </c>
      <c r="E72" s="435" t="s">
        <v>642</v>
      </c>
      <c r="F72" s="492"/>
      <c r="G72" s="902"/>
      <c r="H72" s="902"/>
      <c r="I72" s="902"/>
      <c r="J72" s="902"/>
      <c r="K72" s="483"/>
      <c r="L72" s="484"/>
      <c r="M72" s="485"/>
      <c r="N72" s="486">
        <f t="shared" si="3"/>
        <v>0</v>
      </c>
      <c r="O72" s="486"/>
      <c r="P72" s="487"/>
      <c r="Q72" s="487"/>
      <c r="R72" s="487"/>
      <c r="S72" s="487"/>
      <c r="T72" s="490"/>
      <c r="U72" s="490"/>
      <c r="V72" s="490"/>
      <c r="W72" s="490"/>
      <c r="X72" s="490"/>
      <c r="Y72" s="490"/>
      <c r="Z72" s="490"/>
      <c r="AA72" s="490"/>
      <c r="AB72" s="490"/>
      <c r="AC72" s="490"/>
      <c r="AD72" s="490"/>
      <c r="AE72" s="490"/>
      <c r="AF72" s="490"/>
      <c r="AG72" s="490"/>
      <c r="AH72" s="490"/>
      <c r="AI72" s="490"/>
      <c r="AJ72" s="490"/>
      <c r="AK72" s="490"/>
      <c r="AL72" s="490"/>
      <c r="AM72" s="490"/>
      <c r="AN72" s="490"/>
      <c r="AO72" s="490"/>
      <c r="AP72" s="490"/>
      <c r="AQ72" s="490"/>
      <c r="AR72" s="490"/>
      <c r="AS72" s="490"/>
      <c r="AT72" s="490"/>
      <c r="AU72" s="490"/>
      <c r="AV72" s="490"/>
      <c r="AW72" s="490"/>
      <c r="AX72" s="490"/>
      <c r="AY72" s="490"/>
      <c r="AZ72" s="490"/>
      <c r="BA72" s="490"/>
      <c r="BB72" s="490"/>
      <c r="BC72" s="490"/>
      <c r="BD72" s="490"/>
      <c r="BE72" s="490"/>
      <c r="BF72" s="490"/>
      <c r="BG72" s="490"/>
      <c r="BH72" s="490"/>
      <c r="BI72" s="490"/>
      <c r="BJ72" s="490"/>
      <c r="BK72" s="490"/>
      <c r="BL72" s="490"/>
      <c r="BM72" s="490"/>
      <c r="BN72" s="490"/>
      <c r="BO72" s="490"/>
      <c r="BP72" s="490"/>
      <c r="BQ72" s="490"/>
      <c r="BR72" s="490"/>
      <c r="BS72" s="490"/>
      <c r="BT72" s="490"/>
      <c r="BU72" s="490"/>
      <c r="BV72" s="490"/>
      <c r="BW72" s="490"/>
      <c r="BX72" s="490"/>
      <c r="BY72" s="490"/>
      <c r="BZ72" s="490"/>
      <c r="CA72" s="490"/>
      <c r="CB72" s="490"/>
      <c r="CC72" s="490"/>
      <c r="CD72" s="490"/>
      <c r="CE72" s="490"/>
      <c r="CF72" s="490"/>
      <c r="CG72" s="490"/>
      <c r="CH72" s="490"/>
      <c r="CI72" s="490"/>
      <c r="CJ72" s="490"/>
      <c r="CK72" s="490"/>
      <c r="CL72" s="490"/>
      <c r="CM72" s="490"/>
      <c r="CN72" s="490"/>
      <c r="CO72" s="490"/>
      <c r="CP72" s="490"/>
      <c r="CQ72" s="490"/>
      <c r="CR72" s="490"/>
      <c r="CS72" s="490"/>
      <c r="CT72" s="490"/>
      <c r="CU72" s="490"/>
      <c r="CV72" s="490"/>
      <c r="CW72" s="490"/>
      <c r="CX72" s="490"/>
      <c r="CY72" s="490"/>
      <c r="CZ72" s="490"/>
      <c r="DA72" s="490"/>
      <c r="DB72" s="490"/>
      <c r="DC72" s="490"/>
      <c r="DD72" s="490"/>
      <c r="DE72" s="490"/>
      <c r="DF72" s="490"/>
      <c r="DG72" s="490"/>
      <c r="DH72" s="490"/>
      <c r="DI72" s="490"/>
      <c r="DJ72" s="490"/>
      <c r="DK72" s="490"/>
      <c r="DL72" s="490"/>
      <c r="DM72" s="490"/>
      <c r="DN72" s="490"/>
      <c r="DO72" s="490"/>
      <c r="DP72" s="490"/>
      <c r="DQ72" s="490"/>
      <c r="DR72" s="490"/>
      <c r="DS72" s="490"/>
      <c r="DT72" s="490"/>
      <c r="DU72" s="490"/>
      <c r="DV72" s="490"/>
      <c r="DW72" s="490"/>
      <c r="DX72" s="490"/>
      <c r="DY72" s="490"/>
      <c r="DZ72" s="490"/>
      <c r="EA72" s="490"/>
      <c r="EB72" s="490"/>
      <c r="EC72" s="490"/>
      <c r="ED72" s="490"/>
      <c r="EE72" s="490"/>
      <c r="EF72" s="490"/>
      <c r="EG72" s="490"/>
      <c r="EH72" s="490"/>
      <c r="EI72" s="490"/>
      <c r="EJ72" s="490"/>
      <c r="EK72" s="490"/>
      <c r="EL72" s="490"/>
      <c r="EM72" s="490"/>
      <c r="EN72" s="490"/>
      <c r="EO72" s="490"/>
      <c r="EP72" s="490"/>
      <c r="EQ72" s="490"/>
      <c r="ER72" s="490"/>
      <c r="ES72" s="490"/>
      <c r="ET72" s="490"/>
      <c r="EU72" s="490"/>
      <c r="EV72" s="490"/>
      <c r="EW72" s="490"/>
      <c r="EX72" s="490"/>
      <c r="EY72" s="490"/>
      <c r="EZ72" s="490"/>
      <c r="FA72" s="490"/>
      <c r="FB72" s="490"/>
      <c r="FC72" s="490"/>
      <c r="FD72" s="490"/>
      <c r="FE72" s="490"/>
      <c r="FF72" s="490"/>
      <c r="FG72" s="490"/>
      <c r="FH72" s="490"/>
      <c r="FI72" s="490"/>
      <c r="FJ72" s="490"/>
      <c r="FK72" s="490"/>
      <c r="FL72" s="490"/>
      <c r="FM72" s="490"/>
      <c r="FN72" s="490"/>
      <c r="FO72" s="490"/>
      <c r="FP72" s="490"/>
      <c r="FQ72" s="490"/>
      <c r="FR72" s="490"/>
      <c r="FS72" s="490"/>
      <c r="FT72" s="490"/>
      <c r="FU72" s="490"/>
      <c r="FV72" s="490"/>
      <c r="FW72" s="490"/>
      <c r="FX72" s="490"/>
      <c r="FY72" s="490"/>
      <c r="FZ72" s="490"/>
      <c r="GA72" s="490"/>
      <c r="GB72" s="490"/>
      <c r="GC72" s="490"/>
      <c r="GD72" s="490"/>
      <c r="GE72" s="490"/>
      <c r="GF72" s="490"/>
      <c r="GG72" s="490"/>
      <c r="GH72" s="490"/>
      <c r="GI72" s="490"/>
      <c r="GJ72" s="490"/>
      <c r="GK72" s="490"/>
      <c r="GL72" s="490"/>
      <c r="GM72" s="490"/>
      <c r="GN72" s="490"/>
      <c r="GO72" s="490"/>
      <c r="GP72" s="490"/>
      <c r="GQ72" s="490"/>
      <c r="GR72" s="490"/>
      <c r="GS72" s="490"/>
      <c r="GT72" s="490"/>
      <c r="GU72" s="490"/>
      <c r="GV72" s="490"/>
      <c r="GW72" s="490"/>
      <c r="GX72" s="490"/>
      <c r="GY72" s="490"/>
      <c r="GZ72" s="490"/>
      <c r="HA72" s="490"/>
      <c r="HB72" s="490"/>
      <c r="HC72" s="490"/>
      <c r="HD72" s="490"/>
      <c r="HE72" s="490"/>
      <c r="HF72" s="490"/>
      <c r="HG72" s="490"/>
      <c r="HH72" s="490"/>
      <c r="HI72" s="490"/>
      <c r="HJ72" s="490"/>
      <c r="HK72" s="490"/>
      <c r="HL72" s="490"/>
      <c r="HM72" s="490"/>
      <c r="HN72" s="490"/>
      <c r="HO72" s="490"/>
      <c r="HP72" s="490"/>
      <c r="HQ72" s="490"/>
      <c r="HR72" s="490"/>
      <c r="HS72" s="490"/>
      <c r="HT72" s="490"/>
      <c r="HU72" s="490"/>
      <c r="HV72" s="490"/>
      <c r="HW72" s="490"/>
      <c r="HX72" s="490"/>
      <c r="HY72" s="490"/>
      <c r="HZ72" s="490"/>
      <c r="IA72" s="490"/>
      <c r="IB72" s="490"/>
      <c r="IC72" s="490"/>
      <c r="ID72" s="490"/>
      <c r="IE72" s="490"/>
      <c r="IF72" s="490"/>
      <c r="IG72" s="490"/>
    </row>
    <row r="73" spans="1:241" ht="56.25" customHeight="1">
      <c r="A73" s="430" t="str">
        <f t="shared" si="2"/>
        <v>Baris Terisi</v>
      </c>
      <c r="B73" s="921"/>
      <c r="C73" s="942"/>
      <c r="D73" s="434">
        <f>IF(E73=0,"",5)</f>
        <v>5</v>
      </c>
      <c r="E73" s="435" t="s">
        <v>643</v>
      </c>
      <c r="F73" s="492"/>
      <c r="G73" s="902"/>
      <c r="H73" s="902"/>
      <c r="I73" s="902"/>
      <c r="J73" s="902"/>
      <c r="K73" s="483"/>
      <c r="L73" s="484"/>
      <c r="M73" s="485"/>
      <c r="N73" s="486">
        <f t="shared" si="3"/>
        <v>0</v>
      </c>
      <c r="O73" s="486"/>
      <c r="P73" s="487"/>
      <c r="Q73" s="487"/>
      <c r="R73" s="487"/>
      <c r="S73" s="487"/>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0"/>
      <c r="AX73" s="490"/>
      <c r="AY73" s="490"/>
      <c r="AZ73" s="490"/>
      <c r="BA73" s="490"/>
      <c r="BB73" s="490"/>
      <c r="BC73" s="490"/>
      <c r="BD73" s="490"/>
      <c r="BE73" s="490"/>
      <c r="BF73" s="490"/>
      <c r="BG73" s="490"/>
      <c r="BH73" s="490"/>
      <c r="BI73" s="490"/>
      <c r="BJ73" s="490"/>
      <c r="BK73" s="490"/>
      <c r="BL73" s="490"/>
      <c r="BM73" s="490"/>
      <c r="BN73" s="490"/>
      <c r="BO73" s="490"/>
      <c r="BP73" s="490"/>
      <c r="BQ73" s="490"/>
      <c r="BR73" s="490"/>
      <c r="BS73" s="490"/>
      <c r="BT73" s="490"/>
      <c r="BU73" s="490"/>
      <c r="BV73" s="490"/>
      <c r="BW73" s="490"/>
      <c r="BX73" s="490"/>
      <c r="BY73" s="490"/>
      <c r="BZ73" s="490"/>
      <c r="CA73" s="490"/>
      <c r="CB73" s="490"/>
      <c r="CC73" s="490"/>
      <c r="CD73" s="490"/>
      <c r="CE73" s="490"/>
      <c r="CF73" s="490"/>
      <c r="CG73" s="490"/>
      <c r="CH73" s="490"/>
      <c r="CI73" s="490"/>
      <c r="CJ73" s="490"/>
      <c r="CK73" s="490"/>
      <c r="CL73" s="490"/>
      <c r="CM73" s="490"/>
      <c r="CN73" s="490"/>
      <c r="CO73" s="490"/>
      <c r="CP73" s="490"/>
      <c r="CQ73" s="490"/>
      <c r="CR73" s="490"/>
      <c r="CS73" s="490"/>
      <c r="CT73" s="490"/>
      <c r="CU73" s="490"/>
      <c r="CV73" s="490"/>
      <c r="CW73" s="490"/>
      <c r="CX73" s="490"/>
      <c r="CY73" s="490"/>
      <c r="CZ73" s="490"/>
      <c r="DA73" s="490"/>
      <c r="DB73" s="490"/>
      <c r="DC73" s="490"/>
      <c r="DD73" s="490"/>
      <c r="DE73" s="490"/>
      <c r="DF73" s="490"/>
      <c r="DG73" s="490"/>
      <c r="DH73" s="490"/>
      <c r="DI73" s="490"/>
      <c r="DJ73" s="490"/>
      <c r="DK73" s="490"/>
      <c r="DL73" s="490"/>
      <c r="DM73" s="490"/>
      <c r="DN73" s="490"/>
      <c r="DO73" s="490"/>
      <c r="DP73" s="490"/>
      <c r="DQ73" s="490"/>
      <c r="DR73" s="490"/>
      <c r="DS73" s="490"/>
      <c r="DT73" s="490"/>
      <c r="DU73" s="490"/>
      <c r="DV73" s="490"/>
      <c r="DW73" s="490"/>
      <c r="DX73" s="490"/>
      <c r="DY73" s="490"/>
      <c r="DZ73" s="490"/>
      <c r="EA73" s="490"/>
      <c r="EB73" s="490"/>
      <c r="EC73" s="490"/>
      <c r="ED73" s="490"/>
      <c r="EE73" s="490"/>
      <c r="EF73" s="490"/>
      <c r="EG73" s="490"/>
      <c r="EH73" s="490"/>
      <c r="EI73" s="490"/>
      <c r="EJ73" s="490"/>
      <c r="EK73" s="490"/>
      <c r="EL73" s="490"/>
      <c r="EM73" s="490"/>
      <c r="EN73" s="490"/>
      <c r="EO73" s="490"/>
      <c r="EP73" s="490"/>
      <c r="EQ73" s="490"/>
      <c r="ER73" s="490"/>
      <c r="ES73" s="490"/>
      <c r="ET73" s="490"/>
      <c r="EU73" s="490"/>
      <c r="EV73" s="490"/>
      <c r="EW73" s="490"/>
      <c r="EX73" s="490"/>
      <c r="EY73" s="490"/>
      <c r="EZ73" s="490"/>
      <c r="FA73" s="490"/>
      <c r="FB73" s="490"/>
      <c r="FC73" s="490"/>
      <c r="FD73" s="490"/>
      <c r="FE73" s="490"/>
      <c r="FF73" s="490"/>
      <c r="FG73" s="490"/>
      <c r="FH73" s="490"/>
      <c r="FI73" s="490"/>
      <c r="FJ73" s="490"/>
      <c r="FK73" s="490"/>
      <c r="FL73" s="490"/>
      <c r="FM73" s="490"/>
      <c r="FN73" s="490"/>
      <c r="FO73" s="490"/>
      <c r="FP73" s="490"/>
      <c r="FQ73" s="490"/>
      <c r="FR73" s="490"/>
      <c r="FS73" s="490"/>
      <c r="FT73" s="490"/>
      <c r="FU73" s="490"/>
      <c r="FV73" s="490"/>
      <c r="FW73" s="490"/>
      <c r="FX73" s="490"/>
      <c r="FY73" s="490"/>
      <c r="FZ73" s="490"/>
      <c r="GA73" s="490"/>
      <c r="GB73" s="490"/>
      <c r="GC73" s="490"/>
      <c r="GD73" s="490"/>
      <c r="GE73" s="490"/>
      <c r="GF73" s="490"/>
      <c r="GG73" s="490"/>
      <c r="GH73" s="490"/>
      <c r="GI73" s="490"/>
      <c r="GJ73" s="490"/>
      <c r="GK73" s="490"/>
      <c r="GL73" s="490"/>
      <c r="GM73" s="490"/>
      <c r="GN73" s="490"/>
      <c r="GO73" s="490"/>
      <c r="GP73" s="490"/>
      <c r="GQ73" s="490"/>
      <c r="GR73" s="490"/>
      <c r="GS73" s="490"/>
      <c r="GT73" s="490"/>
      <c r="GU73" s="490"/>
      <c r="GV73" s="490"/>
      <c r="GW73" s="490"/>
      <c r="GX73" s="490"/>
      <c r="GY73" s="490"/>
      <c r="GZ73" s="490"/>
      <c r="HA73" s="490"/>
      <c r="HB73" s="490"/>
      <c r="HC73" s="490"/>
      <c r="HD73" s="490"/>
      <c r="HE73" s="490"/>
      <c r="HF73" s="490"/>
      <c r="HG73" s="490"/>
      <c r="HH73" s="490"/>
      <c r="HI73" s="490"/>
      <c r="HJ73" s="490"/>
      <c r="HK73" s="490"/>
      <c r="HL73" s="490"/>
      <c r="HM73" s="490"/>
      <c r="HN73" s="490"/>
      <c r="HO73" s="490"/>
      <c r="HP73" s="490"/>
      <c r="HQ73" s="490"/>
      <c r="HR73" s="490"/>
      <c r="HS73" s="490"/>
      <c r="HT73" s="490"/>
      <c r="HU73" s="490"/>
      <c r="HV73" s="490"/>
      <c r="HW73" s="490"/>
      <c r="HX73" s="490"/>
      <c r="HY73" s="490"/>
      <c r="HZ73" s="490"/>
      <c r="IA73" s="490"/>
      <c r="IB73" s="490"/>
      <c r="IC73" s="490"/>
      <c r="ID73" s="490"/>
      <c r="IE73" s="490"/>
      <c r="IF73" s="490"/>
      <c r="IG73" s="490"/>
    </row>
    <row r="74" spans="1:241" ht="54.75" customHeight="1">
      <c r="A74" s="430" t="str">
        <f t="shared" si="2"/>
        <v>Baris Terisi</v>
      </c>
      <c r="B74" s="922"/>
      <c r="C74" s="944"/>
      <c r="D74" s="473">
        <f>IF(E74=0,"",6)</f>
        <v>6</v>
      </c>
      <c r="E74" s="437" t="s">
        <v>644</v>
      </c>
      <c r="F74" s="493"/>
      <c r="G74" s="902"/>
      <c r="H74" s="902"/>
      <c r="I74" s="902"/>
      <c r="J74" s="902"/>
      <c r="K74" s="483"/>
      <c r="L74" s="484"/>
      <c r="M74" s="485"/>
      <c r="N74" s="486">
        <f t="shared" si="3"/>
        <v>0</v>
      </c>
      <c r="O74" s="486"/>
      <c r="P74" s="487"/>
      <c r="Q74" s="487"/>
      <c r="R74" s="487"/>
      <c r="S74" s="487"/>
      <c r="T74" s="490"/>
      <c r="U74" s="490"/>
      <c r="V74" s="490"/>
      <c r="W74" s="490"/>
      <c r="X74" s="490"/>
      <c r="Y74" s="490"/>
      <c r="Z74" s="490"/>
      <c r="AA74" s="490"/>
      <c r="AB74" s="490"/>
      <c r="AC74" s="490"/>
      <c r="AD74" s="490"/>
      <c r="AE74" s="490"/>
      <c r="AF74" s="490"/>
      <c r="AG74" s="490"/>
      <c r="AH74" s="490"/>
      <c r="AI74" s="490"/>
      <c r="AJ74" s="490"/>
      <c r="AK74" s="490"/>
      <c r="AL74" s="490"/>
      <c r="AM74" s="490"/>
      <c r="AN74" s="490"/>
      <c r="AO74" s="490"/>
      <c r="AP74" s="490"/>
      <c r="AQ74" s="490"/>
      <c r="AR74" s="490"/>
      <c r="AS74" s="490"/>
      <c r="AT74" s="490"/>
      <c r="AU74" s="490"/>
      <c r="AV74" s="490"/>
      <c r="AW74" s="490"/>
      <c r="AX74" s="490"/>
      <c r="AY74" s="490"/>
      <c r="AZ74" s="490"/>
      <c r="BA74" s="490"/>
      <c r="BB74" s="490"/>
      <c r="BC74" s="490"/>
      <c r="BD74" s="490"/>
      <c r="BE74" s="490"/>
      <c r="BF74" s="490"/>
      <c r="BG74" s="490"/>
      <c r="BH74" s="490"/>
      <c r="BI74" s="490"/>
      <c r="BJ74" s="490"/>
      <c r="BK74" s="490"/>
      <c r="BL74" s="490"/>
      <c r="BM74" s="490"/>
      <c r="BN74" s="490"/>
      <c r="BO74" s="490"/>
      <c r="BP74" s="490"/>
      <c r="BQ74" s="490"/>
      <c r="BR74" s="490"/>
      <c r="BS74" s="490"/>
      <c r="BT74" s="490"/>
      <c r="BU74" s="490"/>
      <c r="BV74" s="490"/>
      <c r="BW74" s="490"/>
      <c r="BX74" s="490"/>
      <c r="BY74" s="490"/>
      <c r="BZ74" s="490"/>
      <c r="CA74" s="490"/>
      <c r="CB74" s="490"/>
      <c r="CC74" s="490"/>
      <c r="CD74" s="490"/>
      <c r="CE74" s="490"/>
      <c r="CF74" s="490"/>
      <c r="CG74" s="490"/>
      <c r="CH74" s="490"/>
      <c r="CI74" s="490"/>
      <c r="CJ74" s="490"/>
      <c r="CK74" s="490"/>
      <c r="CL74" s="490"/>
      <c r="CM74" s="490"/>
      <c r="CN74" s="490"/>
      <c r="CO74" s="490"/>
      <c r="CP74" s="490"/>
      <c r="CQ74" s="490"/>
      <c r="CR74" s="490"/>
      <c r="CS74" s="490"/>
      <c r="CT74" s="490"/>
      <c r="CU74" s="490"/>
      <c r="CV74" s="490"/>
      <c r="CW74" s="490"/>
      <c r="CX74" s="490"/>
      <c r="CY74" s="490"/>
      <c r="CZ74" s="490"/>
      <c r="DA74" s="490"/>
      <c r="DB74" s="490"/>
      <c r="DC74" s="490"/>
      <c r="DD74" s="490"/>
      <c r="DE74" s="490"/>
      <c r="DF74" s="490"/>
      <c r="DG74" s="490"/>
      <c r="DH74" s="490"/>
      <c r="DI74" s="490"/>
      <c r="DJ74" s="490"/>
      <c r="DK74" s="490"/>
      <c r="DL74" s="490"/>
      <c r="DM74" s="490"/>
      <c r="DN74" s="490"/>
      <c r="DO74" s="490"/>
      <c r="DP74" s="490"/>
      <c r="DQ74" s="490"/>
      <c r="DR74" s="490"/>
      <c r="DS74" s="490"/>
      <c r="DT74" s="490"/>
      <c r="DU74" s="490"/>
      <c r="DV74" s="490"/>
      <c r="DW74" s="490"/>
      <c r="DX74" s="490"/>
      <c r="DY74" s="490"/>
      <c r="DZ74" s="490"/>
      <c r="EA74" s="490"/>
      <c r="EB74" s="490"/>
      <c r="EC74" s="490"/>
      <c r="ED74" s="490"/>
      <c r="EE74" s="490"/>
      <c r="EF74" s="490"/>
      <c r="EG74" s="490"/>
      <c r="EH74" s="490"/>
      <c r="EI74" s="490"/>
      <c r="EJ74" s="490"/>
      <c r="EK74" s="490"/>
      <c r="EL74" s="490"/>
      <c r="EM74" s="490"/>
      <c r="EN74" s="490"/>
      <c r="EO74" s="490"/>
      <c r="EP74" s="490"/>
      <c r="EQ74" s="490"/>
      <c r="ER74" s="490"/>
      <c r="ES74" s="490"/>
      <c r="ET74" s="490"/>
      <c r="EU74" s="490"/>
      <c r="EV74" s="490"/>
      <c r="EW74" s="490"/>
      <c r="EX74" s="490"/>
      <c r="EY74" s="490"/>
      <c r="EZ74" s="490"/>
      <c r="FA74" s="490"/>
      <c r="FB74" s="490"/>
      <c r="FC74" s="490"/>
      <c r="FD74" s="490"/>
      <c r="FE74" s="490"/>
      <c r="FF74" s="490"/>
      <c r="FG74" s="490"/>
      <c r="FH74" s="490"/>
      <c r="FI74" s="490"/>
      <c r="FJ74" s="490"/>
      <c r="FK74" s="490"/>
      <c r="FL74" s="490"/>
      <c r="FM74" s="490"/>
      <c r="FN74" s="490"/>
      <c r="FO74" s="490"/>
      <c r="FP74" s="490"/>
      <c r="FQ74" s="490"/>
      <c r="FR74" s="490"/>
      <c r="FS74" s="490"/>
      <c r="FT74" s="490"/>
      <c r="FU74" s="490"/>
      <c r="FV74" s="490"/>
      <c r="FW74" s="490"/>
      <c r="FX74" s="490"/>
      <c r="FY74" s="490"/>
      <c r="FZ74" s="490"/>
      <c r="GA74" s="490"/>
      <c r="GB74" s="490"/>
      <c r="GC74" s="490"/>
      <c r="GD74" s="490"/>
      <c r="GE74" s="490"/>
      <c r="GF74" s="490"/>
      <c r="GG74" s="490"/>
      <c r="GH74" s="490"/>
      <c r="GI74" s="490"/>
      <c r="GJ74" s="490"/>
      <c r="GK74" s="490"/>
      <c r="GL74" s="490"/>
      <c r="GM74" s="490"/>
      <c r="GN74" s="490"/>
      <c r="GO74" s="490"/>
      <c r="GP74" s="490"/>
      <c r="GQ74" s="490"/>
      <c r="GR74" s="490"/>
      <c r="GS74" s="490"/>
      <c r="GT74" s="490"/>
      <c r="GU74" s="490"/>
      <c r="GV74" s="490"/>
      <c r="GW74" s="490"/>
      <c r="GX74" s="490"/>
      <c r="GY74" s="490"/>
      <c r="GZ74" s="490"/>
      <c r="HA74" s="490"/>
      <c r="HB74" s="490"/>
      <c r="HC74" s="490"/>
      <c r="HD74" s="490"/>
      <c r="HE74" s="490"/>
      <c r="HF74" s="490"/>
      <c r="HG74" s="490"/>
      <c r="HH74" s="490"/>
      <c r="HI74" s="490"/>
      <c r="HJ74" s="490"/>
      <c r="HK74" s="490"/>
      <c r="HL74" s="490"/>
      <c r="HM74" s="490"/>
      <c r="HN74" s="490"/>
      <c r="HO74" s="490"/>
      <c r="HP74" s="490"/>
      <c r="HQ74" s="490"/>
      <c r="HR74" s="490"/>
      <c r="HS74" s="490"/>
      <c r="HT74" s="490"/>
      <c r="HU74" s="490"/>
      <c r="HV74" s="490"/>
      <c r="HW74" s="490"/>
      <c r="HX74" s="490"/>
      <c r="HY74" s="490"/>
      <c r="HZ74" s="490"/>
      <c r="IA74" s="490"/>
      <c r="IB74" s="490"/>
      <c r="IC74" s="490"/>
      <c r="ID74" s="490"/>
      <c r="IE74" s="490"/>
      <c r="IF74" s="490"/>
      <c r="IG74" s="490"/>
    </row>
    <row r="75" spans="1:241" ht="32.15" customHeight="1">
      <c r="A75" s="430" t="str">
        <f t="shared" si="2"/>
        <v>Baris Terisi</v>
      </c>
      <c r="B75" s="920">
        <v>5</v>
      </c>
      <c r="C75" s="941" t="s">
        <v>645</v>
      </c>
      <c r="D75" s="494">
        <f>IF(E75=0,"",1)</f>
        <v>1</v>
      </c>
      <c r="E75" s="495" t="s">
        <v>646</v>
      </c>
      <c r="F75" s="446"/>
      <c r="G75" s="902">
        <f>IF($S75=$O$174,$S75,1)</f>
        <v>1</v>
      </c>
      <c r="H75" s="902">
        <f>IF($S75=$P$174,$S75,2)</f>
        <v>2</v>
      </c>
      <c r="I75" s="902">
        <f>IF($S75=$Q$174,$S75,3)</f>
        <v>3</v>
      </c>
      <c r="J75" s="902">
        <f>IF($S75=$R$174,$S75,4)</f>
        <v>4</v>
      </c>
      <c r="K75" s="483"/>
      <c r="L75" s="484"/>
      <c r="M75" s="485"/>
      <c r="N75" s="486">
        <f t="shared" si="3"/>
        <v>0</v>
      </c>
      <c r="O75" s="486">
        <f>SUM(N75:N79)</f>
        <v>0</v>
      </c>
      <c r="P75" s="487">
        <v>5</v>
      </c>
      <c r="Q75" s="487">
        <f>(O75/P75)*100</f>
        <v>0</v>
      </c>
      <c r="R75" s="221">
        <f>IF(Q75&gt;=80,4,IF(Q75&gt;=60,3,IF(Q75&gt;=40,2,IF(Q75&gt;=20,1,0))))</f>
        <v>0</v>
      </c>
      <c r="S75" s="487">
        <f>IF(R75=1,$O$174,IF(R75=2,$P$174,IF(R75=3,$Q$174,IF(R75=4,$R$174,0))))</f>
        <v>0</v>
      </c>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c r="AW75" s="490"/>
      <c r="AX75" s="490"/>
      <c r="AY75" s="490"/>
      <c r="AZ75" s="490"/>
      <c r="BA75" s="490"/>
      <c r="BB75" s="490"/>
      <c r="BC75" s="490"/>
      <c r="BD75" s="490"/>
      <c r="BE75" s="490"/>
      <c r="BF75" s="490"/>
      <c r="BG75" s="490"/>
      <c r="BH75" s="490"/>
      <c r="BI75" s="490"/>
      <c r="BJ75" s="490"/>
      <c r="BK75" s="490"/>
      <c r="BL75" s="490"/>
      <c r="BM75" s="490"/>
      <c r="BN75" s="490"/>
      <c r="BO75" s="490"/>
      <c r="BP75" s="490"/>
      <c r="BQ75" s="490"/>
      <c r="BR75" s="490"/>
      <c r="BS75" s="490"/>
      <c r="BT75" s="490"/>
      <c r="BU75" s="490"/>
      <c r="BV75" s="490"/>
      <c r="BW75" s="490"/>
      <c r="BX75" s="490"/>
      <c r="BY75" s="490"/>
      <c r="BZ75" s="490"/>
      <c r="CA75" s="490"/>
      <c r="CB75" s="490"/>
      <c r="CC75" s="490"/>
      <c r="CD75" s="490"/>
      <c r="CE75" s="490"/>
      <c r="CF75" s="490"/>
      <c r="CG75" s="490"/>
      <c r="CH75" s="490"/>
      <c r="CI75" s="490"/>
      <c r="CJ75" s="490"/>
      <c r="CK75" s="490"/>
      <c r="CL75" s="490"/>
      <c r="CM75" s="490"/>
      <c r="CN75" s="490"/>
      <c r="CO75" s="490"/>
      <c r="CP75" s="490"/>
      <c r="CQ75" s="490"/>
      <c r="CR75" s="490"/>
      <c r="CS75" s="490"/>
      <c r="CT75" s="490"/>
      <c r="CU75" s="490"/>
      <c r="CV75" s="490"/>
      <c r="CW75" s="490"/>
      <c r="CX75" s="490"/>
      <c r="CY75" s="490"/>
      <c r="CZ75" s="490"/>
      <c r="DA75" s="490"/>
      <c r="DB75" s="490"/>
      <c r="DC75" s="490"/>
      <c r="DD75" s="490"/>
      <c r="DE75" s="490"/>
      <c r="DF75" s="490"/>
      <c r="DG75" s="490"/>
      <c r="DH75" s="490"/>
      <c r="DI75" s="490"/>
      <c r="DJ75" s="490"/>
      <c r="DK75" s="490"/>
      <c r="DL75" s="490"/>
      <c r="DM75" s="490"/>
      <c r="DN75" s="490"/>
      <c r="DO75" s="490"/>
      <c r="DP75" s="490"/>
      <c r="DQ75" s="490"/>
      <c r="DR75" s="490"/>
      <c r="DS75" s="490"/>
      <c r="DT75" s="490"/>
      <c r="DU75" s="490"/>
      <c r="DV75" s="490"/>
      <c r="DW75" s="490"/>
      <c r="DX75" s="490"/>
      <c r="DY75" s="490"/>
      <c r="DZ75" s="490"/>
      <c r="EA75" s="490"/>
      <c r="EB75" s="490"/>
      <c r="EC75" s="490"/>
      <c r="ED75" s="490"/>
      <c r="EE75" s="490"/>
      <c r="EF75" s="490"/>
      <c r="EG75" s="490"/>
      <c r="EH75" s="490"/>
      <c r="EI75" s="490"/>
      <c r="EJ75" s="490"/>
      <c r="EK75" s="490"/>
      <c r="EL75" s="490"/>
      <c r="EM75" s="490"/>
      <c r="EN75" s="490"/>
      <c r="EO75" s="490"/>
      <c r="EP75" s="490"/>
      <c r="EQ75" s="490"/>
      <c r="ER75" s="490"/>
      <c r="ES75" s="490"/>
      <c r="ET75" s="490"/>
      <c r="EU75" s="490"/>
      <c r="EV75" s="490"/>
      <c r="EW75" s="490"/>
      <c r="EX75" s="490"/>
      <c r="EY75" s="490"/>
      <c r="EZ75" s="490"/>
      <c r="FA75" s="490"/>
      <c r="FB75" s="490"/>
      <c r="FC75" s="490"/>
      <c r="FD75" s="490"/>
      <c r="FE75" s="490"/>
      <c r="FF75" s="490"/>
      <c r="FG75" s="490"/>
      <c r="FH75" s="490"/>
      <c r="FI75" s="490"/>
      <c r="FJ75" s="490"/>
      <c r="FK75" s="490"/>
      <c r="FL75" s="490"/>
      <c r="FM75" s="490"/>
      <c r="FN75" s="490"/>
      <c r="FO75" s="490"/>
      <c r="FP75" s="490"/>
      <c r="FQ75" s="490"/>
      <c r="FR75" s="490"/>
      <c r="FS75" s="490"/>
      <c r="FT75" s="490"/>
      <c r="FU75" s="490"/>
      <c r="FV75" s="490"/>
      <c r="FW75" s="490"/>
      <c r="FX75" s="490"/>
      <c r="FY75" s="490"/>
      <c r="FZ75" s="490"/>
      <c r="GA75" s="490"/>
      <c r="GB75" s="490"/>
      <c r="GC75" s="490"/>
      <c r="GD75" s="490"/>
      <c r="GE75" s="490"/>
      <c r="GF75" s="490"/>
      <c r="GG75" s="490"/>
      <c r="GH75" s="490"/>
      <c r="GI75" s="490"/>
      <c r="GJ75" s="490"/>
      <c r="GK75" s="490"/>
      <c r="GL75" s="490"/>
      <c r="GM75" s="490"/>
      <c r="GN75" s="490"/>
      <c r="GO75" s="490"/>
      <c r="GP75" s="490"/>
      <c r="GQ75" s="490"/>
      <c r="GR75" s="490"/>
      <c r="GS75" s="490"/>
      <c r="GT75" s="490"/>
      <c r="GU75" s="490"/>
      <c r="GV75" s="490"/>
      <c r="GW75" s="490"/>
      <c r="GX75" s="490"/>
      <c r="GY75" s="490"/>
      <c r="GZ75" s="490"/>
      <c r="HA75" s="490"/>
      <c r="HB75" s="490"/>
      <c r="HC75" s="490"/>
      <c r="HD75" s="490"/>
      <c r="HE75" s="490"/>
      <c r="HF75" s="490"/>
      <c r="HG75" s="490"/>
      <c r="HH75" s="490"/>
      <c r="HI75" s="490"/>
      <c r="HJ75" s="490"/>
      <c r="HK75" s="490"/>
      <c r="HL75" s="490"/>
      <c r="HM75" s="490"/>
      <c r="HN75" s="490"/>
      <c r="HO75" s="490"/>
      <c r="HP75" s="490"/>
      <c r="HQ75" s="490"/>
      <c r="HR75" s="490"/>
      <c r="HS75" s="490"/>
      <c r="HT75" s="490"/>
      <c r="HU75" s="490"/>
      <c r="HV75" s="490"/>
      <c r="HW75" s="490"/>
      <c r="HX75" s="490"/>
      <c r="HY75" s="490"/>
      <c r="HZ75" s="490"/>
      <c r="IA75" s="490"/>
      <c r="IB75" s="490"/>
      <c r="IC75" s="490"/>
      <c r="ID75" s="490"/>
      <c r="IE75" s="490"/>
      <c r="IF75" s="490"/>
      <c r="IG75" s="490"/>
    </row>
    <row r="76" spans="1:241" ht="32.15" customHeight="1">
      <c r="A76" s="430" t="str">
        <f t="shared" si="2"/>
        <v>Baris Terisi</v>
      </c>
      <c r="B76" s="921"/>
      <c r="C76" s="942"/>
      <c r="D76" s="441">
        <f>IF(E76=0,"",2)</f>
        <v>2</v>
      </c>
      <c r="E76" s="442" t="s">
        <v>647</v>
      </c>
      <c r="F76" s="447"/>
      <c r="G76" s="902"/>
      <c r="H76" s="902"/>
      <c r="I76" s="902"/>
      <c r="J76" s="902"/>
      <c r="K76" s="483"/>
      <c r="L76" s="484"/>
      <c r="M76" s="485"/>
      <c r="N76" s="486">
        <f t="shared" si="3"/>
        <v>0</v>
      </c>
      <c r="O76" s="486"/>
      <c r="P76" s="487"/>
      <c r="Q76" s="487"/>
      <c r="R76" s="487"/>
      <c r="S76" s="487"/>
      <c r="T76" s="490"/>
      <c r="U76" s="490"/>
      <c r="V76" s="490"/>
      <c r="W76" s="490"/>
      <c r="X76" s="490"/>
      <c r="Y76" s="490"/>
      <c r="Z76" s="490"/>
      <c r="AA76" s="490"/>
      <c r="AB76" s="490"/>
      <c r="AC76" s="490"/>
      <c r="AD76" s="490"/>
      <c r="AE76" s="490"/>
      <c r="AF76" s="490"/>
      <c r="AG76" s="490"/>
      <c r="AH76" s="490"/>
      <c r="AI76" s="490"/>
      <c r="AJ76" s="490"/>
      <c r="AK76" s="490"/>
      <c r="AL76" s="490"/>
      <c r="AM76" s="490"/>
      <c r="AN76" s="490"/>
      <c r="AO76" s="490"/>
      <c r="AP76" s="490"/>
      <c r="AQ76" s="490"/>
      <c r="AR76" s="490"/>
      <c r="AS76" s="490"/>
      <c r="AT76" s="490"/>
      <c r="AU76" s="490"/>
      <c r="AV76" s="490"/>
      <c r="AW76" s="490"/>
      <c r="AX76" s="490"/>
      <c r="AY76" s="490"/>
      <c r="AZ76" s="490"/>
      <c r="BA76" s="490"/>
      <c r="BB76" s="490"/>
      <c r="BC76" s="490"/>
      <c r="BD76" s="490"/>
      <c r="BE76" s="490"/>
      <c r="BF76" s="490"/>
      <c r="BG76" s="490"/>
      <c r="BH76" s="490"/>
      <c r="BI76" s="490"/>
      <c r="BJ76" s="490"/>
      <c r="BK76" s="490"/>
      <c r="BL76" s="490"/>
      <c r="BM76" s="490"/>
      <c r="BN76" s="490"/>
      <c r="BO76" s="490"/>
      <c r="BP76" s="490"/>
      <c r="BQ76" s="490"/>
      <c r="BR76" s="490"/>
      <c r="BS76" s="490"/>
      <c r="BT76" s="490"/>
      <c r="BU76" s="490"/>
      <c r="BV76" s="490"/>
      <c r="BW76" s="490"/>
      <c r="BX76" s="490"/>
      <c r="BY76" s="490"/>
      <c r="BZ76" s="490"/>
      <c r="CA76" s="490"/>
      <c r="CB76" s="490"/>
      <c r="CC76" s="490"/>
      <c r="CD76" s="490"/>
      <c r="CE76" s="490"/>
      <c r="CF76" s="490"/>
      <c r="CG76" s="490"/>
      <c r="CH76" s="490"/>
      <c r="CI76" s="490"/>
      <c r="CJ76" s="490"/>
      <c r="CK76" s="490"/>
      <c r="CL76" s="490"/>
      <c r="CM76" s="490"/>
      <c r="CN76" s="490"/>
      <c r="CO76" s="490"/>
      <c r="CP76" s="490"/>
      <c r="CQ76" s="490"/>
      <c r="CR76" s="490"/>
      <c r="CS76" s="490"/>
      <c r="CT76" s="490"/>
      <c r="CU76" s="490"/>
      <c r="CV76" s="490"/>
      <c r="CW76" s="490"/>
      <c r="CX76" s="490"/>
      <c r="CY76" s="490"/>
      <c r="CZ76" s="490"/>
      <c r="DA76" s="490"/>
      <c r="DB76" s="490"/>
      <c r="DC76" s="490"/>
      <c r="DD76" s="490"/>
      <c r="DE76" s="490"/>
      <c r="DF76" s="490"/>
      <c r="DG76" s="490"/>
      <c r="DH76" s="490"/>
      <c r="DI76" s="490"/>
      <c r="DJ76" s="490"/>
      <c r="DK76" s="490"/>
      <c r="DL76" s="490"/>
      <c r="DM76" s="490"/>
      <c r="DN76" s="490"/>
      <c r="DO76" s="490"/>
      <c r="DP76" s="490"/>
      <c r="DQ76" s="490"/>
      <c r="DR76" s="490"/>
      <c r="DS76" s="490"/>
      <c r="DT76" s="490"/>
      <c r="DU76" s="490"/>
      <c r="DV76" s="490"/>
      <c r="DW76" s="490"/>
      <c r="DX76" s="490"/>
      <c r="DY76" s="490"/>
      <c r="DZ76" s="490"/>
      <c r="EA76" s="490"/>
      <c r="EB76" s="490"/>
      <c r="EC76" s="490"/>
      <c r="ED76" s="490"/>
      <c r="EE76" s="490"/>
      <c r="EF76" s="490"/>
      <c r="EG76" s="490"/>
      <c r="EH76" s="490"/>
      <c r="EI76" s="490"/>
      <c r="EJ76" s="490"/>
      <c r="EK76" s="490"/>
      <c r="EL76" s="490"/>
      <c r="EM76" s="490"/>
      <c r="EN76" s="490"/>
      <c r="EO76" s="490"/>
      <c r="EP76" s="490"/>
      <c r="EQ76" s="490"/>
      <c r="ER76" s="490"/>
      <c r="ES76" s="490"/>
      <c r="ET76" s="490"/>
      <c r="EU76" s="490"/>
      <c r="EV76" s="490"/>
      <c r="EW76" s="490"/>
      <c r="EX76" s="490"/>
      <c r="EY76" s="490"/>
      <c r="EZ76" s="490"/>
      <c r="FA76" s="490"/>
      <c r="FB76" s="490"/>
      <c r="FC76" s="490"/>
      <c r="FD76" s="490"/>
      <c r="FE76" s="490"/>
      <c r="FF76" s="490"/>
      <c r="FG76" s="490"/>
      <c r="FH76" s="490"/>
      <c r="FI76" s="490"/>
      <c r="FJ76" s="490"/>
      <c r="FK76" s="490"/>
      <c r="FL76" s="490"/>
      <c r="FM76" s="490"/>
      <c r="FN76" s="490"/>
      <c r="FO76" s="490"/>
      <c r="FP76" s="490"/>
      <c r="FQ76" s="490"/>
      <c r="FR76" s="490"/>
      <c r="FS76" s="490"/>
      <c r="FT76" s="490"/>
      <c r="FU76" s="490"/>
      <c r="FV76" s="490"/>
      <c r="FW76" s="490"/>
      <c r="FX76" s="490"/>
      <c r="FY76" s="490"/>
      <c r="FZ76" s="490"/>
      <c r="GA76" s="490"/>
      <c r="GB76" s="490"/>
      <c r="GC76" s="490"/>
      <c r="GD76" s="490"/>
      <c r="GE76" s="490"/>
      <c r="GF76" s="490"/>
      <c r="GG76" s="490"/>
      <c r="GH76" s="490"/>
      <c r="GI76" s="490"/>
      <c r="GJ76" s="490"/>
      <c r="GK76" s="490"/>
      <c r="GL76" s="490"/>
      <c r="GM76" s="490"/>
      <c r="GN76" s="490"/>
      <c r="GO76" s="490"/>
      <c r="GP76" s="490"/>
      <c r="GQ76" s="490"/>
      <c r="GR76" s="490"/>
      <c r="GS76" s="490"/>
      <c r="GT76" s="490"/>
      <c r="GU76" s="490"/>
      <c r="GV76" s="490"/>
      <c r="GW76" s="490"/>
      <c r="GX76" s="490"/>
      <c r="GY76" s="490"/>
      <c r="GZ76" s="490"/>
      <c r="HA76" s="490"/>
      <c r="HB76" s="490"/>
      <c r="HC76" s="490"/>
      <c r="HD76" s="490"/>
      <c r="HE76" s="490"/>
      <c r="HF76" s="490"/>
      <c r="HG76" s="490"/>
      <c r="HH76" s="490"/>
      <c r="HI76" s="490"/>
      <c r="HJ76" s="490"/>
      <c r="HK76" s="490"/>
      <c r="HL76" s="490"/>
      <c r="HM76" s="490"/>
      <c r="HN76" s="490"/>
      <c r="HO76" s="490"/>
      <c r="HP76" s="490"/>
      <c r="HQ76" s="490"/>
      <c r="HR76" s="490"/>
      <c r="HS76" s="490"/>
      <c r="HT76" s="490"/>
      <c r="HU76" s="490"/>
      <c r="HV76" s="490"/>
      <c r="HW76" s="490"/>
      <c r="HX76" s="490"/>
      <c r="HY76" s="490"/>
      <c r="HZ76" s="490"/>
      <c r="IA76" s="490"/>
      <c r="IB76" s="490"/>
      <c r="IC76" s="490"/>
      <c r="ID76" s="490"/>
      <c r="IE76" s="490"/>
      <c r="IF76" s="490"/>
      <c r="IG76" s="490"/>
    </row>
    <row r="77" spans="1:241" ht="32.15" customHeight="1">
      <c r="A77" s="430" t="str">
        <f t="shared" si="2"/>
        <v>Baris Terisi</v>
      </c>
      <c r="B77" s="921"/>
      <c r="C77" s="942"/>
      <c r="D77" s="441">
        <f>IF(E77=0,"",3)</f>
        <v>3</v>
      </c>
      <c r="E77" s="442" t="s">
        <v>648</v>
      </c>
      <c r="F77" s="447"/>
      <c r="G77" s="902"/>
      <c r="H77" s="902"/>
      <c r="I77" s="902"/>
      <c r="J77" s="902"/>
      <c r="K77" s="483"/>
      <c r="L77" s="484"/>
      <c r="M77" s="485"/>
      <c r="N77" s="486">
        <f t="shared" si="3"/>
        <v>0</v>
      </c>
      <c r="O77" s="486"/>
      <c r="P77" s="487"/>
      <c r="Q77" s="487"/>
      <c r="R77" s="487"/>
      <c r="S77" s="487"/>
      <c r="T77" s="490"/>
      <c r="U77" s="490"/>
      <c r="V77" s="490"/>
      <c r="W77" s="490"/>
      <c r="X77" s="490"/>
      <c r="Y77" s="490"/>
      <c r="Z77" s="490"/>
      <c r="AA77" s="490"/>
      <c r="AB77" s="490"/>
      <c r="AC77" s="490"/>
      <c r="AD77" s="490"/>
      <c r="AE77" s="490"/>
      <c r="AF77" s="490"/>
      <c r="AG77" s="490"/>
      <c r="AH77" s="490"/>
      <c r="AI77" s="490"/>
      <c r="AJ77" s="490"/>
      <c r="AK77" s="490"/>
      <c r="AL77" s="490"/>
      <c r="AM77" s="490"/>
      <c r="AN77" s="490"/>
      <c r="AO77" s="490"/>
      <c r="AP77" s="490"/>
      <c r="AQ77" s="490"/>
      <c r="AR77" s="490"/>
      <c r="AS77" s="490"/>
      <c r="AT77" s="490"/>
      <c r="AU77" s="490"/>
      <c r="AV77" s="490"/>
      <c r="AW77" s="490"/>
      <c r="AX77" s="490"/>
      <c r="AY77" s="490"/>
      <c r="AZ77" s="490"/>
      <c r="BA77" s="490"/>
      <c r="BB77" s="490"/>
      <c r="BC77" s="490"/>
      <c r="BD77" s="490"/>
      <c r="BE77" s="490"/>
      <c r="BF77" s="490"/>
      <c r="BG77" s="490"/>
      <c r="BH77" s="490"/>
      <c r="BI77" s="490"/>
      <c r="BJ77" s="490"/>
      <c r="BK77" s="490"/>
      <c r="BL77" s="490"/>
      <c r="BM77" s="490"/>
      <c r="BN77" s="490"/>
      <c r="BO77" s="490"/>
      <c r="BP77" s="490"/>
      <c r="BQ77" s="490"/>
      <c r="BR77" s="490"/>
      <c r="BS77" s="490"/>
      <c r="BT77" s="490"/>
      <c r="BU77" s="490"/>
      <c r="BV77" s="490"/>
      <c r="BW77" s="490"/>
      <c r="BX77" s="490"/>
      <c r="BY77" s="490"/>
      <c r="BZ77" s="490"/>
      <c r="CA77" s="490"/>
      <c r="CB77" s="490"/>
      <c r="CC77" s="490"/>
      <c r="CD77" s="490"/>
      <c r="CE77" s="490"/>
      <c r="CF77" s="490"/>
      <c r="CG77" s="490"/>
      <c r="CH77" s="490"/>
      <c r="CI77" s="490"/>
      <c r="CJ77" s="490"/>
      <c r="CK77" s="490"/>
      <c r="CL77" s="490"/>
      <c r="CM77" s="490"/>
      <c r="CN77" s="490"/>
      <c r="CO77" s="490"/>
      <c r="CP77" s="490"/>
      <c r="CQ77" s="490"/>
      <c r="CR77" s="490"/>
      <c r="CS77" s="490"/>
      <c r="CT77" s="490"/>
      <c r="CU77" s="490"/>
      <c r="CV77" s="490"/>
      <c r="CW77" s="490"/>
      <c r="CX77" s="490"/>
      <c r="CY77" s="490"/>
      <c r="CZ77" s="490"/>
      <c r="DA77" s="490"/>
      <c r="DB77" s="490"/>
      <c r="DC77" s="490"/>
      <c r="DD77" s="490"/>
      <c r="DE77" s="490"/>
      <c r="DF77" s="490"/>
      <c r="DG77" s="490"/>
      <c r="DH77" s="490"/>
      <c r="DI77" s="490"/>
      <c r="DJ77" s="490"/>
      <c r="DK77" s="490"/>
      <c r="DL77" s="490"/>
      <c r="DM77" s="490"/>
      <c r="DN77" s="490"/>
      <c r="DO77" s="490"/>
      <c r="DP77" s="490"/>
      <c r="DQ77" s="490"/>
      <c r="DR77" s="490"/>
      <c r="DS77" s="490"/>
      <c r="DT77" s="490"/>
      <c r="DU77" s="490"/>
      <c r="DV77" s="490"/>
      <c r="DW77" s="490"/>
      <c r="DX77" s="490"/>
      <c r="DY77" s="490"/>
      <c r="DZ77" s="490"/>
      <c r="EA77" s="490"/>
      <c r="EB77" s="490"/>
      <c r="EC77" s="490"/>
      <c r="ED77" s="490"/>
      <c r="EE77" s="490"/>
      <c r="EF77" s="490"/>
      <c r="EG77" s="490"/>
      <c r="EH77" s="490"/>
      <c r="EI77" s="490"/>
      <c r="EJ77" s="490"/>
      <c r="EK77" s="490"/>
      <c r="EL77" s="490"/>
      <c r="EM77" s="490"/>
      <c r="EN77" s="490"/>
      <c r="EO77" s="490"/>
      <c r="EP77" s="490"/>
      <c r="EQ77" s="490"/>
      <c r="ER77" s="490"/>
      <c r="ES77" s="490"/>
      <c r="ET77" s="490"/>
      <c r="EU77" s="490"/>
      <c r="EV77" s="490"/>
      <c r="EW77" s="490"/>
      <c r="EX77" s="490"/>
      <c r="EY77" s="490"/>
      <c r="EZ77" s="490"/>
      <c r="FA77" s="490"/>
      <c r="FB77" s="490"/>
      <c r="FC77" s="490"/>
      <c r="FD77" s="490"/>
      <c r="FE77" s="490"/>
      <c r="FF77" s="490"/>
      <c r="FG77" s="490"/>
      <c r="FH77" s="490"/>
      <c r="FI77" s="490"/>
      <c r="FJ77" s="490"/>
      <c r="FK77" s="490"/>
      <c r="FL77" s="490"/>
      <c r="FM77" s="490"/>
      <c r="FN77" s="490"/>
      <c r="FO77" s="490"/>
      <c r="FP77" s="490"/>
      <c r="FQ77" s="490"/>
      <c r="FR77" s="490"/>
      <c r="FS77" s="490"/>
      <c r="FT77" s="490"/>
      <c r="FU77" s="490"/>
      <c r="FV77" s="490"/>
      <c r="FW77" s="490"/>
      <c r="FX77" s="490"/>
      <c r="FY77" s="490"/>
      <c r="FZ77" s="490"/>
      <c r="GA77" s="490"/>
      <c r="GB77" s="490"/>
      <c r="GC77" s="490"/>
      <c r="GD77" s="490"/>
      <c r="GE77" s="490"/>
      <c r="GF77" s="490"/>
      <c r="GG77" s="490"/>
      <c r="GH77" s="490"/>
      <c r="GI77" s="490"/>
      <c r="GJ77" s="490"/>
      <c r="GK77" s="490"/>
      <c r="GL77" s="490"/>
      <c r="GM77" s="490"/>
      <c r="GN77" s="490"/>
      <c r="GO77" s="490"/>
      <c r="GP77" s="490"/>
      <c r="GQ77" s="490"/>
      <c r="GR77" s="490"/>
      <c r="GS77" s="490"/>
      <c r="GT77" s="490"/>
      <c r="GU77" s="490"/>
      <c r="GV77" s="490"/>
      <c r="GW77" s="490"/>
      <c r="GX77" s="490"/>
      <c r="GY77" s="490"/>
      <c r="GZ77" s="490"/>
      <c r="HA77" s="490"/>
      <c r="HB77" s="490"/>
      <c r="HC77" s="490"/>
      <c r="HD77" s="490"/>
      <c r="HE77" s="490"/>
      <c r="HF77" s="490"/>
      <c r="HG77" s="490"/>
      <c r="HH77" s="490"/>
      <c r="HI77" s="490"/>
      <c r="HJ77" s="490"/>
      <c r="HK77" s="490"/>
      <c r="HL77" s="490"/>
      <c r="HM77" s="490"/>
      <c r="HN77" s="490"/>
      <c r="HO77" s="490"/>
      <c r="HP77" s="490"/>
      <c r="HQ77" s="490"/>
      <c r="HR77" s="490"/>
      <c r="HS77" s="490"/>
      <c r="HT77" s="490"/>
      <c r="HU77" s="490"/>
      <c r="HV77" s="490"/>
      <c r="HW77" s="490"/>
      <c r="HX77" s="490"/>
      <c r="HY77" s="490"/>
      <c r="HZ77" s="490"/>
      <c r="IA77" s="490"/>
      <c r="IB77" s="490"/>
      <c r="IC77" s="490"/>
      <c r="ID77" s="490"/>
      <c r="IE77" s="490"/>
      <c r="IF77" s="490"/>
      <c r="IG77" s="490"/>
    </row>
    <row r="78" spans="1:241" ht="41.25" customHeight="1">
      <c r="A78" s="430" t="str">
        <f t="shared" si="2"/>
        <v>Baris Terisi</v>
      </c>
      <c r="B78" s="921"/>
      <c r="C78" s="942"/>
      <c r="D78" s="434">
        <f>IF(E78=0,"",4)</f>
        <v>4</v>
      </c>
      <c r="E78" s="435" t="s">
        <v>649</v>
      </c>
      <c r="F78" s="447"/>
      <c r="G78" s="902"/>
      <c r="H78" s="902"/>
      <c r="I78" s="902"/>
      <c r="J78" s="902"/>
      <c r="K78" s="483"/>
      <c r="L78" s="484"/>
      <c r="M78" s="485"/>
      <c r="N78" s="486">
        <f t="shared" si="3"/>
        <v>0</v>
      </c>
      <c r="O78" s="486"/>
      <c r="P78" s="487"/>
      <c r="Q78" s="487"/>
      <c r="R78" s="487"/>
      <c r="S78" s="487"/>
      <c r="T78" s="490"/>
      <c r="U78" s="490"/>
      <c r="V78" s="490"/>
      <c r="W78" s="490"/>
      <c r="X78" s="490"/>
      <c r="Y78" s="490"/>
      <c r="Z78" s="490"/>
      <c r="AA78" s="490"/>
      <c r="AB78" s="490"/>
      <c r="AC78" s="490"/>
      <c r="AD78" s="490"/>
      <c r="AE78" s="490"/>
      <c r="AF78" s="490"/>
      <c r="AG78" s="490"/>
      <c r="AH78" s="490"/>
      <c r="AI78" s="490"/>
      <c r="AJ78" s="490"/>
      <c r="AK78" s="490"/>
      <c r="AL78" s="490"/>
      <c r="AM78" s="490"/>
      <c r="AN78" s="490"/>
      <c r="AO78" s="490"/>
      <c r="AP78" s="490"/>
      <c r="AQ78" s="490"/>
      <c r="AR78" s="490"/>
      <c r="AS78" s="490"/>
      <c r="AT78" s="490"/>
      <c r="AU78" s="490"/>
      <c r="AV78" s="490"/>
      <c r="AW78" s="490"/>
      <c r="AX78" s="490"/>
      <c r="AY78" s="490"/>
      <c r="AZ78" s="490"/>
      <c r="BA78" s="490"/>
      <c r="BB78" s="490"/>
      <c r="BC78" s="490"/>
      <c r="BD78" s="490"/>
      <c r="BE78" s="490"/>
      <c r="BF78" s="490"/>
      <c r="BG78" s="490"/>
      <c r="BH78" s="490"/>
      <c r="BI78" s="490"/>
      <c r="BJ78" s="490"/>
      <c r="BK78" s="490"/>
      <c r="BL78" s="490"/>
      <c r="BM78" s="490"/>
      <c r="BN78" s="490"/>
      <c r="BO78" s="490"/>
      <c r="BP78" s="490"/>
      <c r="BQ78" s="490"/>
      <c r="BR78" s="490"/>
      <c r="BS78" s="490"/>
      <c r="BT78" s="490"/>
      <c r="BU78" s="490"/>
      <c r="BV78" s="490"/>
      <c r="BW78" s="490"/>
      <c r="BX78" s="490"/>
      <c r="BY78" s="490"/>
      <c r="BZ78" s="490"/>
      <c r="CA78" s="490"/>
      <c r="CB78" s="490"/>
      <c r="CC78" s="490"/>
      <c r="CD78" s="490"/>
      <c r="CE78" s="490"/>
      <c r="CF78" s="490"/>
      <c r="CG78" s="490"/>
      <c r="CH78" s="490"/>
      <c r="CI78" s="490"/>
      <c r="CJ78" s="490"/>
      <c r="CK78" s="490"/>
      <c r="CL78" s="490"/>
      <c r="CM78" s="490"/>
      <c r="CN78" s="490"/>
      <c r="CO78" s="490"/>
      <c r="CP78" s="490"/>
      <c r="CQ78" s="490"/>
      <c r="CR78" s="490"/>
      <c r="CS78" s="490"/>
      <c r="CT78" s="490"/>
      <c r="CU78" s="490"/>
      <c r="CV78" s="490"/>
      <c r="CW78" s="490"/>
      <c r="CX78" s="490"/>
      <c r="CY78" s="490"/>
      <c r="CZ78" s="490"/>
      <c r="DA78" s="490"/>
      <c r="DB78" s="490"/>
      <c r="DC78" s="490"/>
      <c r="DD78" s="490"/>
      <c r="DE78" s="490"/>
      <c r="DF78" s="490"/>
      <c r="DG78" s="490"/>
      <c r="DH78" s="490"/>
      <c r="DI78" s="490"/>
      <c r="DJ78" s="490"/>
      <c r="DK78" s="490"/>
      <c r="DL78" s="490"/>
      <c r="DM78" s="490"/>
      <c r="DN78" s="490"/>
      <c r="DO78" s="490"/>
      <c r="DP78" s="490"/>
      <c r="DQ78" s="490"/>
      <c r="DR78" s="490"/>
      <c r="DS78" s="490"/>
      <c r="DT78" s="490"/>
      <c r="DU78" s="490"/>
      <c r="DV78" s="490"/>
      <c r="DW78" s="490"/>
      <c r="DX78" s="490"/>
      <c r="DY78" s="490"/>
      <c r="DZ78" s="490"/>
      <c r="EA78" s="490"/>
      <c r="EB78" s="490"/>
      <c r="EC78" s="490"/>
      <c r="ED78" s="490"/>
      <c r="EE78" s="490"/>
      <c r="EF78" s="490"/>
      <c r="EG78" s="490"/>
      <c r="EH78" s="490"/>
      <c r="EI78" s="490"/>
      <c r="EJ78" s="490"/>
      <c r="EK78" s="490"/>
      <c r="EL78" s="490"/>
      <c r="EM78" s="490"/>
      <c r="EN78" s="490"/>
      <c r="EO78" s="490"/>
      <c r="EP78" s="490"/>
      <c r="EQ78" s="490"/>
      <c r="ER78" s="490"/>
      <c r="ES78" s="490"/>
      <c r="ET78" s="490"/>
      <c r="EU78" s="490"/>
      <c r="EV78" s="490"/>
      <c r="EW78" s="490"/>
      <c r="EX78" s="490"/>
      <c r="EY78" s="490"/>
      <c r="EZ78" s="490"/>
      <c r="FA78" s="490"/>
      <c r="FB78" s="490"/>
      <c r="FC78" s="490"/>
      <c r="FD78" s="490"/>
      <c r="FE78" s="490"/>
      <c r="FF78" s="490"/>
      <c r="FG78" s="490"/>
      <c r="FH78" s="490"/>
      <c r="FI78" s="490"/>
      <c r="FJ78" s="490"/>
      <c r="FK78" s="490"/>
      <c r="FL78" s="490"/>
      <c r="FM78" s="490"/>
      <c r="FN78" s="490"/>
      <c r="FO78" s="490"/>
      <c r="FP78" s="490"/>
      <c r="FQ78" s="490"/>
      <c r="FR78" s="490"/>
      <c r="FS78" s="490"/>
      <c r="FT78" s="490"/>
      <c r="FU78" s="490"/>
      <c r="FV78" s="490"/>
      <c r="FW78" s="490"/>
      <c r="FX78" s="490"/>
      <c r="FY78" s="490"/>
      <c r="FZ78" s="490"/>
      <c r="GA78" s="490"/>
      <c r="GB78" s="490"/>
      <c r="GC78" s="490"/>
      <c r="GD78" s="490"/>
      <c r="GE78" s="490"/>
      <c r="GF78" s="490"/>
      <c r="GG78" s="490"/>
      <c r="GH78" s="490"/>
      <c r="GI78" s="490"/>
      <c r="GJ78" s="490"/>
      <c r="GK78" s="490"/>
      <c r="GL78" s="490"/>
      <c r="GM78" s="490"/>
      <c r="GN78" s="490"/>
      <c r="GO78" s="490"/>
      <c r="GP78" s="490"/>
      <c r="GQ78" s="490"/>
      <c r="GR78" s="490"/>
      <c r="GS78" s="490"/>
      <c r="GT78" s="490"/>
      <c r="GU78" s="490"/>
      <c r="GV78" s="490"/>
      <c r="GW78" s="490"/>
      <c r="GX78" s="490"/>
      <c r="GY78" s="490"/>
      <c r="GZ78" s="490"/>
      <c r="HA78" s="490"/>
      <c r="HB78" s="490"/>
      <c r="HC78" s="490"/>
      <c r="HD78" s="490"/>
      <c r="HE78" s="490"/>
      <c r="HF78" s="490"/>
      <c r="HG78" s="490"/>
      <c r="HH78" s="490"/>
      <c r="HI78" s="490"/>
      <c r="HJ78" s="490"/>
      <c r="HK78" s="490"/>
      <c r="HL78" s="490"/>
      <c r="HM78" s="490"/>
      <c r="HN78" s="490"/>
      <c r="HO78" s="490"/>
      <c r="HP78" s="490"/>
      <c r="HQ78" s="490"/>
      <c r="HR78" s="490"/>
      <c r="HS78" s="490"/>
      <c r="HT78" s="490"/>
      <c r="HU78" s="490"/>
      <c r="HV78" s="490"/>
      <c r="HW78" s="490"/>
      <c r="HX78" s="490"/>
      <c r="HY78" s="490"/>
      <c r="HZ78" s="490"/>
      <c r="IA78" s="490"/>
      <c r="IB78" s="490"/>
      <c r="IC78" s="490"/>
      <c r="ID78" s="490"/>
      <c r="IE78" s="490"/>
      <c r="IF78" s="490"/>
      <c r="IG78" s="490"/>
    </row>
    <row r="79" spans="1:241" ht="39.75" customHeight="1">
      <c r="A79" s="430" t="str">
        <f t="shared" si="2"/>
        <v>Baris Terisi</v>
      </c>
      <c r="B79" s="921"/>
      <c r="C79" s="942"/>
      <c r="D79" s="434">
        <f>IF(E79=0,"",5)</f>
        <v>5</v>
      </c>
      <c r="E79" s="435" t="s">
        <v>650</v>
      </c>
      <c r="F79" s="450"/>
      <c r="G79" s="902"/>
      <c r="H79" s="902"/>
      <c r="I79" s="902"/>
      <c r="J79" s="902"/>
      <c r="K79" s="483"/>
      <c r="L79" s="484"/>
      <c r="M79" s="485"/>
      <c r="N79" s="486">
        <f t="shared" si="3"/>
        <v>0</v>
      </c>
      <c r="O79" s="486"/>
      <c r="P79" s="487"/>
      <c r="Q79" s="487"/>
      <c r="R79" s="487"/>
      <c r="S79" s="487"/>
      <c r="T79" s="490"/>
      <c r="U79" s="490"/>
      <c r="V79" s="490"/>
      <c r="W79" s="490"/>
      <c r="X79" s="490"/>
      <c r="Y79" s="490"/>
      <c r="Z79" s="490"/>
      <c r="AA79" s="490"/>
      <c r="AB79" s="490"/>
      <c r="AC79" s="490"/>
      <c r="AD79" s="490"/>
      <c r="AE79" s="490"/>
      <c r="AF79" s="490"/>
      <c r="AG79" s="490"/>
      <c r="AH79" s="490"/>
      <c r="AI79" s="490"/>
      <c r="AJ79" s="490"/>
      <c r="AK79" s="490"/>
      <c r="AL79" s="490"/>
      <c r="AM79" s="490"/>
      <c r="AN79" s="490"/>
      <c r="AO79" s="490"/>
      <c r="AP79" s="490"/>
      <c r="AQ79" s="490"/>
      <c r="AR79" s="490"/>
      <c r="AS79" s="490"/>
      <c r="AT79" s="490"/>
      <c r="AU79" s="490"/>
      <c r="AV79" s="490"/>
      <c r="AW79" s="490"/>
      <c r="AX79" s="490"/>
      <c r="AY79" s="490"/>
      <c r="AZ79" s="490"/>
      <c r="BA79" s="490"/>
      <c r="BB79" s="490"/>
      <c r="BC79" s="490"/>
      <c r="BD79" s="490"/>
      <c r="BE79" s="490"/>
      <c r="BF79" s="490"/>
      <c r="BG79" s="490"/>
      <c r="BH79" s="490"/>
      <c r="BI79" s="490"/>
      <c r="BJ79" s="490"/>
      <c r="BK79" s="490"/>
      <c r="BL79" s="490"/>
      <c r="BM79" s="490"/>
      <c r="BN79" s="490"/>
      <c r="BO79" s="490"/>
      <c r="BP79" s="490"/>
      <c r="BQ79" s="490"/>
      <c r="BR79" s="490"/>
      <c r="BS79" s="490"/>
      <c r="BT79" s="490"/>
      <c r="BU79" s="490"/>
      <c r="BV79" s="490"/>
      <c r="BW79" s="490"/>
      <c r="BX79" s="490"/>
      <c r="BY79" s="490"/>
      <c r="BZ79" s="490"/>
      <c r="CA79" s="490"/>
      <c r="CB79" s="490"/>
      <c r="CC79" s="490"/>
      <c r="CD79" s="490"/>
      <c r="CE79" s="490"/>
      <c r="CF79" s="490"/>
      <c r="CG79" s="490"/>
      <c r="CH79" s="490"/>
      <c r="CI79" s="490"/>
      <c r="CJ79" s="490"/>
      <c r="CK79" s="490"/>
      <c r="CL79" s="490"/>
      <c r="CM79" s="490"/>
      <c r="CN79" s="490"/>
      <c r="CO79" s="490"/>
      <c r="CP79" s="490"/>
      <c r="CQ79" s="490"/>
      <c r="CR79" s="490"/>
      <c r="CS79" s="490"/>
      <c r="CT79" s="490"/>
      <c r="CU79" s="490"/>
      <c r="CV79" s="490"/>
      <c r="CW79" s="490"/>
      <c r="CX79" s="490"/>
      <c r="CY79" s="490"/>
      <c r="CZ79" s="490"/>
      <c r="DA79" s="490"/>
      <c r="DB79" s="490"/>
      <c r="DC79" s="490"/>
      <c r="DD79" s="490"/>
      <c r="DE79" s="490"/>
      <c r="DF79" s="490"/>
      <c r="DG79" s="490"/>
      <c r="DH79" s="490"/>
      <c r="DI79" s="490"/>
      <c r="DJ79" s="490"/>
      <c r="DK79" s="490"/>
      <c r="DL79" s="490"/>
      <c r="DM79" s="490"/>
      <c r="DN79" s="490"/>
      <c r="DO79" s="490"/>
      <c r="DP79" s="490"/>
      <c r="DQ79" s="490"/>
      <c r="DR79" s="490"/>
      <c r="DS79" s="490"/>
      <c r="DT79" s="490"/>
      <c r="DU79" s="490"/>
      <c r="DV79" s="490"/>
      <c r="DW79" s="490"/>
      <c r="DX79" s="490"/>
      <c r="DY79" s="490"/>
      <c r="DZ79" s="490"/>
      <c r="EA79" s="490"/>
      <c r="EB79" s="490"/>
      <c r="EC79" s="490"/>
      <c r="ED79" s="490"/>
      <c r="EE79" s="490"/>
      <c r="EF79" s="490"/>
      <c r="EG79" s="490"/>
      <c r="EH79" s="490"/>
      <c r="EI79" s="490"/>
      <c r="EJ79" s="490"/>
      <c r="EK79" s="490"/>
      <c r="EL79" s="490"/>
      <c r="EM79" s="490"/>
      <c r="EN79" s="490"/>
      <c r="EO79" s="490"/>
      <c r="EP79" s="490"/>
      <c r="EQ79" s="490"/>
      <c r="ER79" s="490"/>
      <c r="ES79" s="490"/>
      <c r="ET79" s="490"/>
      <c r="EU79" s="490"/>
      <c r="EV79" s="490"/>
      <c r="EW79" s="490"/>
      <c r="EX79" s="490"/>
      <c r="EY79" s="490"/>
      <c r="EZ79" s="490"/>
      <c r="FA79" s="490"/>
      <c r="FB79" s="490"/>
      <c r="FC79" s="490"/>
      <c r="FD79" s="490"/>
      <c r="FE79" s="490"/>
      <c r="FF79" s="490"/>
      <c r="FG79" s="490"/>
      <c r="FH79" s="490"/>
      <c r="FI79" s="490"/>
      <c r="FJ79" s="490"/>
      <c r="FK79" s="490"/>
      <c r="FL79" s="490"/>
      <c r="FM79" s="490"/>
      <c r="FN79" s="490"/>
      <c r="FO79" s="490"/>
      <c r="FP79" s="490"/>
      <c r="FQ79" s="490"/>
      <c r="FR79" s="490"/>
      <c r="FS79" s="490"/>
      <c r="FT79" s="490"/>
      <c r="FU79" s="490"/>
      <c r="FV79" s="490"/>
      <c r="FW79" s="490"/>
      <c r="FX79" s="490"/>
      <c r="FY79" s="490"/>
      <c r="FZ79" s="490"/>
      <c r="GA79" s="490"/>
      <c r="GB79" s="490"/>
      <c r="GC79" s="490"/>
      <c r="GD79" s="490"/>
      <c r="GE79" s="490"/>
      <c r="GF79" s="490"/>
      <c r="GG79" s="490"/>
      <c r="GH79" s="490"/>
      <c r="GI79" s="490"/>
      <c r="GJ79" s="490"/>
      <c r="GK79" s="490"/>
      <c r="GL79" s="490"/>
      <c r="GM79" s="490"/>
      <c r="GN79" s="490"/>
      <c r="GO79" s="490"/>
      <c r="GP79" s="490"/>
      <c r="GQ79" s="490"/>
      <c r="GR79" s="490"/>
      <c r="GS79" s="490"/>
      <c r="GT79" s="490"/>
      <c r="GU79" s="490"/>
      <c r="GV79" s="490"/>
      <c r="GW79" s="490"/>
      <c r="GX79" s="490"/>
      <c r="GY79" s="490"/>
      <c r="GZ79" s="490"/>
      <c r="HA79" s="490"/>
      <c r="HB79" s="490"/>
      <c r="HC79" s="490"/>
      <c r="HD79" s="490"/>
      <c r="HE79" s="490"/>
      <c r="HF79" s="490"/>
      <c r="HG79" s="490"/>
      <c r="HH79" s="490"/>
      <c r="HI79" s="490"/>
      <c r="HJ79" s="490"/>
      <c r="HK79" s="490"/>
      <c r="HL79" s="490"/>
      <c r="HM79" s="490"/>
      <c r="HN79" s="490"/>
      <c r="HO79" s="490"/>
      <c r="HP79" s="490"/>
      <c r="HQ79" s="490"/>
      <c r="HR79" s="490"/>
      <c r="HS79" s="490"/>
      <c r="HT79" s="490"/>
      <c r="HU79" s="490"/>
      <c r="HV79" s="490"/>
      <c r="HW79" s="490"/>
      <c r="HX79" s="490"/>
      <c r="HY79" s="490"/>
      <c r="HZ79" s="490"/>
      <c r="IA79" s="490"/>
      <c r="IB79" s="490"/>
      <c r="IC79" s="490"/>
      <c r="ID79" s="490"/>
      <c r="IE79" s="490"/>
      <c r="IF79" s="490"/>
      <c r="IG79" s="490"/>
    </row>
    <row r="80" spans="1:241" ht="41.25" customHeight="1">
      <c r="A80" s="430" t="str">
        <f t="shared" si="2"/>
        <v>Baris Terisi</v>
      </c>
      <c r="B80" s="920">
        <v>6</v>
      </c>
      <c r="C80" s="941" t="s">
        <v>651</v>
      </c>
      <c r="D80" s="431">
        <f>IF(E80=0,"",1)</f>
        <v>1</v>
      </c>
      <c r="E80" s="432" t="s">
        <v>652</v>
      </c>
      <c r="F80" s="446"/>
      <c r="G80" s="902">
        <f>IF($S80=$O$174,$S80,1)</f>
        <v>1</v>
      </c>
      <c r="H80" s="902">
        <f>IF($S80=$P$174,$S80,2)</f>
        <v>2</v>
      </c>
      <c r="I80" s="902">
        <f>IF($S80=$Q$174,$S80,3)</f>
        <v>3</v>
      </c>
      <c r="J80" s="902">
        <f>IF($S80=$R$174,$S80,4)</f>
        <v>4</v>
      </c>
      <c r="K80" s="483"/>
      <c r="L80" s="484"/>
      <c r="M80" s="485"/>
      <c r="N80" s="486">
        <f t="shared" si="3"/>
        <v>0</v>
      </c>
      <c r="O80" s="486">
        <f>SUM(N80:N83)</f>
        <v>0</v>
      </c>
      <c r="P80" s="487">
        <v>4</v>
      </c>
      <c r="Q80" s="487">
        <f>(O80/P80)*100</f>
        <v>0</v>
      </c>
      <c r="R80" s="221">
        <f>IF(Q80&gt;=80,4,IF(Q80&gt;=60,3,IF(Q80&gt;=40,2,IF(Q80&gt;=20,1,0))))</f>
        <v>0</v>
      </c>
      <c r="S80" s="487">
        <f>IF(R80=1,$O$174,IF(R80=2,$P$174,IF(R80=3,$Q$174,IF(R80=4,$R$174,0))))</f>
        <v>0</v>
      </c>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490"/>
      <c r="AX80" s="490"/>
      <c r="AY80" s="490"/>
      <c r="AZ80" s="490"/>
      <c r="BA80" s="490"/>
      <c r="BB80" s="490"/>
      <c r="BC80" s="490"/>
      <c r="BD80" s="490"/>
      <c r="BE80" s="490"/>
      <c r="BF80" s="490"/>
      <c r="BG80" s="490"/>
      <c r="BH80" s="490"/>
      <c r="BI80" s="490"/>
      <c r="BJ80" s="490"/>
      <c r="BK80" s="490"/>
      <c r="BL80" s="490"/>
      <c r="BM80" s="490"/>
      <c r="BN80" s="490"/>
      <c r="BO80" s="490"/>
      <c r="BP80" s="490"/>
      <c r="BQ80" s="490"/>
      <c r="BR80" s="490"/>
      <c r="BS80" s="490"/>
      <c r="BT80" s="490"/>
      <c r="BU80" s="490"/>
      <c r="BV80" s="490"/>
      <c r="BW80" s="490"/>
      <c r="BX80" s="490"/>
      <c r="BY80" s="490"/>
      <c r="BZ80" s="490"/>
      <c r="CA80" s="490"/>
      <c r="CB80" s="490"/>
      <c r="CC80" s="490"/>
      <c r="CD80" s="490"/>
      <c r="CE80" s="490"/>
      <c r="CF80" s="490"/>
      <c r="CG80" s="490"/>
      <c r="CH80" s="490"/>
      <c r="CI80" s="490"/>
      <c r="CJ80" s="490"/>
      <c r="CK80" s="490"/>
      <c r="CL80" s="490"/>
      <c r="CM80" s="490"/>
      <c r="CN80" s="490"/>
      <c r="CO80" s="490"/>
      <c r="CP80" s="490"/>
      <c r="CQ80" s="490"/>
      <c r="CR80" s="490"/>
      <c r="CS80" s="490"/>
      <c r="CT80" s="490"/>
      <c r="CU80" s="490"/>
      <c r="CV80" s="490"/>
      <c r="CW80" s="490"/>
      <c r="CX80" s="490"/>
      <c r="CY80" s="490"/>
      <c r="CZ80" s="490"/>
      <c r="DA80" s="490"/>
      <c r="DB80" s="490"/>
      <c r="DC80" s="490"/>
      <c r="DD80" s="490"/>
      <c r="DE80" s="490"/>
      <c r="DF80" s="490"/>
      <c r="DG80" s="490"/>
      <c r="DH80" s="490"/>
      <c r="DI80" s="490"/>
      <c r="DJ80" s="490"/>
      <c r="DK80" s="490"/>
      <c r="DL80" s="490"/>
      <c r="DM80" s="490"/>
      <c r="DN80" s="490"/>
      <c r="DO80" s="490"/>
      <c r="DP80" s="490"/>
      <c r="DQ80" s="490"/>
      <c r="DR80" s="490"/>
      <c r="DS80" s="490"/>
      <c r="DT80" s="490"/>
      <c r="DU80" s="490"/>
      <c r="DV80" s="490"/>
      <c r="DW80" s="490"/>
      <c r="DX80" s="490"/>
      <c r="DY80" s="490"/>
      <c r="DZ80" s="490"/>
      <c r="EA80" s="490"/>
      <c r="EB80" s="490"/>
      <c r="EC80" s="490"/>
      <c r="ED80" s="490"/>
      <c r="EE80" s="490"/>
      <c r="EF80" s="490"/>
      <c r="EG80" s="490"/>
      <c r="EH80" s="490"/>
      <c r="EI80" s="490"/>
      <c r="EJ80" s="490"/>
      <c r="EK80" s="490"/>
      <c r="EL80" s="490"/>
      <c r="EM80" s="490"/>
      <c r="EN80" s="490"/>
      <c r="EO80" s="490"/>
      <c r="EP80" s="490"/>
      <c r="EQ80" s="490"/>
      <c r="ER80" s="490"/>
      <c r="ES80" s="490"/>
      <c r="ET80" s="490"/>
      <c r="EU80" s="490"/>
      <c r="EV80" s="490"/>
      <c r="EW80" s="490"/>
      <c r="EX80" s="490"/>
      <c r="EY80" s="490"/>
      <c r="EZ80" s="490"/>
      <c r="FA80" s="490"/>
      <c r="FB80" s="490"/>
      <c r="FC80" s="490"/>
      <c r="FD80" s="490"/>
      <c r="FE80" s="490"/>
      <c r="FF80" s="490"/>
      <c r="FG80" s="490"/>
      <c r="FH80" s="490"/>
      <c r="FI80" s="490"/>
      <c r="FJ80" s="490"/>
      <c r="FK80" s="490"/>
      <c r="FL80" s="490"/>
      <c r="FM80" s="490"/>
      <c r="FN80" s="490"/>
      <c r="FO80" s="490"/>
      <c r="FP80" s="490"/>
      <c r="FQ80" s="490"/>
      <c r="FR80" s="490"/>
      <c r="FS80" s="490"/>
      <c r="FT80" s="490"/>
      <c r="FU80" s="490"/>
      <c r="FV80" s="490"/>
      <c r="FW80" s="490"/>
      <c r="FX80" s="490"/>
      <c r="FY80" s="490"/>
      <c r="FZ80" s="490"/>
      <c r="GA80" s="490"/>
      <c r="GB80" s="490"/>
      <c r="GC80" s="490"/>
      <c r="GD80" s="490"/>
      <c r="GE80" s="490"/>
      <c r="GF80" s="490"/>
      <c r="GG80" s="490"/>
      <c r="GH80" s="490"/>
      <c r="GI80" s="490"/>
      <c r="GJ80" s="490"/>
      <c r="GK80" s="490"/>
      <c r="GL80" s="490"/>
      <c r="GM80" s="490"/>
      <c r="GN80" s="490"/>
      <c r="GO80" s="490"/>
      <c r="GP80" s="490"/>
      <c r="GQ80" s="490"/>
      <c r="GR80" s="490"/>
      <c r="GS80" s="490"/>
      <c r="GT80" s="490"/>
      <c r="GU80" s="490"/>
      <c r="GV80" s="490"/>
      <c r="GW80" s="490"/>
      <c r="GX80" s="490"/>
      <c r="GY80" s="490"/>
      <c r="GZ80" s="490"/>
      <c r="HA80" s="490"/>
      <c r="HB80" s="490"/>
      <c r="HC80" s="490"/>
      <c r="HD80" s="490"/>
      <c r="HE80" s="490"/>
      <c r="HF80" s="490"/>
      <c r="HG80" s="490"/>
      <c r="HH80" s="490"/>
      <c r="HI80" s="490"/>
      <c r="HJ80" s="490"/>
      <c r="HK80" s="490"/>
      <c r="HL80" s="490"/>
      <c r="HM80" s="490"/>
      <c r="HN80" s="490"/>
      <c r="HO80" s="490"/>
      <c r="HP80" s="490"/>
      <c r="HQ80" s="490"/>
      <c r="HR80" s="490"/>
      <c r="HS80" s="490"/>
      <c r="HT80" s="490"/>
      <c r="HU80" s="490"/>
      <c r="HV80" s="490"/>
      <c r="HW80" s="490"/>
      <c r="HX80" s="490"/>
      <c r="HY80" s="490"/>
      <c r="HZ80" s="490"/>
      <c r="IA80" s="490"/>
      <c r="IB80" s="490"/>
      <c r="IC80" s="490"/>
      <c r="ID80" s="490"/>
      <c r="IE80" s="490"/>
      <c r="IF80" s="490"/>
      <c r="IG80" s="490"/>
    </row>
    <row r="81" spans="1:241" ht="29.25" customHeight="1">
      <c r="A81" s="430" t="str">
        <f t="shared" si="2"/>
        <v>Baris Terisi</v>
      </c>
      <c r="B81" s="921"/>
      <c r="C81" s="942"/>
      <c r="D81" s="434">
        <f>IF(E81=0,"",2)</f>
        <v>2</v>
      </c>
      <c r="E81" s="435" t="s">
        <v>653</v>
      </c>
      <c r="F81" s="447"/>
      <c r="G81" s="902"/>
      <c r="H81" s="902"/>
      <c r="I81" s="902"/>
      <c r="J81" s="902"/>
      <c r="K81" s="483"/>
      <c r="L81" s="484"/>
      <c r="M81" s="485"/>
      <c r="N81" s="486">
        <f t="shared" si="3"/>
        <v>0</v>
      </c>
      <c r="O81" s="486"/>
      <c r="P81" s="487"/>
      <c r="Q81" s="487"/>
      <c r="R81" s="487"/>
      <c r="S81" s="487"/>
      <c r="T81" s="490"/>
      <c r="U81" s="490"/>
      <c r="V81" s="490"/>
      <c r="W81" s="490"/>
      <c r="X81" s="490"/>
      <c r="Y81" s="490"/>
      <c r="Z81" s="490"/>
      <c r="AA81" s="490"/>
      <c r="AB81" s="490"/>
      <c r="AC81" s="490"/>
      <c r="AD81" s="490"/>
      <c r="AE81" s="490"/>
      <c r="AF81" s="490"/>
      <c r="AG81" s="490"/>
      <c r="AH81" s="490"/>
      <c r="AI81" s="490"/>
      <c r="AJ81" s="490"/>
      <c r="AK81" s="490"/>
      <c r="AL81" s="490"/>
      <c r="AM81" s="490"/>
      <c r="AN81" s="490"/>
      <c r="AO81" s="490"/>
      <c r="AP81" s="490"/>
      <c r="AQ81" s="490"/>
      <c r="AR81" s="490"/>
      <c r="AS81" s="490"/>
      <c r="AT81" s="490"/>
      <c r="AU81" s="490"/>
      <c r="AV81" s="490"/>
      <c r="AW81" s="490"/>
      <c r="AX81" s="490"/>
      <c r="AY81" s="490"/>
      <c r="AZ81" s="490"/>
      <c r="BA81" s="490"/>
      <c r="BB81" s="490"/>
      <c r="BC81" s="490"/>
      <c r="BD81" s="490"/>
      <c r="BE81" s="490"/>
      <c r="BF81" s="490"/>
      <c r="BG81" s="490"/>
      <c r="BH81" s="490"/>
      <c r="BI81" s="490"/>
      <c r="BJ81" s="490"/>
      <c r="BK81" s="490"/>
      <c r="BL81" s="490"/>
      <c r="BM81" s="490"/>
      <c r="BN81" s="490"/>
      <c r="BO81" s="490"/>
      <c r="BP81" s="490"/>
      <c r="BQ81" s="490"/>
      <c r="BR81" s="490"/>
      <c r="BS81" s="490"/>
      <c r="BT81" s="490"/>
      <c r="BU81" s="490"/>
      <c r="BV81" s="490"/>
      <c r="BW81" s="490"/>
      <c r="BX81" s="490"/>
      <c r="BY81" s="490"/>
      <c r="BZ81" s="490"/>
      <c r="CA81" s="490"/>
      <c r="CB81" s="490"/>
      <c r="CC81" s="490"/>
      <c r="CD81" s="490"/>
      <c r="CE81" s="490"/>
      <c r="CF81" s="490"/>
      <c r="CG81" s="490"/>
      <c r="CH81" s="490"/>
      <c r="CI81" s="490"/>
      <c r="CJ81" s="490"/>
      <c r="CK81" s="490"/>
      <c r="CL81" s="490"/>
      <c r="CM81" s="490"/>
      <c r="CN81" s="490"/>
      <c r="CO81" s="490"/>
      <c r="CP81" s="490"/>
      <c r="CQ81" s="490"/>
      <c r="CR81" s="490"/>
      <c r="CS81" s="490"/>
      <c r="CT81" s="490"/>
      <c r="CU81" s="490"/>
      <c r="CV81" s="490"/>
      <c r="CW81" s="490"/>
      <c r="CX81" s="490"/>
      <c r="CY81" s="490"/>
      <c r="CZ81" s="490"/>
      <c r="DA81" s="490"/>
      <c r="DB81" s="490"/>
      <c r="DC81" s="490"/>
      <c r="DD81" s="490"/>
      <c r="DE81" s="490"/>
      <c r="DF81" s="490"/>
      <c r="DG81" s="490"/>
      <c r="DH81" s="490"/>
      <c r="DI81" s="490"/>
      <c r="DJ81" s="490"/>
      <c r="DK81" s="490"/>
      <c r="DL81" s="490"/>
      <c r="DM81" s="490"/>
      <c r="DN81" s="490"/>
      <c r="DO81" s="490"/>
      <c r="DP81" s="490"/>
      <c r="DQ81" s="490"/>
      <c r="DR81" s="490"/>
      <c r="DS81" s="490"/>
      <c r="DT81" s="490"/>
      <c r="DU81" s="490"/>
      <c r="DV81" s="490"/>
      <c r="DW81" s="490"/>
      <c r="DX81" s="490"/>
      <c r="DY81" s="490"/>
      <c r="DZ81" s="490"/>
      <c r="EA81" s="490"/>
      <c r="EB81" s="490"/>
      <c r="EC81" s="490"/>
      <c r="ED81" s="490"/>
      <c r="EE81" s="490"/>
      <c r="EF81" s="490"/>
      <c r="EG81" s="490"/>
      <c r="EH81" s="490"/>
      <c r="EI81" s="490"/>
      <c r="EJ81" s="490"/>
      <c r="EK81" s="490"/>
      <c r="EL81" s="490"/>
      <c r="EM81" s="490"/>
      <c r="EN81" s="490"/>
      <c r="EO81" s="490"/>
      <c r="EP81" s="490"/>
      <c r="EQ81" s="490"/>
      <c r="ER81" s="490"/>
      <c r="ES81" s="490"/>
      <c r="ET81" s="490"/>
      <c r="EU81" s="490"/>
      <c r="EV81" s="490"/>
      <c r="EW81" s="490"/>
      <c r="EX81" s="490"/>
      <c r="EY81" s="490"/>
      <c r="EZ81" s="490"/>
      <c r="FA81" s="490"/>
      <c r="FB81" s="490"/>
      <c r="FC81" s="490"/>
      <c r="FD81" s="490"/>
      <c r="FE81" s="490"/>
      <c r="FF81" s="490"/>
      <c r="FG81" s="490"/>
      <c r="FH81" s="490"/>
      <c r="FI81" s="490"/>
      <c r="FJ81" s="490"/>
      <c r="FK81" s="490"/>
      <c r="FL81" s="490"/>
      <c r="FM81" s="490"/>
      <c r="FN81" s="490"/>
      <c r="FO81" s="490"/>
      <c r="FP81" s="490"/>
      <c r="FQ81" s="490"/>
      <c r="FR81" s="490"/>
      <c r="FS81" s="490"/>
      <c r="FT81" s="490"/>
      <c r="FU81" s="490"/>
      <c r="FV81" s="490"/>
      <c r="FW81" s="490"/>
      <c r="FX81" s="490"/>
      <c r="FY81" s="490"/>
      <c r="FZ81" s="490"/>
      <c r="GA81" s="490"/>
      <c r="GB81" s="490"/>
      <c r="GC81" s="490"/>
      <c r="GD81" s="490"/>
      <c r="GE81" s="490"/>
      <c r="GF81" s="490"/>
      <c r="GG81" s="490"/>
      <c r="GH81" s="490"/>
      <c r="GI81" s="490"/>
      <c r="GJ81" s="490"/>
      <c r="GK81" s="490"/>
      <c r="GL81" s="490"/>
      <c r="GM81" s="490"/>
      <c r="GN81" s="490"/>
      <c r="GO81" s="490"/>
      <c r="GP81" s="490"/>
      <c r="GQ81" s="490"/>
      <c r="GR81" s="490"/>
      <c r="GS81" s="490"/>
      <c r="GT81" s="490"/>
      <c r="GU81" s="490"/>
      <c r="GV81" s="490"/>
      <c r="GW81" s="490"/>
      <c r="GX81" s="490"/>
      <c r="GY81" s="490"/>
      <c r="GZ81" s="490"/>
      <c r="HA81" s="490"/>
      <c r="HB81" s="490"/>
      <c r="HC81" s="490"/>
      <c r="HD81" s="490"/>
      <c r="HE81" s="490"/>
      <c r="HF81" s="490"/>
      <c r="HG81" s="490"/>
      <c r="HH81" s="490"/>
      <c r="HI81" s="490"/>
      <c r="HJ81" s="490"/>
      <c r="HK81" s="490"/>
      <c r="HL81" s="490"/>
      <c r="HM81" s="490"/>
      <c r="HN81" s="490"/>
      <c r="HO81" s="490"/>
      <c r="HP81" s="490"/>
      <c r="HQ81" s="490"/>
      <c r="HR81" s="490"/>
      <c r="HS81" s="490"/>
      <c r="HT81" s="490"/>
      <c r="HU81" s="490"/>
      <c r="HV81" s="490"/>
      <c r="HW81" s="490"/>
      <c r="HX81" s="490"/>
      <c r="HY81" s="490"/>
      <c r="HZ81" s="490"/>
      <c r="IA81" s="490"/>
      <c r="IB81" s="490"/>
      <c r="IC81" s="490"/>
      <c r="ID81" s="490"/>
      <c r="IE81" s="490"/>
      <c r="IF81" s="490"/>
      <c r="IG81" s="490"/>
    </row>
    <row r="82" spans="1:241" ht="39.75" customHeight="1">
      <c r="A82" s="430" t="str">
        <f t="shared" si="2"/>
        <v>Baris Terisi</v>
      </c>
      <c r="B82" s="921"/>
      <c r="C82" s="942"/>
      <c r="D82" s="434">
        <f>IF(E82=0,"",3)</f>
        <v>3</v>
      </c>
      <c r="E82" s="435" t="s">
        <v>654</v>
      </c>
      <c r="F82" s="447"/>
      <c r="G82" s="902"/>
      <c r="H82" s="902"/>
      <c r="I82" s="902"/>
      <c r="J82" s="902"/>
      <c r="K82" s="483"/>
      <c r="L82" s="484"/>
      <c r="M82" s="485"/>
      <c r="N82" s="486">
        <f t="shared" si="3"/>
        <v>0</v>
      </c>
      <c r="O82" s="486"/>
      <c r="P82" s="487"/>
      <c r="Q82" s="487"/>
      <c r="R82" s="487"/>
      <c r="S82" s="487"/>
      <c r="T82" s="490"/>
      <c r="U82" s="490"/>
      <c r="V82" s="490"/>
      <c r="W82" s="490"/>
      <c r="X82" s="490"/>
      <c r="Y82" s="490"/>
      <c r="Z82" s="490"/>
      <c r="AA82" s="490"/>
      <c r="AB82" s="490"/>
      <c r="AC82" s="490"/>
      <c r="AD82" s="490"/>
      <c r="AE82" s="490"/>
      <c r="AF82" s="490"/>
      <c r="AG82" s="490"/>
      <c r="AH82" s="490"/>
      <c r="AI82" s="490"/>
      <c r="AJ82" s="490"/>
      <c r="AK82" s="490"/>
      <c r="AL82" s="490"/>
      <c r="AM82" s="490"/>
      <c r="AN82" s="490"/>
      <c r="AO82" s="490"/>
      <c r="AP82" s="490"/>
      <c r="AQ82" s="490"/>
      <c r="AR82" s="490"/>
      <c r="AS82" s="490"/>
      <c r="AT82" s="490"/>
      <c r="AU82" s="490"/>
      <c r="AV82" s="490"/>
      <c r="AW82" s="490"/>
      <c r="AX82" s="490"/>
      <c r="AY82" s="490"/>
      <c r="AZ82" s="490"/>
      <c r="BA82" s="490"/>
      <c r="BB82" s="490"/>
      <c r="BC82" s="490"/>
      <c r="BD82" s="490"/>
      <c r="BE82" s="490"/>
      <c r="BF82" s="490"/>
      <c r="BG82" s="490"/>
      <c r="BH82" s="490"/>
      <c r="BI82" s="490"/>
      <c r="BJ82" s="490"/>
      <c r="BK82" s="490"/>
      <c r="BL82" s="490"/>
      <c r="BM82" s="490"/>
      <c r="BN82" s="490"/>
      <c r="BO82" s="490"/>
      <c r="BP82" s="490"/>
      <c r="BQ82" s="490"/>
      <c r="BR82" s="490"/>
      <c r="BS82" s="490"/>
      <c r="BT82" s="490"/>
      <c r="BU82" s="490"/>
      <c r="BV82" s="490"/>
      <c r="BW82" s="490"/>
      <c r="BX82" s="490"/>
      <c r="BY82" s="490"/>
      <c r="BZ82" s="490"/>
      <c r="CA82" s="490"/>
      <c r="CB82" s="490"/>
      <c r="CC82" s="490"/>
      <c r="CD82" s="490"/>
      <c r="CE82" s="490"/>
      <c r="CF82" s="490"/>
      <c r="CG82" s="490"/>
      <c r="CH82" s="490"/>
      <c r="CI82" s="490"/>
      <c r="CJ82" s="490"/>
      <c r="CK82" s="490"/>
      <c r="CL82" s="490"/>
      <c r="CM82" s="490"/>
      <c r="CN82" s="490"/>
      <c r="CO82" s="490"/>
      <c r="CP82" s="490"/>
      <c r="CQ82" s="490"/>
      <c r="CR82" s="490"/>
      <c r="CS82" s="490"/>
      <c r="CT82" s="490"/>
      <c r="CU82" s="490"/>
      <c r="CV82" s="490"/>
      <c r="CW82" s="490"/>
      <c r="CX82" s="490"/>
      <c r="CY82" s="490"/>
      <c r="CZ82" s="490"/>
      <c r="DA82" s="490"/>
      <c r="DB82" s="490"/>
      <c r="DC82" s="490"/>
      <c r="DD82" s="490"/>
      <c r="DE82" s="490"/>
      <c r="DF82" s="490"/>
      <c r="DG82" s="490"/>
      <c r="DH82" s="490"/>
      <c r="DI82" s="490"/>
      <c r="DJ82" s="490"/>
      <c r="DK82" s="490"/>
      <c r="DL82" s="490"/>
      <c r="DM82" s="490"/>
      <c r="DN82" s="490"/>
      <c r="DO82" s="490"/>
      <c r="DP82" s="490"/>
      <c r="DQ82" s="490"/>
      <c r="DR82" s="490"/>
      <c r="DS82" s="490"/>
      <c r="DT82" s="490"/>
      <c r="DU82" s="490"/>
      <c r="DV82" s="490"/>
      <c r="DW82" s="490"/>
      <c r="DX82" s="490"/>
      <c r="DY82" s="490"/>
      <c r="DZ82" s="490"/>
      <c r="EA82" s="490"/>
      <c r="EB82" s="490"/>
      <c r="EC82" s="490"/>
      <c r="ED82" s="490"/>
      <c r="EE82" s="490"/>
      <c r="EF82" s="490"/>
      <c r="EG82" s="490"/>
      <c r="EH82" s="490"/>
      <c r="EI82" s="490"/>
      <c r="EJ82" s="490"/>
      <c r="EK82" s="490"/>
      <c r="EL82" s="490"/>
      <c r="EM82" s="490"/>
      <c r="EN82" s="490"/>
      <c r="EO82" s="490"/>
      <c r="EP82" s="490"/>
      <c r="EQ82" s="490"/>
      <c r="ER82" s="490"/>
      <c r="ES82" s="490"/>
      <c r="ET82" s="490"/>
      <c r="EU82" s="490"/>
      <c r="EV82" s="490"/>
      <c r="EW82" s="490"/>
      <c r="EX82" s="490"/>
      <c r="EY82" s="490"/>
      <c r="EZ82" s="490"/>
      <c r="FA82" s="490"/>
      <c r="FB82" s="490"/>
      <c r="FC82" s="490"/>
      <c r="FD82" s="490"/>
      <c r="FE82" s="490"/>
      <c r="FF82" s="490"/>
      <c r="FG82" s="490"/>
      <c r="FH82" s="490"/>
      <c r="FI82" s="490"/>
      <c r="FJ82" s="490"/>
      <c r="FK82" s="490"/>
      <c r="FL82" s="490"/>
      <c r="FM82" s="490"/>
      <c r="FN82" s="490"/>
      <c r="FO82" s="490"/>
      <c r="FP82" s="490"/>
      <c r="FQ82" s="490"/>
      <c r="FR82" s="490"/>
      <c r="FS82" s="490"/>
      <c r="FT82" s="490"/>
      <c r="FU82" s="490"/>
      <c r="FV82" s="490"/>
      <c r="FW82" s="490"/>
      <c r="FX82" s="490"/>
      <c r="FY82" s="490"/>
      <c r="FZ82" s="490"/>
      <c r="GA82" s="490"/>
      <c r="GB82" s="490"/>
      <c r="GC82" s="490"/>
      <c r="GD82" s="490"/>
      <c r="GE82" s="490"/>
      <c r="GF82" s="490"/>
      <c r="GG82" s="490"/>
      <c r="GH82" s="490"/>
      <c r="GI82" s="490"/>
      <c r="GJ82" s="490"/>
      <c r="GK82" s="490"/>
      <c r="GL82" s="490"/>
      <c r="GM82" s="490"/>
      <c r="GN82" s="490"/>
      <c r="GO82" s="490"/>
      <c r="GP82" s="490"/>
      <c r="GQ82" s="490"/>
      <c r="GR82" s="490"/>
      <c r="GS82" s="490"/>
      <c r="GT82" s="490"/>
      <c r="GU82" s="490"/>
      <c r="GV82" s="490"/>
      <c r="GW82" s="490"/>
      <c r="GX82" s="490"/>
      <c r="GY82" s="490"/>
      <c r="GZ82" s="490"/>
      <c r="HA82" s="490"/>
      <c r="HB82" s="490"/>
      <c r="HC82" s="490"/>
      <c r="HD82" s="490"/>
      <c r="HE82" s="490"/>
      <c r="HF82" s="490"/>
      <c r="HG82" s="490"/>
      <c r="HH82" s="490"/>
      <c r="HI82" s="490"/>
      <c r="HJ82" s="490"/>
      <c r="HK82" s="490"/>
      <c r="HL82" s="490"/>
      <c r="HM82" s="490"/>
      <c r="HN82" s="490"/>
      <c r="HO82" s="490"/>
      <c r="HP82" s="490"/>
      <c r="HQ82" s="490"/>
      <c r="HR82" s="490"/>
      <c r="HS82" s="490"/>
      <c r="HT82" s="490"/>
      <c r="HU82" s="490"/>
      <c r="HV82" s="490"/>
      <c r="HW82" s="490"/>
      <c r="HX82" s="490"/>
      <c r="HY82" s="490"/>
      <c r="HZ82" s="490"/>
      <c r="IA82" s="490"/>
      <c r="IB82" s="490"/>
      <c r="IC82" s="490"/>
      <c r="ID82" s="490"/>
      <c r="IE82" s="490"/>
      <c r="IF82" s="490"/>
      <c r="IG82" s="490"/>
    </row>
    <row r="83" spans="1:241" ht="30" customHeight="1">
      <c r="A83" s="430" t="str">
        <f t="shared" si="2"/>
        <v>Baris Terisi</v>
      </c>
      <c r="B83" s="921"/>
      <c r="C83" s="942"/>
      <c r="D83" s="434">
        <f>IF(E83=0,"",4)</f>
        <v>4</v>
      </c>
      <c r="E83" s="496" t="s">
        <v>655</v>
      </c>
      <c r="F83" s="450"/>
      <c r="G83" s="902"/>
      <c r="H83" s="902"/>
      <c r="I83" s="902"/>
      <c r="J83" s="902"/>
      <c r="K83" s="483"/>
      <c r="L83" s="484"/>
      <c r="M83" s="485"/>
      <c r="N83" s="486">
        <f t="shared" si="3"/>
        <v>0</v>
      </c>
      <c r="O83" s="486"/>
      <c r="P83" s="487"/>
      <c r="Q83" s="487"/>
      <c r="R83" s="487"/>
      <c r="S83" s="487"/>
      <c r="T83" s="490"/>
      <c r="U83" s="490"/>
      <c r="V83" s="490"/>
      <c r="W83" s="490"/>
      <c r="X83" s="490"/>
      <c r="Y83" s="490"/>
      <c r="Z83" s="490"/>
      <c r="AA83" s="490"/>
      <c r="AB83" s="490"/>
      <c r="AC83" s="490"/>
      <c r="AD83" s="490"/>
      <c r="AE83" s="490"/>
      <c r="AF83" s="490"/>
      <c r="AG83" s="490"/>
      <c r="AH83" s="490"/>
      <c r="AI83" s="490"/>
      <c r="AJ83" s="490"/>
      <c r="AK83" s="490"/>
      <c r="AL83" s="490"/>
      <c r="AM83" s="490"/>
      <c r="AN83" s="490"/>
      <c r="AO83" s="490"/>
      <c r="AP83" s="490"/>
      <c r="AQ83" s="490"/>
      <c r="AR83" s="490"/>
      <c r="AS83" s="490"/>
      <c r="AT83" s="490"/>
      <c r="AU83" s="490"/>
      <c r="AV83" s="490"/>
      <c r="AW83" s="490"/>
      <c r="AX83" s="490"/>
      <c r="AY83" s="490"/>
      <c r="AZ83" s="490"/>
      <c r="BA83" s="490"/>
      <c r="BB83" s="490"/>
      <c r="BC83" s="490"/>
      <c r="BD83" s="490"/>
      <c r="BE83" s="490"/>
      <c r="BF83" s="490"/>
      <c r="BG83" s="490"/>
      <c r="BH83" s="490"/>
      <c r="BI83" s="490"/>
      <c r="BJ83" s="490"/>
      <c r="BK83" s="490"/>
      <c r="BL83" s="490"/>
      <c r="BM83" s="490"/>
      <c r="BN83" s="490"/>
      <c r="BO83" s="490"/>
      <c r="BP83" s="490"/>
      <c r="BQ83" s="490"/>
      <c r="BR83" s="490"/>
      <c r="BS83" s="490"/>
      <c r="BT83" s="490"/>
      <c r="BU83" s="490"/>
      <c r="BV83" s="490"/>
      <c r="BW83" s="490"/>
      <c r="BX83" s="490"/>
      <c r="BY83" s="490"/>
      <c r="BZ83" s="490"/>
      <c r="CA83" s="490"/>
      <c r="CB83" s="490"/>
      <c r="CC83" s="490"/>
      <c r="CD83" s="490"/>
      <c r="CE83" s="490"/>
      <c r="CF83" s="490"/>
      <c r="CG83" s="490"/>
      <c r="CH83" s="490"/>
      <c r="CI83" s="490"/>
      <c r="CJ83" s="490"/>
      <c r="CK83" s="490"/>
      <c r="CL83" s="490"/>
      <c r="CM83" s="490"/>
      <c r="CN83" s="490"/>
      <c r="CO83" s="490"/>
      <c r="CP83" s="490"/>
      <c r="CQ83" s="490"/>
      <c r="CR83" s="490"/>
      <c r="CS83" s="490"/>
      <c r="CT83" s="490"/>
      <c r="CU83" s="490"/>
      <c r="CV83" s="490"/>
      <c r="CW83" s="490"/>
      <c r="CX83" s="490"/>
      <c r="CY83" s="490"/>
      <c r="CZ83" s="490"/>
      <c r="DA83" s="490"/>
      <c r="DB83" s="490"/>
      <c r="DC83" s="490"/>
      <c r="DD83" s="490"/>
      <c r="DE83" s="490"/>
      <c r="DF83" s="490"/>
      <c r="DG83" s="490"/>
      <c r="DH83" s="490"/>
      <c r="DI83" s="490"/>
      <c r="DJ83" s="490"/>
      <c r="DK83" s="490"/>
      <c r="DL83" s="490"/>
      <c r="DM83" s="490"/>
      <c r="DN83" s="490"/>
      <c r="DO83" s="490"/>
      <c r="DP83" s="490"/>
      <c r="DQ83" s="490"/>
      <c r="DR83" s="490"/>
      <c r="DS83" s="490"/>
      <c r="DT83" s="490"/>
      <c r="DU83" s="490"/>
      <c r="DV83" s="490"/>
      <c r="DW83" s="490"/>
      <c r="DX83" s="490"/>
      <c r="DY83" s="490"/>
      <c r="DZ83" s="490"/>
      <c r="EA83" s="490"/>
      <c r="EB83" s="490"/>
      <c r="EC83" s="490"/>
      <c r="ED83" s="490"/>
      <c r="EE83" s="490"/>
      <c r="EF83" s="490"/>
      <c r="EG83" s="490"/>
      <c r="EH83" s="490"/>
      <c r="EI83" s="490"/>
      <c r="EJ83" s="490"/>
      <c r="EK83" s="490"/>
      <c r="EL83" s="490"/>
      <c r="EM83" s="490"/>
      <c r="EN83" s="490"/>
      <c r="EO83" s="490"/>
      <c r="EP83" s="490"/>
      <c r="EQ83" s="490"/>
      <c r="ER83" s="490"/>
      <c r="ES83" s="490"/>
      <c r="ET83" s="490"/>
      <c r="EU83" s="490"/>
      <c r="EV83" s="490"/>
      <c r="EW83" s="490"/>
      <c r="EX83" s="490"/>
      <c r="EY83" s="490"/>
      <c r="EZ83" s="490"/>
      <c r="FA83" s="490"/>
      <c r="FB83" s="490"/>
      <c r="FC83" s="490"/>
      <c r="FD83" s="490"/>
      <c r="FE83" s="490"/>
      <c r="FF83" s="490"/>
      <c r="FG83" s="490"/>
      <c r="FH83" s="490"/>
      <c r="FI83" s="490"/>
      <c r="FJ83" s="490"/>
      <c r="FK83" s="490"/>
      <c r="FL83" s="490"/>
      <c r="FM83" s="490"/>
      <c r="FN83" s="490"/>
      <c r="FO83" s="490"/>
      <c r="FP83" s="490"/>
      <c r="FQ83" s="490"/>
      <c r="FR83" s="490"/>
      <c r="FS83" s="490"/>
      <c r="FT83" s="490"/>
      <c r="FU83" s="490"/>
      <c r="FV83" s="490"/>
      <c r="FW83" s="490"/>
      <c r="FX83" s="490"/>
      <c r="FY83" s="490"/>
      <c r="FZ83" s="490"/>
      <c r="GA83" s="490"/>
      <c r="GB83" s="490"/>
      <c r="GC83" s="490"/>
      <c r="GD83" s="490"/>
      <c r="GE83" s="490"/>
      <c r="GF83" s="490"/>
      <c r="GG83" s="490"/>
      <c r="GH83" s="490"/>
      <c r="GI83" s="490"/>
      <c r="GJ83" s="490"/>
      <c r="GK83" s="490"/>
      <c r="GL83" s="490"/>
      <c r="GM83" s="490"/>
      <c r="GN83" s="490"/>
      <c r="GO83" s="490"/>
      <c r="GP83" s="490"/>
      <c r="GQ83" s="490"/>
      <c r="GR83" s="490"/>
      <c r="GS83" s="490"/>
      <c r="GT83" s="490"/>
      <c r="GU83" s="490"/>
      <c r="GV83" s="490"/>
      <c r="GW83" s="490"/>
      <c r="GX83" s="490"/>
      <c r="GY83" s="490"/>
      <c r="GZ83" s="490"/>
      <c r="HA83" s="490"/>
      <c r="HB83" s="490"/>
      <c r="HC83" s="490"/>
      <c r="HD83" s="490"/>
      <c r="HE83" s="490"/>
      <c r="HF83" s="490"/>
      <c r="HG83" s="490"/>
      <c r="HH83" s="490"/>
      <c r="HI83" s="490"/>
      <c r="HJ83" s="490"/>
      <c r="HK83" s="490"/>
      <c r="HL83" s="490"/>
      <c r="HM83" s="490"/>
      <c r="HN83" s="490"/>
      <c r="HO83" s="490"/>
      <c r="HP83" s="490"/>
      <c r="HQ83" s="490"/>
      <c r="HR83" s="490"/>
      <c r="HS83" s="490"/>
      <c r="HT83" s="490"/>
      <c r="HU83" s="490"/>
      <c r="HV83" s="490"/>
      <c r="HW83" s="490"/>
      <c r="HX83" s="490"/>
      <c r="HY83" s="490"/>
      <c r="HZ83" s="490"/>
      <c r="IA83" s="490"/>
      <c r="IB83" s="490"/>
      <c r="IC83" s="490"/>
      <c r="ID83" s="490"/>
      <c r="IE83" s="490"/>
      <c r="IF83" s="490"/>
      <c r="IG83" s="490"/>
    </row>
    <row r="84" spans="1:241" ht="30" customHeight="1">
      <c r="A84" s="430" t="str">
        <f t="shared" si="2"/>
        <v>Baris Terisi</v>
      </c>
      <c r="B84" s="920">
        <v>7</v>
      </c>
      <c r="C84" s="941" t="s">
        <v>656</v>
      </c>
      <c r="D84" s="431">
        <f>IF(E84=0,"",1)</f>
        <v>1</v>
      </c>
      <c r="E84" s="432" t="s">
        <v>657</v>
      </c>
      <c r="F84" s="446"/>
      <c r="G84" s="902">
        <f>IF($S84=$O$174,$S84,1)</f>
        <v>1</v>
      </c>
      <c r="H84" s="902">
        <f>IF($S84=$P$174,$S84,2)</f>
        <v>2</v>
      </c>
      <c r="I84" s="902">
        <f>IF($S84=$Q$174,$S84,3)</f>
        <v>3</v>
      </c>
      <c r="J84" s="902">
        <f>IF($S84=$R$174,$S84,4)</f>
        <v>4</v>
      </c>
      <c r="K84" s="483"/>
      <c r="L84" s="484"/>
      <c r="M84" s="485"/>
      <c r="N84" s="486">
        <f t="shared" si="3"/>
        <v>0</v>
      </c>
      <c r="O84" s="486">
        <f>SUM(N84:N87)</f>
        <v>0</v>
      </c>
      <c r="P84" s="487">
        <v>4</v>
      </c>
      <c r="Q84" s="487">
        <f>(O84/P84)*100</f>
        <v>0</v>
      </c>
      <c r="R84" s="221">
        <f>IF(Q84&gt;=80,4,IF(Q84&gt;=60,3,IF(Q84&gt;=40,2,IF(Q84&gt;=20,1,0))))</f>
        <v>0</v>
      </c>
      <c r="S84" s="487">
        <f>IF(R84=1,$O$174,IF(R84=2,$P$174,IF(R84=3,$Q$174,IF(R84=4,$R$174,0))))</f>
        <v>0</v>
      </c>
      <c r="T84" s="490"/>
      <c r="U84" s="490"/>
      <c r="V84" s="490"/>
      <c r="W84" s="490"/>
      <c r="X84" s="490"/>
      <c r="Y84" s="490"/>
      <c r="Z84" s="490"/>
      <c r="AA84" s="490"/>
      <c r="AB84" s="490"/>
      <c r="AC84" s="490"/>
      <c r="AD84" s="490"/>
      <c r="AE84" s="490"/>
      <c r="AF84" s="490"/>
      <c r="AG84" s="490"/>
      <c r="AH84" s="490"/>
      <c r="AI84" s="490"/>
      <c r="AJ84" s="490"/>
      <c r="AK84" s="490"/>
      <c r="AL84" s="490"/>
      <c r="AM84" s="490"/>
      <c r="AN84" s="490"/>
      <c r="AO84" s="490"/>
      <c r="AP84" s="490"/>
      <c r="AQ84" s="490"/>
      <c r="AR84" s="490"/>
      <c r="AS84" s="490"/>
      <c r="AT84" s="490"/>
      <c r="AU84" s="490"/>
      <c r="AV84" s="490"/>
      <c r="AW84" s="490"/>
      <c r="AX84" s="490"/>
      <c r="AY84" s="490"/>
      <c r="AZ84" s="490"/>
      <c r="BA84" s="490"/>
      <c r="BB84" s="490"/>
      <c r="BC84" s="490"/>
      <c r="BD84" s="490"/>
      <c r="BE84" s="490"/>
      <c r="BF84" s="490"/>
      <c r="BG84" s="490"/>
      <c r="BH84" s="490"/>
      <c r="BI84" s="490"/>
      <c r="BJ84" s="490"/>
      <c r="BK84" s="490"/>
      <c r="BL84" s="490"/>
      <c r="BM84" s="490"/>
      <c r="BN84" s="490"/>
      <c r="BO84" s="490"/>
      <c r="BP84" s="490"/>
      <c r="BQ84" s="490"/>
      <c r="BR84" s="490"/>
      <c r="BS84" s="490"/>
      <c r="BT84" s="490"/>
      <c r="BU84" s="490"/>
      <c r="BV84" s="490"/>
      <c r="BW84" s="490"/>
      <c r="BX84" s="490"/>
      <c r="BY84" s="490"/>
      <c r="BZ84" s="490"/>
      <c r="CA84" s="490"/>
      <c r="CB84" s="490"/>
      <c r="CC84" s="490"/>
      <c r="CD84" s="490"/>
      <c r="CE84" s="490"/>
      <c r="CF84" s="490"/>
      <c r="CG84" s="490"/>
      <c r="CH84" s="490"/>
      <c r="CI84" s="490"/>
      <c r="CJ84" s="490"/>
      <c r="CK84" s="490"/>
      <c r="CL84" s="490"/>
      <c r="CM84" s="490"/>
      <c r="CN84" s="490"/>
      <c r="CO84" s="490"/>
      <c r="CP84" s="490"/>
      <c r="CQ84" s="490"/>
      <c r="CR84" s="490"/>
      <c r="CS84" s="490"/>
      <c r="CT84" s="490"/>
      <c r="CU84" s="490"/>
      <c r="CV84" s="490"/>
      <c r="CW84" s="490"/>
      <c r="CX84" s="490"/>
      <c r="CY84" s="490"/>
      <c r="CZ84" s="490"/>
      <c r="DA84" s="490"/>
      <c r="DB84" s="490"/>
      <c r="DC84" s="490"/>
      <c r="DD84" s="490"/>
      <c r="DE84" s="490"/>
      <c r="DF84" s="490"/>
      <c r="DG84" s="490"/>
      <c r="DH84" s="490"/>
      <c r="DI84" s="490"/>
      <c r="DJ84" s="490"/>
      <c r="DK84" s="490"/>
      <c r="DL84" s="490"/>
      <c r="DM84" s="490"/>
      <c r="DN84" s="490"/>
      <c r="DO84" s="490"/>
      <c r="DP84" s="490"/>
      <c r="DQ84" s="490"/>
      <c r="DR84" s="490"/>
      <c r="DS84" s="490"/>
      <c r="DT84" s="490"/>
      <c r="DU84" s="490"/>
      <c r="DV84" s="490"/>
      <c r="DW84" s="490"/>
      <c r="DX84" s="490"/>
      <c r="DY84" s="490"/>
      <c r="DZ84" s="490"/>
      <c r="EA84" s="490"/>
      <c r="EB84" s="490"/>
      <c r="EC84" s="490"/>
      <c r="ED84" s="490"/>
      <c r="EE84" s="490"/>
      <c r="EF84" s="490"/>
      <c r="EG84" s="490"/>
      <c r="EH84" s="490"/>
      <c r="EI84" s="490"/>
      <c r="EJ84" s="490"/>
      <c r="EK84" s="490"/>
      <c r="EL84" s="490"/>
      <c r="EM84" s="490"/>
      <c r="EN84" s="490"/>
      <c r="EO84" s="490"/>
      <c r="EP84" s="490"/>
      <c r="EQ84" s="490"/>
      <c r="ER84" s="490"/>
      <c r="ES84" s="490"/>
      <c r="ET84" s="490"/>
      <c r="EU84" s="490"/>
      <c r="EV84" s="490"/>
      <c r="EW84" s="490"/>
      <c r="EX84" s="490"/>
      <c r="EY84" s="490"/>
      <c r="EZ84" s="490"/>
      <c r="FA84" s="490"/>
      <c r="FB84" s="490"/>
      <c r="FC84" s="490"/>
      <c r="FD84" s="490"/>
      <c r="FE84" s="490"/>
      <c r="FF84" s="490"/>
      <c r="FG84" s="490"/>
      <c r="FH84" s="490"/>
      <c r="FI84" s="490"/>
      <c r="FJ84" s="490"/>
      <c r="FK84" s="490"/>
      <c r="FL84" s="490"/>
      <c r="FM84" s="490"/>
      <c r="FN84" s="490"/>
      <c r="FO84" s="490"/>
      <c r="FP84" s="490"/>
      <c r="FQ84" s="490"/>
      <c r="FR84" s="490"/>
      <c r="FS84" s="490"/>
      <c r="FT84" s="490"/>
      <c r="FU84" s="490"/>
      <c r="FV84" s="490"/>
      <c r="FW84" s="490"/>
      <c r="FX84" s="490"/>
      <c r="FY84" s="490"/>
      <c r="FZ84" s="490"/>
      <c r="GA84" s="490"/>
      <c r="GB84" s="490"/>
      <c r="GC84" s="490"/>
      <c r="GD84" s="490"/>
      <c r="GE84" s="490"/>
      <c r="GF84" s="490"/>
      <c r="GG84" s="490"/>
      <c r="GH84" s="490"/>
      <c r="GI84" s="490"/>
      <c r="GJ84" s="490"/>
      <c r="GK84" s="490"/>
      <c r="GL84" s="490"/>
      <c r="GM84" s="490"/>
      <c r="GN84" s="490"/>
      <c r="GO84" s="490"/>
      <c r="GP84" s="490"/>
      <c r="GQ84" s="490"/>
      <c r="GR84" s="490"/>
      <c r="GS84" s="490"/>
      <c r="GT84" s="490"/>
      <c r="GU84" s="490"/>
      <c r="GV84" s="490"/>
      <c r="GW84" s="490"/>
      <c r="GX84" s="490"/>
      <c r="GY84" s="490"/>
      <c r="GZ84" s="490"/>
      <c r="HA84" s="490"/>
      <c r="HB84" s="490"/>
      <c r="HC84" s="490"/>
      <c r="HD84" s="490"/>
      <c r="HE84" s="490"/>
      <c r="HF84" s="490"/>
      <c r="HG84" s="490"/>
      <c r="HH84" s="490"/>
      <c r="HI84" s="490"/>
      <c r="HJ84" s="490"/>
      <c r="HK84" s="490"/>
      <c r="HL84" s="490"/>
      <c r="HM84" s="490"/>
      <c r="HN84" s="490"/>
      <c r="HO84" s="490"/>
      <c r="HP84" s="490"/>
      <c r="HQ84" s="490"/>
      <c r="HR84" s="490"/>
      <c r="HS84" s="490"/>
      <c r="HT84" s="490"/>
      <c r="HU84" s="490"/>
      <c r="HV84" s="490"/>
      <c r="HW84" s="490"/>
      <c r="HX84" s="490"/>
      <c r="HY84" s="490"/>
      <c r="HZ84" s="490"/>
      <c r="IA84" s="490"/>
      <c r="IB84" s="490"/>
      <c r="IC84" s="490"/>
      <c r="ID84" s="490"/>
      <c r="IE84" s="490"/>
      <c r="IF84" s="490"/>
      <c r="IG84" s="490"/>
    </row>
    <row r="85" spans="1:241" ht="33" customHeight="1">
      <c r="A85" s="430" t="str">
        <f t="shared" si="2"/>
        <v>Baris Terisi</v>
      </c>
      <c r="B85" s="921"/>
      <c r="C85" s="942"/>
      <c r="D85" s="434">
        <f>IF(E85=0,"",2)</f>
        <v>2</v>
      </c>
      <c r="E85" s="435" t="s">
        <v>658</v>
      </c>
      <c r="F85" s="447"/>
      <c r="G85" s="902"/>
      <c r="H85" s="902"/>
      <c r="I85" s="902"/>
      <c r="J85" s="902"/>
      <c r="K85" s="483"/>
      <c r="L85" s="484"/>
      <c r="M85" s="485"/>
      <c r="N85" s="486">
        <f t="shared" si="3"/>
        <v>0</v>
      </c>
      <c r="O85" s="486"/>
      <c r="P85" s="487"/>
      <c r="Q85" s="487"/>
      <c r="R85" s="487"/>
      <c r="S85" s="487"/>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c r="AW85" s="490"/>
      <c r="AX85" s="490"/>
      <c r="AY85" s="490"/>
      <c r="AZ85" s="490"/>
      <c r="BA85" s="490"/>
      <c r="BB85" s="490"/>
      <c r="BC85" s="490"/>
      <c r="BD85" s="490"/>
      <c r="BE85" s="490"/>
      <c r="BF85" s="490"/>
      <c r="BG85" s="490"/>
      <c r="BH85" s="490"/>
      <c r="BI85" s="490"/>
      <c r="BJ85" s="490"/>
      <c r="BK85" s="490"/>
      <c r="BL85" s="490"/>
      <c r="BM85" s="490"/>
      <c r="BN85" s="490"/>
      <c r="BO85" s="490"/>
      <c r="BP85" s="490"/>
      <c r="BQ85" s="490"/>
      <c r="BR85" s="490"/>
      <c r="BS85" s="490"/>
      <c r="BT85" s="490"/>
      <c r="BU85" s="490"/>
      <c r="BV85" s="490"/>
      <c r="BW85" s="490"/>
      <c r="BX85" s="490"/>
      <c r="BY85" s="490"/>
      <c r="BZ85" s="490"/>
      <c r="CA85" s="490"/>
      <c r="CB85" s="490"/>
      <c r="CC85" s="490"/>
      <c r="CD85" s="490"/>
      <c r="CE85" s="490"/>
      <c r="CF85" s="490"/>
      <c r="CG85" s="490"/>
      <c r="CH85" s="490"/>
      <c r="CI85" s="490"/>
      <c r="CJ85" s="490"/>
      <c r="CK85" s="490"/>
      <c r="CL85" s="490"/>
      <c r="CM85" s="490"/>
      <c r="CN85" s="490"/>
      <c r="CO85" s="490"/>
      <c r="CP85" s="490"/>
      <c r="CQ85" s="490"/>
      <c r="CR85" s="490"/>
      <c r="CS85" s="490"/>
      <c r="CT85" s="490"/>
      <c r="CU85" s="490"/>
      <c r="CV85" s="490"/>
      <c r="CW85" s="490"/>
      <c r="CX85" s="490"/>
      <c r="CY85" s="490"/>
      <c r="CZ85" s="490"/>
      <c r="DA85" s="490"/>
      <c r="DB85" s="490"/>
      <c r="DC85" s="490"/>
      <c r="DD85" s="490"/>
      <c r="DE85" s="490"/>
      <c r="DF85" s="490"/>
      <c r="DG85" s="490"/>
      <c r="DH85" s="490"/>
      <c r="DI85" s="490"/>
      <c r="DJ85" s="490"/>
      <c r="DK85" s="490"/>
      <c r="DL85" s="490"/>
      <c r="DM85" s="490"/>
      <c r="DN85" s="490"/>
      <c r="DO85" s="490"/>
      <c r="DP85" s="490"/>
      <c r="DQ85" s="490"/>
      <c r="DR85" s="490"/>
      <c r="DS85" s="490"/>
      <c r="DT85" s="490"/>
      <c r="DU85" s="490"/>
      <c r="DV85" s="490"/>
      <c r="DW85" s="490"/>
      <c r="DX85" s="490"/>
      <c r="DY85" s="490"/>
      <c r="DZ85" s="490"/>
      <c r="EA85" s="490"/>
      <c r="EB85" s="490"/>
      <c r="EC85" s="490"/>
      <c r="ED85" s="490"/>
      <c r="EE85" s="490"/>
      <c r="EF85" s="490"/>
      <c r="EG85" s="490"/>
      <c r="EH85" s="490"/>
      <c r="EI85" s="490"/>
      <c r="EJ85" s="490"/>
      <c r="EK85" s="490"/>
      <c r="EL85" s="490"/>
      <c r="EM85" s="490"/>
      <c r="EN85" s="490"/>
      <c r="EO85" s="490"/>
      <c r="EP85" s="490"/>
      <c r="EQ85" s="490"/>
      <c r="ER85" s="490"/>
      <c r="ES85" s="490"/>
      <c r="ET85" s="490"/>
      <c r="EU85" s="490"/>
      <c r="EV85" s="490"/>
      <c r="EW85" s="490"/>
      <c r="EX85" s="490"/>
      <c r="EY85" s="490"/>
      <c r="EZ85" s="490"/>
      <c r="FA85" s="490"/>
      <c r="FB85" s="490"/>
      <c r="FC85" s="490"/>
      <c r="FD85" s="490"/>
      <c r="FE85" s="490"/>
      <c r="FF85" s="490"/>
      <c r="FG85" s="490"/>
      <c r="FH85" s="490"/>
      <c r="FI85" s="490"/>
      <c r="FJ85" s="490"/>
      <c r="FK85" s="490"/>
      <c r="FL85" s="490"/>
      <c r="FM85" s="490"/>
      <c r="FN85" s="490"/>
      <c r="FO85" s="490"/>
      <c r="FP85" s="490"/>
      <c r="FQ85" s="490"/>
      <c r="FR85" s="490"/>
      <c r="FS85" s="490"/>
      <c r="FT85" s="490"/>
      <c r="FU85" s="490"/>
      <c r="FV85" s="490"/>
      <c r="FW85" s="490"/>
      <c r="FX85" s="490"/>
      <c r="FY85" s="490"/>
      <c r="FZ85" s="490"/>
      <c r="GA85" s="490"/>
      <c r="GB85" s="490"/>
      <c r="GC85" s="490"/>
      <c r="GD85" s="490"/>
      <c r="GE85" s="490"/>
      <c r="GF85" s="490"/>
      <c r="GG85" s="490"/>
      <c r="GH85" s="490"/>
      <c r="GI85" s="490"/>
      <c r="GJ85" s="490"/>
      <c r="GK85" s="490"/>
      <c r="GL85" s="490"/>
      <c r="GM85" s="490"/>
      <c r="GN85" s="490"/>
      <c r="GO85" s="490"/>
      <c r="GP85" s="490"/>
      <c r="GQ85" s="490"/>
      <c r="GR85" s="490"/>
      <c r="GS85" s="490"/>
      <c r="GT85" s="490"/>
      <c r="GU85" s="490"/>
      <c r="GV85" s="490"/>
      <c r="GW85" s="490"/>
      <c r="GX85" s="490"/>
      <c r="GY85" s="490"/>
      <c r="GZ85" s="490"/>
      <c r="HA85" s="490"/>
      <c r="HB85" s="490"/>
      <c r="HC85" s="490"/>
      <c r="HD85" s="490"/>
      <c r="HE85" s="490"/>
      <c r="HF85" s="490"/>
      <c r="HG85" s="490"/>
      <c r="HH85" s="490"/>
      <c r="HI85" s="490"/>
      <c r="HJ85" s="490"/>
      <c r="HK85" s="490"/>
      <c r="HL85" s="490"/>
      <c r="HM85" s="490"/>
      <c r="HN85" s="490"/>
      <c r="HO85" s="490"/>
      <c r="HP85" s="490"/>
      <c r="HQ85" s="490"/>
      <c r="HR85" s="490"/>
      <c r="HS85" s="490"/>
      <c r="HT85" s="490"/>
      <c r="HU85" s="490"/>
      <c r="HV85" s="490"/>
      <c r="HW85" s="490"/>
      <c r="HX85" s="490"/>
      <c r="HY85" s="490"/>
      <c r="HZ85" s="490"/>
      <c r="IA85" s="490"/>
      <c r="IB85" s="490"/>
      <c r="IC85" s="490"/>
      <c r="ID85" s="490"/>
      <c r="IE85" s="490"/>
      <c r="IF85" s="490"/>
      <c r="IG85" s="490"/>
    </row>
    <row r="86" spans="1:241" ht="33" customHeight="1">
      <c r="A86" s="430" t="str">
        <f t="shared" si="2"/>
        <v>Baris Terisi</v>
      </c>
      <c r="B86" s="921"/>
      <c r="C86" s="942"/>
      <c r="D86" s="434">
        <f>IF(E86=0,"",3)</f>
        <v>3</v>
      </c>
      <c r="E86" s="435" t="s">
        <v>659</v>
      </c>
      <c r="F86" s="447"/>
      <c r="G86" s="902"/>
      <c r="H86" s="902"/>
      <c r="I86" s="902"/>
      <c r="J86" s="902"/>
      <c r="K86" s="483"/>
      <c r="L86" s="484"/>
      <c r="M86" s="485"/>
      <c r="N86" s="486">
        <f t="shared" si="3"/>
        <v>0</v>
      </c>
      <c r="O86" s="486"/>
      <c r="P86" s="487"/>
      <c r="Q86" s="487"/>
      <c r="R86" s="487"/>
      <c r="S86" s="487"/>
      <c r="T86" s="490"/>
      <c r="U86" s="490"/>
      <c r="V86" s="490"/>
      <c r="W86" s="490"/>
      <c r="X86" s="490"/>
      <c r="Y86" s="490"/>
      <c r="Z86" s="490"/>
      <c r="AA86" s="490"/>
      <c r="AB86" s="490"/>
      <c r="AC86" s="490"/>
      <c r="AD86" s="490"/>
      <c r="AE86" s="490"/>
      <c r="AF86" s="490"/>
      <c r="AG86" s="490"/>
      <c r="AH86" s="490"/>
      <c r="AI86" s="490"/>
      <c r="AJ86" s="490"/>
      <c r="AK86" s="490"/>
      <c r="AL86" s="490"/>
      <c r="AM86" s="490"/>
      <c r="AN86" s="490"/>
      <c r="AO86" s="490"/>
      <c r="AP86" s="490"/>
      <c r="AQ86" s="490"/>
      <c r="AR86" s="490"/>
      <c r="AS86" s="490"/>
      <c r="AT86" s="490"/>
      <c r="AU86" s="490"/>
      <c r="AV86" s="490"/>
      <c r="AW86" s="490"/>
      <c r="AX86" s="490"/>
      <c r="AY86" s="490"/>
      <c r="AZ86" s="490"/>
      <c r="BA86" s="490"/>
      <c r="BB86" s="490"/>
      <c r="BC86" s="490"/>
      <c r="BD86" s="490"/>
      <c r="BE86" s="490"/>
      <c r="BF86" s="490"/>
      <c r="BG86" s="490"/>
      <c r="BH86" s="490"/>
      <c r="BI86" s="490"/>
      <c r="BJ86" s="490"/>
      <c r="BK86" s="490"/>
      <c r="BL86" s="490"/>
      <c r="BM86" s="490"/>
      <c r="BN86" s="490"/>
      <c r="BO86" s="490"/>
      <c r="BP86" s="490"/>
      <c r="BQ86" s="490"/>
      <c r="BR86" s="490"/>
      <c r="BS86" s="490"/>
      <c r="BT86" s="490"/>
      <c r="BU86" s="490"/>
      <c r="BV86" s="490"/>
      <c r="BW86" s="490"/>
      <c r="BX86" s="490"/>
      <c r="BY86" s="490"/>
      <c r="BZ86" s="490"/>
      <c r="CA86" s="490"/>
      <c r="CB86" s="490"/>
      <c r="CC86" s="490"/>
      <c r="CD86" s="490"/>
      <c r="CE86" s="490"/>
      <c r="CF86" s="490"/>
      <c r="CG86" s="490"/>
      <c r="CH86" s="490"/>
      <c r="CI86" s="490"/>
      <c r="CJ86" s="490"/>
      <c r="CK86" s="490"/>
      <c r="CL86" s="490"/>
      <c r="CM86" s="490"/>
      <c r="CN86" s="490"/>
      <c r="CO86" s="490"/>
      <c r="CP86" s="490"/>
      <c r="CQ86" s="490"/>
      <c r="CR86" s="490"/>
      <c r="CS86" s="490"/>
      <c r="CT86" s="490"/>
      <c r="CU86" s="490"/>
      <c r="CV86" s="490"/>
      <c r="CW86" s="490"/>
      <c r="CX86" s="490"/>
      <c r="CY86" s="490"/>
      <c r="CZ86" s="490"/>
      <c r="DA86" s="490"/>
      <c r="DB86" s="490"/>
      <c r="DC86" s="490"/>
      <c r="DD86" s="490"/>
      <c r="DE86" s="490"/>
      <c r="DF86" s="490"/>
      <c r="DG86" s="490"/>
      <c r="DH86" s="490"/>
      <c r="DI86" s="490"/>
      <c r="DJ86" s="490"/>
      <c r="DK86" s="490"/>
      <c r="DL86" s="490"/>
      <c r="DM86" s="490"/>
      <c r="DN86" s="490"/>
      <c r="DO86" s="490"/>
      <c r="DP86" s="490"/>
      <c r="DQ86" s="490"/>
      <c r="DR86" s="490"/>
      <c r="DS86" s="490"/>
      <c r="DT86" s="490"/>
      <c r="DU86" s="490"/>
      <c r="DV86" s="490"/>
      <c r="DW86" s="490"/>
      <c r="DX86" s="490"/>
      <c r="DY86" s="490"/>
      <c r="DZ86" s="490"/>
      <c r="EA86" s="490"/>
      <c r="EB86" s="490"/>
      <c r="EC86" s="490"/>
      <c r="ED86" s="490"/>
      <c r="EE86" s="490"/>
      <c r="EF86" s="490"/>
      <c r="EG86" s="490"/>
      <c r="EH86" s="490"/>
      <c r="EI86" s="490"/>
      <c r="EJ86" s="490"/>
      <c r="EK86" s="490"/>
      <c r="EL86" s="490"/>
      <c r="EM86" s="490"/>
      <c r="EN86" s="490"/>
      <c r="EO86" s="490"/>
      <c r="EP86" s="490"/>
      <c r="EQ86" s="490"/>
      <c r="ER86" s="490"/>
      <c r="ES86" s="490"/>
      <c r="ET86" s="490"/>
      <c r="EU86" s="490"/>
      <c r="EV86" s="490"/>
      <c r="EW86" s="490"/>
      <c r="EX86" s="490"/>
      <c r="EY86" s="490"/>
      <c r="EZ86" s="490"/>
      <c r="FA86" s="490"/>
      <c r="FB86" s="490"/>
      <c r="FC86" s="490"/>
      <c r="FD86" s="490"/>
      <c r="FE86" s="490"/>
      <c r="FF86" s="490"/>
      <c r="FG86" s="490"/>
      <c r="FH86" s="490"/>
      <c r="FI86" s="490"/>
      <c r="FJ86" s="490"/>
      <c r="FK86" s="490"/>
      <c r="FL86" s="490"/>
      <c r="FM86" s="490"/>
      <c r="FN86" s="490"/>
      <c r="FO86" s="490"/>
      <c r="FP86" s="490"/>
      <c r="FQ86" s="490"/>
      <c r="FR86" s="490"/>
      <c r="FS86" s="490"/>
      <c r="FT86" s="490"/>
      <c r="FU86" s="490"/>
      <c r="FV86" s="490"/>
      <c r="FW86" s="490"/>
      <c r="FX86" s="490"/>
      <c r="FY86" s="490"/>
      <c r="FZ86" s="490"/>
      <c r="GA86" s="490"/>
      <c r="GB86" s="490"/>
      <c r="GC86" s="490"/>
      <c r="GD86" s="490"/>
      <c r="GE86" s="490"/>
      <c r="GF86" s="490"/>
      <c r="GG86" s="490"/>
      <c r="GH86" s="490"/>
      <c r="GI86" s="490"/>
      <c r="GJ86" s="490"/>
      <c r="GK86" s="490"/>
      <c r="GL86" s="490"/>
      <c r="GM86" s="490"/>
      <c r="GN86" s="490"/>
      <c r="GO86" s="490"/>
      <c r="GP86" s="490"/>
      <c r="GQ86" s="490"/>
      <c r="GR86" s="490"/>
      <c r="GS86" s="490"/>
      <c r="GT86" s="490"/>
      <c r="GU86" s="490"/>
      <c r="GV86" s="490"/>
      <c r="GW86" s="490"/>
      <c r="GX86" s="490"/>
      <c r="GY86" s="490"/>
      <c r="GZ86" s="490"/>
      <c r="HA86" s="490"/>
      <c r="HB86" s="490"/>
      <c r="HC86" s="490"/>
      <c r="HD86" s="490"/>
      <c r="HE86" s="490"/>
      <c r="HF86" s="490"/>
      <c r="HG86" s="490"/>
      <c r="HH86" s="490"/>
      <c r="HI86" s="490"/>
      <c r="HJ86" s="490"/>
      <c r="HK86" s="490"/>
      <c r="HL86" s="490"/>
      <c r="HM86" s="490"/>
      <c r="HN86" s="490"/>
      <c r="HO86" s="490"/>
      <c r="HP86" s="490"/>
      <c r="HQ86" s="490"/>
      <c r="HR86" s="490"/>
      <c r="HS86" s="490"/>
      <c r="HT86" s="490"/>
      <c r="HU86" s="490"/>
      <c r="HV86" s="490"/>
      <c r="HW86" s="490"/>
      <c r="HX86" s="490"/>
      <c r="HY86" s="490"/>
      <c r="HZ86" s="490"/>
      <c r="IA86" s="490"/>
      <c r="IB86" s="490"/>
      <c r="IC86" s="490"/>
      <c r="ID86" s="490"/>
      <c r="IE86" s="490"/>
      <c r="IF86" s="490"/>
      <c r="IG86" s="490"/>
    </row>
    <row r="87" spans="1:241" ht="33" customHeight="1">
      <c r="A87" s="430" t="str">
        <f t="shared" si="2"/>
        <v>Baris Terisi</v>
      </c>
      <c r="B87" s="922"/>
      <c r="C87" s="944"/>
      <c r="D87" s="434">
        <f>IF(E87=0,"",4)</f>
        <v>4</v>
      </c>
      <c r="E87" s="437" t="s">
        <v>660</v>
      </c>
      <c r="F87" s="450"/>
      <c r="G87" s="902"/>
      <c r="H87" s="902"/>
      <c r="I87" s="902"/>
      <c r="J87" s="902"/>
      <c r="K87" s="483"/>
      <c r="L87" s="484"/>
      <c r="M87" s="485"/>
      <c r="N87" s="486">
        <f t="shared" si="3"/>
        <v>0</v>
      </c>
      <c r="O87" s="486"/>
      <c r="P87" s="487"/>
      <c r="Q87" s="487"/>
      <c r="R87" s="487"/>
      <c r="S87" s="487"/>
      <c r="T87" s="490"/>
      <c r="U87" s="490"/>
      <c r="V87" s="490"/>
      <c r="W87" s="490"/>
      <c r="X87" s="490"/>
      <c r="Y87" s="490"/>
      <c r="Z87" s="490"/>
      <c r="AA87" s="490"/>
      <c r="AB87" s="490"/>
      <c r="AC87" s="490"/>
      <c r="AD87" s="490"/>
      <c r="AE87" s="490"/>
      <c r="AF87" s="490"/>
      <c r="AG87" s="490"/>
      <c r="AH87" s="490"/>
      <c r="AI87" s="490"/>
      <c r="AJ87" s="490"/>
      <c r="AK87" s="490"/>
      <c r="AL87" s="490"/>
      <c r="AM87" s="490"/>
      <c r="AN87" s="490"/>
      <c r="AO87" s="490"/>
      <c r="AP87" s="490"/>
      <c r="AQ87" s="490"/>
      <c r="AR87" s="490"/>
      <c r="AS87" s="490"/>
      <c r="AT87" s="490"/>
      <c r="AU87" s="490"/>
      <c r="AV87" s="490"/>
      <c r="AW87" s="490"/>
      <c r="AX87" s="490"/>
      <c r="AY87" s="490"/>
      <c r="AZ87" s="490"/>
      <c r="BA87" s="490"/>
      <c r="BB87" s="490"/>
      <c r="BC87" s="490"/>
      <c r="BD87" s="490"/>
      <c r="BE87" s="490"/>
      <c r="BF87" s="490"/>
      <c r="BG87" s="490"/>
      <c r="BH87" s="490"/>
      <c r="BI87" s="490"/>
      <c r="BJ87" s="490"/>
      <c r="BK87" s="490"/>
      <c r="BL87" s="490"/>
      <c r="BM87" s="490"/>
      <c r="BN87" s="490"/>
      <c r="BO87" s="490"/>
      <c r="BP87" s="490"/>
      <c r="BQ87" s="490"/>
      <c r="BR87" s="490"/>
      <c r="BS87" s="490"/>
      <c r="BT87" s="490"/>
      <c r="BU87" s="490"/>
      <c r="BV87" s="490"/>
      <c r="BW87" s="490"/>
      <c r="BX87" s="490"/>
      <c r="BY87" s="490"/>
      <c r="BZ87" s="490"/>
      <c r="CA87" s="490"/>
      <c r="CB87" s="490"/>
      <c r="CC87" s="490"/>
      <c r="CD87" s="490"/>
      <c r="CE87" s="490"/>
      <c r="CF87" s="490"/>
      <c r="CG87" s="490"/>
      <c r="CH87" s="490"/>
      <c r="CI87" s="490"/>
      <c r="CJ87" s="490"/>
      <c r="CK87" s="490"/>
      <c r="CL87" s="490"/>
      <c r="CM87" s="490"/>
      <c r="CN87" s="490"/>
      <c r="CO87" s="490"/>
      <c r="CP87" s="490"/>
      <c r="CQ87" s="490"/>
      <c r="CR87" s="490"/>
      <c r="CS87" s="490"/>
      <c r="CT87" s="490"/>
      <c r="CU87" s="490"/>
      <c r="CV87" s="490"/>
      <c r="CW87" s="490"/>
      <c r="CX87" s="490"/>
      <c r="CY87" s="490"/>
      <c r="CZ87" s="490"/>
      <c r="DA87" s="490"/>
      <c r="DB87" s="490"/>
      <c r="DC87" s="490"/>
      <c r="DD87" s="490"/>
      <c r="DE87" s="490"/>
      <c r="DF87" s="490"/>
      <c r="DG87" s="490"/>
      <c r="DH87" s="490"/>
      <c r="DI87" s="490"/>
      <c r="DJ87" s="490"/>
      <c r="DK87" s="490"/>
      <c r="DL87" s="490"/>
      <c r="DM87" s="490"/>
      <c r="DN87" s="490"/>
      <c r="DO87" s="490"/>
      <c r="DP87" s="490"/>
      <c r="DQ87" s="490"/>
      <c r="DR87" s="490"/>
      <c r="DS87" s="490"/>
      <c r="DT87" s="490"/>
      <c r="DU87" s="490"/>
      <c r="DV87" s="490"/>
      <c r="DW87" s="490"/>
      <c r="DX87" s="490"/>
      <c r="DY87" s="490"/>
      <c r="DZ87" s="490"/>
      <c r="EA87" s="490"/>
      <c r="EB87" s="490"/>
      <c r="EC87" s="490"/>
      <c r="ED87" s="490"/>
      <c r="EE87" s="490"/>
      <c r="EF87" s="490"/>
      <c r="EG87" s="490"/>
      <c r="EH87" s="490"/>
      <c r="EI87" s="490"/>
      <c r="EJ87" s="490"/>
      <c r="EK87" s="490"/>
      <c r="EL87" s="490"/>
      <c r="EM87" s="490"/>
      <c r="EN87" s="490"/>
      <c r="EO87" s="490"/>
      <c r="EP87" s="490"/>
      <c r="EQ87" s="490"/>
      <c r="ER87" s="490"/>
      <c r="ES87" s="490"/>
      <c r="ET87" s="490"/>
      <c r="EU87" s="490"/>
      <c r="EV87" s="490"/>
      <c r="EW87" s="490"/>
      <c r="EX87" s="490"/>
      <c r="EY87" s="490"/>
      <c r="EZ87" s="490"/>
      <c r="FA87" s="490"/>
      <c r="FB87" s="490"/>
      <c r="FC87" s="490"/>
      <c r="FD87" s="490"/>
      <c r="FE87" s="490"/>
      <c r="FF87" s="490"/>
      <c r="FG87" s="490"/>
      <c r="FH87" s="490"/>
      <c r="FI87" s="490"/>
      <c r="FJ87" s="490"/>
      <c r="FK87" s="490"/>
      <c r="FL87" s="490"/>
      <c r="FM87" s="490"/>
      <c r="FN87" s="490"/>
      <c r="FO87" s="490"/>
      <c r="FP87" s="490"/>
      <c r="FQ87" s="490"/>
      <c r="FR87" s="490"/>
      <c r="FS87" s="490"/>
      <c r="FT87" s="490"/>
      <c r="FU87" s="490"/>
      <c r="FV87" s="490"/>
      <c r="FW87" s="490"/>
      <c r="FX87" s="490"/>
      <c r="FY87" s="490"/>
      <c r="FZ87" s="490"/>
      <c r="GA87" s="490"/>
      <c r="GB87" s="490"/>
      <c r="GC87" s="490"/>
      <c r="GD87" s="490"/>
      <c r="GE87" s="490"/>
      <c r="GF87" s="490"/>
      <c r="GG87" s="490"/>
      <c r="GH87" s="490"/>
      <c r="GI87" s="490"/>
      <c r="GJ87" s="490"/>
      <c r="GK87" s="490"/>
      <c r="GL87" s="490"/>
      <c r="GM87" s="490"/>
      <c r="GN87" s="490"/>
      <c r="GO87" s="490"/>
      <c r="GP87" s="490"/>
      <c r="GQ87" s="490"/>
      <c r="GR87" s="490"/>
      <c r="GS87" s="490"/>
      <c r="GT87" s="490"/>
      <c r="GU87" s="490"/>
      <c r="GV87" s="490"/>
      <c r="GW87" s="490"/>
      <c r="GX87" s="490"/>
      <c r="GY87" s="490"/>
      <c r="GZ87" s="490"/>
      <c r="HA87" s="490"/>
      <c r="HB87" s="490"/>
      <c r="HC87" s="490"/>
      <c r="HD87" s="490"/>
      <c r="HE87" s="490"/>
      <c r="HF87" s="490"/>
      <c r="HG87" s="490"/>
      <c r="HH87" s="490"/>
      <c r="HI87" s="490"/>
      <c r="HJ87" s="490"/>
      <c r="HK87" s="490"/>
      <c r="HL87" s="490"/>
      <c r="HM87" s="490"/>
      <c r="HN87" s="490"/>
      <c r="HO87" s="490"/>
      <c r="HP87" s="490"/>
      <c r="HQ87" s="490"/>
      <c r="HR87" s="490"/>
      <c r="HS87" s="490"/>
      <c r="HT87" s="490"/>
      <c r="HU87" s="490"/>
      <c r="HV87" s="490"/>
      <c r="HW87" s="490"/>
      <c r="HX87" s="490"/>
      <c r="HY87" s="490"/>
      <c r="HZ87" s="490"/>
      <c r="IA87" s="490"/>
      <c r="IB87" s="490"/>
      <c r="IC87" s="490"/>
      <c r="ID87" s="490"/>
      <c r="IE87" s="490"/>
      <c r="IF87" s="490"/>
      <c r="IG87" s="490"/>
    </row>
    <row r="88" spans="1:241" ht="45.75" customHeight="1">
      <c r="A88" s="430" t="str">
        <f t="shared" si="2"/>
        <v>Baris Terisi</v>
      </c>
      <c r="B88" s="920">
        <v>8</v>
      </c>
      <c r="C88" s="941" t="s">
        <v>661</v>
      </c>
      <c r="D88" s="431">
        <f>IF(E88=0,"",1)</f>
        <v>1</v>
      </c>
      <c r="E88" s="432" t="s">
        <v>662</v>
      </c>
      <c r="F88" s="446"/>
      <c r="G88" s="902">
        <f>IF($S88=$O$174,$S88,1)</f>
        <v>1</v>
      </c>
      <c r="H88" s="902">
        <f>IF($S88=$P$174,$S88,2)</f>
        <v>2</v>
      </c>
      <c r="I88" s="902">
        <f>IF($S88=$Q$174,$S88,3)</f>
        <v>3</v>
      </c>
      <c r="J88" s="902">
        <f>IF($S88=$R$174,$S88,4)</f>
        <v>4</v>
      </c>
      <c r="K88" s="483"/>
      <c r="L88" s="484"/>
      <c r="M88" s="485"/>
      <c r="N88" s="486">
        <f t="shared" si="3"/>
        <v>0</v>
      </c>
      <c r="O88" s="486">
        <f>SUM(N88:N90)</f>
        <v>0</v>
      </c>
      <c r="P88" s="487">
        <v>3</v>
      </c>
      <c r="Q88" s="487">
        <f>(O88/P88)*100</f>
        <v>0</v>
      </c>
      <c r="R88" s="221">
        <f>IF(Q88&gt;=80,4,IF(Q88&gt;=60,3,IF(Q88&gt;=40,2,IF(Q88&gt;=20,1,0))))</f>
        <v>0</v>
      </c>
      <c r="S88" s="487">
        <f>IF(R88=1,$O$174,IF(R88=2,$P$174,IF(R88=3,$Q$174,IF(R88=4,$R$174,0))))</f>
        <v>0</v>
      </c>
      <c r="T88" s="490"/>
      <c r="U88" s="490"/>
      <c r="V88" s="490"/>
      <c r="W88" s="490"/>
      <c r="X88" s="490"/>
      <c r="Y88" s="490"/>
      <c r="Z88" s="490"/>
      <c r="AA88" s="490"/>
      <c r="AB88" s="490"/>
      <c r="AC88" s="490"/>
      <c r="AD88" s="490"/>
      <c r="AE88" s="490"/>
      <c r="AF88" s="490"/>
      <c r="AG88" s="490"/>
      <c r="AH88" s="490"/>
      <c r="AI88" s="490"/>
      <c r="AJ88" s="490"/>
      <c r="AK88" s="490"/>
      <c r="AL88" s="490"/>
      <c r="AM88" s="490"/>
      <c r="AN88" s="490"/>
      <c r="AO88" s="490"/>
      <c r="AP88" s="490"/>
      <c r="AQ88" s="490"/>
      <c r="AR88" s="490"/>
      <c r="AS88" s="490"/>
      <c r="AT88" s="490"/>
      <c r="AU88" s="490"/>
      <c r="AV88" s="490"/>
      <c r="AW88" s="490"/>
      <c r="AX88" s="490"/>
      <c r="AY88" s="490"/>
      <c r="AZ88" s="490"/>
      <c r="BA88" s="490"/>
      <c r="BB88" s="490"/>
      <c r="BC88" s="490"/>
      <c r="BD88" s="490"/>
      <c r="BE88" s="490"/>
      <c r="BF88" s="490"/>
      <c r="BG88" s="490"/>
      <c r="BH88" s="490"/>
      <c r="BI88" s="490"/>
      <c r="BJ88" s="490"/>
      <c r="BK88" s="490"/>
      <c r="BL88" s="490"/>
      <c r="BM88" s="490"/>
      <c r="BN88" s="490"/>
      <c r="BO88" s="490"/>
      <c r="BP88" s="490"/>
      <c r="BQ88" s="490"/>
      <c r="BR88" s="490"/>
      <c r="BS88" s="490"/>
      <c r="BT88" s="490"/>
      <c r="BU88" s="490"/>
      <c r="BV88" s="490"/>
      <c r="BW88" s="490"/>
      <c r="BX88" s="490"/>
      <c r="BY88" s="490"/>
      <c r="BZ88" s="490"/>
      <c r="CA88" s="490"/>
      <c r="CB88" s="490"/>
      <c r="CC88" s="490"/>
      <c r="CD88" s="490"/>
      <c r="CE88" s="490"/>
      <c r="CF88" s="490"/>
      <c r="CG88" s="490"/>
      <c r="CH88" s="490"/>
      <c r="CI88" s="490"/>
      <c r="CJ88" s="490"/>
      <c r="CK88" s="490"/>
      <c r="CL88" s="490"/>
      <c r="CM88" s="490"/>
      <c r="CN88" s="490"/>
      <c r="CO88" s="490"/>
      <c r="CP88" s="490"/>
      <c r="CQ88" s="490"/>
      <c r="CR88" s="490"/>
      <c r="CS88" s="490"/>
      <c r="CT88" s="490"/>
      <c r="CU88" s="490"/>
      <c r="CV88" s="490"/>
      <c r="CW88" s="490"/>
      <c r="CX88" s="490"/>
      <c r="CY88" s="490"/>
      <c r="CZ88" s="490"/>
      <c r="DA88" s="490"/>
      <c r="DB88" s="490"/>
      <c r="DC88" s="490"/>
      <c r="DD88" s="490"/>
      <c r="DE88" s="490"/>
      <c r="DF88" s="490"/>
      <c r="DG88" s="490"/>
      <c r="DH88" s="490"/>
      <c r="DI88" s="490"/>
      <c r="DJ88" s="490"/>
      <c r="DK88" s="490"/>
      <c r="DL88" s="490"/>
      <c r="DM88" s="490"/>
      <c r="DN88" s="490"/>
      <c r="DO88" s="490"/>
      <c r="DP88" s="490"/>
      <c r="DQ88" s="490"/>
      <c r="DR88" s="490"/>
      <c r="DS88" s="490"/>
      <c r="DT88" s="490"/>
      <c r="DU88" s="490"/>
      <c r="DV88" s="490"/>
      <c r="DW88" s="490"/>
      <c r="DX88" s="490"/>
      <c r="DY88" s="490"/>
      <c r="DZ88" s="490"/>
      <c r="EA88" s="490"/>
      <c r="EB88" s="490"/>
      <c r="EC88" s="490"/>
      <c r="ED88" s="490"/>
      <c r="EE88" s="490"/>
      <c r="EF88" s="490"/>
      <c r="EG88" s="490"/>
      <c r="EH88" s="490"/>
      <c r="EI88" s="490"/>
      <c r="EJ88" s="490"/>
      <c r="EK88" s="490"/>
      <c r="EL88" s="490"/>
      <c r="EM88" s="490"/>
      <c r="EN88" s="490"/>
      <c r="EO88" s="490"/>
      <c r="EP88" s="490"/>
      <c r="EQ88" s="490"/>
      <c r="ER88" s="490"/>
      <c r="ES88" s="490"/>
      <c r="ET88" s="490"/>
      <c r="EU88" s="490"/>
      <c r="EV88" s="490"/>
      <c r="EW88" s="490"/>
      <c r="EX88" s="490"/>
      <c r="EY88" s="490"/>
      <c r="EZ88" s="490"/>
      <c r="FA88" s="490"/>
      <c r="FB88" s="490"/>
      <c r="FC88" s="490"/>
      <c r="FD88" s="490"/>
      <c r="FE88" s="490"/>
      <c r="FF88" s="490"/>
      <c r="FG88" s="490"/>
      <c r="FH88" s="490"/>
      <c r="FI88" s="490"/>
      <c r="FJ88" s="490"/>
      <c r="FK88" s="490"/>
      <c r="FL88" s="490"/>
      <c r="FM88" s="490"/>
      <c r="FN88" s="490"/>
      <c r="FO88" s="490"/>
      <c r="FP88" s="490"/>
      <c r="FQ88" s="490"/>
      <c r="FR88" s="490"/>
      <c r="FS88" s="490"/>
      <c r="FT88" s="490"/>
      <c r="FU88" s="490"/>
      <c r="FV88" s="490"/>
      <c r="FW88" s="490"/>
      <c r="FX88" s="490"/>
      <c r="FY88" s="490"/>
      <c r="FZ88" s="490"/>
      <c r="GA88" s="490"/>
      <c r="GB88" s="490"/>
      <c r="GC88" s="490"/>
      <c r="GD88" s="490"/>
      <c r="GE88" s="490"/>
      <c r="GF88" s="490"/>
      <c r="GG88" s="490"/>
      <c r="GH88" s="490"/>
      <c r="GI88" s="490"/>
      <c r="GJ88" s="490"/>
      <c r="GK88" s="490"/>
      <c r="GL88" s="490"/>
      <c r="GM88" s="490"/>
      <c r="GN88" s="490"/>
      <c r="GO88" s="490"/>
      <c r="GP88" s="490"/>
      <c r="GQ88" s="490"/>
      <c r="GR88" s="490"/>
      <c r="GS88" s="490"/>
      <c r="GT88" s="490"/>
      <c r="GU88" s="490"/>
      <c r="GV88" s="490"/>
      <c r="GW88" s="490"/>
      <c r="GX88" s="490"/>
      <c r="GY88" s="490"/>
      <c r="GZ88" s="490"/>
      <c r="HA88" s="490"/>
      <c r="HB88" s="490"/>
      <c r="HC88" s="490"/>
      <c r="HD88" s="490"/>
      <c r="HE88" s="490"/>
      <c r="HF88" s="490"/>
      <c r="HG88" s="490"/>
      <c r="HH88" s="490"/>
      <c r="HI88" s="490"/>
      <c r="HJ88" s="490"/>
      <c r="HK88" s="490"/>
      <c r="HL88" s="490"/>
      <c r="HM88" s="490"/>
      <c r="HN88" s="490"/>
      <c r="HO88" s="490"/>
      <c r="HP88" s="490"/>
      <c r="HQ88" s="490"/>
      <c r="HR88" s="490"/>
      <c r="HS88" s="490"/>
      <c r="HT88" s="490"/>
      <c r="HU88" s="490"/>
      <c r="HV88" s="490"/>
      <c r="HW88" s="490"/>
      <c r="HX88" s="490"/>
      <c r="HY88" s="490"/>
      <c r="HZ88" s="490"/>
      <c r="IA88" s="490"/>
      <c r="IB88" s="490"/>
      <c r="IC88" s="490"/>
      <c r="ID88" s="490"/>
      <c r="IE88" s="490"/>
      <c r="IF88" s="490"/>
      <c r="IG88" s="490"/>
    </row>
    <row r="89" spans="1:241" ht="33.75" customHeight="1">
      <c r="A89" s="430" t="str">
        <f t="shared" si="2"/>
        <v>Baris Terisi</v>
      </c>
      <c r="B89" s="921"/>
      <c r="C89" s="942"/>
      <c r="D89" s="434">
        <f>IF(E89=0,"",2)</f>
        <v>2</v>
      </c>
      <c r="E89" s="435" t="s">
        <v>663</v>
      </c>
      <c r="F89" s="447"/>
      <c r="G89" s="902"/>
      <c r="H89" s="902"/>
      <c r="I89" s="902"/>
      <c r="J89" s="902"/>
      <c r="K89" s="483"/>
      <c r="L89" s="484"/>
      <c r="M89" s="485"/>
      <c r="N89" s="486">
        <f t="shared" si="3"/>
        <v>0</v>
      </c>
      <c r="O89" s="486"/>
      <c r="P89" s="487"/>
      <c r="Q89" s="487"/>
      <c r="R89" s="487"/>
      <c r="S89" s="487"/>
      <c r="T89" s="490"/>
      <c r="U89" s="490"/>
      <c r="V89" s="490"/>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0"/>
      <c r="AW89" s="490"/>
      <c r="AX89" s="490"/>
      <c r="AY89" s="490"/>
      <c r="AZ89" s="490"/>
      <c r="BA89" s="490"/>
      <c r="BB89" s="490"/>
      <c r="BC89" s="490"/>
      <c r="BD89" s="490"/>
      <c r="BE89" s="490"/>
      <c r="BF89" s="490"/>
      <c r="BG89" s="490"/>
      <c r="BH89" s="490"/>
      <c r="BI89" s="490"/>
      <c r="BJ89" s="490"/>
      <c r="BK89" s="490"/>
      <c r="BL89" s="490"/>
      <c r="BM89" s="490"/>
      <c r="BN89" s="490"/>
      <c r="BO89" s="490"/>
      <c r="BP89" s="490"/>
      <c r="BQ89" s="490"/>
      <c r="BR89" s="490"/>
      <c r="BS89" s="490"/>
      <c r="BT89" s="490"/>
      <c r="BU89" s="490"/>
      <c r="BV89" s="490"/>
      <c r="BW89" s="490"/>
      <c r="BX89" s="490"/>
      <c r="BY89" s="490"/>
      <c r="BZ89" s="490"/>
      <c r="CA89" s="490"/>
      <c r="CB89" s="490"/>
      <c r="CC89" s="490"/>
      <c r="CD89" s="490"/>
      <c r="CE89" s="490"/>
      <c r="CF89" s="490"/>
      <c r="CG89" s="490"/>
      <c r="CH89" s="490"/>
      <c r="CI89" s="490"/>
      <c r="CJ89" s="490"/>
      <c r="CK89" s="490"/>
      <c r="CL89" s="490"/>
      <c r="CM89" s="490"/>
      <c r="CN89" s="490"/>
      <c r="CO89" s="490"/>
      <c r="CP89" s="490"/>
      <c r="CQ89" s="490"/>
      <c r="CR89" s="490"/>
      <c r="CS89" s="490"/>
      <c r="CT89" s="490"/>
      <c r="CU89" s="490"/>
      <c r="CV89" s="490"/>
      <c r="CW89" s="490"/>
      <c r="CX89" s="490"/>
      <c r="CY89" s="490"/>
      <c r="CZ89" s="490"/>
      <c r="DA89" s="490"/>
      <c r="DB89" s="490"/>
      <c r="DC89" s="490"/>
      <c r="DD89" s="490"/>
      <c r="DE89" s="490"/>
      <c r="DF89" s="490"/>
      <c r="DG89" s="490"/>
      <c r="DH89" s="490"/>
      <c r="DI89" s="490"/>
      <c r="DJ89" s="490"/>
      <c r="DK89" s="490"/>
      <c r="DL89" s="490"/>
      <c r="DM89" s="490"/>
      <c r="DN89" s="490"/>
      <c r="DO89" s="490"/>
      <c r="DP89" s="490"/>
      <c r="DQ89" s="490"/>
      <c r="DR89" s="490"/>
      <c r="DS89" s="490"/>
      <c r="DT89" s="490"/>
      <c r="DU89" s="490"/>
      <c r="DV89" s="490"/>
      <c r="DW89" s="490"/>
      <c r="DX89" s="490"/>
      <c r="DY89" s="490"/>
      <c r="DZ89" s="490"/>
      <c r="EA89" s="490"/>
      <c r="EB89" s="490"/>
      <c r="EC89" s="490"/>
      <c r="ED89" s="490"/>
      <c r="EE89" s="490"/>
      <c r="EF89" s="490"/>
      <c r="EG89" s="490"/>
      <c r="EH89" s="490"/>
      <c r="EI89" s="490"/>
      <c r="EJ89" s="490"/>
      <c r="EK89" s="490"/>
      <c r="EL89" s="490"/>
      <c r="EM89" s="490"/>
      <c r="EN89" s="490"/>
      <c r="EO89" s="490"/>
      <c r="EP89" s="490"/>
      <c r="EQ89" s="490"/>
      <c r="ER89" s="490"/>
      <c r="ES89" s="490"/>
      <c r="ET89" s="490"/>
      <c r="EU89" s="490"/>
      <c r="EV89" s="490"/>
      <c r="EW89" s="490"/>
      <c r="EX89" s="490"/>
      <c r="EY89" s="490"/>
      <c r="EZ89" s="490"/>
      <c r="FA89" s="490"/>
      <c r="FB89" s="490"/>
      <c r="FC89" s="490"/>
      <c r="FD89" s="490"/>
      <c r="FE89" s="490"/>
      <c r="FF89" s="490"/>
      <c r="FG89" s="490"/>
      <c r="FH89" s="490"/>
      <c r="FI89" s="490"/>
      <c r="FJ89" s="490"/>
      <c r="FK89" s="490"/>
      <c r="FL89" s="490"/>
      <c r="FM89" s="490"/>
      <c r="FN89" s="490"/>
      <c r="FO89" s="490"/>
      <c r="FP89" s="490"/>
      <c r="FQ89" s="490"/>
      <c r="FR89" s="490"/>
      <c r="FS89" s="490"/>
      <c r="FT89" s="490"/>
      <c r="FU89" s="490"/>
      <c r="FV89" s="490"/>
      <c r="FW89" s="490"/>
      <c r="FX89" s="490"/>
      <c r="FY89" s="490"/>
      <c r="FZ89" s="490"/>
      <c r="GA89" s="490"/>
      <c r="GB89" s="490"/>
      <c r="GC89" s="490"/>
      <c r="GD89" s="490"/>
      <c r="GE89" s="490"/>
      <c r="GF89" s="490"/>
      <c r="GG89" s="490"/>
      <c r="GH89" s="490"/>
      <c r="GI89" s="490"/>
      <c r="GJ89" s="490"/>
      <c r="GK89" s="490"/>
      <c r="GL89" s="490"/>
      <c r="GM89" s="490"/>
      <c r="GN89" s="490"/>
      <c r="GO89" s="490"/>
      <c r="GP89" s="490"/>
      <c r="GQ89" s="490"/>
      <c r="GR89" s="490"/>
      <c r="GS89" s="490"/>
      <c r="GT89" s="490"/>
      <c r="GU89" s="490"/>
      <c r="GV89" s="490"/>
      <c r="GW89" s="490"/>
      <c r="GX89" s="490"/>
      <c r="GY89" s="490"/>
      <c r="GZ89" s="490"/>
      <c r="HA89" s="490"/>
      <c r="HB89" s="490"/>
      <c r="HC89" s="490"/>
      <c r="HD89" s="490"/>
      <c r="HE89" s="490"/>
      <c r="HF89" s="490"/>
      <c r="HG89" s="490"/>
      <c r="HH89" s="490"/>
      <c r="HI89" s="490"/>
      <c r="HJ89" s="490"/>
      <c r="HK89" s="490"/>
      <c r="HL89" s="490"/>
      <c r="HM89" s="490"/>
      <c r="HN89" s="490"/>
      <c r="HO89" s="490"/>
      <c r="HP89" s="490"/>
      <c r="HQ89" s="490"/>
      <c r="HR89" s="490"/>
      <c r="HS89" s="490"/>
      <c r="HT89" s="490"/>
      <c r="HU89" s="490"/>
      <c r="HV89" s="490"/>
      <c r="HW89" s="490"/>
      <c r="HX89" s="490"/>
      <c r="HY89" s="490"/>
      <c r="HZ89" s="490"/>
      <c r="IA89" s="490"/>
      <c r="IB89" s="490"/>
      <c r="IC89" s="490"/>
      <c r="ID89" s="490"/>
      <c r="IE89" s="490"/>
      <c r="IF89" s="490"/>
      <c r="IG89" s="490"/>
    </row>
    <row r="90" spans="1:241" ht="68.25" customHeight="1">
      <c r="A90" s="430" t="str">
        <f t="shared" si="2"/>
        <v>Baris Terisi</v>
      </c>
      <c r="B90" s="921"/>
      <c r="C90" s="942"/>
      <c r="D90" s="434">
        <f>IF(E90=0,"",3)</f>
        <v>3</v>
      </c>
      <c r="E90" s="435" t="s">
        <v>664</v>
      </c>
      <c r="F90" s="450"/>
      <c r="G90" s="902"/>
      <c r="H90" s="902"/>
      <c r="I90" s="902"/>
      <c r="J90" s="902"/>
      <c r="K90" s="483"/>
      <c r="L90" s="484"/>
      <c r="M90" s="485"/>
      <c r="N90" s="486">
        <f t="shared" si="3"/>
        <v>0</v>
      </c>
      <c r="O90" s="486"/>
      <c r="P90" s="487"/>
      <c r="Q90" s="487"/>
      <c r="R90" s="487"/>
      <c r="S90" s="487"/>
      <c r="T90" s="490"/>
      <c r="U90" s="490"/>
      <c r="V90" s="490"/>
      <c r="W90" s="490"/>
      <c r="X90" s="490"/>
      <c r="Y90" s="490"/>
      <c r="Z90" s="490"/>
      <c r="AA90" s="490"/>
      <c r="AB90" s="490"/>
      <c r="AC90" s="490"/>
      <c r="AD90" s="490"/>
      <c r="AE90" s="490"/>
      <c r="AF90" s="490"/>
      <c r="AG90" s="490"/>
      <c r="AH90" s="490"/>
      <c r="AI90" s="490"/>
      <c r="AJ90" s="490"/>
      <c r="AK90" s="490"/>
      <c r="AL90" s="490"/>
      <c r="AM90" s="490"/>
      <c r="AN90" s="490"/>
      <c r="AO90" s="490"/>
      <c r="AP90" s="490"/>
      <c r="AQ90" s="490"/>
      <c r="AR90" s="490"/>
      <c r="AS90" s="490"/>
      <c r="AT90" s="490"/>
      <c r="AU90" s="490"/>
      <c r="AV90" s="490"/>
      <c r="AW90" s="490"/>
      <c r="AX90" s="490"/>
      <c r="AY90" s="490"/>
      <c r="AZ90" s="490"/>
      <c r="BA90" s="490"/>
      <c r="BB90" s="490"/>
      <c r="BC90" s="490"/>
      <c r="BD90" s="490"/>
      <c r="BE90" s="490"/>
      <c r="BF90" s="490"/>
      <c r="BG90" s="490"/>
      <c r="BH90" s="490"/>
      <c r="BI90" s="490"/>
      <c r="BJ90" s="490"/>
      <c r="BK90" s="490"/>
      <c r="BL90" s="490"/>
      <c r="BM90" s="490"/>
      <c r="BN90" s="490"/>
      <c r="BO90" s="490"/>
      <c r="BP90" s="490"/>
      <c r="BQ90" s="490"/>
      <c r="BR90" s="490"/>
      <c r="BS90" s="490"/>
      <c r="BT90" s="490"/>
      <c r="BU90" s="490"/>
      <c r="BV90" s="490"/>
      <c r="BW90" s="490"/>
      <c r="BX90" s="490"/>
      <c r="BY90" s="490"/>
      <c r="BZ90" s="490"/>
      <c r="CA90" s="490"/>
      <c r="CB90" s="490"/>
      <c r="CC90" s="490"/>
      <c r="CD90" s="490"/>
      <c r="CE90" s="490"/>
      <c r="CF90" s="490"/>
      <c r="CG90" s="490"/>
      <c r="CH90" s="490"/>
      <c r="CI90" s="490"/>
      <c r="CJ90" s="490"/>
      <c r="CK90" s="490"/>
      <c r="CL90" s="490"/>
      <c r="CM90" s="490"/>
      <c r="CN90" s="490"/>
      <c r="CO90" s="490"/>
      <c r="CP90" s="490"/>
      <c r="CQ90" s="490"/>
      <c r="CR90" s="490"/>
      <c r="CS90" s="490"/>
      <c r="CT90" s="490"/>
      <c r="CU90" s="490"/>
      <c r="CV90" s="490"/>
      <c r="CW90" s="490"/>
      <c r="CX90" s="490"/>
      <c r="CY90" s="490"/>
      <c r="CZ90" s="490"/>
      <c r="DA90" s="490"/>
      <c r="DB90" s="490"/>
      <c r="DC90" s="490"/>
      <c r="DD90" s="490"/>
      <c r="DE90" s="490"/>
      <c r="DF90" s="490"/>
      <c r="DG90" s="490"/>
      <c r="DH90" s="490"/>
      <c r="DI90" s="490"/>
      <c r="DJ90" s="490"/>
      <c r="DK90" s="490"/>
      <c r="DL90" s="490"/>
      <c r="DM90" s="490"/>
      <c r="DN90" s="490"/>
      <c r="DO90" s="490"/>
      <c r="DP90" s="490"/>
      <c r="DQ90" s="490"/>
      <c r="DR90" s="490"/>
      <c r="DS90" s="490"/>
      <c r="DT90" s="490"/>
      <c r="DU90" s="490"/>
      <c r="DV90" s="490"/>
      <c r="DW90" s="490"/>
      <c r="DX90" s="490"/>
      <c r="DY90" s="490"/>
      <c r="DZ90" s="490"/>
      <c r="EA90" s="490"/>
      <c r="EB90" s="490"/>
      <c r="EC90" s="490"/>
      <c r="ED90" s="490"/>
      <c r="EE90" s="490"/>
      <c r="EF90" s="490"/>
      <c r="EG90" s="490"/>
      <c r="EH90" s="490"/>
      <c r="EI90" s="490"/>
      <c r="EJ90" s="490"/>
      <c r="EK90" s="490"/>
      <c r="EL90" s="490"/>
      <c r="EM90" s="490"/>
      <c r="EN90" s="490"/>
      <c r="EO90" s="490"/>
      <c r="EP90" s="490"/>
      <c r="EQ90" s="490"/>
      <c r="ER90" s="490"/>
      <c r="ES90" s="490"/>
      <c r="ET90" s="490"/>
      <c r="EU90" s="490"/>
      <c r="EV90" s="490"/>
      <c r="EW90" s="490"/>
      <c r="EX90" s="490"/>
      <c r="EY90" s="490"/>
      <c r="EZ90" s="490"/>
      <c r="FA90" s="490"/>
      <c r="FB90" s="490"/>
      <c r="FC90" s="490"/>
      <c r="FD90" s="490"/>
      <c r="FE90" s="490"/>
      <c r="FF90" s="490"/>
      <c r="FG90" s="490"/>
      <c r="FH90" s="490"/>
      <c r="FI90" s="490"/>
      <c r="FJ90" s="490"/>
      <c r="FK90" s="490"/>
      <c r="FL90" s="490"/>
      <c r="FM90" s="490"/>
      <c r="FN90" s="490"/>
      <c r="FO90" s="490"/>
      <c r="FP90" s="490"/>
      <c r="FQ90" s="490"/>
      <c r="FR90" s="490"/>
      <c r="FS90" s="490"/>
      <c r="FT90" s="490"/>
      <c r="FU90" s="490"/>
      <c r="FV90" s="490"/>
      <c r="FW90" s="490"/>
      <c r="FX90" s="490"/>
      <c r="FY90" s="490"/>
      <c r="FZ90" s="490"/>
      <c r="GA90" s="490"/>
      <c r="GB90" s="490"/>
      <c r="GC90" s="490"/>
      <c r="GD90" s="490"/>
      <c r="GE90" s="490"/>
      <c r="GF90" s="490"/>
      <c r="GG90" s="490"/>
      <c r="GH90" s="490"/>
      <c r="GI90" s="490"/>
      <c r="GJ90" s="490"/>
      <c r="GK90" s="490"/>
      <c r="GL90" s="490"/>
      <c r="GM90" s="490"/>
      <c r="GN90" s="490"/>
      <c r="GO90" s="490"/>
      <c r="GP90" s="490"/>
      <c r="GQ90" s="490"/>
      <c r="GR90" s="490"/>
      <c r="GS90" s="490"/>
      <c r="GT90" s="490"/>
      <c r="GU90" s="490"/>
      <c r="GV90" s="490"/>
      <c r="GW90" s="490"/>
      <c r="GX90" s="490"/>
      <c r="GY90" s="490"/>
      <c r="GZ90" s="490"/>
      <c r="HA90" s="490"/>
      <c r="HB90" s="490"/>
      <c r="HC90" s="490"/>
      <c r="HD90" s="490"/>
      <c r="HE90" s="490"/>
      <c r="HF90" s="490"/>
      <c r="HG90" s="490"/>
      <c r="HH90" s="490"/>
      <c r="HI90" s="490"/>
      <c r="HJ90" s="490"/>
      <c r="HK90" s="490"/>
      <c r="HL90" s="490"/>
      <c r="HM90" s="490"/>
      <c r="HN90" s="490"/>
      <c r="HO90" s="490"/>
      <c r="HP90" s="490"/>
      <c r="HQ90" s="490"/>
      <c r="HR90" s="490"/>
      <c r="HS90" s="490"/>
      <c r="HT90" s="490"/>
      <c r="HU90" s="490"/>
      <c r="HV90" s="490"/>
      <c r="HW90" s="490"/>
      <c r="HX90" s="490"/>
      <c r="HY90" s="490"/>
      <c r="HZ90" s="490"/>
      <c r="IA90" s="490"/>
      <c r="IB90" s="490"/>
      <c r="IC90" s="490"/>
      <c r="ID90" s="490"/>
      <c r="IE90" s="490"/>
      <c r="IF90" s="490"/>
      <c r="IG90" s="490"/>
    </row>
    <row r="91" spans="1:241" ht="30" customHeight="1">
      <c r="A91" s="430" t="str">
        <f t="shared" si="2"/>
        <v>Baris Terisi</v>
      </c>
      <c r="B91" s="920">
        <v>9</v>
      </c>
      <c r="C91" s="941" t="s">
        <v>665</v>
      </c>
      <c r="D91" s="431">
        <f>IF(E91=0,"",1)</f>
        <v>1</v>
      </c>
      <c r="E91" s="432" t="s">
        <v>666</v>
      </c>
      <c r="F91" s="446"/>
      <c r="G91" s="902">
        <f>IF($S91=$O$174,$S91,1)</f>
        <v>1</v>
      </c>
      <c r="H91" s="902">
        <f>IF($S91=$P$174,$S91,2)</f>
        <v>2</v>
      </c>
      <c r="I91" s="902">
        <f>IF($S91=$Q$174,$S91,3)</f>
        <v>3</v>
      </c>
      <c r="J91" s="902">
        <f>IF($S91=$R$174,$S91,4)</f>
        <v>4</v>
      </c>
      <c r="K91" s="483"/>
      <c r="L91" s="484"/>
      <c r="M91" s="485"/>
      <c r="N91" s="486">
        <f t="shared" si="3"/>
        <v>0</v>
      </c>
      <c r="O91" s="486">
        <f>SUM(N91:N94)</f>
        <v>0</v>
      </c>
      <c r="P91" s="487">
        <v>4</v>
      </c>
      <c r="Q91" s="487">
        <f>(O91/P91)*100</f>
        <v>0</v>
      </c>
      <c r="R91" s="221">
        <f>IF(Q91&gt;=80,4,IF(Q91&gt;=60,3,IF(Q91&gt;=40,2,IF(Q91&gt;=20,1,0))))</f>
        <v>0</v>
      </c>
      <c r="S91" s="487">
        <f>IF(R91=1,$O$174,IF(R91=2,$P$174,IF(R91=3,$Q$174,IF(R91=4,$R$174,0))))</f>
        <v>0</v>
      </c>
      <c r="T91" s="490"/>
      <c r="U91" s="490"/>
      <c r="V91" s="490"/>
      <c r="W91" s="490"/>
      <c r="X91" s="490"/>
      <c r="Y91" s="490"/>
      <c r="Z91" s="490"/>
      <c r="AA91" s="490"/>
      <c r="AB91" s="490"/>
      <c r="AC91" s="490"/>
      <c r="AD91" s="490"/>
      <c r="AE91" s="490"/>
      <c r="AF91" s="490"/>
      <c r="AG91" s="490"/>
      <c r="AH91" s="490"/>
      <c r="AI91" s="490"/>
      <c r="AJ91" s="490"/>
      <c r="AK91" s="490"/>
      <c r="AL91" s="490"/>
      <c r="AM91" s="490"/>
      <c r="AN91" s="490"/>
      <c r="AO91" s="490"/>
      <c r="AP91" s="490"/>
      <c r="AQ91" s="490"/>
      <c r="AR91" s="490"/>
      <c r="AS91" s="490"/>
      <c r="AT91" s="490"/>
      <c r="AU91" s="490"/>
      <c r="AV91" s="490"/>
      <c r="AW91" s="490"/>
      <c r="AX91" s="490"/>
      <c r="AY91" s="490"/>
      <c r="AZ91" s="490"/>
      <c r="BA91" s="490"/>
      <c r="BB91" s="490"/>
      <c r="BC91" s="490"/>
      <c r="BD91" s="490"/>
      <c r="BE91" s="490"/>
      <c r="BF91" s="490"/>
      <c r="BG91" s="490"/>
      <c r="BH91" s="490"/>
      <c r="BI91" s="490"/>
      <c r="BJ91" s="490"/>
      <c r="BK91" s="490"/>
      <c r="BL91" s="490"/>
      <c r="BM91" s="490"/>
      <c r="BN91" s="490"/>
      <c r="BO91" s="490"/>
      <c r="BP91" s="490"/>
      <c r="BQ91" s="490"/>
      <c r="BR91" s="490"/>
      <c r="BS91" s="490"/>
      <c r="BT91" s="490"/>
      <c r="BU91" s="490"/>
      <c r="BV91" s="490"/>
      <c r="BW91" s="490"/>
      <c r="BX91" s="490"/>
      <c r="BY91" s="490"/>
      <c r="BZ91" s="490"/>
      <c r="CA91" s="490"/>
      <c r="CB91" s="490"/>
      <c r="CC91" s="490"/>
      <c r="CD91" s="490"/>
      <c r="CE91" s="490"/>
      <c r="CF91" s="490"/>
      <c r="CG91" s="490"/>
      <c r="CH91" s="490"/>
      <c r="CI91" s="490"/>
      <c r="CJ91" s="490"/>
      <c r="CK91" s="490"/>
      <c r="CL91" s="490"/>
      <c r="CM91" s="490"/>
      <c r="CN91" s="490"/>
      <c r="CO91" s="490"/>
      <c r="CP91" s="490"/>
      <c r="CQ91" s="490"/>
      <c r="CR91" s="490"/>
      <c r="CS91" s="490"/>
      <c r="CT91" s="490"/>
      <c r="CU91" s="490"/>
      <c r="CV91" s="490"/>
      <c r="CW91" s="490"/>
      <c r="CX91" s="490"/>
      <c r="CY91" s="490"/>
      <c r="CZ91" s="490"/>
      <c r="DA91" s="490"/>
      <c r="DB91" s="490"/>
      <c r="DC91" s="490"/>
      <c r="DD91" s="490"/>
      <c r="DE91" s="490"/>
      <c r="DF91" s="490"/>
      <c r="DG91" s="490"/>
      <c r="DH91" s="490"/>
      <c r="DI91" s="490"/>
      <c r="DJ91" s="490"/>
      <c r="DK91" s="490"/>
      <c r="DL91" s="490"/>
      <c r="DM91" s="490"/>
      <c r="DN91" s="490"/>
      <c r="DO91" s="490"/>
      <c r="DP91" s="490"/>
      <c r="DQ91" s="490"/>
      <c r="DR91" s="490"/>
      <c r="DS91" s="490"/>
      <c r="DT91" s="490"/>
      <c r="DU91" s="490"/>
      <c r="DV91" s="490"/>
      <c r="DW91" s="490"/>
      <c r="DX91" s="490"/>
      <c r="DY91" s="490"/>
      <c r="DZ91" s="490"/>
      <c r="EA91" s="490"/>
      <c r="EB91" s="490"/>
      <c r="EC91" s="490"/>
      <c r="ED91" s="490"/>
      <c r="EE91" s="490"/>
      <c r="EF91" s="490"/>
      <c r="EG91" s="490"/>
      <c r="EH91" s="490"/>
      <c r="EI91" s="490"/>
      <c r="EJ91" s="490"/>
      <c r="EK91" s="490"/>
      <c r="EL91" s="490"/>
      <c r="EM91" s="490"/>
      <c r="EN91" s="490"/>
      <c r="EO91" s="490"/>
      <c r="EP91" s="490"/>
      <c r="EQ91" s="490"/>
      <c r="ER91" s="490"/>
      <c r="ES91" s="490"/>
      <c r="ET91" s="490"/>
      <c r="EU91" s="490"/>
      <c r="EV91" s="490"/>
      <c r="EW91" s="490"/>
      <c r="EX91" s="490"/>
      <c r="EY91" s="490"/>
      <c r="EZ91" s="490"/>
      <c r="FA91" s="490"/>
      <c r="FB91" s="490"/>
      <c r="FC91" s="490"/>
      <c r="FD91" s="490"/>
      <c r="FE91" s="490"/>
      <c r="FF91" s="490"/>
      <c r="FG91" s="490"/>
      <c r="FH91" s="490"/>
      <c r="FI91" s="490"/>
      <c r="FJ91" s="490"/>
      <c r="FK91" s="490"/>
      <c r="FL91" s="490"/>
      <c r="FM91" s="490"/>
      <c r="FN91" s="490"/>
      <c r="FO91" s="490"/>
      <c r="FP91" s="490"/>
      <c r="FQ91" s="490"/>
      <c r="FR91" s="490"/>
      <c r="FS91" s="490"/>
      <c r="FT91" s="490"/>
      <c r="FU91" s="490"/>
      <c r="FV91" s="490"/>
      <c r="FW91" s="490"/>
      <c r="FX91" s="490"/>
      <c r="FY91" s="490"/>
      <c r="FZ91" s="490"/>
      <c r="GA91" s="490"/>
      <c r="GB91" s="490"/>
      <c r="GC91" s="490"/>
      <c r="GD91" s="490"/>
      <c r="GE91" s="490"/>
      <c r="GF91" s="490"/>
      <c r="GG91" s="490"/>
      <c r="GH91" s="490"/>
      <c r="GI91" s="490"/>
      <c r="GJ91" s="490"/>
      <c r="GK91" s="490"/>
      <c r="GL91" s="490"/>
      <c r="GM91" s="490"/>
      <c r="GN91" s="490"/>
      <c r="GO91" s="490"/>
      <c r="GP91" s="490"/>
      <c r="GQ91" s="490"/>
      <c r="GR91" s="490"/>
      <c r="GS91" s="490"/>
      <c r="GT91" s="490"/>
      <c r="GU91" s="490"/>
      <c r="GV91" s="490"/>
      <c r="GW91" s="490"/>
      <c r="GX91" s="490"/>
      <c r="GY91" s="490"/>
      <c r="GZ91" s="490"/>
      <c r="HA91" s="490"/>
      <c r="HB91" s="490"/>
      <c r="HC91" s="490"/>
      <c r="HD91" s="490"/>
      <c r="HE91" s="490"/>
      <c r="HF91" s="490"/>
      <c r="HG91" s="490"/>
      <c r="HH91" s="490"/>
      <c r="HI91" s="490"/>
      <c r="HJ91" s="490"/>
      <c r="HK91" s="490"/>
      <c r="HL91" s="490"/>
      <c r="HM91" s="490"/>
      <c r="HN91" s="490"/>
      <c r="HO91" s="490"/>
      <c r="HP91" s="490"/>
      <c r="HQ91" s="490"/>
      <c r="HR91" s="490"/>
      <c r="HS91" s="490"/>
      <c r="HT91" s="490"/>
      <c r="HU91" s="490"/>
      <c r="HV91" s="490"/>
      <c r="HW91" s="490"/>
      <c r="HX91" s="490"/>
      <c r="HY91" s="490"/>
      <c r="HZ91" s="490"/>
      <c r="IA91" s="490"/>
      <c r="IB91" s="490"/>
      <c r="IC91" s="490"/>
      <c r="ID91" s="490"/>
      <c r="IE91" s="490"/>
      <c r="IF91" s="490"/>
      <c r="IG91" s="490"/>
    </row>
    <row r="92" spans="1:241" ht="42" customHeight="1">
      <c r="A92" s="430" t="str">
        <f t="shared" si="2"/>
        <v>Baris Terisi</v>
      </c>
      <c r="B92" s="921"/>
      <c r="C92" s="942"/>
      <c r="D92" s="434">
        <f>IF(E92=0,"",2)</f>
        <v>2</v>
      </c>
      <c r="E92" s="435" t="s">
        <v>667</v>
      </c>
      <c r="F92" s="447"/>
      <c r="G92" s="902"/>
      <c r="H92" s="902"/>
      <c r="I92" s="902"/>
      <c r="J92" s="902"/>
      <c r="K92" s="483"/>
      <c r="L92" s="484"/>
      <c r="M92" s="485"/>
      <c r="N92" s="486">
        <f t="shared" si="3"/>
        <v>0</v>
      </c>
      <c r="O92" s="486"/>
      <c r="P92" s="487"/>
      <c r="Q92" s="487"/>
      <c r="R92" s="487"/>
      <c r="S92" s="487"/>
      <c r="T92" s="490"/>
      <c r="U92" s="490"/>
      <c r="V92" s="490"/>
      <c r="W92" s="490"/>
      <c r="X92" s="490"/>
      <c r="Y92" s="490"/>
      <c r="Z92" s="490"/>
      <c r="AA92" s="490"/>
      <c r="AB92" s="490"/>
      <c r="AC92" s="490"/>
      <c r="AD92" s="490"/>
      <c r="AE92" s="490"/>
      <c r="AF92" s="490"/>
      <c r="AG92" s="490"/>
      <c r="AH92" s="490"/>
      <c r="AI92" s="490"/>
      <c r="AJ92" s="490"/>
      <c r="AK92" s="490"/>
      <c r="AL92" s="490"/>
      <c r="AM92" s="490"/>
      <c r="AN92" s="490"/>
      <c r="AO92" s="490"/>
      <c r="AP92" s="490"/>
      <c r="AQ92" s="490"/>
      <c r="AR92" s="490"/>
      <c r="AS92" s="490"/>
      <c r="AT92" s="490"/>
      <c r="AU92" s="490"/>
      <c r="AV92" s="490"/>
      <c r="AW92" s="490"/>
      <c r="AX92" s="490"/>
      <c r="AY92" s="490"/>
      <c r="AZ92" s="490"/>
      <c r="BA92" s="490"/>
      <c r="BB92" s="490"/>
      <c r="BC92" s="490"/>
      <c r="BD92" s="490"/>
      <c r="BE92" s="490"/>
      <c r="BF92" s="490"/>
      <c r="BG92" s="490"/>
      <c r="BH92" s="490"/>
      <c r="BI92" s="490"/>
      <c r="BJ92" s="490"/>
      <c r="BK92" s="490"/>
      <c r="BL92" s="490"/>
      <c r="BM92" s="490"/>
      <c r="BN92" s="490"/>
      <c r="BO92" s="490"/>
      <c r="BP92" s="490"/>
      <c r="BQ92" s="490"/>
      <c r="BR92" s="490"/>
      <c r="BS92" s="490"/>
      <c r="BT92" s="490"/>
      <c r="BU92" s="490"/>
      <c r="BV92" s="490"/>
      <c r="BW92" s="490"/>
      <c r="BX92" s="490"/>
      <c r="BY92" s="490"/>
      <c r="BZ92" s="490"/>
      <c r="CA92" s="490"/>
      <c r="CB92" s="490"/>
      <c r="CC92" s="490"/>
      <c r="CD92" s="490"/>
      <c r="CE92" s="490"/>
      <c r="CF92" s="490"/>
      <c r="CG92" s="490"/>
      <c r="CH92" s="490"/>
      <c r="CI92" s="490"/>
      <c r="CJ92" s="490"/>
      <c r="CK92" s="490"/>
      <c r="CL92" s="490"/>
      <c r="CM92" s="490"/>
      <c r="CN92" s="490"/>
      <c r="CO92" s="490"/>
      <c r="CP92" s="490"/>
      <c r="CQ92" s="490"/>
      <c r="CR92" s="490"/>
      <c r="CS92" s="490"/>
      <c r="CT92" s="490"/>
      <c r="CU92" s="490"/>
      <c r="CV92" s="490"/>
      <c r="CW92" s="490"/>
      <c r="CX92" s="490"/>
      <c r="CY92" s="490"/>
      <c r="CZ92" s="490"/>
      <c r="DA92" s="490"/>
      <c r="DB92" s="490"/>
      <c r="DC92" s="490"/>
      <c r="DD92" s="490"/>
      <c r="DE92" s="490"/>
      <c r="DF92" s="490"/>
      <c r="DG92" s="490"/>
      <c r="DH92" s="490"/>
      <c r="DI92" s="490"/>
      <c r="DJ92" s="490"/>
      <c r="DK92" s="490"/>
      <c r="DL92" s="490"/>
      <c r="DM92" s="490"/>
      <c r="DN92" s="490"/>
      <c r="DO92" s="490"/>
      <c r="DP92" s="490"/>
      <c r="DQ92" s="490"/>
      <c r="DR92" s="490"/>
      <c r="DS92" s="490"/>
      <c r="DT92" s="490"/>
      <c r="DU92" s="490"/>
      <c r="DV92" s="490"/>
      <c r="DW92" s="490"/>
      <c r="DX92" s="490"/>
      <c r="DY92" s="490"/>
      <c r="DZ92" s="490"/>
      <c r="EA92" s="490"/>
      <c r="EB92" s="490"/>
      <c r="EC92" s="490"/>
      <c r="ED92" s="490"/>
      <c r="EE92" s="490"/>
      <c r="EF92" s="490"/>
      <c r="EG92" s="490"/>
      <c r="EH92" s="490"/>
      <c r="EI92" s="490"/>
      <c r="EJ92" s="490"/>
      <c r="EK92" s="490"/>
      <c r="EL92" s="490"/>
      <c r="EM92" s="490"/>
      <c r="EN92" s="490"/>
      <c r="EO92" s="490"/>
      <c r="EP92" s="490"/>
      <c r="EQ92" s="490"/>
      <c r="ER92" s="490"/>
      <c r="ES92" s="490"/>
      <c r="ET92" s="490"/>
      <c r="EU92" s="490"/>
      <c r="EV92" s="490"/>
      <c r="EW92" s="490"/>
      <c r="EX92" s="490"/>
      <c r="EY92" s="490"/>
      <c r="EZ92" s="490"/>
      <c r="FA92" s="490"/>
      <c r="FB92" s="490"/>
      <c r="FC92" s="490"/>
      <c r="FD92" s="490"/>
      <c r="FE92" s="490"/>
      <c r="FF92" s="490"/>
      <c r="FG92" s="490"/>
      <c r="FH92" s="490"/>
      <c r="FI92" s="490"/>
      <c r="FJ92" s="490"/>
      <c r="FK92" s="490"/>
      <c r="FL92" s="490"/>
      <c r="FM92" s="490"/>
      <c r="FN92" s="490"/>
      <c r="FO92" s="490"/>
      <c r="FP92" s="490"/>
      <c r="FQ92" s="490"/>
      <c r="FR92" s="490"/>
      <c r="FS92" s="490"/>
      <c r="FT92" s="490"/>
      <c r="FU92" s="490"/>
      <c r="FV92" s="490"/>
      <c r="FW92" s="490"/>
      <c r="FX92" s="490"/>
      <c r="FY92" s="490"/>
      <c r="FZ92" s="490"/>
      <c r="GA92" s="490"/>
      <c r="GB92" s="490"/>
      <c r="GC92" s="490"/>
      <c r="GD92" s="490"/>
      <c r="GE92" s="490"/>
      <c r="GF92" s="490"/>
      <c r="GG92" s="490"/>
      <c r="GH92" s="490"/>
      <c r="GI92" s="490"/>
      <c r="GJ92" s="490"/>
      <c r="GK92" s="490"/>
      <c r="GL92" s="490"/>
      <c r="GM92" s="490"/>
      <c r="GN92" s="490"/>
      <c r="GO92" s="490"/>
      <c r="GP92" s="490"/>
      <c r="GQ92" s="490"/>
      <c r="GR92" s="490"/>
      <c r="GS92" s="490"/>
      <c r="GT92" s="490"/>
      <c r="GU92" s="490"/>
      <c r="GV92" s="490"/>
      <c r="GW92" s="490"/>
      <c r="GX92" s="490"/>
      <c r="GY92" s="490"/>
      <c r="GZ92" s="490"/>
      <c r="HA92" s="490"/>
      <c r="HB92" s="490"/>
      <c r="HC92" s="490"/>
      <c r="HD92" s="490"/>
      <c r="HE92" s="490"/>
      <c r="HF92" s="490"/>
      <c r="HG92" s="490"/>
      <c r="HH92" s="490"/>
      <c r="HI92" s="490"/>
      <c r="HJ92" s="490"/>
      <c r="HK92" s="490"/>
      <c r="HL92" s="490"/>
      <c r="HM92" s="490"/>
      <c r="HN92" s="490"/>
      <c r="HO92" s="490"/>
      <c r="HP92" s="490"/>
      <c r="HQ92" s="490"/>
      <c r="HR92" s="490"/>
      <c r="HS92" s="490"/>
      <c r="HT92" s="490"/>
      <c r="HU92" s="490"/>
      <c r="HV92" s="490"/>
      <c r="HW92" s="490"/>
      <c r="HX92" s="490"/>
      <c r="HY92" s="490"/>
      <c r="HZ92" s="490"/>
      <c r="IA92" s="490"/>
      <c r="IB92" s="490"/>
      <c r="IC92" s="490"/>
      <c r="ID92" s="490"/>
      <c r="IE92" s="490"/>
      <c r="IF92" s="490"/>
      <c r="IG92" s="490"/>
    </row>
    <row r="93" spans="1:241" ht="46.5" customHeight="1">
      <c r="A93" s="430" t="str">
        <f t="shared" si="2"/>
        <v>Baris Terisi</v>
      </c>
      <c r="B93" s="921"/>
      <c r="C93" s="942"/>
      <c r="D93" s="434">
        <f>IF(E93=0,"",3)</f>
        <v>3</v>
      </c>
      <c r="E93" s="435" t="s">
        <v>668</v>
      </c>
      <c r="F93" s="447"/>
      <c r="G93" s="902"/>
      <c r="H93" s="902"/>
      <c r="I93" s="902"/>
      <c r="J93" s="902"/>
      <c r="K93" s="483"/>
      <c r="L93" s="484"/>
      <c r="M93" s="485"/>
      <c r="N93" s="486">
        <f t="shared" si="3"/>
        <v>0</v>
      </c>
      <c r="O93" s="486"/>
      <c r="P93" s="487"/>
      <c r="Q93" s="487"/>
      <c r="R93" s="487"/>
      <c r="S93" s="487"/>
      <c r="T93" s="490"/>
      <c r="U93" s="490"/>
      <c r="V93" s="490"/>
      <c r="W93" s="490"/>
      <c r="X93" s="490"/>
      <c r="Y93" s="490"/>
      <c r="Z93" s="490"/>
      <c r="AA93" s="490"/>
      <c r="AB93" s="490"/>
      <c r="AC93" s="490"/>
      <c r="AD93" s="490"/>
      <c r="AE93" s="490"/>
      <c r="AF93" s="490"/>
      <c r="AG93" s="490"/>
      <c r="AH93" s="490"/>
      <c r="AI93" s="490"/>
      <c r="AJ93" s="490"/>
      <c r="AK93" s="490"/>
      <c r="AL93" s="490"/>
      <c r="AM93" s="490"/>
      <c r="AN93" s="490"/>
      <c r="AO93" s="490"/>
      <c r="AP93" s="490"/>
      <c r="AQ93" s="490"/>
      <c r="AR93" s="490"/>
      <c r="AS93" s="490"/>
      <c r="AT93" s="490"/>
      <c r="AU93" s="490"/>
      <c r="AV93" s="490"/>
      <c r="AW93" s="490"/>
      <c r="AX93" s="490"/>
      <c r="AY93" s="490"/>
      <c r="AZ93" s="490"/>
      <c r="BA93" s="490"/>
      <c r="BB93" s="490"/>
      <c r="BC93" s="490"/>
      <c r="BD93" s="490"/>
      <c r="BE93" s="490"/>
      <c r="BF93" s="490"/>
      <c r="BG93" s="490"/>
      <c r="BH93" s="490"/>
      <c r="BI93" s="490"/>
      <c r="BJ93" s="490"/>
      <c r="BK93" s="490"/>
      <c r="BL93" s="490"/>
      <c r="BM93" s="490"/>
      <c r="BN93" s="490"/>
      <c r="BO93" s="490"/>
      <c r="BP93" s="490"/>
      <c r="BQ93" s="490"/>
      <c r="BR93" s="490"/>
      <c r="BS93" s="490"/>
      <c r="BT93" s="490"/>
      <c r="BU93" s="490"/>
      <c r="BV93" s="490"/>
      <c r="BW93" s="490"/>
      <c r="BX93" s="490"/>
      <c r="BY93" s="490"/>
      <c r="BZ93" s="490"/>
      <c r="CA93" s="490"/>
      <c r="CB93" s="490"/>
      <c r="CC93" s="490"/>
      <c r="CD93" s="490"/>
      <c r="CE93" s="490"/>
      <c r="CF93" s="490"/>
      <c r="CG93" s="490"/>
      <c r="CH93" s="490"/>
      <c r="CI93" s="490"/>
      <c r="CJ93" s="490"/>
      <c r="CK93" s="490"/>
      <c r="CL93" s="490"/>
      <c r="CM93" s="490"/>
      <c r="CN93" s="490"/>
      <c r="CO93" s="490"/>
      <c r="CP93" s="490"/>
      <c r="CQ93" s="490"/>
      <c r="CR93" s="490"/>
      <c r="CS93" s="490"/>
      <c r="CT93" s="490"/>
      <c r="CU93" s="490"/>
      <c r="CV93" s="490"/>
      <c r="CW93" s="490"/>
      <c r="CX93" s="490"/>
      <c r="CY93" s="490"/>
      <c r="CZ93" s="490"/>
      <c r="DA93" s="490"/>
      <c r="DB93" s="490"/>
      <c r="DC93" s="490"/>
      <c r="DD93" s="490"/>
      <c r="DE93" s="490"/>
      <c r="DF93" s="490"/>
      <c r="DG93" s="490"/>
      <c r="DH93" s="490"/>
      <c r="DI93" s="490"/>
      <c r="DJ93" s="490"/>
      <c r="DK93" s="490"/>
      <c r="DL93" s="490"/>
      <c r="DM93" s="490"/>
      <c r="DN93" s="490"/>
      <c r="DO93" s="490"/>
      <c r="DP93" s="490"/>
      <c r="DQ93" s="490"/>
      <c r="DR93" s="490"/>
      <c r="DS93" s="490"/>
      <c r="DT93" s="490"/>
      <c r="DU93" s="490"/>
      <c r="DV93" s="490"/>
      <c r="DW93" s="490"/>
      <c r="DX93" s="490"/>
      <c r="DY93" s="490"/>
      <c r="DZ93" s="490"/>
      <c r="EA93" s="490"/>
      <c r="EB93" s="490"/>
      <c r="EC93" s="490"/>
      <c r="ED93" s="490"/>
      <c r="EE93" s="490"/>
      <c r="EF93" s="490"/>
      <c r="EG93" s="490"/>
      <c r="EH93" s="490"/>
      <c r="EI93" s="490"/>
      <c r="EJ93" s="490"/>
      <c r="EK93" s="490"/>
      <c r="EL93" s="490"/>
      <c r="EM93" s="490"/>
      <c r="EN93" s="490"/>
      <c r="EO93" s="490"/>
      <c r="EP93" s="490"/>
      <c r="EQ93" s="490"/>
      <c r="ER93" s="490"/>
      <c r="ES93" s="490"/>
      <c r="ET93" s="490"/>
      <c r="EU93" s="490"/>
      <c r="EV93" s="490"/>
      <c r="EW93" s="490"/>
      <c r="EX93" s="490"/>
      <c r="EY93" s="490"/>
      <c r="EZ93" s="490"/>
      <c r="FA93" s="490"/>
      <c r="FB93" s="490"/>
      <c r="FC93" s="490"/>
      <c r="FD93" s="490"/>
      <c r="FE93" s="490"/>
      <c r="FF93" s="490"/>
      <c r="FG93" s="490"/>
      <c r="FH93" s="490"/>
      <c r="FI93" s="490"/>
      <c r="FJ93" s="490"/>
      <c r="FK93" s="490"/>
      <c r="FL93" s="490"/>
      <c r="FM93" s="490"/>
      <c r="FN93" s="490"/>
      <c r="FO93" s="490"/>
      <c r="FP93" s="490"/>
      <c r="FQ93" s="490"/>
      <c r="FR93" s="490"/>
      <c r="FS93" s="490"/>
      <c r="FT93" s="490"/>
      <c r="FU93" s="490"/>
      <c r="FV93" s="490"/>
      <c r="FW93" s="490"/>
      <c r="FX93" s="490"/>
      <c r="FY93" s="490"/>
      <c r="FZ93" s="490"/>
      <c r="GA93" s="490"/>
      <c r="GB93" s="490"/>
      <c r="GC93" s="490"/>
      <c r="GD93" s="490"/>
      <c r="GE93" s="490"/>
      <c r="GF93" s="490"/>
      <c r="GG93" s="490"/>
      <c r="GH93" s="490"/>
      <c r="GI93" s="490"/>
      <c r="GJ93" s="490"/>
      <c r="GK93" s="490"/>
      <c r="GL93" s="490"/>
      <c r="GM93" s="490"/>
      <c r="GN93" s="490"/>
      <c r="GO93" s="490"/>
      <c r="GP93" s="490"/>
      <c r="GQ93" s="490"/>
      <c r="GR93" s="490"/>
      <c r="GS93" s="490"/>
      <c r="GT93" s="490"/>
      <c r="GU93" s="490"/>
      <c r="GV93" s="490"/>
      <c r="GW93" s="490"/>
      <c r="GX93" s="490"/>
      <c r="GY93" s="490"/>
      <c r="GZ93" s="490"/>
      <c r="HA93" s="490"/>
      <c r="HB93" s="490"/>
      <c r="HC93" s="490"/>
      <c r="HD93" s="490"/>
      <c r="HE93" s="490"/>
      <c r="HF93" s="490"/>
      <c r="HG93" s="490"/>
      <c r="HH93" s="490"/>
      <c r="HI93" s="490"/>
      <c r="HJ93" s="490"/>
      <c r="HK93" s="490"/>
      <c r="HL93" s="490"/>
      <c r="HM93" s="490"/>
      <c r="HN93" s="490"/>
      <c r="HO93" s="490"/>
      <c r="HP93" s="490"/>
      <c r="HQ93" s="490"/>
      <c r="HR93" s="490"/>
      <c r="HS93" s="490"/>
      <c r="HT93" s="490"/>
      <c r="HU93" s="490"/>
      <c r="HV93" s="490"/>
      <c r="HW93" s="490"/>
      <c r="HX93" s="490"/>
      <c r="HY93" s="490"/>
      <c r="HZ93" s="490"/>
      <c r="IA93" s="490"/>
      <c r="IB93" s="490"/>
      <c r="IC93" s="490"/>
      <c r="ID93" s="490"/>
      <c r="IE93" s="490"/>
      <c r="IF93" s="490"/>
      <c r="IG93" s="490"/>
    </row>
    <row r="94" spans="1:241" ht="30.75" customHeight="1">
      <c r="A94" s="430" t="str">
        <f t="shared" si="2"/>
        <v>Baris Terisi</v>
      </c>
      <c r="B94" s="922"/>
      <c r="C94" s="944"/>
      <c r="D94" s="434">
        <f>IF(E94=0,"",4)</f>
        <v>4</v>
      </c>
      <c r="E94" s="437" t="s">
        <v>669</v>
      </c>
      <c r="F94" s="450"/>
      <c r="G94" s="902"/>
      <c r="H94" s="902"/>
      <c r="I94" s="902"/>
      <c r="J94" s="902"/>
      <c r="K94" s="483"/>
      <c r="L94" s="484"/>
      <c r="M94" s="485"/>
      <c r="N94" s="486">
        <f t="shared" si="3"/>
        <v>0</v>
      </c>
      <c r="O94" s="486"/>
      <c r="P94" s="487"/>
      <c r="Q94" s="487"/>
      <c r="R94" s="487"/>
      <c r="S94" s="487"/>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c r="AW94" s="490"/>
      <c r="AX94" s="490"/>
      <c r="AY94" s="490"/>
      <c r="AZ94" s="490"/>
      <c r="BA94" s="490"/>
      <c r="BB94" s="490"/>
      <c r="BC94" s="490"/>
      <c r="BD94" s="490"/>
      <c r="BE94" s="490"/>
      <c r="BF94" s="490"/>
      <c r="BG94" s="490"/>
      <c r="BH94" s="490"/>
      <c r="BI94" s="490"/>
      <c r="BJ94" s="490"/>
      <c r="BK94" s="490"/>
      <c r="BL94" s="490"/>
      <c r="BM94" s="490"/>
      <c r="BN94" s="490"/>
      <c r="BO94" s="490"/>
      <c r="BP94" s="490"/>
      <c r="BQ94" s="490"/>
      <c r="BR94" s="490"/>
      <c r="BS94" s="490"/>
      <c r="BT94" s="490"/>
      <c r="BU94" s="490"/>
      <c r="BV94" s="490"/>
      <c r="BW94" s="490"/>
      <c r="BX94" s="490"/>
      <c r="BY94" s="490"/>
      <c r="BZ94" s="490"/>
      <c r="CA94" s="490"/>
      <c r="CB94" s="490"/>
      <c r="CC94" s="490"/>
      <c r="CD94" s="490"/>
      <c r="CE94" s="490"/>
      <c r="CF94" s="490"/>
      <c r="CG94" s="490"/>
      <c r="CH94" s="490"/>
      <c r="CI94" s="490"/>
      <c r="CJ94" s="490"/>
      <c r="CK94" s="490"/>
      <c r="CL94" s="490"/>
      <c r="CM94" s="490"/>
      <c r="CN94" s="490"/>
      <c r="CO94" s="490"/>
      <c r="CP94" s="490"/>
      <c r="CQ94" s="490"/>
      <c r="CR94" s="490"/>
      <c r="CS94" s="490"/>
      <c r="CT94" s="490"/>
      <c r="CU94" s="490"/>
      <c r="CV94" s="490"/>
      <c r="CW94" s="490"/>
      <c r="CX94" s="490"/>
      <c r="CY94" s="490"/>
      <c r="CZ94" s="490"/>
      <c r="DA94" s="490"/>
      <c r="DB94" s="490"/>
      <c r="DC94" s="490"/>
      <c r="DD94" s="490"/>
      <c r="DE94" s="490"/>
      <c r="DF94" s="490"/>
      <c r="DG94" s="490"/>
      <c r="DH94" s="490"/>
      <c r="DI94" s="490"/>
      <c r="DJ94" s="490"/>
      <c r="DK94" s="490"/>
      <c r="DL94" s="490"/>
      <c r="DM94" s="490"/>
      <c r="DN94" s="490"/>
      <c r="DO94" s="490"/>
      <c r="DP94" s="490"/>
      <c r="DQ94" s="490"/>
      <c r="DR94" s="490"/>
      <c r="DS94" s="490"/>
      <c r="DT94" s="490"/>
      <c r="DU94" s="490"/>
      <c r="DV94" s="490"/>
      <c r="DW94" s="490"/>
      <c r="DX94" s="490"/>
      <c r="DY94" s="490"/>
      <c r="DZ94" s="490"/>
      <c r="EA94" s="490"/>
      <c r="EB94" s="490"/>
      <c r="EC94" s="490"/>
      <c r="ED94" s="490"/>
      <c r="EE94" s="490"/>
      <c r="EF94" s="490"/>
      <c r="EG94" s="490"/>
      <c r="EH94" s="490"/>
      <c r="EI94" s="490"/>
      <c r="EJ94" s="490"/>
      <c r="EK94" s="490"/>
      <c r="EL94" s="490"/>
      <c r="EM94" s="490"/>
      <c r="EN94" s="490"/>
      <c r="EO94" s="490"/>
      <c r="EP94" s="490"/>
      <c r="EQ94" s="490"/>
      <c r="ER94" s="490"/>
      <c r="ES94" s="490"/>
      <c r="ET94" s="490"/>
      <c r="EU94" s="490"/>
      <c r="EV94" s="490"/>
      <c r="EW94" s="490"/>
      <c r="EX94" s="490"/>
      <c r="EY94" s="490"/>
      <c r="EZ94" s="490"/>
      <c r="FA94" s="490"/>
      <c r="FB94" s="490"/>
      <c r="FC94" s="490"/>
      <c r="FD94" s="490"/>
      <c r="FE94" s="490"/>
      <c r="FF94" s="490"/>
      <c r="FG94" s="490"/>
      <c r="FH94" s="490"/>
      <c r="FI94" s="490"/>
      <c r="FJ94" s="490"/>
      <c r="FK94" s="490"/>
      <c r="FL94" s="490"/>
      <c r="FM94" s="490"/>
      <c r="FN94" s="490"/>
      <c r="FO94" s="490"/>
      <c r="FP94" s="490"/>
      <c r="FQ94" s="490"/>
      <c r="FR94" s="490"/>
      <c r="FS94" s="490"/>
      <c r="FT94" s="490"/>
      <c r="FU94" s="490"/>
      <c r="FV94" s="490"/>
      <c r="FW94" s="490"/>
      <c r="FX94" s="490"/>
      <c r="FY94" s="490"/>
      <c r="FZ94" s="490"/>
      <c r="GA94" s="490"/>
      <c r="GB94" s="490"/>
      <c r="GC94" s="490"/>
      <c r="GD94" s="490"/>
      <c r="GE94" s="490"/>
      <c r="GF94" s="490"/>
      <c r="GG94" s="490"/>
      <c r="GH94" s="490"/>
      <c r="GI94" s="490"/>
      <c r="GJ94" s="490"/>
      <c r="GK94" s="490"/>
      <c r="GL94" s="490"/>
      <c r="GM94" s="490"/>
      <c r="GN94" s="490"/>
      <c r="GO94" s="490"/>
      <c r="GP94" s="490"/>
      <c r="GQ94" s="490"/>
      <c r="GR94" s="490"/>
      <c r="GS94" s="490"/>
      <c r="GT94" s="490"/>
      <c r="GU94" s="490"/>
      <c r="GV94" s="490"/>
      <c r="GW94" s="490"/>
      <c r="GX94" s="490"/>
      <c r="GY94" s="490"/>
      <c r="GZ94" s="490"/>
      <c r="HA94" s="490"/>
      <c r="HB94" s="490"/>
      <c r="HC94" s="490"/>
      <c r="HD94" s="490"/>
      <c r="HE94" s="490"/>
      <c r="HF94" s="490"/>
      <c r="HG94" s="490"/>
      <c r="HH94" s="490"/>
      <c r="HI94" s="490"/>
      <c r="HJ94" s="490"/>
      <c r="HK94" s="490"/>
      <c r="HL94" s="490"/>
      <c r="HM94" s="490"/>
      <c r="HN94" s="490"/>
      <c r="HO94" s="490"/>
      <c r="HP94" s="490"/>
      <c r="HQ94" s="490"/>
      <c r="HR94" s="490"/>
      <c r="HS94" s="490"/>
      <c r="HT94" s="490"/>
      <c r="HU94" s="490"/>
      <c r="HV94" s="490"/>
      <c r="HW94" s="490"/>
      <c r="HX94" s="490"/>
      <c r="HY94" s="490"/>
      <c r="HZ94" s="490"/>
      <c r="IA94" s="490"/>
      <c r="IB94" s="490"/>
      <c r="IC94" s="490"/>
      <c r="ID94" s="490"/>
      <c r="IE94" s="490"/>
      <c r="IF94" s="490"/>
      <c r="IG94" s="490"/>
    </row>
    <row r="95" spans="1:241" ht="33" customHeight="1">
      <c r="A95" s="430" t="str">
        <f t="shared" si="2"/>
        <v>Baris Terisi</v>
      </c>
      <c r="B95" s="920">
        <v>10</v>
      </c>
      <c r="C95" s="941" t="s">
        <v>670</v>
      </c>
      <c r="D95" s="494">
        <f>IF(E95=0,"",1)</f>
        <v>1</v>
      </c>
      <c r="E95" s="495" t="s">
        <v>671</v>
      </c>
      <c r="F95" s="446"/>
      <c r="G95" s="902">
        <f>IF($S95=$O$174,$S95,1)</f>
        <v>1</v>
      </c>
      <c r="H95" s="902">
        <f>IF($S95=$P$174,$S95,2)</f>
        <v>2</v>
      </c>
      <c r="I95" s="902">
        <f>IF($S95=$Q$174,$S95,3)</f>
        <v>3</v>
      </c>
      <c r="J95" s="902">
        <f>IF($S95=$R$174,$S95,4)</f>
        <v>4</v>
      </c>
      <c r="K95" s="483"/>
      <c r="L95" s="484"/>
      <c r="M95" s="485"/>
      <c r="N95" s="486">
        <f t="shared" si="3"/>
        <v>0</v>
      </c>
      <c r="O95" s="486">
        <f>SUM(N95:N97)</f>
        <v>0</v>
      </c>
      <c r="P95" s="487">
        <v>3</v>
      </c>
      <c r="Q95" s="487">
        <f>(O95/P95)*100</f>
        <v>0</v>
      </c>
      <c r="R95" s="221">
        <f>IF(Q95&gt;=80,4,IF(Q95&gt;=60,3,IF(Q95&gt;=40,2,IF(Q95&gt;=20,1,0))))</f>
        <v>0</v>
      </c>
      <c r="S95" s="487">
        <f>IF(R95=1,$O$174,IF(R95=2,$P$174,IF(R95=3,$Q$174,IF(R95=4,$R$174,0))))</f>
        <v>0</v>
      </c>
      <c r="T95" s="490"/>
      <c r="U95" s="490"/>
      <c r="V95" s="490"/>
      <c r="W95" s="490"/>
      <c r="X95" s="490"/>
      <c r="Y95" s="490"/>
      <c r="Z95" s="490"/>
      <c r="AA95" s="490"/>
      <c r="AB95" s="490"/>
      <c r="AC95" s="490"/>
      <c r="AD95" s="490"/>
      <c r="AE95" s="490"/>
      <c r="AF95" s="490"/>
      <c r="AG95" s="490"/>
      <c r="AH95" s="490"/>
      <c r="AI95" s="490"/>
      <c r="AJ95" s="490"/>
      <c r="AK95" s="490"/>
      <c r="AL95" s="490"/>
      <c r="AM95" s="490"/>
      <c r="AN95" s="490"/>
      <c r="AO95" s="490"/>
      <c r="AP95" s="490"/>
      <c r="AQ95" s="490"/>
      <c r="AR95" s="490"/>
      <c r="AS95" s="490"/>
      <c r="AT95" s="490"/>
      <c r="AU95" s="490"/>
      <c r="AV95" s="490"/>
      <c r="AW95" s="490"/>
      <c r="AX95" s="490"/>
      <c r="AY95" s="490"/>
      <c r="AZ95" s="490"/>
      <c r="BA95" s="490"/>
      <c r="BB95" s="490"/>
      <c r="BC95" s="490"/>
      <c r="BD95" s="490"/>
      <c r="BE95" s="490"/>
      <c r="BF95" s="490"/>
      <c r="BG95" s="490"/>
      <c r="BH95" s="490"/>
      <c r="BI95" s="490"/>
      <c r="BJ95" s="490"/>
      <c r="BK95" s="490"/>
      <c r="BL95" s="490"/>
      <c r="BM95" s="490"/>
      <c r="BN95" s="490"/>
      <c r="BO95" s="490"/>
      <c r="BP95" s="490"/>
      <c r="BQ95" s="490"/>
      <c r="BR95" s="490"/>
      <c r="BS95" s="490"/>
      <c r="BT95" s="490"/>
      <c r="BU95" s="490"/>
      <c r="BV95" s="490"/>
      <c r="BW95" s="490"/>
      <c r="BX95" s="490"/>
      <c r="BY95" s="490"/>
      <c r="BZ95" s="490"/>
      <c r="CA95" s="490"/>
      <c r="CB95" s="490"/>
      <c r="CC95" s="490"/>
      <c r="CD95" s="490"/>
      <c r="CE95" s="490"/>
      <c r="CF95" s="490"/>
      <c r="CG95" s="490"/>
      <c r="CH95" s="490"/>
      <c r="CI95" s="490"/>
      <c r="CJ95" s="490"/>
      <c r="CK95" s="490"/>
      <c r="CL95" s="490"/>
      <c r="CM95" s="490"/>
      <c r="CN95" s="490"/>
      <c r="CO95" s="490"/>
      <c r="CP95" s="490"/>
      <c r="CQ95" s="490"/>
      <c r="CR95" s="490"/>
      <c r="CS95" s="490"/>
      <c r="CT95" s="490"/>
      <c r="CU95" s="490"/>
      <c r="CV95" s="490"/>
      <c r="CW95" s="490"/>
      <c r="CX95" s="490"/>
      <c r="CY95" s="490"/>
      <c r="CZ95" s="490"/>
      <c r="DA95" s="490"/>
      <c r="DB95" s="490"/>
      <c r="DC95" s="490"/>
      <c r="DD95" s="490"/>
      <c r="DE95" s="490"/>
      <c r="DF95" s="490"/>
      <c r="DG95" s="490"/>
      <c r="DH95" s="490"/>
      <c r="DI95" s="490"/>
      <c r="DJ95" s="490"/>
      <c r="DK95" s="490"/>
      <c r="DL95" s="490"/>
      <c r="DM95" s="490"/>
      <c r="DN95" s="490"/>
      <c r="DO95" s="490"/>
      <c r="DP95" s="490"/>
      <c r="DQ95" s="490"/>
      <c r="DR95" s="490"/>
      <c r="DS95" s="490"/>
      <c r="DT95" s="490"/>
      <c r="DU95" s="490"/>
      <c r="DV95" s="490"/>
      <c r="DW95" s="490"/>
      <c r="DX95" s="490"/>
      <c r="DY95" s="490"/>
      <c r="DZ95" s="490"/>
      <c r="EA95" s="490"/>
      <c r="EB95" s="490"/>
      <c r="EC95" s="490"/>
      <c r="ED95" s="490"/>
      <c r="EE95" s="490"/>
      <c r="EF95" s="490"/>
      <c r="EG95" s="490"/>
      <c r="EH95" s="490"/>
      <c r="EI95" s="490"/>
      <c r="EJ95" s="490"/>
      <c r="EK95" s="490"/>
      <c r="EL95" s="490"/>
      <c r="EM95" s="490"/>
      <c r="EN95" s="490"/>
      <c r="EO95" s="490"/>
      <c r="EP95" s="490"/>
      <c r="EQ95" s="490"/>
      <c r="ER95" s="490"/>
      <c r="ES95" s="490"/>
      <c r="ET95" s="490"/>
      <c r="EU95" s="490"/>
      <c r="EV95" s="490"/>
      <c r="EW95" s="490"/>
      <c r="EX95" s="490"/>
      <c r="EY95" s="490"/>
      <c r="EZ95" s="490"/>
      <c r="FA95" s="490"/>
      <c r="FB95" s="490"/>
      <c r="FC95" s="490"/>
      <c r="FD95" s="490"/>
      <c r="FE95" s="490"/>
      <c r="FF95" s="490"/>
      <c r="FG95" s="490"/>
      <c r="FH95" s="490"/>
      <c r="FI95" s="490"/>
      <c r="FJ95" s="490"/>
      <c r="FK95" s="490"/>
      <c r="FL95" s="490"/>
      <c r="FM95" s="490"/>
      <c r="FN95" s="490"/>
      <c r="FO95" s="490"/>
      <c r="FP95" s="490"/>
      <c r="FQ95" s="490"/>
      <c r="FR95" s="490"/>
      <c r="FS95" s="490"/>
      <c r="FT95" s="490"/>
      <c r="FU95" s="490"/>
      <c r="FV95" s="490"/>
      <c r="FW95" s="490"/>
      <c r="FX95" s="490"/>
      <c r="FY95" s="490"/>
      <c r="FZ95" s="490"/>
      <c r="GA95" s="490"/>
      <c r="GB95" s="490"/>
      <c r="GC95" s="490"/>
      <c r="GD95" s="490"/>
      <c r="GE95" s="490"/>
      <c r="GF95" s="490"/>
      <c r="GG95" s="490"/>
      <c r="GH95" s="490"/>
      <c r="GI95" s="490"/>
      <c r="GJ95" s="490"/>
      <c r="GK95" s="490"/>
      <c r="GL95" s="490"/>
      <c r="GM95" s="490"/>
      <c r="GN95" s="490"/>
      <c r="GO95" s="490"/>
      <c r="GP95" s="490"/>
      <c r="GQ95" s="490"/>
      <c r="GR95" s="490"/>
      <c r="GS95" s="490"/>
      <c r="GT95" s="490"/>
      <c r="GU95" s="490"/>
      <c r="GV95" s="490"/>
      <c r="GW95" s="490"/>
      <c r="GX95" s="490"/>
      <c r="GY95" s="490"/>
      <c r="GZ95" s="490"/>
      <c r="HA95" s="490"/>
      <c r="HB95" s="490"/>
      <c r="HC95" s="490"/>
      <c r="HD95" s="490"/>
      <c r="HE95" s="490"/>
      <c r="HF95" s="490"/>
      <c r="HG95" s="490"/>
      <c r="HH95" s="490"/>
      <c r="HI95" s="490"/>
      <c r="HJ95" s="490"/>
      <c r="HK95" s="490"/>
      <c r="HL95" s="490"/>
      <c r="HM95" s="490"/>
      <c r="HN95" s="490"/>
      <c r="HO95" s="490"/>
      <c r="HP95" s="490"/>
      <c r="HQ95" s="490"/>
      <c r="HR95" s="490"/>
      <c r="HS95" s="490"/>
      <c r="HT95" s="490"/>
      <c r="HU95" s="490"/>
      <c r="HV95" s="490"/>
      <c r="HW95" s="490"/>
      <c r="HX95" s="490"/>
      <c r="HY95" s="490"/>
      <c r="HZ95" s="490"/>
      <c r="IA95" s="490"/>
      <c r="IB95" s="490"/>
      <c r="IC95" s="490"/>
      <c r="ID95" s="490"/>
      <c r="IE95" s="490"/>
      <c r="IF95" s="490"/>
      <c r="IG95" s="490"/>
    </row>
    <row r="96" spans="1:241" ht="41.25" customHeight="1">
      <c r="A96" s="430" t="str">
        <f t="shared" si="2"/>
        <v>Baris Terisi</v>
      </c>
      <c r="B96" s="921"/>
      <c r="C96" s="942"/>
      <c r="D96" s="434">
        <f>IF(E96=0,"",2)</f>
        <v>2</v>
      </c>
      <c r="E96" s="432" t="s">
        <v>672</v>
      </c>
      <c r="F96" s="447"/>
      <c r="G96" s="902"/>
      <c r="H96" s="902"/>
      <c r="I96" s="902"/>
      <c r="J96" s="902"/>
      <c r="K96" s="483"/>
      <c r="L96" s="484"/>
      <c r="M96" s="485"/>
      <c r="N96" s="486">
        <f t="shared" si="3"/>
        <v>0</v>
      </c>
      <c r="O96" s="486"/>
      <c r="P96" s="487"/>
      <c r="Q96" s="487"/>
      <c r="R96" s="487"/>
      <c r="S96" s="487"/>
      <c r="T96" s="490"/>
      <c r="U96" s="490"/>
      <c r="V96" s="490"/>
      <c r="W96" s="490"/>
      <c r="X96" s="490"/>
      <c r="Y96" s="490"/>
      <c r="Z96" s="490"/>
      <c r="AA96" s="490"/>
      <c r="AB96" s="490"/>
      <c r="AC96" s="490"/>
      <c r="AD96" s="490"/>
      <c r="AE96" s="490"/>
      <c r="AF96" s="490"/>
      <c r="AG96" s="490"/>
      <c r="AH96" s="490"/>
      <c r="AI96" s="490"/>
      <c r="AJ96" s="490"/>
      <c r="AK96" s="490"/>
      <c r="AL96" s="490"/>
      <c r="AM96" s="490"/>
      <c r="AN96" s="490"/>
      <c r="AO96" s="490"/>
      <c r="AP96" s="490"/>
      <c r="AQ96" s="490"/>
      <c r="AR96" s="490"/>
      <c r="AS96" s="490"/>
      <c r="AT96" s="490"/>
      <c r="AU96" s="490"/>
      <c r="AV96" s="490"/>
      <c r="AW96" s="490"/>
      <c r="AX96" s="490"/>
      <c r="AY96" s="490"/>
      <c r="AZ96" s="490"/>
      <c r="BA96" s="490"/>
      <c r="BB96" s="490"/>
      <c r="BC96" s="490"/>
      <c r="BD96" s="490"/>
      <c r="BE96" s="490"/>
      <c r="BF96" s="490"/>
      <c r="BG96" s="490"/>
      <c r="BH96" s="490"/>
      <c r="BI96" s="490"/>
      <c r="BJ96" s="490"/>
      <c r="BK96" s="490"/>
      <c r="BL96" s="490"/>
      <c r="BM96" s="490"/>
      <c r="BN96" s="490"/>
      <c r="BO96" s="490"/>
      <c r="BP96" s="490"/>
      <c r="BQ96" s="490"/>
      <c r="BR96" s="490"/>
      <c r="BS96" s="490"/>
      <c r="BT96" s="490"/>
      <c r="BU96" s="490"/>
      <c r="BV96" s="490"/>
      <c r="BW96" s="490"/>
      <c r="BX96" s="490"/>
      <c r="BY96" s="490"/>
      <c r="BZ96" s="490"/>
      <c r="CA96" s="490"/>
      <c r="CB96" s="490"/>
      <c r="CC96" s="490"/>
      <c r="CD96" s="490"/>
      <c r="CE96" s="490"/>
      <c r="CF96" s="490"/>
      <c r="CG96" s="490"/>
      <c r="CH96" s="490"/>
      <c r="CI96" s="490"/>
      <c r="CJ96" s="490"/>
      <c r="CK96" s="490"/>
      <c r="CL96" s="490"/>
      <c r="CM96" s="490"/>
      <c r="CN96" s="490"/>
      <c r="CO96" s="490"/>
      <c r="CP96" s="490"/>
      <c r="CQ96" s="490"/>
      <c r="CR96" s="490"/>
      <c r="CS96" s="490"/>
      <c r="CT96" s="490"/>
      <c r="CU96" s="490"/>
      <c r="CV96" s="490"/>
      <c r="CW96" s="490"/>
      <c r="CX96" s="490"/>
      <c r="CY96" s="490"/>
      <c r="CZ96" s="490"/>
      <c r="DA96" s="490"/>
      <c r="DB96" s="490"/>
      <c r="DC96" s="490"/>
      <c r="DD96" s="490"/>
      <c r="DE96" s="490"/>
      <c r="DF96" s="490"/>
      <c r="DG96" s="490"/>
      <c r="DH96" s="490"/>
      <c r="DI96" s="490"/>
      <c r="DJ96" s="490"/>
      <c r="DK96" s="490"/>
      <c r="DL96" s="490"/>
      <c r="DM96" s="490"/>
      <c r="DN96" s="490"/>
      <c r="DO96" s="490"/>
      <c r="DP96" s="490"/>
      <c r="DQ96" s="490"/>
      <c r="DR96" s="490"/>
      <c r="DS96" s="490"/>
      <c r="DT96" s="490"/>
      <c r="DU96" s="490"/>
      <c r="DV96" s="490"/>
      <c r="DW96" s="490"/>
      <c r="DX96" s="490"/>
      <c r="DY96" s="490"/>
      <c r="DZ96" s="490"/>
      <c r="EA96" s="490"/>
      <c r="EB96" s="490"/>
      <c r="EC96" s="490"/>
      <c r="ED96" s="490"/>
      <c r="EE96" s="490"/>
      <c r="EF96" s="490"/>
      <c r="EG96" s="490"/>
      <c r="EH96" s="490"/>
      <c r="EI96" s="490"/>
      <c r="EJ96" s="490"/>
      <c r="EK96" s="490"/>
      <c r="EL96" s="490"/>
      <c r="EM96" s="490"/>
      <c r="EN96" s="490"/>
      <c r="EO96" s="490"/>
      <c r="EP96" s="490"/>
      <c r="EQ96" s="490"/>
      <c r="ER96" s="490"/>
      <c r="ES96" s="490"/>
      <c r="ET96" s="490"/>
      <c r="EU96" s="490"/>
      <c r="EV96" s="490"/>
      <c r="EW96" s="490"/>
      <c r="EX96" s="490"/>
      <c r="EY96" s="490"/>
      <c r="EZ96" s="490"/>
      <c r="FA96" s="490"/>
      <c r="FB96" s="490"/>
      <c r="FC96" s="490"/>
      <c r="FD96" s="490"/>
      <c r="FE96" s="490"/>
      <c r="FF96" s="490"/>
      <c r="FG96" s="490"/>
      <c r="FH96" s="490"/>
      <c r="FI96" s="490"/>
      <c r="FJ96" s="490"/>
      <c r="FK96" s="490"/>
      <c r="FL96" s="490"/>
      <c r="FM96" s="490"/>
      <c r="FN96" s="490"/>
      <c r="FO96" s="490"/>
      <c r="FP96" s="490"/>
      <c r="FQ96" s="490"/>
      <c r="FR96" s="490"/>
      <c r="FS96" s="490"/>
      <c r="FT96" s="490"/>
      <c r="FU96" s="490"/>
      <c r="FV96" s="490"/>
      <c r="FW96" s="490"/>
      <c r="FX96" s="490"/>
      <c r="FY96" s="490"/>
      <c r="FZ96" s="490"/>
      <c r="GA96" s="490"/>
      <c r="GB96" s="490"/>
      <c r="GC96" s="490"/>
      <c r="GD96" s="490"/>
      <c r="GE96" s="490"/>
      <c r="GF96" s="490"/>
      <c r="GG96" s="490"/>
      <c r="GH96" s="490"/>
      <c r="GI96" s="490"/>
      <c r="GJ96" s="490"/>
      <c r="GK96" s="490"/>
      <c r="GL96" s="490"/>
      <c r="GM96" s="490"/>
      <c r="GN96" s="490"/>
      <c r="GO96" s="490"/>
      <c r="GP96" s="490"/>
      <c r="GQ96" s="490"/>
      <c r="GR96" s="490"/>
      <c r="GS96" s="490"/>
      <c r="GT96" s="490"/>
      <c r="GU96" s="490"/>
      <c r="GV96" s="490"/>
      <c r="GW96" s="490"/>
      <c r="GX96" s="490"/>
      <c r="GY96" s="490"/>
      <c r="GZ96" s="490"/>
      <c r="HA96" s="490"/>
      <c r="HB96" s="490"/>
      <c r="HC96" s="490"/>
      <c r="HD96" s="490"/>
      <c r="HE96" s="490"/>
      <c r="HF96" s="490"/>
      <c r="HG96" s="490"/>
      <c r="HH96" s="490"/>
      <c r="HI96" s="490"/>
      <c r="HJ96" s="490"/>
      <c r="HK96" s="490"/>
      <c r="HL96" s="490"/>
      <c r="HM96" s="490"/>
      <c r="HN96" s="490"/>
      <c r="HO96" s="490"/>
      <c r="HP96" s="490"/>
      <c r="HQ96" s="490"/>
      <c r="HR96" s="490"/>
      <c r="HS96" s="490"/>
      <c r="HT96" s="490"/>
      <c r="HU96" s="490"/>
      <c r="HV96" s="490"/>
      <c r="HW96" s="490"/>
      <c r="HX96" s="490"/>
      <c r="HY96" s="490"/>
      <c r="HZ96" s="490"/>
      <c r="IA96" s="490"/>
      <c r="IB96" s="490"/>
      <c r="IC96" s="490"/>
      <c r="ID96" s="490"/>
      <c r="IE96" s="490"/>
      <c r="IF96" s="490"/>
      <c r="IG96" s="490"/>
    </row>
    <row r="97" spans="1:241" ht="36.75" customHeight="1">
      <c r="A97" s="430"/>
      <c r="B97" s="921"/>
      <c r="C97" s="942"/>
      <c r="D97" s="434">
        <f>IF(E97=0,"",3)</f>
        <v>3</v>
      </c>
      <c r="E97" s="432" t="s">
        <v>673</v>
      </c>
      <c r="F97" s="450"/>
      <c r="G97" s="902"/>
      <c r="H97" s="902"/>
      <c r="I97" s="902"/>
      <c r="J97" s="902"/>
      <c r="K97" s="483"/>
      <c r="L97" s="484"/>
      <c r="M97" s="485"/>
      <c r="N97" s="486">
        <f t="shared" si="3"/>
        <v>0</v>
      </c>
      <c r="O97" s="486"/>
      <c r="P97" s="487"/>
      <c r="Q97" s="487"/>
      <c r="R97" s="487"/>
      <c r="S97" s="487"/>
      <c r="T97" s="490"/>
      <c r="U97" s="490"/>
      <c r="V97" s="490"/>
      <c r="W97" s="490"/>
      <c r="X97" s="490"/>
      <c r="Y97" s="490"/>
      <c r="Z97" s="490"/>
      <c r="AA97" s="490"/>
      <c r="AB97" s="490"/>
      <c r="AC97" s="490"/>
      <c r="AD97" s="490"/>
      <c r="AE97" s="490"/>
      <c r="AF97" s="490"/>
      <c r="AG97" s="490"/>
      <c r="AH97" s="490"/>
      <c r="AI97" s="490"/>
      <c r="AJ97" s="490"/>
      <c r="AK97" s="490"/>
      <c r="AL97" s="490"/>
      <c r="AM97" s="490"/>
      <c r="AN97" s="490"/>
      <c r="AO97" s="490"/>
      <c r="AP97" s="490"/>
      <c r="AQ97" s="490"/>
      <c r="AR97" s="490"/>
      <c r="AS97" s="490"/>
      <c r="AT97" s="490"/>
      <c r="AU97" s="490"/>
      <c r="AV97" s="490"/>
      <c r="AW97" s="490"/>
      <c r="AX97" s="490"/>
      <c r="AY97" s="490"/>
      <c r="AZ97" s="490"/>
      <c r="BA97" s="490"/>
      <c r="BB97" s="490"/>
      <c r="BC97" s="490"/>
      <c r="BD97" s="490"/>
      <c r="BE97" s="490"/>
      <c r="BF97" s="490"/>
      <c r="BG97" s="490"/>
      <c r="BH97" s="490"/>
      <c r="BI97" s="490"/>
      <c r="BJ97" s="490"/>
      <c r="BK97" s="490"/>
      <c r="BL97" s="490"/>
      <c r="BM97" s="490"/>
      <c r="BN97" s="490"/>
      <c r="BO97" s="490"/>
      <c r="BP97" s="490"/>
      <c r="BQ97" s="490"/>
      <c r="BR97" s="490"/>
      <c r="BS97" s="490"/>
      <c r="BT97" s="490"/>
      <c r="BU97" s="490"/>
      <c r="BV97" s="490"/>
      <c r="BW97" s="490"/>
      <c r="BX97" s="490"/>
      <c r="BY97" s="490"/>
      <c r="BZ97" s="490"/>
      <c r="CA97" s="490"/>
      <c r="CB97" s="490"/>
      <c r="CC97" s="490"/>
      <c r="CD97" s="490"/>
      <c r="CE97" s="490"/>
      <c r="CF97" s="490"/>
      <c r="CG97" s="490"/>
      <c r="CH97" s="490"/>
      <c r="CI97" s="490"/>
      <c r="CJ97" s="490"/>
      <c r="CK97" s="490"/>
      <c r="CL97" s="490"/>
      <c r="CM97" s="490"/>
      <c r="CN97" s="490"/>
      <c r="CO97" s="490"/>
      <c r="CP97" s="490"/>
      <c r="CQ97" s="490"/>
      <c r="CR97" s="490"/>
      <c r="CS97" s="490"/>
      <c r="CT97" s="490"/>
      <c r="CU97" s="490"/>
      <c r="CV97" s="490"/>
      <c r="CW97" s="490"/>
      <c r="CX97" s="490"/>
      <c r="CY97" s="490"/>
      <c r="CZ97" s="490"/>
      <c r="DA97" s="490"/>
      <c r="DB97" s="490"/>
      <c r="DC97" s="490"/>
      <c r="DD97" s="490"/>
      <c r="DE97" s="490"/>
      <c r="DF97" s="490"/>
      <c r="DG97" s="490"/>
      <c r="DH97" s="490"/>
      <c r="DI97" s="490"/>
      <c r="DJ97" s="490"/>
      <c r="DK97" s="490"/>
      <c r="DL97" s="490"/>
      <c r="DM97" s="490"/>
      <c r="DN97" s="490"/>
      <c r="DO97" s="490"/>
      <c r="DP97" s="490"/>
      <c r="DQ97" s="490"/>
      <c r="DR97" s="490"/>
      <c r="DS97" s="490"/>
      <c r="DT97" s="490"/>
      <c r="DU97" s="490"/>
      <c r="DV97" s="490"/>
      <c r="DW97" s="490"/>
      <c r="DX97" s="490"/>
      <c r="DY97" s="490"/>
      <c r="DZ97" s="490"/>
      <c r="EA97" s="490"/>
      <c r="EB97" s="490"/>
      <c r="EC97" s="490"/>
      <c r="ED97" s="490"/>
      <c r="EE97" s="490"/>
      <c r="EF97" s="490"/>
      <c r="EG97" s="490"/>
      <c r="EH97" s="490"/>
      <c r="EI97" s="490"/>
      <c r="EJ97" s="490"/>
      <c r="EK97" s="490"/>
      <c r="EL97" s="490"/>
      <c r="EM97" s="490"/>
      <c r="EN97" s="490"/>
      <c r="EO97" s="490"/>
      <c r="EP97" s="490"/>
      <c r="EQ97" s="490"/>
      <c r="ER97" s="490"/>
      <c r="ES97" s="490"/>
      <c r="ET97" s="490"/>
      <c r="EU97" s="490"/>
      <c r="EV97" s="490"/>
      <c r="EW97" s="490"/>
      <c r="EX97" s="490"/>
      <c r="EY97" s="490"/>
      <c r="EZ97" s="490"/>
      <c r="FA97" s="490"/>
      <c r="FB97" s="490"/>
      <c r="FC97" s="490"/>
      <c r="FD97" s="490"/>
      <c r="FE97" s="490"/>
      <c r="FF97" s="490"/>
      <c r="FG97" s="490"/>
      <c r="FH97" s="490"/>
      <c r="FI97" s="490"/>
      <c r="FJ97" s="490"/>
      <c r="FK97" s="490"/>
      <c r="FL97" s="490"/>
      <c r="FM97" s="490"/>
      <c r="FN97" s="490"/>
      <c r="FO97" s="490"/>
      <c r="FP97" s="490"/>
      <c r="FQ97" s="490"/>
      <c r="FR97" s="490"/>
      <c r="FS97" s="490"/>
      <c r="FT97" s="490"/>
      <c r="FU97" s="490"/>
      <c r="FV97" s="490"/>
      <c r="FW97" s="490"/>
      <c r="FX97" s="490"/>
      <c r="FY97" s="490"/>
      <c r="FZ97" s="490"/>
      <c r="GA97" s="490"/>
      <c r="GB97" s="490"/>
      <c r="GC97" s="490"/>
      <c r="GD97" s="490"/>
      <c r="GE97" s="490"/>
      <c r="GF97" s="490"/>
      <c r="GG97" s="490"/>
      <c r="GH97" s="490"/>
      <c r="GI97" s="490"/>
      <c r="GJ97" s="490"/>
      <c r="GK97" s="490"/>
      <c r="GL97" s="490"/>
      <c r="GM97" s="490"/>
      <c r="GN97" s="490"/>
      <c r="GO97" s="490"/>
      <c r="GP97" s="490"/>
      <c r="GQ97" s="490"/>
      <c r="GR97" s="490"/>
      <c r="GS97" s="490"/>
      <c r="GT97" s="490"/>
      <c r="GU97" s="490"/>
      <c r="GV97" s="490"/>
      <c r="GW97" s="490"/>
      <c r="GX97" s="490"/>
      <c r="GY97" s="490"/>
      <c r="GZ97" s="490"/>
      <c r="HA97" s="490"/>
      <c r="HB97" s="490"/>
      <c r="HC97" s="490"/>
      <c r="HD97" s="490"/>
      <c r="HE97" s="490"/>
      <c r="HF97" s="490"/>
      <c r="HG97" s="490"/>
      <c r="HH97" s="490"/>
      <c r="HI97" s="490"/>
      <c r="HJ97" s="490"/>
      <c r="HK97" s="490"/>
      <c r="HL97" s="490"/>
      <c r="HM97" s="490"/>
      <c r="HN97" s="490"/>
      <c r="HO97" s="490"/>
      <c r="HP97" s="490"/>
      <c r="HQ97" s="490"/>
      <c r="HR97" s="490"/>
      <c r="HS97" s="490"/>
      <c r="HT97" s="490"/>
      <c r="HU97" s="490"/>
      <c r="HV97" s="490"/>
      <c r="HW97" s="490"/>
      <c r="HX97" s="490"/>
      <c r="HY97" s="490"/>
      <c r="HZ97" s="490"/>
      <c r="IA97" s="490"/>
      <c r="IB97" s="490"/>
      <c r="IC97" s="490"/>
      <c r="ID97" s="490"/>
      <c r="IE97" s="490"/>
      <c r="IF97" s="490"/>
      <c r="IG97" s="490"/>
    </row>
    <row r="98" spans="1:241" ht="33" customHeight="1">
      <c r="A98" s="430" t="str">
        <f t="shared" ref="A98:A104" si="4">IF(E98=0,"Hapus baris kosong","Baris Terisi")</f>
        <v>Baris Terisi</v>
      </c>
      <c r="B98" s="920">
        <v>11</v>
      </c>
      <c r="C98" s="941" t="s">
        <v>674</v>
      </c>
      <c r="D98" s="431">
        <f>IF(E98=0,"",1)</f>
        <v>1</v>
      </c>
      <c r="E98" s="432" t="s">
        <v>675</v>
      </c>
      <c r="F98" s="446"/>
      <c r="G98" s="902">
        <f>IF($S98=$O$174,$S98,1)</f>
        <v>1</v>
      </c>
      <c r="H98" s="902">
        <f>IF($S98=$P$174,$S98,2)</f>
        <v>2</v>
      </c>
      <c r="I98" s="902">
        <f>IF($S98=$Q$174,$S98,3)</f>
        <v>3</v>
      </c>
      <c r="J98" s="902">
        <f>IF($S98=$R$174,$S98,4)</f>
        <v>4</v>
      </c>
      <c r="K98" s="483"/>
      <c r="L98" s="484"/>
      <c r="M98" s="485"/>
      <c r="N98" s="486">
        <f t="shared" si="3"/>
        <v>0</v>
      </c>
      <c r="O98" s="486">
        <f>SUM(N98:N100)</f>
        <v>0</v>
      </c>
      <c r="P98" s="487">
        <v>3</v>
      </c>
      <c r="Q98" s="487">
        <f>(O98/P98)*100</f>
        <v>0</v>
      </c>
      <c r="R98" s="221">
        <f>IF(Q98&gt;=80,4,IF(Q98&gt;=60,3,IF(Q98&gt;=40,2,IF(Q98&gt;=20,1,0))))</f>
        <v>0</v>
      </c>
      <c r="S98" s="487">
        <f>IF(R98=1,$O$174,IF(R98=2,$P$174,IF(R98=3,$Q$174,IF(R98=4,$R$174,0))))</f>
        <v>0</v>
      </c>
      <c r="T98" s="490"/>
      <c r="U98" s="490"/>
      <c r="V98" s="490"/>
      <c r="W98" s="490"/>
      <c r="X98" s="490"/>
      <c r="Y98" s="490"/>
      <c r="Z98" s="490"/>
      <c r="AA98" s="490"/>
      <c r="AB98" s="490"/>
      <c r="AC98" s="490"/>
      <c r="AD98" s="490"/>
      <c r="AE98" s="490"/>
      <c r="AF98" s="490"/>
      <c r="AG98" s="490"/>
      <c r="AH98" s="490"/>
      <c r="AI98" s="490"/>
      <c r="AJ98" s="490"/>
      <c r="AK98" s="490"/>
      <c r="AL98" s="490"/>
      <c r="AM98" s="490"/>
      <c r="AN98" s="490"/>
      <c r="AO98" s="490"/>
      <c r="AP98" s="490"/>
      <c r="AQ98" s="490"/>
      <c r="AR98" s="490"/>
      <c r="AS98" s="490"/>
      <c r="AT98" s="490"/>
      <c r="AU98" s="490"/>
      <c r="AV98" s="490"/>
      <c r="AW98" s="490"/>
      <c r="AX98" s="490"/>
      <c r="AY98" s="490"/>
      <c r="AZ98" s="490"/>
      <c r="BA98" s="490"/>
      <c r="BB98" s="490"/>
      <c r="BC98" s="490"/>
      <c r="BD98" s="490"/>
      <c r="BE98" s="490"/>
      <c r="BF98" s="490"/>
      <c r="BG98" s="490"/>
      <c r="BH98" s="490"/>
      <c r="BI98" s="490"/>
      <c r="BJ98" s="490"/>
      <c r="BK98" s="490"/>
      <c r="BL98" s="490"/>
      <c r="BM98" s="490"/>
      <c r="BN98" s="490"/>
      <c r="BO98" s="490"/>
      <c r="BP98" s="490"/>
      <c r="BQ98" s="490"/>
      <c r="BR98" s="490"/>
      <c r="BS98" s="490"/>
      <c r="BT98" s="490"/>
      <c r="BU98" s="490"/>
      <c r="BV98" s="490"/>
      <c r="BW98" s="490"/>
      <c r="BX98" s="490"/>
      <c r="BY98" s="490"/>
      <c r="BZ98" s="490"/>
      <c r="CA98" s="490"/>
      <c r="CB98" s="490"/>
      <c r="CC98" s="490"/>
      <c r="CD98" s="490"/>
      <c r="CE98" s="490"/>
      <c r="CF98" s="490"/>
      <c r="CG98" s="490"/>
      <c r="CH98" s="490"/>
      <c r="CI98" s="490"/>
      <c r="CJ98" s="490"/>
      <c r="CK98" s="490"/>
      <c r="CL98" s="490"/>
      <c r="CM98" s="490"/>
      <c r="CN98" s="490"/>
      <c r="CO98" s="490"/>
      <c r="CP98" s="490"/>
      <c r="CQ98" s="490"/>
      <c r="CR98" s="490"/>
      <c r="CS98" s="490"/>
      <c r="CT98" s="490"/>
      <c r="CU98" s="490"/>
      <c r="CV98" s="490"/>
      <c r="CW98" s="490"/>
      <c r="CX98" s="490"/>
      <c r="CY98" s="490"/>
      <c r="CZ98" s="490"/>
      <c r="DA98" s="490"/>
      <c r="DB98" s="490"/>
      <c r="DC98" s="490"/>
      <c r="DD98" s="490"/>
      <c r="DE98" s="490"/>
      <c r="DF98" s="490"/>
      <c r="DG98" s="490"/>
      <c r="DH98" s="490"/>
      <c r="DI98" s="490"/>
      <c r="DJ98" s="490"/>
      <c r="DK98" s="490"/>
      <c r="DL98" s="490"/>
      <c r="DM98" s="490"/>
      <c r="DN98" s="490"/>
      <c r="DO98" s="490"/>
      <c r="DP98" s="490"/>
      <c r="DQ98" s="490"/>
      <c r="DR98" s="490"/>
      <c r="DS98" s="490"/>
      <c r="DT98" s="490"/>
      <c r="DU98" s="490"/>
      <c r="DV98" s="490"/>
      <c r="DW98" s="490"/>
      <c r="DX98" s="490"/>
      <c r="DY98" s="490"/>
      <c r="DZ98" s="490"/>
      <c r="EA98" s="490"/>
      <c r="EB98" s="490"/>
      <c r="EC98" s="490"/>
      <c r="ED98" s="490"/>
      <c r="EE98" s="490"/>
      <c r="EF98" s="490"/>
      <c r="EG98" s="490"/>
      <c r="EH98" s="490"/>
      <c r="EI98" s="490"/>
      <c r="EJ98" s="490"/>
      <c r="EK98" s="490"/>
      <c r="EL98" s="490"/>
      <c r="EM98" s="490"/>
      <c r="EN98" s="490"/>
      <c r="EO98" s="490"/>
      <c r="EP98" s="490"/>
      <c r="EQ98" s="490"/>
      <c r="ER98" s="490"/>
      <c r="ES98" s="490"/>
      <c r="ET98" s="490"/>
      <c r="EU98" s="490"/>
      <c r="EV98" s="490"/>
      <c r="EW98" s="490"/>
      <c r="EX98" s="490"/>
      <c r="EY98" s="490"/>
      <c r="EZ98" s="490"/>
      <c r="FA98" s="490"/>
      <c r="FB98" s="490"/>
      <c r="FC98" s="490"/>
      <c r="FD98" s="490"/>
      <c r="FE98" s="490"/>
      <c r="FF98" s="490"/>
      <c r="FG98" s="490"/>
      <c r="FH98" s="490"/>
      <c r="FI98" s="490"/>
      <c r="FJ98" s="490"/>
      <c r="FK98" s="490"/>
      <c r="FL98" s="490"/>
      <c r="FM98" s="490"/>
      <c r="FN98" s="490"/>
      <c r="FO98" s="490"/>
      <c r="FP98" s="490"/>
      <c r="FQ98" s="490"/>
      <c r="FR98" s="490"/>
      <c r="FS98" s="490"/>
      <c r="FT98" s="490"/>
      <c r="FU98" s="490"/>
      <c r="FV98" s="490"/>
      <c r="FW98" s="490"/>
      <c r="FX98" s="490"/>
      <c r="FY98" s="490"/>
      <c r="FZ98" s="490"/>
      <c r="GA98" s="490"/>
      <c r="GB98" s="490"/>
      <c r="GC98" s="490"/>
      <c r="GD98" s="490"/>
      <c r="GE98" s="490"/>
      <c r="GF98" s="490"/>
      <c r="GG98" s="490"/>
      <c r="GH98" s="490"/>
      <c r="GI98" s="490"/>
      <c r="GJ98" s="490"/>
      <c r="GK98" s="490"/>
      <c r="GL98" s="490"/>
      <c r="GM98" s="490"/>
      <c r="GN98" s="490"/>
      <c r="GO98" s="490"/>
      <c r="GP98" s="490"/>
      <c r="GQ98" s="490"/>
      <c r="GR98" s="490"/>
      <c r="GS98" s="490"/>
      <c r="GT98" s="490"/>
      <c r="GU98" s="490"/>
      <c r="GV98" s="490"/>
      <c r="GW98" s="490"/>
      <c r="GX98" s="490"/>
      <c r="GY98" s="490"/>
      <c r="GZ98" s="490"/>
      <c r="HA98" s="490"/>
      <c r="HB98" s="490"/>
      <c r="HC98" s="490"/>
      <c r="HD98" s="490"/>
      <c r="HE98" s="490"/>
      <c r="HF98" s="490"/>
      <c r="HG98" s="490"/>
      <c r="HH98" s="490"/>
      <c r="HI98" s="490"/>
      <c r="HJ98" s="490"/>
      <c r="HK98" s="490"/>
      <c r="HL98" s="490"/>
      <c r="HM98" s="490"/>
      <c r="HN98" s="490"/>
      <c r="HO98" s="490"/>
      <c r="HP98" s="490"/>
      <c r="HQ98" s="490"/>
      <c r="HR98" s="490"/>
      <c r="HS98" s="490"/>
      <c r="HT98" s="490"/>
      <c r="HU98" s="490"/>
      <c r="HV98" s="490"/>
      <c r="HW98" s="490"/>
      <c r="HX98" s="490"/>
      <c r="HY98" s="490"/>
      <c r="HZ98" s="490"/>
      <c r="IA98" s="490"/>
      <c r="IB98" s="490"/>
      <c r="IC98" s="490"/>
      <c r="ID98" s="490"/>
      <c r="IE98" s="490"/>
      <c r="IF98" s="490"/>
      <c r="IG98" s="490"/>
    </row>
    <row r="99" spans="1:241" ht="33" customHeight="1">
      <c r="A99" s="430" t="str">
        <f t="shared" si="4"/>
        <v>Baris Terisi</v>
      </c>
      <c r="B99" s="921"/>
      <c r="C99" s="942"/>
      <c r="D99" s="434">
        <f>IF(E99=0,"",2)</f>
        <v>2</v>
      </c>
      <c r="E99" s="435" t="s">
        <v>676</v>
      </c>
      <c r="F99" s="447"/>
      <c r="G99" s="902"/>
      <c r="H99" s="902"/>
      <c r="I99" s="902"/>
      <c r="J99" s="902"/>
      <c r="K99" s="483"/>
      <c r="L99" s="484"/>
      <c r="M99" s="485"/>
      <c r="N99" s="486">
        <f t="shared" si="3"/>
        <v>0</v>
      </c>
      <c r="O99" s="486"/>
      <c r="P99" s="487"/>
      <c r="Q99" s="487"/>
      <c r="R99" s="487"/>
      <c r="S99" s="487"/>
      <c r="T99" s="490"/>
      <c r="U99" s="490"/>
      <c r="V99" s="490"/>
      <c r="W99" s="490"/>
      <c r="X99" s="490"/>
      <c r="Y99" s="490"/>
      <c r="Z99" s="490"/>
      <c r="AA99" s="490"/>
      <c r="AB99" s="490"/>
      <c r="AC99" s="490"/>
      <c r="AD99" s="490"/>
      <c r="AE99" s="490"/>
      <c r="AF99" s="490"/>
      <c r="AG99" s="490"/>
      <c r="AH99" s="490"/>
      <c r="AI99" s="490"/>
      <c r="AJ99" s="490"/>
      <c r="AK99" s="490"/>
      <c r="AL99" s="490"/>
      <c r="AM99" s="490"/>
      <c r="AN99" s="490"/>
      <c r="AO99" s="490"/>
      <c r="AP99" s="490"/>
      <c r="AQ99" s="490"/>
      <c r="AR99" s="490"/>
      <c r="AS99" s="490"/>
      <c r="AT99" s="490"/>
      <c r="AU99" s="490"/>
      <c r="AV99" s="490"/>
      <c r="AW99" s="490"/>
      <c r="AX99" s="490"/>
      <c r="AY99" s="490"/>
      <c r="AZ99" s="490"/>
      <c r="BA99" s="490"/>
      <c r="BB99" s="490"/>
      <c r="BC99" s="490"/>
      <c r="BD99" s="490"/>
      <c r="BE99" s="490"/>
      <c r="BF99" s="490"/>
      <c r="BG99" s="490"/>
      <c r="BH99" s="490"/>
      <c r="BI99" s="490"/>
      <c r="BJ99" s="490"/>
      <c r="BK99" s="490"/>
      <c r="BL99" s="490"/>
      <c r="BM99" s="490"/>
      <c r="BN99" s="490"/>
      <c r="BO99" s="490"/>
      <c r="BP99" s="490"/>
      <c r="BQ99" s="490"/>
      <c r="BR99" s="490"/>
      <c r="BS99" s="490"/>
      <c r="BT99" s="490"/>
      <c r="BU99" s="490"/>
      <c r="BV99" s="490"/>
      <c r="BW99" s="490"/>
      <c r="BX99" s="490"/>
      <c r="BY99" s="490"/>
      <c r="BZ99" s="490"/>
      <c r="CA99" s="490"/>
      <c r="CB99" s="490"/>
      <c r="CC99" s="490"/>
      <c r="CD99" s="490"/>
      <c r="CE99" s="490"/>
      <c r="CF99" s="490"/>
      <c r="CG99" s="490"/>
      <c r="CH99" s="490"/>
      <c r="CI99" s="490"/>
      <c r="CJ99" s="490"/>
      <c r="CK99" s="490"/>
      <c r="CL99" s="490"/>
      <c r="CM99" s="490"/>
      <c r="CN99" s="490"/>
      <c r="CO99" s="490"/>
      <c r="CP99" s="490"/>
      <c r="CQ99" s="490"/>
      <c r="CR99" s="490"/>
      <c r="CS99" s="490"/>
      <c r="CT99" s="490"/>
      <c r="CU99" s="490"/>
      <c r="CV99" s="490"/>
      <c r="CW99" s="490"/>
      <c r="CX99" s="490"/>
      <c r="CY99" s="490"/>
      <c r="CZ99" s="490"/>
      <c r="DA99" s="490"/>
      <c r="DB99" s="490"/>
      <c r="DC99" s="490"/>
      <c r="DD99" s="490"/>
      <c r="DE99" s="490"/>
      <c r="DF99" s="490"/>
      <c r="DG99" s="490"/>
      <c r="DH99" s="490"/>
      <c r="DI99" s="490"/>
      <c r="DJ99" s="490"/>
      <c r="DK99" s="490"/>
      <c r="DL99" s="490"/>
      <c r="DM99" s="490"/>
      <c r="DN99" s="490"/>
      <c r="DO99" s="490"/>
      <c r="DP99" s="490"/>
      <c r="DQ99" s="490"/>
      <c r="DR99" s="490"/>
      <c r="DS99" s="490"/>
      <c r="DT99" s="490"/>
      <c r="DU99" s="490"/>
      <c r="DV99" s="490"/>
      <c r="DW99" s="490"/>
      <c r="DX99" s="490"/>
      <c r="DY99" s="490"/>
      <c r="DZ99" s="490"/>
      <c r="EA99" s="490"/>
      <c r="EB99" s="490"/>
      <c r="EC99" s="490"/>
      <c r="ED99" s="490"/>
      <c r="EE99" s="490"/>
      <c r="EF99" s="490"/>
      <c r="EG99" s="490"/>
      <c r="EH99" s="490"/>
      <c r="EI99" s="490"/>
      <c r="EJ99" s="490"/>
      <c r="EK99" s="490"/>
      <c r="EL99" s="490"/>
      <c r="EM99" s="490"/>
      <c r="EN99" s="490"/>
      <c r="EO99" s="490"/>
      <c r="EP99" s="490"/>
      <c r="EQ99" s="490"/>
      <c r="ER99" s="490"/>
      <c r="ES99" s="490"/>
      <c r="ET99" s="490"/>
      <c r="EU99" s="490"/>
      <c r="EV99" s="490"/>
      <c r="EW99" s="490"/>
      <c r="EX99" s="490"/>
      <c r="EY99" s="490"/>
      <c r="EZ99" s="490"/>
      <c r="FA99" s="490"/>
      <c r="FB99" s="490"/>
      <c r="FC99" s="490"/>
      <c r="FD99" s="490"/>
      <c r="FE99" s="490"/>
      <c r="FF99" s="490"/>
      <c r="FG99" s="490"/>
      <c r="FH99" s="490"/>
      <c r="FI99" s="490"/>
      <c r="FJ99" s="490"/>
      <c r="FK99" s="490"/>
      <c r="FL99" s="490"/>
      <c r="FM99" s="490"/>
      <c r="FN99" s="490"/>
      <c r="FO99" s="490"/>
      <c r="FP99" s="490"/>
      <c r="FQ99" s="490"/>
      <c r="FR99" s="490"/>
      <c r="FS99" s="490"/>
      <c r="FT99" s="490"/>
      <c r="FU99" s="490"/>
      <c r="FV99" s="490"/>
      <c r="FW99" s="490"/>
      <c r="FX99" s="490"/>
      <c r="FY99" s="490"/>
      <c r="FZ99" s="490"/>
      <c r="GA99" s="490"/>
      <c r="GB99" s="490"/>
      <c r="GC99" s="490"/>
      <c r="GD99" s="490"/>
      <c r="GE99" s="490"/>
      <c r="GF99" s="490"/>
      <c r="GG99" s="490"/>
      <c r="GH99" s="490"/>
      <c r="GI99" s="490"/>
      <c r="GJ99" s="490"/>
      <c r="GK99" s="490"/>
      <c r="GL99" s="490"/>
      <c r="GM99" s="490"/>
      <c r="GN99" s="490"/>
      <c r="GO99" s="490"/>
      <c r="GP99" s="490"/>
      <c r="GQ99" s="490"/>
      <c r="GR99" s="490"/>
      <c r="GS99" s="490"/>
      <c r="GT99" s="490"/>
      <c r="GU99" s="490"/>
      <c r="GV99" s="490"/>
      <c r="GW99" s="490"/>
      <c r="GX99" s="490"/>
      <c r="GY99" s="490"/>
      <c r="GZ99" s="490"/>
      <c r="HA99" s="490"/>
      <c r="HB99" s="490"/>
      <c r="HC99" s="490"/>
      <c r="HD99" s="490"/>
      <c r="HE99" s="490"/>
      <c r="HF99" s="490"/>
      <c r="HG99" s="490"/>
      <c r="HH99" s="490"/>
      <c r="HI99" s="490"/>
      <c r="HJ99" s="490"/>
      <c r="HK99" s="490"/>
      <c r="HL99" s="490"/>
      <c r="HM99" s="490"/>
      <c r="HN99" s="490"/>
      <c r="HO99" s="490"/>
      <c r="HP99" s="490"/>
      <c r="HQ99" s="490"/>
      <c r="HR99" s="490"/>
      <c r="HS99" s="490"/>
      <c r="HT99" s="490"/>
      <c r="HU99" s="490"/>
      <c r="HV99" s="490"/>
      <c r="HW99" s="490"/>
      <c r="HX99" s="490"/>
      <c r="HY99" s="490"/>
      <c r="HZ99" s="490"/>
      <c r="IA99" s="490"/>
      <c r="IB99" s="490"/>
      <c r="IC99" s="490"/>
      <c r="ID99" s="490"/>
      <c r="IE99" s="490"/>
      <c r="IF99" s="490"/>
      <c r="IG99" s="490"/>
    </row>
    <row r="100" spans="1:241" ht="33" customHeight="1">
      <c r="A100" s="430" t="str">
        <f t="shared" si="4"/>
        <v>Baris Terisi</v>
      </c>
      <c r="B100" s="921"/>
      <c r="C100" s="942"/>
      <c r="D100" s="434">
        <f>IF(E100=0,"",3)</f>
        <v>3</v>
      </c>
      <c r="E100" s="435" t="s">
        <v>677</v>
      </c>
      <c r="F100" s="450"/>
      <c r="G100" s="902"/>
      <c r="H100" s="902"/>
      <c r="I100" s="902"/>
      <c r="J100" s="902"/>
      <c r="K100" s="483"/>
      <c r="L100" s="484"/>
      <c r="M100" s="485"/>
      <c r="N100" s="486">
        <f t="shared" si="3"/>
        <v>0</v>
      </c>
      <c r="O100" s="486"/>
      <c r="P100" s="487"/>
      <c r="Q100" s="487"/>
      <c r="R100" s="487"/>
      <c r="S100" s="487"/>
      <c r="T100" s="490"/>
      <c r="U100" s="490"/>
      <c r="V100" s="490"/>
      <c r="W100" s="490"/>
      <c r="X100" s="490"/>
      <c r="Y100" s="490"/>
      <c r="Z100" s="490"/>
      <c r="AA100" s="490"/>
      <c r="AB100" s="490"/>
      <c r="AC100" s="490"/>
      <c r="AD100" s="490"/>
      <c r="AE100" s="490"/>
      <c r="AF100" s="490"/>
      <c r="AG100" s="490"/>
      <c r="AH100" s="490"/>
      <c r="AI100" s="490"/>
      <c r="AJ100" s="490"/>
      <c r="AK100" s="490"/>
      <c r="AL100" s="490"/>
      <c r="AM100" s="490"/>
      <c r="AN100" s="490"/>
      <c r="AO100" s="490"/>
      <c r="AP100" s="490"/>
      <c r="AQ100" s="490"/>
      <c r="AR100" s="490"/>
      <c r="AS100" s="490"/>
      <c r="AT100" s="490"/>
      <c r="AU100" s="490"/>
      <c r="AV100" s="490"/>
      <c r="AW100" s="490"/>
      <c r="AX100" s="490"/>
      <c r="AY100" s="490"/>
      <c r="AZ100" s="490"/>
      <c r="BA100" s="490"/>
      <c r="BB100" s="490"/>
      <c r="BC100" s="490"/>
      <c r="BD100" s="490"/>
      <c r="BE100" s="490"/>
      <c r="BF100" s="490"/>
      <c r="BG100" s="490"/>
      <c r="BH100" s="490"/>
      <c r="BI100" s="490"/>
      <c r="BJ100" s="490"/>
      <c r="BK100" s="490"/>
      <c r="BL100" s="490"/>
      <c r="BM100" s="490"/>
      <c r="BN100" s="490"/>
      <c r="BO100" s="490"/>
      <c r="BP100" s="490"/>
      <c r="BQ100" s="490"/>
      <c r="BR100" s="490"/>
      <c r="BS100" s="490"/>
      <c r="BT100" s="490"/>
      <c r="BU100" s="490"/>
      <c r="BV100" s="490"/>
      <c r="BW100" s="490"/>
      <c r="BX100" s="490"/>
      <c r="BY100" s="490"/>
      <c r="BZ100" s="490"/>
      <c r="CA100" s="490"/>
      <c r="CB100" s="490"/>
      <c r="CC100" s="490"/>
      <c r="CD100" s="490"/>
      <c r="CE100" s="490"/>
      <c r="CF100" s="490"/>
      <c r="CG100" s="490"/>
      <c r="CH100" s="490"/>
      <c r="CI100" s="490"/>
      <c r="CJ100" s="490"/>
      <c r="CK100" s="490"/>
      <c r="CL100" s="490"/>
      <c r="CM100" s="490"/>
      <c r="CN100" s="490"/>
      <c r="CO100" s="490"/>
      <c r="CP100" s="490"/>
      <c r="CQ100" s="490"/>
      <c r="CR100" s="490"/>
      <c r="CS100" s="490"/>
      <c r="CT100" s="490"/>
      <c r="CU100" s="490"/>
      <c r="CV100" s="490"/>
      <c r="CW100" s="490"/>
      <c r="CX100" s="490"/>
      <c r="CY100" s="490"/>
      <c r="CZ100" s="490"/>
      <c r="DA100" s="490"/>
      <c r="DB100" s="490"/>
      <c r="DC100" s="490"/>
      <c r="DD100" s="490"/>
      <c r="DE100" s="490"/>
      <c r="DF100" s="490"/>
      <c r="DG100" s="490"/>
      <c r="DH100" s="490"/>
      <c r="DI100" s="490"/>
      <c r="DJ100" s="490"/>
      <c r="DK100" s="490"/>
      <c r="DL100" s="490"/>
      <c r="DM100" s="490"/>
      <c r="DN100" s="490"/>
      <c r="DO100" s="490"/>
      <c r="DP100" s="490"/>
      <c r="DQ100" s="490"/>
      <c r="DR100" s="490"/>
      <c r="DS100" s="490"/>
      <c r="DT100" s="490"/>
      <c r="DU100" s="490"/>
      <c r="DV100" s="490"/>
      <c r="DW100" s="490"/>
      <c r="DX100" s="490"/>
      <c r="DY100" s="490"/>
      <c r="DZ100" s="490"/>
      <c r="EA100" s="490"/>
      <c r="EB100" s="490"/>
      <c r="EC100" s="490"/>
      <c r="ED100" s="490"/>
      <c r="EE100" s="490"/>
      <c r="EF100" s="490"/>
      <c r="EG100" s="490"/>
      <c r="EH100" s="490"/>
      <c r="EI100" s="490"/>
      <c r="EJ100" s="490"/>
      <c r="EK100" s="490"/>
      <c r="EL100" s="490"/>
      <c r="EM100" s="490"/>
      <c r="EN100" s="490"/>
      <c r="EO100" s="490"/>
      <c r="EP100" s="490"/>
      <c r="EQ100" s="490"/>
      <c r="ER100" s="490"/>
      <c r="ES100" s="490"/>
      <c r="ET100" s="490"/>
      <c r="EU100" s="490"/>
      <c r="EV100" s="490"/>
      <c r="EW100" s="490"/>
      <c r="EX100" s="490"/>
      <c r="EY100" s="490"/>
      <c r="EZ100" s="490"/>
      <c r="FA100" s="490"/>
      <c r="FB100" s="490"/>
      <c r="FC100" s="490"/>
      <c r="FD100" s="490"/>
      <c r="FE100" s="490"/>
      <c r="FF100" s="490"/>
      <c r="FG100" s="490"/>
      <c r="FH100" s="490"/>
      <c r="FI100" s="490"/>
      <c r="FJ100" s="490"/>
      <c r="FK100" s="490"/>
      <c r="FL100" s="490"/>
      <c r="FM100" s="490"/>
      <c r="FN100" s="490"/>
      <c r="FO100" s="490"/>
      <c r="FP100" s="490"/>
      <c r="FQ100" s="490"/>
      <c r="FR100" s="490"/>
      <c r="FS100" s="490"/>
      <c r="FT100" s="490"/>
      <c r="FU100" s="490"/>
      <c r="FV100" s="490"/>
      <c r="FW100" s="490"/>
      <c r="FX100" s="490"/>
      <c r="FY100" s="490"/>
      <c r="FZ100" s="490"/>
      <c r="GA100" s="490"/>
      <c r="GB100" s="490"/>
      <c r="GC100" s="490"/>
      <c r="GD100" s="490"/>
      <c r="GE100" s="490"/>
      <c r="GF100" s="490"/>
      <c r="GG100" s="490"/>
      <c r="GH100" s="490"/>
      <c r="GI100" s="490"/>
      <c r="GJ100" s="490"/>
      <c r="GK100" s="490"/>
      <c r="GL100" s="490"/>
      <c r="GM100" s="490"/>
      <c r="GN100" s="490"/>
      <c r="GO100" s="490"/>
      <c r="GP100" s="490"/>
      <c r="GQ100" s="490"/>
      <c r="GR100" s="490"/>
      <c r="GS100" s="490"/>
      <c r="GT100" s="490"/>
      <c r="GU100" s="490"/>
      <c r="GV100" s="490"/>
      <c r="GW100" s="490"/>
      <c r="GX100" s="490"/>
      <c r="GY100" s="490"/>
      <c r="GZ100" s="490"/>
      <c r="HA100" s="490"/>
      <c r="HB100" s="490"/>
      <c r="HC100" s="490"/>
      <c r="HD100" s="490"/>
      <c r="HE100" s="490"/>
      <c r="HF100" s="490"/>
      <c r="HG100" s="490"/>
      <c r="HH100" s="490"/>
      <c r="HI100" s="490"/>
      <c r="HJ100" s="490"/>
      <c r="HK100" s="490"/>
      <c r="HL100" s="490"/>
      <c r="HM100" s="490"/>
      <c r="HN100" s="490"/>
      <c r="HO100" s="490"/>
      <c r="HP100" s="490"/>
      <c r="HQ100" s="490"/>
      <c r="HR100" s="490"/>
      <c r="HS100" s="490"/>
      <c r="HT100" s="490"/>
      <c r="HU100" s="490"/>
      <c r="HV100" s="490"/>
      <c r="HW100" s="490"/>
      <c r="HX100" s="490"/>
      <c r="HY100" s="490"/>
      <c r="HZ100" s="490"/>
      <c r="IA100" s="490"/>
      <c r="IB100" s="490"/>
      <c r="IC100" s="490"/>
      <c r="ID100" s="490"/>
      <c r="IE100" s="490"/>
      <c r="IF100" s="490"/>
      <c r="IG100" s="490"/>
    </row>
    <row r="101" spans="1:241" ht="54.75" customHeight="1">
      <c r="A101" s="430" t="str">
        <f t="shared" si="4"/>
        <v>Baris Terisi</v>
      </c>
      <c r="B101" s="920">
        <v>12</v>
      </c>
      <c r="C101" s="941" t="s">
        <v>678</v>
      </c>
      <c r="D101" s="431">
        <v>1</v>
      </c>
      <c r="E101" s="432" t="s">
        <v>679</v>
      </c>
      <c r="F101" s="446"/>
      <c r="G101" s="902">
        <f>IF($S101=$O$174,$S101,1)</f>
        <v>1</v>
      </c>
      <c r="H101" s="902">
        <f>IF($S101=$P$174,$S101,2)</f>
        <v>2</v>
      </c>
      <c r="I101" s="902">
        <f>IF($S101=$Q$174,$S101,3)</f>
        <v>3</v>
      </c>
      <c r="J101" s="902">
        <f>IF($S101=$R$174,$S101,4)</f>
        <v>4</v>
      </c>
      <c r="K101" s="483"/>
      <c r="L101" s="484"/>
      <c r="M101" s="485"/>
      <c r="N101" s="486">
        <f t="shared" si="3"/>
        <v>0</v>
      </c>
      <c r="O101" s="486">
        <f>SUM(N101:N104)</f>
        <v>0</v>
      </c>
      <c r="P101" s="487">
        <v>4</v>
      </c>
      <c r="Q101" s="487">
        <f>(O101/P101)*100</f>
        <v>0</v>
      </c>
      <c r="R101" s="221">
        <f>IF(Q101&gt;=80,4,IF(Q101&gt;=60,3,IF(Q101&gt;=40,2,IF(Q101&gt;=20,1,0))))</f>
        <v>0</v>
      </c>
      <c r="S101" s="487">
        <f>IF(R101=1,$O$174,IF(R101=2,$P$174,IF(R101=3,$Q$174,IF(R101=4,$R$174,0))))</f>
        <v>0</v>
      </c>
      <c r="T101" s="490"/>
      <c r="U101" s="490"/>
      <c r="V101" s="490"/>
      <c r="W101" s="490"/>
      <c r="X101" s="490"/>
      <c r="Y101" s="490"/>
      <c r="Z101" s="490"/>
      <c r="AA101" s="490"/>
      <c r="AB101" s="490"/>
      <c r="AC101" s="490"/>
      <c r="AD101" s="490"/>
      <c r="AE101" s="490"/>
      <c r="AF101" s="490"/>
      <c r="AG101" s="490"/>
      <c r="AH101" s="490"/>
      <c r="AI101" s="490"/>
      <c r="AJ101" s="490"/>
      <c r="AK101" s="490"/>
      <c r="AL101" s="490"/>
      <c r="AM101" s="490"/>
      <c r="AN101" s="490"/>
      <c r="AO101" s="490"/>
      <c r="AP101" s="490"/>
      <c r="AQ101" s="490"/>
      <c r="AR101" s="490"/>
      <c r="AS101" s="490"/>
      <c r="AT101" s="490"/>
      <c r="AU101" s="490"/>
      <c r="AV101" s="490"/>
      <c r="AW101" s="490"/>
      <c r="AX101" s="490"/>
      <c r="AY101" s="490"/>
      <c r="AZ101" s="490"/>
      <c r="BA101" s="490"/>
      <c r="BB101" s="490"/>
      <c r="BC101" s="490"/>
      <c r="BD101" s="490"/>
      <c r="BE101" s="490"/>
      <c r="BF101" s="490"/>
      <c r="BG101" s="490"/>
      <c r="BH101" s="490"/>
      <c r="BI101" s="490"/>
      <c r="BJ101" s="490"/>
      <c r="BK101" s="490"/>
      <c r="BL101" s="490"/>
      <c r="BM101" s="490"/>
      <c r="BN101" s="490"/>
      <c r="BO101" s="490"/>
      <c r="BP101" s="490"/>
      <c r="BQ101" s="490"/>
      <c r="BR101" s="490"/>
      <c r="BS101" s="490"/>
      <c r="BT101" s="490"/>
      <c r="BU101" s="490"/>
      <c r="BV101" s="490"/>
      <c r="BW101" s="490"/>
      <c r="BX101" s="490"/>
      <c r="BY101" s="490"/>
      <c r="BZ101" s="490"/>
      <c r="CA101" s="490"/>
      <c r="CB101" s="490"/>
      <c r="CC101" s="490"/>
      <c r="CD101" s="490"/>
      <c r="CE101" s="490"/>
      <c r="CF101" s="490"/>
      <c r="CG101" s="490"/>
      <c r="CH101" s="490"/>
      <c r="CI101" s="490"/>
      <c r="CJ101" s="490"/>
      <c r="CK101" s="490"/>
      <c r="CL101" s="490"/>
      <c r="CM101" s="490"/>
      <c r="CN101" s="490"/>
      <c r="CO101" s="490"/>
      <c r="CP101" s="490"/>
      <c r="CQ101" s="490"/>
      <c r="CR101" s="490"/>
      <c r="CS101" s="490"/>
      <c r="CT101" s="490"/>
      <c r="CU101" s="490"/>
      <c r="CV101" s="490"/>
      <c r="CW101" s="490"/>
      <c r="CX101" s="490"/>
      <c r="CY101" s="490"/>
      <c r="CZ101" s="490"/>
      <c r="DA101" s="490"/>
      <c r="DB101" s="490"/>
      <c r="DC101" s="490"/>
      <c r="DD101" s="490"/>
      <c r="DE101" s="490"/>
      <c r="DF101" s="490"/>
      <c r="DG101" s="490"/>
      <c r="DH101" s="490"/>
      <c r="DI101" s="490"/>
      <c r="DJ101" s="490"/>
      <c r="DK101" s="490"/>
      <c r="DL101" s="490"/>
      <c r="DM101" s="490"/>
      <c r="DN101" s="490"/>
      <c r="DO101" s="490"/>
      <c r="DP101" s="490"/>
      <c r="DQ101" s="490"/>
      <c r="DR101" s="490"/>
      <c r="DS101" s="490"/>
      <c r="DT101" s="490"/>
      <c r="DU101" s="490"/>
      <c r="DV101" s="490"/>
      <c r="DW101" s="490"/>
      <c r="DX101" s="490"/>
      <c r="DY101" s="490"/>
      <c r="DZ101" s="490"/>
      <c r="EA101" s="490"/>
      <c r="EB101" s="490"/>
      <c r="EC101" s="490"/>
      <c r="ED101" s="490"/>
      <c r="EE101" s="490"/>
      <c r="EF101" s="490"/>
      <c r="EG101" s="490"/>
      <c r="EH101" s="490"/>
      <c r="EI101" s="490"/>
      <c r="EJ101" s="490"/>
      <c r="EK101" s="490"/>
      <c r="EL101" s="490"/>
      <c r="EM101" s="490"/>
      <c r="EN101" s="490"/>
      <c r="EO101" s="490"/>
      <c r="EP101" s="490"/>
      <c r="EQ101" s="490"/>
      <c r="ER101" s="490"/>
      <c r="ES101" s="490"/>
      <c r="ET101" s="490"/>
      <c r="EU101" s="490"/>
      <c r="EV101" s="490"/>
      <c r="EW101" s="490"/>
      <c r="EX101" s="490"/>
      <c r="EY101" s="490"/>
      <c r="EZ101" s="490"/>
      <c r="FA101" s="490"/>
      <c r="FB101" s="490"/>
      <c r="FC101" s="490"/>
      <c r="FD101" s="490"/>
      <c r="FE101" s="490"/>
      <c r="FF101" s="490"/>
      <c r="FG101" s="490"/>
      <c r="FH101" s="490"/>
      <c r="FI101" s="490"/>
      <c r="FJ101" s="490"/>
      <c r="FK101" s="490"/>
      <c r="FL101" s="490"/>
      <c r="FM101" s="490"/>
      <c r="FN101" s="490"/>
      <c r="FO101" s="490"/>
      <c r="FP101" s="490"/>
      <c r="FQ101" s="490"/>
      <c r="FR101" s="490"/>
      <c r="FS101" s="490"/>
      <c r="FT101" s="490"/>
      <c r="FU101" s="490"/>
      <c r="FV101" s="490"/>
      <c r="FW101" s="490"/>
      <c r="FX101" s="490"/>
      <c r="FY101" s="490"/>
      <c r="FZ101" s="490"/>
      <c r="GA101" s="490"/>
      <c r="GB101" s="490"/>
      <c r="GC101" s="490"/>
      <c r="GD101" s="490"/>
      <c r="GE101" s="490"/>
      <c r="GF101" s="490"/>
      <c r="GG101" s="490"/>
      <c r="GH101" s="490"/>
      <c r="GI101" s="490"/>
      <c r="GJ101" s="490"/>
      <c r="GK101" s="490"/>
      <c r="GL101" s="490"/>
      <c r="GM101" s="490"/>
      <c r="GN101" s="490"/>
      <c r="GO101" s="490"/>
      <c r="GP101" s="490"/>
      <c r="GQ101" s="490"/>
      <c r="GR101" s="490"/>
      <c r="GS101" s="490"/>
      <c r="GT101" s="490"/>
      <c r="GU101" s="490"/>
      <c r="GV101" s="490"/>
      <c r="GW101" s="490"/>
      <c r="GX101" s="490"/>
      <c r="GY101" s="490"/>
      <c r="GZ101" s="490"/>
      <c r="HA101" s="490"/>
      <c r="HB101" s="490"/>
      <c r="HC101" s="490"/>
      <c r="HD101" s="490"/>
      <c r="HE101" s="490"/>
      <c r="HF101" s="490"/>
      <c r="HG101" s="490"/>
      <c r="HH101" s="490"/>
      <c r="HI101" s="490"/>
      <c r="HJ101" s="490"/>
      <c r="HK101" s="490"/>
      <c r="HL101" s="490"/>
      <c r="HM101" s="490"/>
      <c r="HN101" s="490"/>
      <c r="HO101" s="490"/>
      <c r="HP101" s="490"/>
      <c r="HQ101" s="490"/>
      <c r="HR101" s="490"/>
      <c r="HS101" s="490"/>
      <c r="HT101" s="490"/>
      <c r="HU101" s="490"/>
      <c r="HV101" s="490"/>
      <c r="HW101" s="490"/>
      <c r="HX101" s="490"/>
      <c r="HY101" s="490"/>
      <c r="HZ101" s="490"/>
      <c r="IA101" s="490"/>
      <c r="IB101" s="490"/>
      <c r="IC101" s="490"/>
      <c r="ID101" s="490"/>
      <c r="IE101" s="490"/>
      <c r="IF101" s="490"/>
      <c r="IG101" s="490"/>
    </row>
    <row r="102" spans="1:241" ht="35.25" customHeight="1">
      <c r="A102" s="430" t="str">
        <f t="shared" si="4"/>
        <v>Baris Terisi</v>
      </c>
      <c r="B102" s="921"/>
      <c r="C102" s="942"/>
      <c r="D102" s="434">
        <v>2</v>
      </c>
      <c r="E102" s="435" t="s">
        <v>680</v>
      </c>
      <c r="F102" s="447"/>
      <c r="G102" s="902"/>
      <c r="H102" s="902"/>
      <c r="I102" s="902"/>
      <c r="J102" s="902"/>
      <c r="K102" s="483"/>
      <c r="L102" s="484"/>
      <c r="M102" s="485"/>
      <c r="N102" s="486">
        <f t="shared" si="3"/>
        <v>0</v>
      </c>
      <c r="O102" s="486"/>
      <c r="P102" s="487"/>
      <c r="Q102" s="487"/>
      <c r="R102" s="487"/>
      <c r="S102" s="487"/>
      <c r="T102" s="490"/>
      <c r="U102" s="490"/>
      <c r="V102" s="490"/>
      <c r="W102" s="490"/>
      <c r="X102" s="490"/>
      <c r="Y102" s="490"/>
      <c r="Z102" s="490"/>
      <c r="AA102" s="490"/>
      <c r="AB102" s="490"/>
      <c r="AC102" s="490"/>
      <c r="AD102" s="490"/>
      <c r="AE102" s="490"/>
      <c r="AF102" s="490"/>
      <c r="AG102" s="490"/>
      <c r="AH102" s="490"/>
      <c r="AI102" s="490"/>
      <c r="AJ102" s="490"/>
      <c r="AK102" s="490"/>
      <c r="AL102" s="490"/>
      <c r="AM102" s="490"/>
      <c r="AN102" s="490"/>
      <c r="AO102" s="490"/>
      <c r="AP102" s="490"/>
      <c r="AQ102" s="490"/>
      <c r="AR102" s="490"/>
      <c r="AS102" s="490"/>
      <c r="AT102" s="490"/>
      <c r="AU102" s="490"/>
      <c r="AV102" s="490"/>
      <c r="AW102" s="490"/>
      <c r="AX102" s="490"/>
      <c r="AY102" s="490"/>
      <c r="AZ102" s="490"/>
      <c r="BA102" s="490"/>
      <c r="BB102" s="490"/>
      <c r="BC102" s="490"/>
      <c r="BD102" s="490"/>
      <c r="BE102" s="490"/>
      <c r="BF102" s="490"/>
      <c r="BG102" s="490"/>
      <c r="BH102" s="490"/>
      <c r="BI102" s="490"/>
      <c r="BJ102" s="490"/>
      <c r="BK102" s="490"/>
      <c r="BL102" s="490"/>
      <c r="BM102" s="490"/>
      <c r="BN102" s="490"/>
      <c r="BO102" s="490"/>
      <c r="BP102" s="490"/>
      <c r="BQ102" s="490"/>
      <c r="BR102" s="490"/>
      <c r="BS102" s="490"/>
      <c r="BT102" s="490"/>
      <c r="BU102" s="490"/>
      <c r="BV102" s="490"/>
      <c r="BW102" s="490"/>
      <c r="BX102" s="490"/>
      <c r="BY102" s="490"/>
      <c r="BZ102" s="490"/>
      <c r="CA102" s="490"/>
      <c r="CB102" s="490"/>
      <c r="CC102" s="490"/>
      <c r="CD102" s="490"/>
      <c r="CE102" s="490"/>
      <c r="CF102" s="490"/>
      <c r="CG102" s="490"/>
      <c r="CH102" s="490"/>
      <c r="CI102" s="490"/>
      <c r="CJ102" s="490"/>
      <c r="CK102" s="490"/>
      <c r="CL102" s="490"/>
      <c r="CM102" s="490"/>
      <c r="CN102" s="490"/>
      <c r="CO102" s="490"/>
      <c r="CP102" s="490"/>
      <c r="CQ102" s="490"/>
      <c r="CR102" s="490"/>
      <c r="CS102" s="490"/>
      <c r="CT102" s="490"/>
      <c r="CU102" s="490"/>
      <c r="CV102" s="490"/>
      <c r="CW102" s="490"/>
      <c r="CX102" s="490"/>
      <c r="CY102" s="490"/>
      <c r="CZ102" s="490"/>
      <c r="DA102" s="490"/>
      <c r="DB102" s="490"/>
      <c r="DC102" s="490"/>
      <c r="DD102" s="490"/>
      <c r="DE102" s="490"/>
      <c r="DF102" s="490"/>
      <c r="DG102" s="490"/>
      <c r="DH102" s="490"/>
      <c r="DI102" s="490"/>
      <c r="DJ102" s="490"/>
      <c r="DK102" s="490"/>
      <c r="DL102" s="490"/>
      <c r="DM102" s="490"/>
      <c r="DN102" s="490"/>
      <c r="DO102" s="490"/>
      <c r="DP102" s="490"/>
      <c r="DQ102" s="490"/>
      <c r="DR102" s="490"/>
      <c r="DS102" s="490"/>
      <c r="DT102" s="490"/>
      <c r="DU102" s="490"/>
      <c r="DV102" s="490"/>
      <c r="DW102" s="490"/>
      <c r="DX102" s="490"/>
      <c r="DY102" s="490"/>
      <c r="DZ102" s="490"/>
      <c r="EA102" s="490"/>
      <c r="EB102" s="490"/>
      <c r="EC102" s="490"/>
      <c r="ED102" s="490"/>
      <c r="EE102" s="490"/>
      <c r="EF102" s="490"/>
      <c r="EG102" s="490"/>
      <c r="EH102" s="490"/>
      <c r="EI102" s="490"/>
      <c r="EJ102" s="490"/>
      <c r="EK102" s="490"/>
      <c r="EL102" s="490"/>
      <c r="EM102" s="490"/>
      <c r="EN102" s="490"/>
      <c r="EO102" s="490"/>
      <c r="EP102" s="490"/>
      <c r="EQ102" s="490"/>
      <c r="ER102" s="490"/>
      <c r="ES102" s="490"/>
      <c r="ET102" s="490"/>
      <c r="EU102" s="490"/>
      <c r="EV102" s="490"/>
      <c r="EW102" s="490"/>
      <c r="EX102" s="490"/>
      <c r="EY102" s="490"/>
      <c r="EZ102" s="490"/>
      <c r="FA102" s="490"/>
      <c r="FB102" s="490"/>
      <c r="FC102" s="490"/>
      <c r="FD102" s="490"/>
      <c r="FE102" s="490"/>
      <c r="FF102" s="490"/>
      <c r="FG102" s="490"/>
      <c r="FH102" s="490"/>
      <c r="FI102" s="490"/>
      <c r="FJ102" s="490"/>
      <c r="FK102" s="490"/>
      <c r="FL102" s="490"/>
      <c r="FM102" s="490"/>
      <c r="FN102" s="490"/>
      <c r="FO102" s="490"/>
      <c r="FP102" s="490"/>
      <c r="FQ102" s="490"/>
      <c r="FR102" s="490"/>
      <c r="FS102" s="490"/>
      <c r="FT102" s="490"/>
      <c r="FU102" s="490"/>
      <c r="FV102" s="490"/>
      <c r="FW102" s="490"/>
      <c r="FX102" s="490"/>
      <c r="FY102" s="490"/>
      <c r="FZ102" s="490"/>
      <c r="GA102" s="490"/>
      <c r="GB102" s="490"/>
      <c r="GC102" s="490"/>
      <c r="GD102" s="490"/>
      <c r="GE102" s="490"/>
      <c r="GF102" s="490"/>
      <c r="GG102" s="490"/>
      <c r="GH102" s="490"/>
      <c r="GI102" s="490"/>
      <c r="GJ102" s="490"/>
      <c r="GK102" s="490"/>
      <c r="GL102" s="490"/>
      <c r="GM102" s="490"/>
      <c r="GN102" s="490"/>
      <c r="GO102" s="490"/>
      <c r="GP102" s="490"/>
      <c r="GQ102" s="490"/>
      <c r="GR102" s="490"/>
      <c r="GS102" s="490"/>
      <c r="GT102" s="490"/>
      <c r="GU102" s="490"/>
      <c r="GV102" s="490"/>
      <c r="GW102" s="490"/>
      <c r="GX102" s="490"/>
      <c r="GY102" s="490"/>
      <c r="GZ102" s="490"/>
      <c r="HA102" s="490"/>
      <c r="HB102" s="490"/>
      <c r="HC102" s="490"/>
      <c r="HD102" s="490"/>
      <c r="HE102" s="490"/>
      <c r="HF102" s="490"/>
      <c r="HG102" s="490"/>
      <c r="HH102" s="490"/>
      <c r="HI102" s="490"/>
      <c r="HJ102" s="490"/>
      <c r="HK102" s="490"/>
      <c r="HL102" s="490"/>
      <c r="HM102" s="490"/>
      <c r="HN102" s="490"/>
      <c r="HO102" s="490"/>
      <c r="HP102" s="490"/>
      <c r="HQ102" s="490"/>
      <c r="HR102" s="490"/>
      <c r="HS102" s="490"/>
      <c r="HT102" s="490"/>
      <c r="HU102" s="490"/>
      <c r="HV102" s="490"/>
      <c r="HW102" s="490"/>
      <c r="HX102" s="490"/>
      <c r="HY102" s="490"/>
      <c r="HZ102" s="490"/>
      <c r="IA102" s="490"/>
      <c r="IB102" s="490"/>
      <c r="IC102" s="490"/>
      <c r="ID102" s="490"/>
      <c r="IE102" s="490"/>
      <c r="IF102" s="490"/>
      <c r="IG102" s="490"/>
    </row>
    <row r="103" spans="1:241" ht="45" customHeight="1">
      <c r="A103" s="430" t="str">
        <f t="shared" si="4"/>
        <v>Baris Terisi</v>
      </c>
      <c r="B103" s="921"/>
      <c r="C103" s="942"/>
      <c r="D103" s="434">
        <v>3</v>
      </c>
      <c r="E103" s="435" t="s">
        <v>681</v>
      </c>
      <c r="F103" s="447"/>
      <c r="G103" s="902"/>
      <c r="H103" s="902"/>
      <c r="I103" s="902"/>
      <c r="J103" s="902"/>
      <c r="K103" s="483"/>
      <c r="L103" s="484"/>
      <c r="M103" s="485"/>
      <c r="N103" s="486">
        <f t="shared" si="3"/>
        <v>0</v>
      </c>
      <c r="O103" s="486"/>
      <c r="P103" s="487"/>
      <c r="Q103" s="487"/>
      <c r="R103" s="487"/>
      <c r="S103" s="487"/>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c r="AW103" s="490"/>
      <c r="AX103" s="490"/>
      <c r="AY103" s="490"/>
      <c r="AZ103" s="490"/>
      <c r="BA103" s="490"/>
      <c r="BB103" s="490"/>
      <c r="BC103" s="490"/>
      <c r="BD103" s="490"/>
      <c r="BE103" s="490"/>
      <c r="BF103" s="490"/>
      <c r="BG103" s="490"/>
      <c r="BH103" s="490"/>
      <c r="BI103" s="490"/>
      <c r="BJ103" s="490"/>
      <c r="BK103" s="490"/>
      <c r="BL103" s="490"/>
      <c r="BM103" s="490"/>
      <c r="BN103" s="490"/>
      <c r="BO103" s="490"/>
      <c r="BP103" s="490"/>
      <c r="BQ103" s="490"/>
      <c r="BR103" s="490"/>
      <c r="BS103" s="490"/>
      <c r="BT103" s="490"/>
      <c r="BU103" s="490"/>
      <c r="BV103" s="490"/>
      <c r="BW103" s="490"/>
      <c r="BX103" s="490"/>
      <c r="BY103" s="490"/>
      <c r="BZ103" s="490"/>
      <c r="CA103" s="490"/>
      <c r="CB103" s="490"/>
      <c r="CC103" s="490"/>
      <c r="CD103" s="490"/>
      <c r="CE103" s="490"/>
      <c r="CF103" s="490"/>
      <c r="CG103" s="490"/>
      <c r="CH103" s="490"/>
      <c r="CI103" s="490"/>
      <c r="CJ103" s="490"/>
      <c r="CK103" s="490"/>
      <c r="CL103" s="490"/>
      <c r="CM103" s="490"/>
      <c r="CN103" s="490"/>
      <c r="CO103" s="490"/>
      <c r="CP103" s="490"/>
      <c r="CQ103" s="490"/>
      <c r="CR103" s="490"/>
      <c r="CS103" s="490"/>
      <c r="CT103" s="490"/>
      <c r="CU103" s="490"/>
      <c r="CV103" s="490"/>
      <c r="CW103" s="490"/>
      <c r="CX103" s="490"/>
      <c r="CY103" s="490"/>
      <c r="CZ103" s="490"/>
      <c r="DA103" s="490"/>
      <c r="DB103" s="490"/>
      <c r="DC103" s="490"/>
      <c r="DD103" s="490"/>
      <c r="DE103" s="490"/>
      <c r="DF103" s="490"/>
      <c r="DG103" s="490"/>
      <c r="DH103" s="490"/>
      <c r="DI103" s="490"/>
      <c r="DJ103" s="490"/>
      <c r="DK103" s="490"/>
      <c r="DL103" s="490"/>
      <c r="DM103" s="490"/>
      <c r="DN103" s="490"/>
      <c r="DO103" s="490"/>
      <c r="DP103" s="490"/>
      <c r="DQ103" s="490"/>
      <c r="DR103" s="490"/>
      <c r="DS103" s="490"/>
      <c r="DT103" s="490"/>
      <c r="DU103" s="490"/>
      <c r="DV103" s="490"/>
      <c r="DW103" s="490"/>
      <c r="DX103" s="490"/>
      <c r="DY103" s="490"/>
      <c r="DZ103" s="490"/>
      <c r="EA103" s="490"/>
      <c r="EB103" s="490"/>
      <c r="EC103" s="490"/>
      <c r="ED103" s="490"/>
      <c r="EE103" s="490"/>
      <c r="EF103" s="490"/>
      <c r="EG103" s="490"/>
      <c r="EH103" s="490"/>
      <c r="EI103" s="490"/>
      <c r="EJ103" s="490"/>
      <c r="EK103" s="490"/>
      <c r="EL103" s="490"/>
      <c r="EM103" s="490"/>
      <c r="EN103" s="490"/>
      <c r="EO103" s="490"/>
      <c r="EP103" s="490"/>
      <c r="EQ103" s="490"/>
      <c r="ER103" s="490"/>
      <c r="ES103" s="490"/>
      <c r="ET103" s="490"/>
      <c r="EU103" s="490"/>
      <c r="EV103" s="490"/>
      <c r="EW103" s="490"/>
      <c r="EX103" s="490"/>
      <c r="EY103" s="490"/>
      <c r="EZ103" s="490"/>
      <c r="FA103" s="490"/>
      <c r="FB103" s="490"/>
      <c r="FC103" s="490"/>
      <c r="FD103" s="490"/>
      <c r="FE103" s="490"/>
      <c r="FF103" s="490"/>
      <c r="FG103" s="490"/>
      <c r="FH103" s="490"/>
      <c r="FI103" s="490"/>
      <c r="FJ103" s="490"/>
      <c r="FK103" s="490"/>
      <c r="FL103" s="490"/>
      <c r="FM103" s="490"/>
      <c r="FN103" s="490"/>
      <c r="FO103" s="490"/>
      <c r="FP103" s="490"/>
      <c r="FQ103" s="490"/>
      <c r="FR103" s="490"/>
      <c r="FS103" s="490"/>
      <c r="FT103" s="490"/>
      <c r="FU103" s="490"/>
      <c r="FV103" s="490"/>
      <c r="FW103" s="490"/>
      <c r="FX103" s="490"/>
      <c r="FY103" s="490"/>
      <c r="FZ103" s="490"/>
      <c r="GA103" s="490"/>
      <c r="GB103" s="490"/>
      <c r="GC103" s="490"/>
      <c r="GD103" s="490"/>
      <c r="GE103" s="490"/>
      <c r="GF103" s="490"/>
      <c r="GG103" s="490"/>
      <c r="GH103" s="490"/>
      <c r="GI103" s="490"/>
      <c r="GJ103" s="490"/>
      <c r="GK103" s="490"/>
      <c r="GL103" s="490"/>
      <c r="GM103" s="490"/>
      <c r="GN103" s="490"/>
      <c r="GO103" s="490"/>
      <c r="GP103" s="490"/>
      <c r="GQ103" s="490"/>
      <c r="GR103" s="490"/>
      <c r="GS103" s="490"/>
      <c r="GT103" s="490"/>
      <c r="GU103" s="490"/>
      <c r="GV103" s="490"/>
      <c r="GW103" s="490"/>
      <c r="GX103" s="490"/>
      <c r="GY103" s="490"/>
      <c r="GZ103" s="490"/>
      <c r="HA103" s="490"/>
      <c r="HB103" s="490"/>
      <c r="HC103" s="490"/>
      <c r="HD103" s="490"/>
      <c r="HE103" s="490"/>
      <c r="HF103" s="490"/>
      <c r="HG103" s="490"/>
      <c r="HH103" s="490"/>
      <c r="HI103" s="490"/>
      <c r="HJ103" s="490"/>
      <c r="HK103" s="490"/>
      <c r="HL103" s="490"/>
      <c r="HM103" s="490"/>
      <c r="HN103" s="490"/>
      <c r="HO103" s="490"/>
      <c r="HP103" s="490"/>
      <c r="HQ103" s="490"/>
      <c r="HR103" s="490"/>
      <c r="HS103" s="490"/>
      <c r="HT103" s="490"/>
      <c r="HU103" s="490"/>
      <c r="HV103" s="490"/>
      <c r="HW103" s="490"/>
      <c r="HX103" s="490"/>
      <c r="HY103" s="490"/>
      <c r="HZ103" s="490"/>
      <c r="IA103" s="490"/>
      <c r="IB103" s="490"/>
      <c r="IC103" s="490"/>
      <c r="ID103" s="490"/>
      <c r="IE103" s="490"/>
      <c r="IF103" s="490"/>
      <c r="IG103" s="490"/>
    </row>
    <row r="104" spans="1:241" ht="54" customHeight="1">
      <c r="A104" s="430" t="str">
        <f t="shared" si="4"/>
        <v>Baris Terisi</v>
      </c>
      <c r="B104" s="922"/>
      <c r="C104" s="944"/>
      <c r="D104" s="473">
        <f>IF(E104=0,"",4)</f>
        <v>4</v>
      </c>
      <c r="E104" s="437" t="s">
        <v>682</v>
      </c>
      <c r="F104" s="450"/>
      <c r="G104" s="902"/>
      <c r="H104" s="902"/>
      <c r="I104" s="902"/>
      <c r="J104" s="902"/>
      <c r="K104" s="483"/>
      <c r="L104" s="484"/>
      <c r="M104" s="485"/>
      <c r="N104" s="486">
        <f t="shared" si="3"/>
        <v>0</v>
      </c>
      <c r="O104" s="486"/>
      <c r="P104" s="487"/>
      <c r="Q104" s="487"/>
      <c r="R104" s="487"/>
      <c r="S104" s="487"/>
      <c r="T104" s="490"/>
      <c r="U104" s="490"/>
      <c r="V104" s="490"/>
      <c r="W104" s="490"/>
      <c r="X104" s="490"/>
      <c r="Y104" s="490"/>
      <c r="Z104" s="490"/>
      <c r="AA104" s="490"/>
      <c r="AB104" s="490"/>
      <c r="AC104" s="490"/>
      <c r="AD104" s="490"/>
      <c r="AE104" s="490"/>
      <c r="AF104" s="490"/>
      <c r="AG104" s="490"/>
      <c r="AH104" s="490"/>
      <c r="AI104" s="490"/>
      <c r="AJ104" s="490"/>
      <c r="AK104" s="490"/>
      <c r="AL104" s="490"/>
      <c r="AM104" s="490"/>
      <c r="AN104" s="490"/>
      <c r="AO104" s="490"/>
      <c r="AP104" s="490"/>
      <c r="AQ104" s="490"/>
      <c r="AR104" s="490"/>
      <c r="AS104" s="490"/>
      <c r="AT104" s="490"/>
      <c r="AU104" s="490"/>
      <c r="AV104" s="490"/>
      <c r="AW104" s="490"/>
      <c r="AX104" s="490"/>
      <c r="AY104" s="490"/>
      <c r="AZ104" s="490"/>
      <c r="BA104" s="490"/>
      <c r="BB104" s="490"/>
      <c r="BC104" s="490"/>
      <c r="BD104" s="490"/>
      <c r="BE104" s="490"/>
      <c r="BF104" s="490"/>
      <c r="BG104" s="490"/>
      <c r="BH104" s="490"/>
      <c r="BI104" s="490"/>
      <c r="BJ104" s="490"/>
      <c r="BK104" s="490"/>
      <c r="BL104" s="490"/>
      <c r="BM104" s="490"/>
      <c r="BN104" s="490"/>
      <c r="BO104" s="490"/>
      <c r="BP104" s="490"/>
      <c r="BQ104" s="490"/>
      <c r="BR104" s="490"/>
      <c r="BS104" s="490"/>
      <c r="BT104" s="490"/>
      <c r="BU104" s="490"/>
      <c r="BV104" s="490"/>
      <c r="BW104" s="490"/>
      <c r="BX104" s="490"/>
      <c r="BY104" s="490"/>
      <c r="BZ104" s="490"/>
      <c r="CA104" s="490"/>
      <c r="CB104" s="490"/>
      <c r="CC104" s="490"/>
      <c r="CD104" s="490"/>
      <c r="CE104" s="490"/>
      <c r="CF104" s="490"/>
      <c r="CG104" s="490"/>
      <c r="CH104" s="490"/>
      <c r="CI104" s="490"/>
      <c r="CJ104" s="490"/>
      <c r="CK104" s="490"/>
      <c r="CL104" s="490"/>
      <c r="CM104" s="490"/>
      <c r="CN104" s="490"/>
      <c r="CO104" s="490"/>
      <c r="CP104" s="490"/>
      <c r="CQ104" s="490"/>
      <c r="CR104" s="490"/>
      <c r="CS104" s="490"/>
      <c r="CT104" s="490"/>
      <c r="CU104" s="490"/>
      <c r="CV104" s="490"/>
      <c r="CW104" s="490"/>
      <c r="CX104" s="490"/>
      <c r="CY104" s="490"/>
      <c r="CZ104" s="490"/>
      <c r="DA104" s="490"/>
      <c r="DB104" s="490"/>
      <c r="DC104" s="490"/>
      <c r="DD104" s="490"/>
      <c r="DE104" s="490"/>
      <c r="DF104" s="490"/>
      <c r="DG104" s="490"/>
      <c r="DH104" s="490"/>
      <c r="DI104" s="490"/>
      <c r="DJ104" s="490"/>
      <c r="DK104" s="490"/>
      <c r="DL104" s="490"/>
      <c r="DM104" s="490"/>
      <c r="DN104" s="490"/>
      <c r="DO104" s="490"/>
      <c r="DP104" s="490"/>
      <c r="DQ104" s="490"/>
      <c r="DR104" s="490"/>
      <c r="DS104" s="490"/>
      <c r="DT104" s="490"/>
      <c r="DU104" s="490"/>
      <c r="DV104" s="490"/>
      <c r="DW104" s="490"/>
      <c r="DX104" s="490"/>
      <c r="DY104" s="490"/>
      <c r="DZ104" s="490"/>
      <c r="EA104" s="490"/>
      <c r="EB104" s="490"/>
      <c r="EC104" s="490"/>
      <c r="ED104" s="490"/>
      <c r="EE104" s="490"/>
      <c r="EF104" s="490"/>
      <c r="EG104" s="490"/>
      <c r="EH104" s="490"/>
      <c r="EI104" s="490"/>
      <c r="EJ104" s="490"/>
      <c r="EK104" s="490"/>
      <c r="EL104" s="490"/>
      <c r="EM104" s="490"/>
      <c r="EN104" s="490"/>
      <c r="EO104" s="490"/>
      <c r="EP104" s="490"/>
      <c r="EQ104" s="490"/>
      <c r="ER104" s="490"/>
      <c r="ES104" s="490"/>
      <c r="ET104" s="490"/>
      <c r="EU104" s="490"/>
      <c r="EV104" s="490"/>
      <c r="EW104" s="490"/>
      <c r="EX104" s="490"/>
      <c r="EY104" s="490"/>
      <c r="EZ104" s="490"/>
      <c r="FA104" s="490"/>
      <c r="FB104" s="490"/>
      <c r="FC104" s="490"/>
      <c r="FD104" s="490"/>
      <c r="FE104" s="490"/>
      <c r="FF104" s="490"/>
      <c r="FG104" s="490"/>
      <c r="FH104" s="490"/>
      <c r="FI104" s="490"/>
      <c r="FJ104" s="490"/>
      <c r="FK104" s="490"/>
      <c r="FL104" s="490"/>
      <c r="FM104" s="490"/>
      <c r="FN104" s="490"/>
      <c r="FO104" s="490"/>
      <c r="FP104" s="490"/>
      <c r="FQ104" s="490"/>
      <c r="FR104" s="490"/>
      <c r="FS104" s="490"/>
      <c r="FT104" s="490"/>
      <c r="FU104" s="490"/>
      <c r="FV104" s="490"/>
      <c r="FW104" s="490"/>
      <c r="FX104" s="490"/>
      <c r="FY104" s="490"/>
      <c r="FZ104" s="490"/>
      <c r="GA104" s="490"/>
      <c r="GB104" s="490"/>
      <c r="GC104" s="490"/>
      <c r="GD104" s="490"/>
      <c r="GE104" s="490"/>
      <c r="GF104" s="490"/>
      <c r="GG104" s="490"/>
      <c r="GH104" s="490"/>
      <c r="GI104" s="490"/>
      <c r="GJ104" s="490"/>
      <c r="GK104" s="490"/>
      <c r="GL104" s="490"/>
      <c r="GM104" s="490"/>
      <c r="GN104" s="490"/>
      <c r="GO104" s="490"/>
      <c r="GP104" s="490"/>
      <c r="GQ104" s="490"/>
      <c r="GR104" s="490"/>
      <c r="GS104" s="490"/>
      <c r="GT104" s="490"/>
      <c r="GU104" s="490"/>
      <c r="GV104" s="490"/>
      <c r="GW104" s="490"/>
      <c r="GX104" s="490"/>
      <c r="GY104" s="490"/>
      <c r="GZ104" s="490"/>
      <c r="HA104" s="490"/>
      <c r="HB104" s="490"/>
      <c r="HC104" s="490"/>
      <c r="HD104" s="490"/>
      <c r="HE104" s="490"/>
      <c r="HF104" s="490"/>
      <c r="HG104" s="490"/>
      <c r="HH104" s="490"/>
      <c r="HI104" s="490"/>
      <c r="HJ104" s="490"/>
      <c r="HK104" s="490"/>
      <c r="HL104" s="490"/>
      <c r="HM104" s="490"/>
      <c r="HN104" s="490"/>
      <c r="HO104" s="490"/>
      <c r="HP104" s="490"/>
      <c r="HQ104" s="490"/>
      <c r="HR104" s="490"/>
      <c r="HS104" s="490"/>
      <c r="HT104" s="490"/>
      <c r="HU104" s="490"/>
      <c r="HV104" s="490"/>
      <c r="HW104" s="490"/>
      <c r="HX104" s="490"/>
      <c r="HY104" s="490"/>
      <c r="HZ104" s="490"/>
      <c r="IA104" s="490"/>
      <c r="IB104" s="490"/>
      <c r="IC104" s="490"/>
      <c r="ID104" s="490"/>
      <c r="IE104" s="490"/>
      <c r="IF104" s="490"/>
      <c r="IG104" s="490"/>
    </row>
    <row r="105" spans="1:241" ht="37.5" customHeight="1">
      <c r="A105" s="430" t="str">
        <f t="shared" si="2"/>
        <v>Baris Terisi</v>
      </c>
      <c r="B105" s="920">
        <v>13</v>
      </c>
      <c r="C105" s="941" t="s">
        <v>683</v>
      </c>
      <c r="D105" s="431">
        <f>IF(E105=0,"",1)</f>
        <v>1</v>
      </c>
      <c r="E105" s="432" t="s">
        <v>684</v>
      </c>
      <c r="F105" s="446"/>
      <c r="G105" s="902">
        <f>IF($S105=$O$174,$S105,1)</f>
        <v>1</v>
      </c>
      <c r="H105" s="902">
        <f>IF($S105=$P$174,$S105,2)</f>
        <v>2</v>
      </c>
      <c r="I105" s="902">
        <f>IF($S105=$Q$174,$S105,3)</f>
        <v>3</v>
      </c>
      <c r="J105" s="902">
        <f>IF($S105=$R$174,$S105,4)</f>
        <v>4</v>
      </c>
      <c r="K105" s="483"/>
      <c r="L105" s="484"/>
      <c r="M105" s="485"/>
      <c r="N105" s="486">
        <f t="shared" si="3"/>
        <v>0</v>
      </c>
      <c r="O105" s="486">
        <f>SUM(N105:N107)</f>
        <v>0</v>
      </c>
      <c r="P105" s="487">
        <v>3</v>
      </c>
      <c r="Q105" s="487">
        <f>(O105/P105)*100</f>
        <v>0</v>
      </c>
      <c r="R105" s="221">
        <f>IF(Q105&gt;=80,4,IF(Q105&gt;=60,3,IF(Q105&gt;=40,2,IF(Q105&gt;=20,1,0))))</f>
        <v>0</v>
      </c>
      <c r="S105" s="487">
        <f>IF(R105=1,$O$174,IF(R105=2,$P$174,IF(R105=3,$Q$174,IF(R105=4,$R$174,0))))</f>
        <v>0</v>
      </c>
      <c r="T105" s="490"/>
      <c r="U105" s="490"/>
      <c r="V105" s="490"/>
      <c r="W105" s="490"/>
      <c r="X105" s="490"/>
      <c r="Y105" s="490"/>
      <c r="Z105" s="490"/>
      <c r="AA105" s="490"/>
      <c r="AB105" s="490"/>
      <c r="AC105" s="490"/>
      <c r="AD105" s="490"/>
      <c r="AE105" s="490"/>
      <c r="AF105" s="490"/>
      <c r="AG105" s="490"/>
      <c r="AH105" s="490"/>
      <c r="AI105" s="490"/>
      <c r="AJ105" s="490"/>
      <c r="AK105" s="490"/>
      <c r="AL105" s="490"/>
      <c r="AM105" s="490"/>
      <c r="AN105" s="490"/>
      <c r="AO105" s="490"/>
      <c r="AP105" s="490"/>
      <c r="AQ105" s="490"/>
      <c r="AR105" s="490"/>
      <c r="AS105" s="490"/>
      <c r="AT105" s="490"/>
      <c r="AU105" s="490"/>
      <c r="AV105" s="490"/>
      <c r="AW105" s="490"/>
      <c r="AX105" s="490"/>
      <c r="AY105" s="490"/>
      <c r="AZ105" s="490"/>
      <c r="BA105" s="490"/>
      <c r="BB105" s="490"/>
      <c r="BC105" s="490"/>
      <c r="BD105" s="490"/>
      <c r="BE105" s="490"/>
      <c r="BF105" s="490"/>
      <c r="BG105" s="490"/>
      <c r="BH105" s="490"/>
      <c r="BI105" s="490"/>
      <c r="BJ105" s="490"/>
      <c r="BK105" s="490"/>
      <c r="BL105" s="490"/>
      <c r="BM105" s="490"/>
      <c r="BN105" s="490"/>
      <c r="BO105" s="490"/>
      <c r="BP105" s="490"/>
      <c r="BQ105" s="490"/>
      <c r="BR105" s="490"/>
      <c r="BS105" s="490"/>
      <c r="BT105" s="490"/>
      <c r="BU105" s="490"/>
      <c r="BV105" s="490"/>
      <c r="BW105" s="490"/>
      <c r="BX105" s="490"/>
      <c r="BY105" s="490"/>
      <c r="BZ105" s="490"/>
      <c r="CA105" s="490"/>
      <c r="CB105" s="490"/>
      <c r="CC105" s="490"/>
      <c r="CD105" s="490"/>
      <c r="CE105" s="490"/>
      <c r="CF105" s="490"/>
      <c r="CG105" s="490"/>
      <c r="CH105" s="490"/>
      <c r="CI105" s="490"/>
      <c r="CJ105" s="490"/>
      <c r="CK105" s="490"/>
      <c r="CL105" s="490"/>
      <c r="CM105" s="490"/>
      <c r="CN105" s="490"/>
      <c r="CO105" s="490"/>
      <c r="CP105" s="490"/>
      <c r="CQ105" s="490"/>
      <c r="CR105" s="490"/>
      <c r="CS105" s="490"/>
      <c r="CT105" s="490"/>
      <c r="CU105" s="490"/>
      <c r="CV105" s="490"/>
      <c r="CW105" s="490"/>
      <c r="CX105" s="490"/>
      <c r="CY105" s="490"/>
      <c r="CZ105" s="490"/>
      <c r="DA105" s="490"/>
      <c r="DB105" s="490"/>
      <c r="DC105" s="490"/>
      <c r="DD105" s="490"/>
      <c r="DE105" s="490"/>
      <c r="DF105" s="490"/>
      <c r="DG105" s="490"/>
      <c r="DH105" s="490"/>
      <c r="DI105" s="490"/>
      <c r="DJ105" s="490"/>
      <c r="DK105" s="490"/>
      <c r="DL105" s="490"/>
      <c r="DM105" s="490"/>
      <c r="DN105" s="490"/>
      <c r="DO105" s="490"/>
      <c r="DP105" s="490"/>
      <c r="DQ105" s="490"/>
      <c r="DR105" s="490"/>
      <c r="DS105" s="490"/>
      <c r="DT105" s="490"/>
      <c r="DU105" s="490"/>
      <c r="DV105" s="490"/>
      <c r="DW105" s="490"/>
      <c r="DX105" s="490"/>
      <c r="DY105" s="490"/>
      <c r="DZ105" s="490"/>
      <c r="EA105" s="490"/>
      <c r="EB105" s="490"/>
      <c r="EC105" s="490"/>
      <c r="ED105" s="490"/>
      <c r="EE105" s="490"/>
      <c r="EF105" s="490"/>
      <c r="EG105" s="490"/>
      <c r="EH105" s="490"/>
      <c r="EI105" s="490"/>
      <c r="EJ105" s="490"/>
      <c r="EK105" s="490"/>
      <c r="EL105" s="490"/>
      <c r="EM105" s="490"/>
      <c r="EN105" s="490"/>
      <c r="EO105" s="490"/>
      <c r="EP105" s="490"/>
      <c r="EQ105" s="490"/>
      <c r="ER105" s="490"/>
      <c r="ES105" s="490"/>
      <c r="ET105" s="490"/>
      <c r="EU105" s="490"/>
      <c r="EV105" s="490"/>
      <c r="EW105" s="490"/>
      <c r="EX105" s="490"/>
      <c r="EY105" s="490"/>
      <c r="EZ105" s="490"/>
      <c r="FA105" s="490"/>
      <c r="FB105" s="490"/>
      <c r="FC105" s="490"/>
      <c r="FD105" s="490"/>
      <c r="FE105" s="490"/>
      <c r="FF105" s="490"/>
      <c r="FG105" s="490"/>
      <c r="FH105" s="490"/>
      <c r="FI105" s="490"/>
      <c r="FJ105" s="490"/>
      <c r="FK105" s="490"/>
      <c r="FL105" s="490"/>
      <c r="FM105" s="490"/>
      <c r="FN105" s="490"/>
      <c r="FO105" s="490"/>
      <c r="FP105" s="490"/>
      <c r="FQ105" s="490"/>
      <c r="FR105" s="490"/>
      <c r="FS105" s="490"/>
      <c r="FT105" s="490"/>
      <c r="FU105" s="490"/>
      <c r="FV105" s="490"/>
      <c r="FW105" s="490"/>
      <c r="FX105" s="490"/>
      <c r="FY105" s="490"/>
      <c r="FZ105" s="490"/>
      <c r="GA105" s="490"/>
      <c r="GB105" s="490"/>
      <c r="GC105" s="490"/>
      <c r="GD105" s="490"/>
      <c r="GE105" s="490"/>
      <c r="GF105" s="490"/>
      <c r="GG105" s="490"/>
      <c r="GH105" s="490"/>
      <c r="GI105" s="490"/>
      <c r="GJ105" s="490"/>
      <c r="GK105" s="490"/>
      <c r="GL105" s="490"/>
      <c r="GM105" s="490"/>
      <c r="GN105" s="490"/>
      <c r="GO105" s="490"/>
      <c r="GP105" s="490"/>
      <c r="GQ105" s="490"/>
      <c r="GR105" s="490"/>
      <c r="GS105" s="490"/>
      <c r="GT105" s="490"/>
      <c r="GU105" s="490"/>
      <c r="GV105" s="490"/>
      <c r="GW105" s="490"/>
      <c r="GX105" s="490"/>
      <c r="GY105" s="490"/>
      <c r="GZ105" s="490"/>
      <c r="HA105" s="490"/>
      <c r="HB105" s="490"/>
      <c r="HC105" s="490"/>
      <c r="HD105" s="490"/>
      <c r="HE105" s="490"/>
      <c r="HF105" s="490"/>
      <c r="HG105" s="490"/>
      <c r="HH105" s="490"/>
      <c r="HI105" s="490"/>
      <c r="HJ105" s="490"/>
      <c r="HK105" s="490"/>
      <c r="HL105" s="490"/>
      <c r="HM105" s="490"/>
      <c r="HN105" s="490"/>
      <c r="HO105" s="490"/>
      <c r="HP105" s="490"/>
      <c r="HQ105" s="490"/>
      <c r="HR105" s="490"/>
      <c r="HS105" s="490"/>
      <c r="HT105" s="490"/>
      <c r="HU105" s="490"/>
      <c r="HV105" s="490"/>
      <c r="HW105" s="490"/>
      <c r="HX105" s="490"/>
      <c r="HY105" s="490"/>
      <c r="HZ105" s="490"/>
      <c r="IA105" s="490"/>
      <c r="IB105" s="490"/>
      <c r="IC105" s="490"/>
      <c r="ID105" s="490"/>
      <c r="IE105" s="490"/>
      <c r="IF105" s="490"/>
      <c r="IG105" s="490"/>
    </row>
    <row r="106" spans="1:241" ht="46.5" customHeight="1">
      <c r="A106" s="430" t="str">
        <f t="shared" si="2"/>
        <v>Baris Terisi</v>
      </c>
      <c r="B106" s="921"/>
      <c r="C106" s="942"/>
      <c r="D106" s="434">
        <f>IF(E106=0,"",2)</f>
        <v>2</v>
      </c>
      <c r="E106" s="435" t="s">
        <v>685</v>
      </c>
      <c r="F106" s="447"/>
      <c r="G106" s="902"/>
      <c r="H106" s="902"/>
      <c r="I106" s="902"/>
      <c r="J106" s="902"/>
      <c r="K106" s="483"/>
      <c r="L106" s="484"/>
      <c r="M106" s="485"/>
      <c r="N106" s="486">
        <f t="shared" si="3"/>
        <v>0</v>
      </c>
      <c r="O106" s="486"/>
      <c r="P106" s="487"/>
      <c r="Q106" s="487"/>
      <c r="R106" s="487"/>
      <c r="S106" s="487"/>
      <c r="T106" s="490"/>
      <c r="U106" s="490"/>
      <c r="V106" s="490"/>
      <c r="W106" s="490"/>
      <c r="X106" s="490"/>
      <c r="Y106" s="490"/>
      <c r="Z106" s="490"/>
      <c r="AA106" s="490"/>
      <c r="AB106" s="490"/>
      <c r="AC106" s="490"/>
      <c r="AD106" s="490"/>
      <c r="AE106" s="490"/>
      <c r="AF106" s="490"/>
      <c r="AG106" s="490"/>
      <c r="AH106" s="490"/>
      <c r="AI106" s="490"/>
      <c r="AJ106" s="490"/>
      <c r="AK106" s="490"/>
      <c r="AL106" s="490"/>
      <c r="AM106" s="490"/>
      <c r="AN106" s="490"/>
      <c r="AO106" s="490"/>
      <c r="AP106" s="490"/>
      <c r="AQ106" s="490"/>
      <c r="AR106" s="490"/>
      <c r="AS106" s="490"/>
      <c r="AT106" s="490"/>
      <c r="AU106" s="490"/>
      <c r="AV106" s="490"/>
      <c r="AW106" s="490"/>
      <c r="AX106" s="490"/>
      <c r="AY106" s="490"/>
      <c r="AZ106" s="490"/>
      <c r="BA106" s="490"/>
      <c r="BB106" s="490"/>
      <c r="BC106" s="490"/>
      <c r="BD106" s="490"/>
      <c r="BE106" s="490"/>
      <c r="BF106" s="490"/>
      <c r="BG106" s="490"/>
      <c r="BH106" s="490"/>
      <c r="BI106" s="490"/>
      <c r="BJ106" s="490"/>
      <c r="BK106" s="490"/>
      <c r="BL106" s="490"/>
      <c r="BM106" s="490"/>
      <c r="BN106" s="490"/>
      <c r="BO106" s="490"/>
      <c r="BP106" s="490"/>
      <c r="BQ106" s="490"/>
      <c r="BR106" s="490"/>
      <c r="BS106" s="490"/>
      <c r="BT106" s="490"/>
      <c r="BU106" s="490"/>
      <c r="BV106" s="490"/>
      <c r="BW106" s="490"/>
      <c r="BX106" s="490"/>
      <c r="BY106" s="490"/>
      <c r="BZ106" s="490"/>
      <c r="CA106" s="490"/>
      <c r="CB106" s="490"/>
      <c r="CC106" s="490"/>
      <c r="CD106" s="490"/>
      <c r="CE106" s="490"/>
      <c r="CF106" s="490"/>
      <c r="CG106" s="490"/>
      <c r="CH106" s="490"/>
      <c r="CI106" s="490"/>
      <c r="CJ106" s="490"/>
      <c r="CK106" s="490"/>
      <c r="CL106" s="490"/>
      <c r="CM106" s="490"/>
      <c r="CN106" s="490"/>
      <c r="CO106" s="490"/>
      <c r="CP106" s="490"/>
      <c r="CQ106" s="490"/>
      <c r="CR106" s="490"/>
      <c r="CS106" s="490"/>
      <c r="CT106" s="490"/>
      <c r="CU106" s="490"/>
      <c r="CV106" s="490"/>
      <c r="CW106" s="490"/>
      <c r="CX106" s="490"/>
      <c r="CY106" s="490"/>
      <c r="CZ106" s="490"/>
      <c r="DA106" s="490"/>
      <c r="DB106" s="490"/>
      <c r="DC106" s="490"/>
      <c r="DD106" s="490"/>
      <c r="DE106" s="490"/>
      <c r="DF106" s="490"/>
      <c r="DG106" s="490"/>
      <c r="DH106" s="490"/>
      <c r="DI106" s="490"/>
      <c r="DJ106" s="490"/>
      <c r="DK106" s="490"/>
      <c r="DL106" s="490"/>
      <c r="DM106" s="490"/>
      <c r="DN106" s="490"/>
      <c r="DO106" s="490"/>
      <c r="DP106" s="490"/>
      <c r="DQ106" s="490"/>
      <c r="DR106" s="490"/>
      <c r="DS106" s="490"/>
      <c r="DT106" s="490"/>
      <c r="DU106" s="490"/>
      <c r="DV106" s="490"/>
      <c r="DW106" s="490"/>
      <c r="DX106" s="490"/>
      <c r="DY106" s="490"/>
      <c r="DZ106" s="490"/>
      <c r="EA106" s="490"/>
      <c r="EB106" s="490"/>
      <c r="EC106" s="490"/>
      <c r="ED106" s="490"/>
      <c r="EE106" s="490"/>
      <c r="EF106" s="490"/>
      <c r="EG106" s="490"/>
      <c r="EH106" s="490"/>
      <c r="EI106" s="490"/>
      <c r="EJ106" s="490"/>
      <c r="EK106" s="490"/>
      <c r="EL106" s="490"/>
      <c r="EM106" s="490"/>
      <c r="EN106" s="490"/>
      <c r="EO106" s="490"/>
      <c r="EP106" s="490"/>
      <c r="EQ106" s="490"/>
      <c r="ER106" s="490"/>
      <c r="ES106" s="490"/>
      <c r="ET106" s="490"/>
      <c r="EU106" s="490"/>
      <c r="EV106" s="490"/>
      <c r="EW106" s="490"/>
      <c r="EX106" s="490"/>
      <c r="EY106" s="490"/>
      <c r="EZ106" s="490"/>
      <c r="FA106" s="490"/>
      <c r="FB106" s="490"/>
      <c r="FC106" s="490"/>
      <c r="FD106" s="490"/>
      <c r="FE106" s="490"/>
      <c r="FF106" s="490"/>
      <c r="FG106" s="490"/>
      <c r="FH106" s="490"/>
      <c r="FI106" s="490"/>
      <c r="FJ106" s="490"/>
      <c r="FK106" s="490"/>
      <c r="FL106" s="490"/>
      <c r="FM106" s="490"/>
      <c r="FN106" s="490"/>
      <c r="FO106" s="490"/>
      <c r="FP106" s="490"/>
      <c r="FQ106" s="490"/>
      <c r="FR106" s="490"/>
      <c r="FS106" s="490"/>
      <c r="FT106" s="490"/>
      <c r="FU106" s="490"/>
      <c r="FV106" s="490"/>
      <c r="FW106" s="490"/>
      <c r="FX106" s="490"/>
      <c r="FY106" s="490"/>
      <c r="FZ106" s="490"/>
      <c r="GA106" s="490"/>
      <c r="GB106" s="490"/>
      <c r="GC106" s="490"/>
      <c r="GD106" s="490"/>
      <c r="GE106" s="490"/>
      <c r="GF106" s="490"/>
      <c r="GG106" s="490"/>
      <c r="GH106" s="490"/>
      <c r="GI106" s="490"/>
      <c r="GJ106" s="490"/>
      <c r="GK106" s="490"/>
      <c r="GL106" s="490"/>
      <c r="GM106" s="490"/>
      <c r="GN106" s="490"/>
      <c r="GO106" s="490"/>
      <c r="GP106" s="490"/>
      <c r="GQ106" s="490"/>
      <c r="GR106" s="490"/>
      <c r="GS106" s="490"/>
      <c r="GT106" s="490"/>
      <c r="GU106" s="490"/>
      <c r="GV106" s="490"/>
      <c r="GW106" s="490"/>
      <c r="GX106" s="490"/>
      <c r="GY106" s="490"/>
      <c r="GZ106" s="490"/>
      <c r="HA106" s="490"/>
      <c r="HB106" s="490"/>
      <c r="HC106" s="490"/>
      <c r="HD106" s="490"/>
      <c r="HE106" s="490"/>
      <c r="HF106" s="490"/>
      <c r="HG106" s="490"/>
      <c r="HH106" s="490"/>
      <c r="HI106" s="490"/>
      <c r="HJ106" s="490"/>
      <c r="HK106" s="490"/>
      <c r="HL106" s="490"/>
      <c r="HM106" s="490"/>
      <c r="HN106" s="490"/>
      <c r="HO106" s="490"/>
      <c r="HP106" s="490"/>
      <c r="HQ106" s="490"/>
      <c r="HR106" s="490"/>
      <c r="HS106" s="490"/>
      <c r="HT106" s="490"/>
      <c r="HU106" s="490"/>
      <c r="HV106" s="490"/>
      <c r="HW106" s="490"/>
      <c r="HX106" s="490"/>
      <c r="HY106" s="490"/>
      <c r="HZ106" s="490"/>
      <c r="IA106" s="490"/>
      <c r="IB106" s="490"/>
      <c r="IC106" s="490"/>
      <c r="ID106" s="490"/>
      <c r="IE106" s="490"/>
      <c r="IF106" s="490"/>
      <c r="IG106" s="490"/>
    </row>
    <row r="107" spans="1:241" ht="42.75" customHeight="1">
      <c r="A107" s="430" t="str">
        <f t="shared" si="2"/>
        <v>Baris Terisi</v>
      </c>
      <c r="B107" s="921"/>
      <c r="C107" s="942"/>
      <c r="D107" s="434">
        <f>IF(E107=0,"",3)</f>
        <v>3</v>
      </c>
      <c r="E107" s="435" t="s">
        <v>686</v>
      </c>
      <c r="F107" s="450"/>
      <c r="G107" s="902"/>
      <c r="H107" s="902"/>
      <c r="I107" s="902"/>
      <c r="J107" s="902"/>
      <c r="K107" s="483"/>
      <c r="L107" s="484"/>
      <c r="M107" s="485"/>
      <c r="N107" s="486">
        <f t="shared" si="3"/>
        <v>0</v>
      </c>
      <c r="O107" s="486"/>
      <c r="P107" s="487"/>
      <c r="Q107" s="487"/>
      <c r="R107" s="487"/>
      <c r="S107" s="487"/>
      <c r="T107" s="490"/>
      <c r="U107" s="490"/>
      <c r="V107" s="490"/>
      <c r="W107" s="490"/>
      <c r="X107" s="490"/>
      <c r="Y107" s="490"/>
      <c r="Z107" s="490"/>
      <c r="AA107" s="490"/>
      <c r="AB107" s="490"/>
      <c r="AC107" s="490"/>
      <c r="AD107" s="490"/>
      <c r="AE107" s="490"/>
      <c r="AF107" s="490"/>
      <c r="AG107" s="490"/>
      <c r="AH107" s="490"/>
      <c r="AI107" s="490"/>
      <c r="AJ107" s="490"/>
      <c r="AK107" s="490"/>
      <c r="AL107" s="490"/>
      <c r="AM107" s="490"/>
      <c r="AN107" s="490"/>
      <c r="AO107" s="490"/>
      <c r="AP107" s="490"/>
      <c r="AQ107" s="490"/>
      <c r="AR107" s="490"/>
      <c r="AS107" s="490"/>
      <c r="AT107" s="490"/>
      <c r="AU107" s="490"/>
      <c r="AV107" s="490"/>
      <c r="AW107" s="490"/>
      <c r="AX107" s="490"/>
      <c r="AY107" s="490"/>
      <c r="AZ107" s="490"/>
      <c r="BA107" s="490"/>
      <c r="BB107" s="490"/>
      <c r="BC107" s="490"/>
      <c r="BD107" s="490"/>
      <c r="BE107" s="490"/>
      <c r="BF107" s="490"/>
      <c r="BG107" s="490"/>
      <c r="BH107" s="490"/>
      <c r="BI107" s="490"/>
      <c r="BJ107" s="490"/>
      <c r="BK107" s="490"/>
      <c r="BL107" s="490"/>
      <c r="BM107" s="490"/>
      <c r="BN107" s="490"/>
      <c r="BO107" s="490"/>
      <c r="BP107" s="490"/>
      <c r="BQ107" s="490"/>
      <c r="BR107" s="490"/>
      <c r="BS107" s="490"/>
      <c r="BT107" s="490"/>
      <c r="BU107" s="490"/>
      <c r="BV107" s="490"/>
      <c r="BW107" s="490"/>
      <c r="BX107" s="490"/>
      <c r="BY107" s="490"/>
      <c r="BZ107" s="490"/>
      <c r="CA107" s="490"/>
      <c r="CB107" s="490"/>
      <c r="CC107" s="490"/>
      <c r="CD107" s="490"/>
      <c r="CE107" s="490"/>
      <c r="CF107" s="490"/>
      <c r="CG107" s="490"/>
      <c r="CH107" s="490"/>
      <c r="CI107" s="490"/>
      <c r="CJ107" s="490"/>
      <c r="CK107" s="490"/>
      <c r="CL107" s="490"/>
      <c r="CM107" s="490"/>
      <c r="CN107" s="490"/>
      <c r="CO107" s="490"/>
      <c r="CP107" s="490"/>
      <c r="CQ107" s="490"/>
      <c r="CR107" s="490"/>
      <c r="CS107" s="490"/>
      <c r="CT107" s="490"/>
      <c r="CU107" s="490"/>
      <c r="CV107" s="490"/>
      <c r="CW107" s="490"/>
      <c r="CX107" s="490"/>
      <c r="CY107" s="490"/>
      <c r="CZ107" s="490"/>
      <c r="DA107" s="490"/>
      <c r="DB107" s="490"/>
      <c r="DC107" s="490"/>
      <c r="DD107" s="490"/>
      <c r="DE107" s="490"/>
      <c r="DF107" s="490"/>
      <c r="DG107" s="490"/>
      <c r="DH107" s="490"/>
      <c r="DI107" s="490"/>
      <c r="DJ107" s="490"/>
      <c r="DK107" s="490"/>
      <c r="DL107" s="490"/>
      <c r="DM107" s="490"/>
      <c r="DN107" s="490"/>
      <c r="DO107" s="490"/>
      <c r="DP107" s="490"/>
      <c r="DQ107" s="490"/>
      <c r="DR107" s="490"/>
      <c r="DS107" s="490"/>
      <c r="DT107" s="490"/>
      <c r="DU107" s="490"/>
      <c r="DV107" s="490"/>
      <c r="DW107" s="490"/>
      <c r="DX107" s="490"/>
      <c r="DY107" s="490"/>
      <c r="DZ107" s="490"/>
      <c r="EA107" s="490"/>
      <c r="EB107" s="490"/>
      <c r="EC107" s="490"/>
      <c r="ED107" s="490"/>
      <c r="EE107" s="490"/>
      <c r="EF107" s="490"/>
      <c r="EG107" s="490"/>
      <c r="EH107" s="490"/>
      <c r="EI107" s="490"/>
      <c r="EJ107" s="490"/>
      <c r="EK107" s="490"/>
      <c r="EL107" s="490"/>
      <c r="EM107" s="490"/>
      <c r="EN107" s="490"/>
      <c r="EO107" s="490"/>
      <c r="EP107" s="490"/>
      <c r="EQ107" s="490"/>
      <c r="ER107" s="490"/>
      <c r="ES107" s="490"/>
      <c r="ET107" s="490"/>
      <c r="EU107" s="490"/>
      <c r="EV107" s="490"/>
      <c r="EW107" s="490"/>
      <c r="EX107" s="490"/>
      <c r="EY107" s="490"/>
      <c r="EZ107" s="490"/>
      <c r="FA107" s="490"/>
      <c r="FB107" s="490"/>
      <c r="FC107" s="490"/>
      <c r="FD107" s="490"/>
      <c r="FE107" s="490"/>
      <c r="FF107" s="490"/>
      <c r="FG107" s="490"/>
      <c r="FH107" s="490"/>
      <c r="FI107" s="490"/>
      <c r="FJ107" s="490"/>
      <c r="FK107" s="490"/>
      <c r="FL107" s="490"/>
      <c r="FM107" s="490"/>
      <c r="FN107" s="490"/>
      <c r="FO107" s="490"/>
      <c r="FP107" s="490"/>
      <c r="FQ107" s="490"/>
      <c r="FR107" s="490"/>
      <c r="FS107" s="490"/>
      <c r="FT107" s="490"/>
      <c r="FU107" s="490"/>
      <c r="FV107" s="490"/>
      <c r="FW107" s="490"/>
      <c r="FX107" s="490"/>
      <c r="FY107" s="490"/>
      <c r="FZ107" s="490"/>
      <c r="GA107" s="490"/>
      <c r="GB107" s="490"/>
      <c r="GC107" s="490"/>
      <c r="GD107" s="490"/>
      <c r="GE107" s="490"/>
      <c r="GF107" s="490"/>
      <c r="GG107" s="490"/>
      <c r="GH107" s="490"/>
      <c r="GI107" s="490"/>
      <c r="GJ107" s="490"/>
      <c r="GK107" s="490"/>
      <c r="GL107" s="490"/>
      <c r="GM107" s="490"/>
      <c r="GN107" s="490"/>
      <c r="GO107" s="490"/>
      <c r="GP107" s="490"/>
      <c r="GQ107" s="490"/>
      <c r="GR107" s="490"/>
      <c r="GS107" s="490"/>
      <c r="GT107" s="490"/>
      <c r="GU107" s="490"/>
      <c r="GV107" s="490"/>
      <c r="GW107" s="490"/>
      <c r="GX107" s="490"/>
      <c r="GY107" s="490"/>
      <c r="GZ107" s="490"/>
      <c r="HA107" s="490"/>
      <c r="HB107" s="490"/>
      <c r="HC107" s="490"/>
      <c r="HD107" s="490"/>
      <c r="HE107" s="490"/>
      <c r="HF107" s="490"/>
      <c r="HG107" s="490"/>
      <c r="HH107" s="490"/>
      <c r="HI107" s="490"/>
      <c r="HJ107" s="490"/>
      <c r="HK107" s="490"/>
      <c r="HL107" s="490"/>
      <c r="HM107" s="490"/>
      <c r="HN107" s="490"/>
      <c r="HO107" s="490"/>
      <c r="HP107" s="490"/>
      <c r="HQ107" s="490"/>
      <c r="HR107" s="490"/>
      <c r="HS107" s="490"/>
      <c r="HT107" s="490"/>
      <c r="HU107" s="490"/>
      <c r="HV107" s="490"/>
      <c r="HW107" s="490"/>
      <c r="HX107" s="490"/>
      <c r="HY107" s="490"/>
      <c r="HZ107" s="490"/>
      <c r="IA107" s="490"/>
      <c r="IB107" s="490"/>
      <c r="IC107" s="490"/>
      <c r="ID107" s="490"/>
      <c r="IE107" s="490"/>
      <c r="IF107" s="490"/>
      <c r="IG107" s="490"/>
    </row>
    <row r="108" spans="1:241" ht="40.5" customHeight="1">
      <c r="A108" s="430" t="str">
        <f t="shared" ref="A108:A113" si="5">IF(E108=0,"Hapus baris kosong","Baris Terisi")</f>
        <v>Baris Terisi</v>
      </c>
      <c r="B108" s="920">
        <v>14</v>
      </c>
      <c r="C108" s="941" t="s">
        <v>687</v>
      </c>
      <c r="D108" s="431">
        <f>IF(E108=0,"",1)</f>
        <v>1</v>
      </c>
      <c r="E108" s="432" t="s">
        <v>688</v>
      </c>
      <c r="F108" s="446"/>
      <c r="G108" s="902">
        <f>IF($S108=$O$174,$S108,1)</f>
        <v>1</v>
      </c>
      <c r="H108" s="902">
        <f>IF($S108=$P$174,$S108,2)</f>
        <v>2</v>
      </c>
      <c r="I108" s="902">
        <f>IF($S108=$Q$174,$S108,3)</f>
        <v>3</v>
      </c>
      <c r="J108" s="902">
        <f>IF($S108=$R$174,$S108,4)</f>
        <v>4</v>
      </c>
      <c r="K108" s="483"/>
      <c r="L108" s="484"/>
      <c r="M108" s="485"/>
      <c r="N108" s="486">
        <f t="shared" si="3"/>
        <v>0</v>
      </c>
      <c r="O108" s="486">
        <f>SUM(N108:N111)</f>
        <v>0</v>
      </c>
      <c r="P108" s="487">
        <v>4</v>
      </c>
      <c r="Q108" s="487">
        <f>(O108/P108)*100</f>
        <v>0</v>
      </c>
      <c r="R108" s="221">
        <f>IF(Q108&gt;=80,4,IF(Q108&gt;=60,3,IF(Q108&gt;=40,2,IF(Q108&gt;=20,1,0))))</f>
        <v>0</v>
      </c>
      <c r="S108" s="487">
        <f>IF(R108=1,$O$174,IF(R108=2,$P$174,IF(R108=3,$Q$174,IF(R108=4,$R$174,0))))</f>
        <v>0</v>
      </c>
      <c r="T108" s="490"/>
      <c r="U108" s="490"/>
      <c r="V108" s="490"/>
      <c r="W108" s="490"/>
      <c r="X108" s="490"/>
      <c r="Y108" s="490"/>
      <c r="Z108" s="490"/>
      <c r="AA108" s="490"/>
      <c r="AB108" s="490"/>
      <c r="AC108" s="490"/>
      <c r="AD108" s="490"/>
      <c r="AE108" s="490"/>
      <c r="AF108" s="490"/>
      <c r="AG108" s="490"/>
      <c r="AH108" s="490"/>
      <c r="AI108" s="490"/>
      <c r="AJ108" s="490"/>
      <c r="AK108" s="490"/>
      <c r="AL108" s="490"/>
      <c r="AM108" s="490"/>
      <c r="AN108" s="490"/>
      <c r="AO108" s="490"/>
      <c r="AP108" s="490"/>
      <c r="AQ108" s="490"/>
      <c r="AR108" s="490"/>
      <c r="AS108" s="490"/>
      <c r="AT108" s="490"/>
      <c r="AU108" s="490"/>
      <c r="AV108" s="490"/>
      <c r="AW108" s="490"/>
      <c r="AX108" s="490"/>
      <c r="AY108" s="490"/>
      <c r="AZ108" s="490"/>
      <c r="BA108" s="490"/>
      <c r="BB108" s="490"/>
      <c r="BC108" s="490"/>
      <c r="BD108" s="490"/>
      <c r="BE108" s="490"/>
      <c r="BF108" s="490"/>
      <c r="BG108" s="490"/>
      <c r="BH108" s="490"/>
      <c r="BI108" s="490"/>
      <c r="BJ108" s="490"/>
      <c r="BK108" s="490"/>
      <c r="BL108" s="490"/>
      <c r="BM108" s="490"/>
      <c r="BN108" s="490"/>
      <c r="BO108" s="490"/>
      <c r="BP108" s="490"/>
      <c r="BQ108" s="490"/>
      <c r="BR108" s="490"/>
      <c r="BS108" s="490"/>
      <c r="BT108" s="490"/>
      <c r="BU108" s="490"/>
      <c r="BV108" s="490"/>
      <c r="BW108" s="490"/>
      <c r="BX108" s="490"/>
      <c r="BY108" s="490"/>
      <c r="BZ108" s="490"/>
      <c r="CA108" s="490"/>
      <c r="CB108" s="490"/>
      <c r="CC108" s="490"/>
      <c r="CD108" s="490"/>
      <c r="CE108" s="490"/>
      <c r="CF108" s="490"/>
      <c r="CG108" s="490"/>
      <c r="CH108" s="490"/>
      <c r="CI108" s="490"/>
      <c r="CJ108" s="490"/>
      <c r="CK108" s="490"/>
      <c r="CL108" s="490"/>
      <c r="CM108" s="490"/>
      <c r="CN108" s="490"/>
      <c r="CO108" s="490"/>
      <c r="CP108" s="490"/>
      <c r="CQ108" s="490"/>
      <c r="CR108" s="490"/>
      <c r="CS108" s="490"/>
      <c r="CT108" s="490"/>
      <c r="CU108" s="490"/>
      <c r="CV108" s="490"/>
      <c r="CW108" s="490"/>
      <c r="CX108" s="490"/>
      <c r="CY108" s="490"/>
      <c r="CZ108" s="490"/>
      <c r="DA108" s="490"/>
      <c r="DB108" s="490"/>
      <c r="DC108" s="490"/>
      <c r="DD108" s="490"/>
      <c r="DE108" s="490"/>
      <c r="DF108" s="490"/>
      <c r="DG108" s="490"/>
      <c r="DH108" s="490"/>
      <c r="DI108" s="490"/>
      <c r="DJ108" s="490"/>
      <c r="DK108" s="490"/>
      <c r="DL108" s="490"/>
      <c r="DM108" s="490"/>
      <c r="DN108" s="490"/>
      <c r="DO108" s="490"/>
      <c r="DP108" s="490"/>
      <c r="DQ108" s="490"/>
      <c r="DR108" s="490"/>
      <c r="DS108" s="490"/>
      <c r="DT108" s="490"/>
      <c r="DU108" s="490"/>
      <c r="DV108" s="490"/>
      <c r="DW108" s="490"/>
      <c r="DX108" s="490"/>
      <c r="DY108" s="490"/>
      <c r="DZ108" s="490"/>
      <c r="EA108" s="490"/>
      <c r="EB108" s="490"/>
      <c r="EC108" s="490"/>
      <c r="ED108" s="490"/>
      <c r="EE108" s="490"/>
      <c r="EF108" s="490"/>
      <c r="EG108" s="490"/>
      <c r="EH108" s="490"/>
      <c r="EI108" s="490"/>
      <c r="EJ108" s="490"/>
      <c r="EK108" s="490"/>
      <c r="EL108" s="490"/>
      <c r="EM108" s="490"/>
      <c r="EN108" s="490"/>
      <c r="EO108" s="490"/>
      <c r="EP108" s="490"/>
      <c r="EQ108" s="490"/>
      <c r="ER108" s="490"/>
      <c r="ES108" s="490"/>
      <c r="ET108" s="490"/>
      <c r="EU108" s="490"/>
      <c r="EV108" s="490"/>
      <c r="EW108" s="490"/>
      <c r="EX108" s="490"/>
      <c r="EY108" s="490"/>
      <c r="EZ108" s="490"/>
      <c r="FA108" s="490"/>
      <c r="FB108" s="490"/>
      <c r="FC108" s="490"/>
      <c r="FD108" s="490"/>
      <c r="FE108" s="490"/>
      <c r="FF108" s="490"/>
      <c r="FG108" s="490"/>
      <c r="FH108" s="490"/>
      <c r="FI108" s="490"/>
      <c r="FJ108" s="490"/>
      <c r="FK108" s="490"/>
      <c r="FL108" s="490"/>
      <c r="FM108" s="490"/>
      <c r="FN108" s="490"/>
      <c r="FO108" s="490"/>
      <c r="FP108" s="490"/>
      <c r="FQ108" s="490"/>
      <c r="FR108" s="490"/>
      <c r="FS108" s="490"/>
      <c r="FT108" s="490"/>
      <c r="FU108" s="490"/>
      <c r="FV108" s="490"/>
      <c r="FW108" s="490"/>
      <c r="FX108" s="490"/>
      <c r="FY108" s="490"/>
      <c r="FZ108" s="490"/>
      <c r="GA108" s="490"/>
      <c r="GB108" s="490"/>
      <c r="GC108" s="490"/>
      <c r="GD108" s="490"/>
      <c r="GE108" s="490"/>
      <c r="GF108" s="490"/>
      <c r="GG108" s="490"/>
      <c r="GH108" s="490"/>
      <c r="GI108" s="490"/>
      <c r="GJ108" s="490"/>
      <c r="GK108" s="490"/>
      <c r="GL108" s="490"/>
      <c r="GM108" s="490"/>
      <c r="GN108" s="490"/>
      <c r="GO108" s="490"/>
      <c r="GP108" s="490"/>
      <c r="GQ108" s="490"/>
      <c r="GR108" s="490"/>
      <c r="GS108" s="490"/>
      <c r="GT108" s="490"/>
      <c r="GU108" s="490"/>
      <c r="GV108" s="490"/>
      <c r="GW108" s="490"/>
      <c r="GX108" s="490"/>
      <c r="GY108" s="490"/>
      <c r="GZ108" s="490"/>
      <c r="HA108" s="490"/>
      <c r="HB108" s="490"/>
      <c r="HC108" s="490"/>
      <c r="HD108" s="490"/>
      <c r="HE108" s="490"/>
      <c r="HF108" s="490"/>
      <c r="HG108" s="490"/>
      <c r="HH108" s="490"/>
      <c r="HI108" s="490"/>
      <c r="HJ108" s="490"/>
      <c r="HK108" s="490"/>
      <c r="HL108" s="490"/>
      <c r="HM108" s="490"/>
      <c r="HN108" s="490"/>
      <c r="HO108" s="490"/>
      <c r="HP108" s="490"/>
      <c r="HQ108" s="490"/>
      <c r="HR108" s="490"/>
      <c r="HS108" s="490"/>
      <c r="HT108" s="490"/>
      <c r="HU108" s="490"/>
      <c r="HV108" s="490"/>
      <c r="HW108" s="490"/>
      <c r="HX108" s="490"/>
      <c r="HY108" s="490"/>
      <c r="HZ108" s="490"/>
      <c r="IA108" s="490"/>
      <c r="IB108" s="490"/>
      <c r="IC108" s="490"/>
      <c r="ID108" s="490"/>
      <c r="IE108" s="490"/>
      <c r="IF108" s="490"/>
      <c r="IG108" s="490"/>
    </row>
    <row r="109" spans="1:241" ht="45" customHeight="1">
      <c r="A109" s="430" t="str">
        <f t="shared" si="5"/>
        <v>Baris Terisi</v>
      </c>
      <c r="B109" s="921"/>
      <c r="C109" s="942"/>
      <c r="D109" s="434">
        <f>IF(E109=0,"",2)</f>
        <v>2</v>
      </c>
      <c r="E109" s="435" t="s">
        <v>689</v>
      </c>
      <c r="F109" s="447"/>
      <c r="G109" s="902"/>
      <c r="H109" s="902"/>
      <c r="I109" s="902"/>
      <c r="J109" s="902"/>
      <c r="K109" s="483"/>
      <c r="L109" s="484"/>
      <c r="M109" s="485"/>
      <c r="N109" s="486">
        <f t="shared" si="3"/>
        <v>0</v>
      </c>
      <c r="O109" s="486"/>
      <c r="P109" s="487"/>
      <c r="Q109" s="487"/>
      <c r="R109" s="487"/>
      <c r="S109" s="487"/>
      <c r="T109" s="490"/>
      <c r="U109" s="490"/>
      <c r="V109" s="490"/>
      <c r="W109" s="490"/>
      <c r="X109" s="490"/>
      <c r="Y109" s="490"/>
      <c r="Z109" s="490"/>
      <c r="AA109" s="490"/>
      <c r="AB109" s="490"/>
      <c r="AC109" s="490"/>
      <c r="AD109" s="490"/>
      <c r="AE109" s="490"/>
      <c r="AF109" s="490"/>
      <c r="AG109" s="490"/>
      <c r="AH109" s="490"/>
      <c r="AI109" s="490"/>
      <c r="AJ109" s="490"/>
      <c r="AK109" s="490"/>
      <c r="AL109" s="490"/>
      <c r="AM109" s="490"/>
      <c r="AN109" s="490"/>
      <c r="AO109" s="490"/>
      <c r="AP109" s="490"/>
      <c r="AQ109" s="490"/>
      <c r="AR109" s="490"/>
      <c r="AS109" s="490"/>
      <c r="AT109" s="490"/>
      <c r="AU109" s="490"/>
      <c r="AV109" s="490"/>
      <c r="AW109" s="490"/>
      <c r="AX109" s="490"/>
      <c r="AY109" s="490"/>
      <c r="AZ109" s="490"/>
      <c r="BA109" s="490"/>
      <c r="BB109" s="490"/>
      <c r="BC109" s="490"/>
      <c r="BD109" s="490"/>
      <c r="BE109" s="490"/>
      <c r="BF109" s="490"/>
      <c r="BG109" s="490"/>
      <c r="BH109" s="490"/>
      <c r="BI109" s="490"/>
      <c r="BJ109" s="490"/>
      <c r="BK109" s="490"/>
      <c r="BL109" s="490"/>
      <c r="BM109" s="490"/>
      <c r="BN109" s="490"/>
      <c r="BO109" s="490"/>
      <c r="BP109" s="490"/>
      <c r="BQ109" s="490"/>
      <c r="BR109" s="490"/>
      <c r="BS109" s="490"/>
      <c r="BT109" s="490"/>
      <c r="BU109" s="490"/>
      <c r="BV109" s="490"/>
      <c r="BW109" s="490"/>
      <c r="BX109" s="490"/>
      <c r="BY109" s="490"/>
      <c r="BZ109" s="490"/>
      <c r="CA109" s="490"/>
      <c r="CB109" s="490"/>
      <c r="CC109" s="490"/>
      <c r="CD109" s="490"/>
      <c r="CE109" s="490"/>
      <c r="CF109" s="490"/>
      <c r="CG109" s="490"/>
      <c r="CH109" s="490"/>
      <c r="CI109" s="490"/>
      <c r="CJ109" s="490"/>
      <c r="CK109" s="490"/>
      <c r="CL109" s="490"/>
      <c r="CM109" s="490"/>
      <c r="CN109" s="490"/>
      <c r="CO109" s="490"/>
      <c r="CP109" s="490"/>
      <c r="CQ109" s="490"/>
      <c r="CR109" s="490"/>
      <c r="CS109" s="490"/>
      <c r="CT109" s="490"/>
      <c r="CU109" s="490"/>
      <c r="CV109" s="490"/>
      <c r="CW109" s="490"/>
      <c r="CX109" s="490"/>
      <c r="CY109" s="490"/>
      <c r="CZ109" s="490"/>
      <c r="DA109" s="490"/>
      <c r="DB109" s="490"/>
      <c r="DC109" s="490"/>
      <c r="DD109" s="490"/>
      <c r="DE109" s="490"/>
      <c r="DF109" s="490"/>
      <c r="DG109" s="490"/>
      <c r="DH109" s="490"/>
      <c r="DI109" s="490"/>
      <c r="DJ109" s="490"/>
      <c r="DK109" s="490"/>
      <c r="DL109" s="490"/>
      <c r="DM109" s="490"/>
      <c r="DN109" s="490"/>
      <c r="DO109" s="490"/>
      <c r="DP109" s="490"/>
      <c r="DQ109" s="490"/>
      <c r="DR109" s="490"/>
      <c r="DS109" s="490"/>
      <c r="DT109" s="490"/>
      <c r="DU109" s="490"/>
      <c r="DV109" s="490"/>
      <c r="DW109" s="490"/>
      <c r="DX109" s="490"/>
      <c r="DY109" s="490"/>
      <c r="DZ109" s="490"/>
      <c r="EA109" s="490"/>
      <c r="EB109" s="490"/>
      <c r="EC109" s="490"/>
      <c r="ED109" s="490"/>
      <c r="EE109" s="490"/>
      <c r="EF109" s="490"/>
      <c r="EG109" s="490"/>
      <c r="EH109" s="490"/>
      <c r="EI109" s="490"/>
      <c r="EJ109" s="490"/>
      <c r="EK109" s="490"/>
      <c r="EL109" s="490"/>
      <c r="EM109" s="490"/>
      <c r="EN109" s="490"/>
      <c r="EO109" s="490"/>
      <c r="EP109" s="490"/>
      <c r="EQ109" s="490"/>
      <c r="ER109" s="490"/>
      <c r="ES109" s="490"/>
      <c r="ET109" s="490"/>
      <c r="EU109" s="490"/>
      <c r="EV109" s="490"/>
      <c r="EW109" s="490"/>
      <c r="EX109" s="490"/>
      <c r="EY109" s="490"/>
      <c r="EZ109" s="490"/>
      <c r="FA109" s="490"/>
      <c r="FB109" s="490"/>
      <c r="FC109" s="490"/>
      <c r="FD109" s="490"/>
      <c r="FE109" s="490"/>
      <c r="FF109" s="490"/>
      <c r="FG109" s="490"/>
      <c r="FH109" s="490"/>
      <c r="FI109" s="490"/>
      <c r="FJ109" s="490"/>
      <c r="FK109" s="490"/>
      <c r="FL109" s="490"/>
      <c r="FM109" s="490"/>
      <c r="FN109" s="490"/>
      <c r="FO109" s="490"/>
      <c r="FP109" s="490"/>
      <c r="FQ109" s="490"/>
      <c r="FR109" s="490"/>
      <c r="FS109" s="490"/>
      <c r="FT109" s="490"/>
      <c r="FU109" s="490"/>
      <c r="FV109" s="490"/>
      <c r="FW109" s="490"/>
      <c r="FX109" s="490"/>
      <c r="FY109" s="490"/>
      <c r="FZ109" s="490"/>
      <c r="GA109" s="490"/>
      <c r="GB109" s="490"/>
      <c r="GC109" s="490"/>
      <c r="GD109" s="490"/>
      <c r="GE109" s="490"/>
      <c r="GF109" s="490"/>
      <c r="GG109" s="490"/>
      <c r="GH109" s="490"/>
      <c r="GI109" s="490"/>
      <c r="GJ109" s="490"/>
      <c r="GK109" s="490"/>
      <c r="GL109" s="490"/>
      <c r="GM109" s="490"/>
      <c r="GN109" s="490"/>
      <c r="GO109" s="490"/>
      <c r="GP109" s="490"/>
      <c r="GQ109" s="490"/>
      <c r="GR109" s="490"/>
      <c r="GS109" s="490"/>
      <c r="GT109" s="490"/>
      <c r="GU109" s="490"/>
      <c r="GV109" s="490"/>
      <c r="GW109" s="490"/>
      <c r="GX109" s="490"/>
      <c r="GY109" s="490"/>
      <c r="GZ109" s="490"/>
      <c r="HA109" s="490"/>
      <c r="HB109" s="490"/>
      <c r="HC109" s="490"/>
      <c r="HD109" s="490"/>
      <c r="HE109" s="490"/>
      <c r="HF109" s="490"/>
      <c r="HG109" s="490"/>
      <c r="HH109" s="490"/>
      <c r="HI109" s="490"/>
      <c r="HJ109" s="490"/>
      <c r="HK109" s="490"/>
      <c r="HL109" s="490"/>
      <c r="HM109" s="490"/>
      <c r="HN109" s="490"/>
      <c r="HO109" s="490"/>
      <c r="HP109" s="490"/>
      <c r="HQ109" s="490"/>
      <c r="HR109" s="490"/>
      <c r="HS109" s="490"/>
      <c r="HT109" s="490"/>
      <c r="HU109" s="490"/>
      <c r="HV109" s="490"/>
      <c r="HW109" s="490"/>
      <c r="HX109" s="490"/>
      <c r="HY109" s="490"/>
      <c r="HZ109" s="490"/>
      <c r="IA109" s="490"/>
      <c r="IB109" s="490"/>
      <c r="IC109" s="490"/>
      <c r="ID109" s="490"/>
      <c r="IE109" s="490"/>
      <c r="IF109" s="490"/>
      <c r="IG109" s="490"/>
    </row>
    <row r="110" spans="1:241" ht="42" customHeight="1">
      <c r="A110" s="430" t="str">
        <f t="shared" si="5"/>
        <v>Baris Terisi</v>
      </c>
      <c r="B110" s="921"/>
      <c r="C110" s="942"/>
      <c r="D110" s="434">
        <f>IF(E110=0,"",3)</f>
        <v>3</v>
      </c>
      <c r="E110" s="435" t="s">
        <v>690</v>
      </c>
      <c r="F110" s="447"/>
      <c r="G110" s="902"/>
      <c r="H110" s="902"/>
      <c r="I110" s="902"/>
      <c r="J110" s="902"/>
      <c r="K110" s="483"/>
      <c r="L110" s="484"/>
      <c r="M110" s="485"/>
      <c r="N110" s="486">
        <f t="shared" si="3"/>
        <v>0</v>
      </c>
      <c r="O110" s="486"/>
      <c r="P110" s="487"/>
      <c r="Q110" s="487"/>
      <c r="R110" s="487"/>
      <c r="S110" s="487"/>
      <c r="T110" s="490"/>
      <c r="U110" s="490"/>
      <c r="V110" s="490"/>
      <c r="W110" s="490"/>
      <c r="X110" s="490"/>
      <c r="Y110" s="490"/>
      <c r="Z110" s="490"/>
      <c r="AA110" s="490"/>
      <c r="AB110" s="490"/>
      <c r="AC110" s="490"/>
      <c r="AD110" s="490"/>
      <c r="AE110" s="490"/>
      <c r="AF110" s="490"/>
      <c r="AG110" s="490"/>
      <c r="AH110" s="490"/>
      <c r="AI110" s="490"/>
      <c r="AJ110" s="490"/>
      <c r="AK110" s="490"/>
      <c r="AL110" s="490"/>
      <c r="AM110" s="490"/>
      <c r="AN110" s="490"/>
      <c r="AO110" s="490"/>
      <c r="AP110" s="490"/>
      <c r="AQ110" s="490"/>
      <c r="AR110" s="490"/>
      <c r="AS110" s="490"/>
      <c r="AT110" s="490"/>
      <c r="AU110" s="490"/>
      <c r="AV110" s="490"/>
      <c r="AW110" s="490"/>
      <c r="AX110" s="490"/>
      <c r="AY110" s="490"/>
      <c r="AZ110" s="490"/>
      <c r="BA110" s="490"/>
      <c r="BB110" s="490"/>
      <c r="BC110" s="490"/>
      <c r="BD110" s="490"/>
      <c r="BE110" s="490"/>
      <c r="BF110" s="490"/>
      <c r="BG110" s="490"/>
      <c r="BH110" s="490"/>
      <c r="BI110" s="490"/>
      <c r="BJ110" s="490"/>
      <c r="BK110" s="490"/>
      <c r="BL110" s="490"/>
      <c r="BM110" s="490"/>
      <c r="BN110" s="490"/>
      <c r="BO110" s="490"/>
      <c r="BP110" s="490"/>
      <c r="BQ110" s="490"/>
      <c r="BR110" s="490"/>
      <c r="BS110" s="490"/>
      <c r="BT110" s="490"/>
      <c r="BU110" s="490"/>
      <c r="BV110" s="490"/>
      <c r="BW110" s="490"/>
      <c r="BX110" s="490"/>
      <c r="BY110" s="490"/>
      <c r="BZ110" s="490"/>
      <c r="CA110" s="490"/>
      <c r="CB110" s="490"/>
      <c r="CC110" s="490"/>
      <c r="CD110" s="490"/>
      <c r="CE110" s="490"/>
      <c r="CF110" s="490"/>
      <c r="CG110" s="490"/>
      <c r="CH110" s="490"/>
      <c r="CI110" s="490"/>
      <c r="CJ110" s="490"/>
      <c r="CK110" s="490"/>
      <c r="CL110" s="490"/>
      <c r="CM110" s="490"/>
      <c r="CN110" s="490"/>
      <c r="CO110" s="490"/>
      <c r="CP110" s="490"/>
      <c r="CQ110" s="490"/>
      <c r="CR110" s="490"/>
      <c r="CS110" s="490"/>
      <c r="CT110" s="490"/>
      <c r="CU110" s="490"/>
      <c r="CV110" s="490"/>
      <c r="CW110" s="490"/>
      <c r="CX110" s="490"/>
      <c r="CY110" s="490"/>
      <c r="CZ110" s="490"/>
      <c r="DA110" s="490"/>
      <c r="DB110" s="490"/>
      <c r="DC110" s="490"/>
      <c r="DD110" s="490"/>
      <c r="DE110" s="490"/>
      <c r="DF110" s="490"/>
      <c r="DG110" s="490"/>
      <c r="DH110" s="490"/>
      <c r="DI110" s="490"/>
      <c r="DJ110" s="490"/>
      <c r="DK110" s="490"/>
      <c r="DL110" s="490"/>
      <c r="DM110" s="490"/>
      <c r="DN110" s="490"/>
      <c r="DO110" s="490"/>
      <c r="DP110" s="490"/>
      <c r="DQ110" s="490"/>
      <c r="DR110" s="490"/>
      <c r="DS110" s="490"/>
      <c r="DT110" s="490"/>
      <c r="DU110" s="490"/>
      <c r="DV110" s="490"/>
      <c r="DW110" s="490"/>
      <c r="DX110" s="490"/>
      <c r="DY110" s="490"/>
      <c r="DZ110" s="490"/>
      <c r="EA110" s="490"/>
      <c r="EB110" s="490"/>
      <c r="EC110" s="490"/>
      <c r="ED110" s="490"/>
      <c r="EE110" s="490"/>
      <c r="EF110" s="490"/>
      <c r="EG110" s="490"/>
      <c r="EH110" s="490"/>
      <c r="EI110" s="490"/>
      <c r="EJ110" s="490"/>
      <c r="EK110" s="490"/>
      <c r="EL110" s="490"/>
      <c r="EM110" s="490"/>
      <c r="EN110" s="490"/>
      <c r="EO110" s="490"/>
      <c r="EP110" s="490"/>
      <c r="EQ110" s="490"/>
      <c r="ER110" s="490"/>
      <c r="ES110" s="490"/>
      <c r="ET110" s="490"/>
      <c r="EU110" s="490"/>
      <c r="EV110" s="490"/>
      <c r="EW110" s="490"/>
      <c r="EX110" s="490"/>
      <c r="EY110" s="490"/>
      <c r="EZ110" s="490"/>
      <c r="FA110" s="490"/>
      <c r="FB110" s="490"/>
      <c r="FC110" s="490"/>
      <c r="FD110" s="490"/>
      <c r="FE110" s="490"/>
      <c r="FF110" s="490"/>
      <c r="FG110" s="490"/>
      <c r="FH110" s="490"/>
      <c r="FI110" s="490"/>
      <c r="FJ110" s="490"/>
      <c r="FK110" s="490"/>
      <c r="FL110" s="490"/>
      <c r="FM110" s="490"/>
      <c r="FN110" s="490"/>
      <c r="FO110" s="490"/>
      <c r="FP110" s="490"/>
      <c r="FQ110" s="490"/>
      <c r="FR110" s="490"/>
      <c r="FS110" s="490"/>
      <c r="FT110" s="490"/>
      <c r="FU110" s="490"/>
      <c r="FV110" s="490"/>
      <c r="FW110" s="490"/>
      <c r="FX110" s="490"/>
      <c r="FY110" s="490"/>
      <c r="FZ110" s="490"/>
      <c r="GA110" s="490"/>
      <c r="GB110" s="490"/>
      <c r="GC110" s="490"/>
      <c r="GD110" s="490"/>
      <c r="GE110" s="490"/>
      <c r="GF110" s="490"/>
      <c r="GG110" s="490"/>
      <c r="GH110" s="490"/>
      <c r="GI110" s="490"/>
      <c r="GJ110" s="490"/>
      <c r="GK110" s="490"/>
      <c r="GL110" s="490"/>
      <c r="GM110" s="490"/>
      <c r="GN110" s="490"/>
      <c r="GO110" s="490"/>
      <c r="GP110" s="490"/>
      <c r="GQ110" s="490"/>
      <c r="GR110" s="490"/>
      <c r="GS110" s="490"/>
      <c r="GT110" s="490"/>
      <c r="GU110" s="490"/>
      <c r="GV110" s="490"/>
      <c r="GW110" s="490"/>
      <c r="GX110" s="490"/>
      <c r="GY110" s="490"/>
      <c r="GZ110" s="490"/>
      <c r="HA110" s="490"/>
      <c r="HB110" s="490"/>
      <c r="HC110" s="490"/>
      <c r="HD110" s="490"/>
      <c r="HE110" s="490"/>
      <c r="HF110" s="490"/>
      <c r="HG110" s="490"/>
      <c r="HH110" s="490"/>
      <c r="HI110" s="490"/>
      <c r="HJ110" s="490"/>
      <c r="HK110" s="490"/>
      <c r="HL110" s="490"/>
      <c r="HM110" s="490"/>
      <c r="HN110" s="490"/>
      <c r="HO110" s="490"/>
      <c r="HP110" s="490"/>
      <c r="HQ110" s="490"/>
      <c r="HR110" s="490"/>
      <c r="HS110" s="490"/>
      <c r="HT110" s="490"/>
      <c r="HU110" s="490"/>
      <c r="HV110" s="490"/>
      <c r="HW110" s="490"/>
      <c r="HX110" s="490"/>
      <c r="HY110" s="490"/>
      <c r="HZ110" s="490"/>
      <c r="IA110" s="490"/>
      <c r="IB110" s="490"/>
      <c r="IC110" s="490"/>
      <c r="ID110" s="490"/>
      <c r="IE110" s="490"/>
      <c r="IF110" s="490"/>
      <c r="IG110" s="490"/>
    </row>
    <row r="111" spans="1:241" ht="44.25" customHeight="1">
      <c r="A111" s="430" t="str">
        <f t="shared" si="5"/>
        <v>Baris Terisi</v>
      </c>
      <c r="B111" s="922"/>
      <c r="C111" s="944"/>
      <c r="D111" s="434">
        <f>IF(E111=0,"",4)</f>
        <v>4</v>
      </c>
      <c r="E111" s="437" t="s">
        <v>691</v>
      </c>
      <c r="F111" s="450"/>
      <c r="G111" s="902"/>
      <c r="H111" s="902"/>
      <c r="I111" s="902"/>
      <c r="J111" s="902"/>
      <c r="K111" s="483"/>
      <c r="L111" s="484"/>
      <c r="M111" s="485"/>
      <c r="N111" s="486">
        <f t="shared" si="3"/>
        <v>0</v>
      </c>
      <c r="O111" s="486"/>
      <c r="P111" s="487"/>
      <c r="Q111" s="487"/>
      <c r="R111" s="487"/>
      <c r="S111" s="487"/>
      <c r="T111" s="490"/>
      <c r="U111" s="490"/>
      <c r="V111" s="490"/>
      <c r="W111" s="490"/>
      <c r="X111" s="490"/>
      <c r="Y111" s="490"/>
      <c r="Z111" s="490"/>
      <c r="AA111" s="490"/>
      <c r="AB111" s="490"/>
      <c r="AC111" s="490"/>
      <c r="AD111" s="490"/>
      <c r="AE111" s="490"/>
      <c r="AF111" s="490"/>
      <c r="AG111" s="490"/>
      <c r="AH111" s="490"/>
      <c r="AI111" s="490"/>
      <c r="AJ111" s="490"/>
      <c r="AK111" s="490"/>
      <c r="AL111" s="490"/>
      <c r="AM111" s="490"/>
      <c r="AN111" s="490"/>
      <c r="AO111" s="490"/>
      <c r="AP111" s="490"/>
      <c r="AQ111" s="490"/>
      <c r="AR111" s="490"/>
      <c r="AS111" s="490"/>
      <c r="AT111" s="490"/>
      <c r="AU111" s="490"/>
      <c r="AV111" s="490"/>
      <c r="AW111" s="490"/>
      <c r="AX111" s="490"/>
      <c r="AY111" s="490"/>
      <c r="AZ111" s="490"/>
      <c r="BA111" s="490"/>
      <c r="BB111" s="490"/>
      <c r="BC111" s="490"/>
      <c r="BD111" s="490"/>
      <c r="BE111" s="490"/>
      <c r="BF111" s="490"/>
      <c r="BG111" s="490"/>
      <c r="BH111" s="490"/>
      <c r="BI111" s="490"/>
      <c r="BJ111" s="490"/>
      <c r="BK111" s="490"/>
      <c r="BL111" s="490"/>
      <c r="BM111" s="490"/>
      <c r="BN111" s="490"/>
      <c r="BO111" s="490"/>
      <c r="BP111" s="490"/>
      <c r="BQ111" s="490"/>
      <c r="BR111" s="490"/>
      <c r="BS111" s="490"/>
      <c r="BT111" s="490"/>
      <c r="BU111" s="490"/>
      <c r="BV111" s="490"/>
      <c r="BW111" s="490"/>
      <c r="BX111" s="490"/>
      <c r="BY111" s="490"/>
      <c r="BZ111" s="490"/>
      <c r="CA111" s="490"/>
      <c r="CB111" s="490"/>
      <c r="CC111" s="490"/>
      <c r="CD111" s="490"/>
      <c r="CE111" s="490"/>
      <c r="CF111" s="490"/>
      <c r="CG111" s="490"/>
      <c r="CH111" s="490"/>
      <c r="CI111" s="490"/>
      <c r="CJ111" s="490"/>
      <c r="CK111" s="490"/>
      <c r="CL111" s="490"/>
      <c r="CM111" s="490"/>
      <c r="CN111" s="490"/>
      <c r="CO111" s="490"/>
      <c r="CP111" s="490"/>
      <c r="CQ111" s="490"/>
      <c r="CR111" s="490"/>
      <c r="CS111" s="490"/>
      <c r="CT111" s="490"/>
      <c r="CU111" s="490"/>
      <c r="CV111" s="490"/>
      <c r="CW111" s="490"/>
      <c r="CX111" s="490"/>
      <c r="CY111" s="490"/>
      <c r="CZ111" s="490"/>
      <c r="DA111" s="490"/>
      <c r="DB111" s="490"/>
      <c r="DC111" s="490"/>
      <c r="DD111" s="490"/>
      <c r="DE111" s="490"/>
      <c r="DF111" s="490"/>
      <c r="DG111" s="490"/>
      <c r="DH111" s="490"/>
      <c r="DI111" s="490"/>
      <c r="DJ111" s="490"/>
      <c r="DK111" s="490"/>
      <c r="DL111" s="490"/>
      <c r="DM111" s="490"/>
      <c r="DN111" s="490"/>
      <c r="DO111" s="490"/>
      <c r="DP111" s="490"/>
      <c r="DQ111" s="490"/>
      <c r="DR111" s="490"/>
      <c r="DS111" s="490"/>
      <c r="DT111" s="490"/>
      <c r="DU111" s="490"/>
      <c r="DV111" s="490"/>
      <c r="DW111" s="490"/>
      <c r="DX111" s="490"/>
      <c r="DY111" s="490"/>
      <c r="DZ111" s="490"/>
      <c r="EA111" s="490"/>
      <c r="EB111" s="490"/>
      <c r="EC111" s="490"/>
      <c r="ED111" s="490"/>
      <c r="EE111" s="490"/>
      <c r="EF111" s="490"/>
      <c r="EG111" s="490"/>
      <c r="EH111" s="490"/>
      <c r="EI111" s="490"/>
      <c r="EJ111" s="490"/>
      <c r="EK111" s="490"/>
      <c r="EL111" s="490"/>
      <c r="EM111" s="490"/>
      <c r="EN111" s="490"/>
      <c r="EO111" s="490"/>
      <c r="EP111" s="490"/>
      <c r="EQ111" s="490"/>
      <c r="ER111" s="490"/>
      <c r="ES111" s="490"/>
      <c r="ET111" s="490"/>
      <c r="EU111" s="490"/>
      <c r="EV111" s="490"/>
      <c r="EW111" s="490"/>
      <c r="EX111" s="490"/>
      <c r="EY111" s="490"/>
      <c r="EZ111" s="490"/>
      <c r="FA111" s="490"/>
      <c r="FB111" s="490"/>
      <c r="FC111" s="490"/>
      <c r="FD111" s="490"/>
      <c r="FE111" s="490"/>
      <c r="FF111" s="490"/>
      <c r="FG111" s="490"/>
      <c r="FH111" s="490"/>
      <c r="FI111" s="490"/>
      <c r="FJ111" s="490"/>
      <c r="FK111" s="490"/>
      <c r="FL111" s="490"/>
      <c r="FM111" s="490"/>
      <c r="FN111" s="490"/>
      <c r="FO111" s="490"/>
      <c r="FP111" s="490"/>
      <c r="FQ111" s="490"/>
      <c r="FR111" s="490"/>
      <c r="FS111" s="490"/>
      <c r="FT111" s="490"/>
      <c r="FU111" s="490"/>
      <c r="FV111" s="490"/>
      <c r="FW111" s="490"/>
      <c r="FX111" s="490"/>
      <c r="FY111" s="490"/>
      <c r="FZ111" s="490"/>
      <c r="GA111" s="490"/>
      <c r="GB111" s="490"/>
      <c r="GC111" s="490"/>
      <c r="GD111" s="490"/>
      <c r="GE111" s="490"/>
      <c r="GF111" s="490"/>
      <c r="GG111" s="490"/>
      <c r="GH111" s="490"/>
      <c r="GI111" s="490"/>
      <c r="GJ111" s="490"/>
      <c r="GK111" s="490"/>
      <c r="GL111" s="490"/>
      <c r="GM111" s="490"/>
      <c r="GN111" s="490"/>
      <c r="GO111" s="490"/>
      <c r="GP111" s="490"/>
      <c r="GQ111" s="490"/>
      <c r="GR111" s="490"/>
      <c r="GS111" s="490"/>
      <c r="GT111" s="490"/>
      <c r="GU111" s="490"/>
      <c r="GV111" s="490"/>
      <c r="GW111" s="490"/>
      <c r="GX111" s="490"/>
      <c r="GY111" s="490"/>
      <c r="GZ111" s="490"/>
      <c r="HA111" s="490"/>
      <c r="HB111" s="490"/>
      <c r="HC111" s="490"/>
      <c r="HD111" s="490"/>
      <c r="HE111" s="490"/>
      <c r="HF111" s="490"/>
      <c r="HG111" s="490"/>
      <c r="HH111" s="490"/>
      <c r="HI111" s="490"/>
      <c r="HJ111" s="490"/>
      <c r="HK111" s="490"/>
      <c r="HL111" s="490"/>
      <c r="HM111" s="490"/>
      <c r="HN111" s="490"/>
      <c r="HO111" s="490"/>
      <c r="HP111" s="490"/>
      <c r="HQ111" s="490"/>
      <c r="HR111" s="490"/>
      <c r="HS111" s="490"/>
      <c r="HT111" s="490"/>
      <c r="HU111" s="490"/>
      <c r="HV111" s="490"/>
      <c r="HW111" s="490"/>
      <c r="HX111" s="490"/>
      <c r="HY111" s="490"/>
      <c r="HZ111" s="490"/>
      <c r="IA111" s="490"/>
      <c r="IB111" s="490"/>
      <c r="IC111" s="490"/>
      <c r="ID111" s="490"/>
      <c r="IE111" s="490"/>
      <c r="IF111" s="490"/>
      <c r="IG111" s="490"/>
    </row>
    <row r="112" spans="1:241" ht="67.5" customHeight="1">
      <c r="A112" s="430" t="str">
        <f t="shared" si="5"/>
        <v>Baris Terisi</v>
      </c>
      <c r="B112" s="920">
        <v>15</v>
      </c>
      <c r="C112" s="941" t="s">
        <v>692</v>
      </c>
      <c r="D112" s="494">
        <f>IF(E112=0,"",1)</f>
        <v>1</v>
      </c>
      <c r="E112" s="495" t="s">
        <v>693</v>
      </c>
      <c r="F112" s="446"/>
      <c r="G112" s="902">
        <f>IF($S112=$O$174,$S112,1)</f>
        <v>1</v>
      </c>
      <c r="H112" s="902">
        <f>IF($S112=$P$174,$S112,2)</f>
        <v>2</v>
      </c>
      <c r="I112" s="902">
        <f>IF($S112=$Q$174,$S112,3)</f>
        <v>3</v>
      </c>
      <c r="J112" s="902">
        <f>IF($S112=$R$174,$S112,4)</f>
        <v>4</v>
      </c>
      <c r="K112" s="483"/>
      <c r="L112" s="484"/>
      <c r="M112" s="485"/>
      <c r="N112" s="486">
        <f t="shared" si="3"/>
        <v>0</v>
      </c>
      <c r="O112" s="486">
        <f>SUM(N112:N113)</f>
        <v>0</v>
      </c>
      <c r="P112" s="487">
        <v>2</v>
      </c>
      <c r="Q112" s="487">
        <f>(O112/P112)*100</f>
        <v>0</v>
      </c>
      <c r="R112" s="221">
        <f>IF(Q112&gt;=80,4,IF(Q112&gt;=60,3,IF(Q112&gt;=40,2,IF(Q112&gt;=20,1,0))))</f>
        <v>0</v>
      </c>
      <c r="S112" s="487">
        <f>IF(R112=1,$O$174,IF(R112=2,$P$174,IF(R112=3,$Q$174,IF(R112=4,$R$174,0))))</f>
        <v>0</v>
      </c>
      <c r="T112" s="490"/>
      <c r="U112" s="490"/>
      <c r="V112" s="490"/>
      <c r="W112" s="490"/>
      <c r="X112" s="490"/>
      <c r="Y112" s="490"/>
      <c r="Z112" s="490"/>
      <c r="AA112" s="490"/>
      <c r="AB112" s="490"/>
      <c r="AC112" s="490"/>
      <c r="AD112" s="490"/>
      <c r="AE112" s="490"/>
      <c r="AF112" s="490"/>
      <c r="AG112" s="490"/>
      <c r="AH112" s="490"/>
      <c r="AI112" s="490"/>
      <c r="AJ112" s="490"/>
      <c r="AK112" s="490"/>
      <c r="AL112" s="490"/>
      <c r="AM112" s="490"/>
      <c r="AN112" s="490"/>
      <c r="AO112" s="490"/>
      <c r="AP112" s="490"/>
      <c r="AQ112" s="490"/>
      <c r="AR112" s="490"/>
      <c r="AS112" s="490"/>
      <c r="AT112" s="490"/>
      <c r="AU112" s="490"/>
      <c r="AV112" s="490"/>
      <c r="AW112" s="490"/>
      <c r="AX112" s="490"/>
      <c r="AY112" s="490"/>
      <c r="AZ112" s="490"/>
      <c r="BA112" s="490"/>
      <c r="BB112" s="490"/>
      <c r="BC112" s="490"/>
      <c r="BD112" s="490"/>
      <c r="BE112" s="490"/>
      <c r="BF112" s="490"/>
      <c r="BG112" s="490"/>
      <c r="BH112" s="490"/>
      <c r="BI112" s="490"/>
      <c r="BJ112" s="490"/>
      <c r="BK112" s="490"/>
      <c r="BL112" s="490"/>
      <c r="BM112" s="490"/>
      <c r="BN112" s="490"/>
      <c r="BO112" s="490"/>
      <c r="BP112" s="490"/>
      <c r="BQ112" s="490"/>
      <c r="BR112" s="490"/>
      <c r="BS112" s="490"/>
      <c r="BT112" s="490"/>
      <c r="BU112" s="490"/>
      <c r="BV112" s="490"/>
      <c r="BW112" s="490"/>
      <c r="BX112" s="490"/>
      <c r="BY112" s="490"/>
      <c r="BZ112" s="490"/>
      <c r="CA112" s="490"/>
      <c r="CB112" s="490"/>
      <c r="CC112" s="490"/>
      <c r="CD112" s="490"/>
      <c r="CE112" s="490"/>
      <c r="CF112" s="490"/>
      <c r="CG112" s="490"/>
      <c r="CH112" s="490"/>
      <c r="CI112" s="490"/>
      <c r="CJ112" s="490"/>
      <c r="CK112" s="490"/>
      <c r="CL112" s="490"/>
      <c r="CM112" s="490"/>
      <c r="CN112" s="490"/>
      <c r="CO112" s="490"/>
      <c r="CP112" s="490"/>
      <c r="CQ112" s="490"/>
      <c r="CR112" s="490"/>
      <c r="CS112" s="490"/>
      <c r="CT112" s="490"/>
      <c r="CU112" s="490"/>
      <c r="CV112" s="490"/>
      <c r="CW112" s="490"/>
      <c r="CX112" s="490"/>
      <c r="CY112" s="490"/>
      <c r="CZ112" s="490"/>
      <c r="DA112" s="490"/>
      <c r="DB112" s="490"/>
      <c r="DC112" s="490"/>
      <c r="DD112" s="490"/>
      <c r="DE112" s="490"/>
      <c r="DF112" s="490"/>
      <c r="DG112" s="490"/>
      <c r="DH112" s="490"/>
      <c r="DI112" s="490"/>
      <c r="DJ112" s="490"/>
      <c r="DK112" s="490"/>
      <c r="DL112" s="490"/>
      <c r="DM112" s="490"/>
      <c r="DN112" s="490"/>
      <c r="DO112" s="490"/>
      <c r="DP112" s="490"/>
      <c r="DQ112" s="490"/>
      <c r="DR112" s="490"/>
      <c r="DS112" s="490"/>
      <c r="DT112" s="490"/>
      <c r="DU112" s="490"/>
      <c r="DV112" s="490"/>
      <c r="DW112" s="490"/>
      <c r="DX112" s="490"/>
      <c r="DY112" s="490"/>
      <c r="DZ112" s="490"/>
      <c r="EA112" s="490"/>
      <c r="EB112" s="490"/>
      <c r="EC112" s="490"/>
      <c r="ED112" s="490"/>
      <c r="EE112" s="490"/>
      <c r="EF112" s="490"/>
      <c r="EG112" s="490"/>
      <c r="EH112" s="490"/>
      <c r="EI112" s="490"/>
      <c r="EJ112" s="490"/>
      <c r="EK112" s="490"/>
      <c r="EL112" s="490"/>
      <c r="EM112" s="490"/>
      <c r="EN112" s="490"/>
      <c r="EO112" s="490"/>
      <c r="EP112" s="490"/>
      <c r="EQ112" s="490"/>
      <c r="ER112" s="490"/>
      <c r="ES112" s="490"/>
      <c r="ET112" s="490"/>
      <c r="EU112" s="490"/>
      <c r="EV112" s="490"/>
      <c r="EW112" s="490"/>
      <c r="EX112" s="490"/>
      <c r="EY112" s="490"/>
      <c r="EZ112" s="490"/>
      <c r="FA112" s="490"/>
      <c r="FB112" s="490"/>
      <c r="FC112" s="490"/>
      <c r="FD112" s="490"/>
      <c r="FE112" s="490"/>
      <c r="FF112" s="490"/>
      <c r="FG112" s="490"/>
      <c r="FH112" s="490"/>
      <c r="FI112" s="490"/>
      <c r="FJ112" s="490"/>
      <c r="FK112" s="490"/>
      <c r="FL112" s="490"/>
      <c r="FM112" s="490"/>
      <c r="FN112" s="490"/>
      <c r="FO112" s="490"/>
      <c r="FP112" s="490"/>
      <c r="FQ112" s="490"/>
      <c r="FR112" s="490"/>
      <c r="FS112" s="490"/>
      <c r="FT112" s="490"/>
      <c r="FU112" s="490"/>
      <c r="FV112" s="490"/>
      <c r="FW112" s="490"/>
      <c r="FX112" s="490"/>
      <c r="FY112" s="490"/>
      <c r="FZ112" s="490"/>
      <c r="GA112" s="490"/>
      <c r="GB112" s="490"/>
      <c r="GC112" s="490"/>
      <c r="GD112" s="490"/>
      <c r="GE112" s="490"/>
      <c r="GF112" s="490"/>
      <c r="GG112" s="490"/>
      <c r="GH112" s="490"/>
      <c r="GI112" s="490"/>
      <c r="GJ112" s="490"/>
      <c r="GK112" s="490"/>
      <c r="GL112" s="490"/>
      <c r="GM112" s="490"/>
      <c r="GN112" s="490"/>
      <c r="GO112" s="490"/>
      <c r="GP112" s="490"/>
      <c r="GQ112" s="490"/>
      <c r="GR112" s="490"/>
      <c r="GS112" s="490"/>
      <c r="GT112" s="490"/>
      <c r="GU112" s="490"/>
      <c r="GV112" s="490"/>
      <c r="GW112" s="490"/>
      <c r="GX112" s="490"/>
      <c r="GY112" s="490"/>
      <c r="GZ112" s="490"/>
      <c r="HA112" s="490"/>
      <c r="HB112" s="490"/>
      <c r="HC112" s="490"/>
      <c r="HD112" s="490"/>
      <c r="HE112" s="490"/>
      <c r="HF112" s="490"/>
      <c r="HG112" s="490"/>
      <c r="HH112" s="490"/>
      <c r="HI112" s="490"/>
      <c r="HJ112" s="490"/>
      <c r="HK112" s="490"/>
      <c r="HL112" s="490"/>
      <c r="HM112" s="490"/>
      <c r="HN112" s="490"/>
      <c r="HO112" s="490"/>
      <c r="HP112" s="490"/>
      <c r="HQ112" s="490"/>
      <c r="HR112" s="490"/>
      <c r="HS112" s="490"/>
      <c r="HT112" s="490"/>
      <c r="HU112" s="490"/>
      <c r="HV112" s="490"/>
      <c r="HW112" s="490"/>
      <c r="HX112" s="490"/>
      <c r="HY112" s="490"/>
      <c r="HZ112" s="490"/>
      <c r="IA112" s="490"/>
      <c r="IB112" s="490"/>
      <c r="IC112" s="490"/>
      <c r="ID112" s="490"/>
      <c r="IE112" s="490"/>
      <c r="IF112" s="490"/>
      <c r="IG112" s="490"/>
    </row>
    <row r="113" spans="1:241" ht="67.5" customHeight="1">
      <c r="A113" s="430" t="str">
        <f t="shared" si="5"/>
        <v>Baris Terisi</v>
      </c>
      <c r="B113" s="921"/>
      <c r="C113" s="942"/>
      <c r="D113" s="441">
        <f>IF(E113=0,"",2)</f>
        <v>2</v>
      </c>
      <c r="E113" s="442" t="s">
        <v>694</v>
      </c>
      <c r="F113" s="450"/>
      <c r="G113" s="902"/>
      <c r="H113" s="902"/>
      <c r="I113" s="902"/>
      <c r="J113" s="902"/>
      <c r="K113" s="483"/>
      <c r="L113" s="484"/>
      <c r="M113" s="485"/>
      <c r="N113" s="486">
        <f t="shared" si="3"/>
        <v>0</v>
      </c>
      <c r="O113" s="486"/>
      <c r="P113" s="487"/>
      <c r="Q113" s="487"/>
      <c r="R113" s="487"/>
      <c r="S113" s="487"/>
      <c r="T113" s="490"/>
      <c r="U113" s="490"/>
      <c r="V113" s="490"/>
      <c r="W113" s="490"/>
      <c r="X113" s="490"/>
      <c r="Y113" s="490"/>
      <c r="Z113" s="490"/>
      <c r="AA113" s="490"/>
      <c r="AB113" s="490"/>
      <c r="AC113" s="490"/>
      <c r="AD113" s="490"/>
      <c r="AE113" s="490"/>
      <c r="AF113" s="490"/>
      <c r="AG113" s="490"/>
      <c r="AH113" s="490"/>
      <c r="AI113" s="490"/>
      <c r="AJ113" s="490"/>
      <c r="AK113" s="490"/>
      <c r="AL113" s="490"/>
      <c r="AM113" s="490"/>
      <c r="AN113" s="490"/>
      <c r="AO113" s="490"/>
      <c r="AP113" s="490"/>
      <c r="AQ113" s="490"/>
      <c r="AR113" s="490"/>
      <c r="AS113" s="490"/>
      <c r="AT113" s="490"/>
      <c r="AU113" s="490"/>
      <c r="AV113" s="490"/>
      <c r="AW113" s="490"/>
      <c r="AX113" s="490"/>
      <c r="AY113" s="490"/>
      <c r="AZ113" s="490"/>
      <c r="BA113" s="490"/>
      <c r="BB113" s="490"/>
      <c r="BC113" s="490"/>
      <c r="BD113" s="490"/>
      <c r="BE113" s="490"/>
      <c r="BF113" s="490"/>
      <c r="BG113" s="490"/>
      <c r="BH113" s="490"/>
      <c r="BI113" s="490"/>
      <c r="BJ113" s="490"/>
      <c r="BK113" s="490"/>
      <c r="BL113" s="490"/>
      <c r="BM113" s="490"/>
      <c r="BN113" s="490"/>
      <c r="BO113" s="490"/>
      <c r="BP113" s="490"/>
      <c r="BQ113" s="490"/>
      <c r="BR113" s="490"/>
      <c r="BS113" s="490"/>
      <c r="BT113" s="490"/>
      <c r="BU113" s="490"/>
      <c r="BV113" s="490"/>
      <c r="BW113" s="490"/>
      <c r="BX113" s="490"/>
      <c r="BY113" s="490"/>
      <c r="BZ113" s="490"/>
      <c r="CA113" s="490"/>
      <c r="CB113" s="490"/>
      <c r="CC113" s="490"/>
      <c r="CD113" s="490"/>
      <c r="CE113" s="490"/>
      <c r="CF113" s="490"/>
      <c r="CG113" s="490"/>
      <c r="CH113" s="490"/>
      <c r="CI113" s="490"/>
      <c r="CJ113" s="490"/>
      <c r="CK113" s="490"/>
      <c r="CL113" s="490"/>
      <c r="CM113" s="490"/>
      <c r="CN113" s="490"/>
      <c r="CO113" s="490"/>
      <c r="CP113" s="490"/>
      <c r="CQ113" s="490"/>
      <c r="CR113" s="490"/>
      <c r="CS113" s="490"/>
      <c r="CT113" s="490"/>
      <c r="CU113" s="490"/>
      <c r="CV113" s="490"/>
      <c r="CW113" s="490"/>
      <c r="CX113" s="490"/>
      <c r="CY113" s="490"/>
      <c r="CZ113" s="490"/>
      <c r="DA113" s="490"/>
      <c r="DB113" s="490"/>
      <c r="DC113" s="490"/>
      <c r="DD113" s="490"/>
      <c r="DE113" s="490"/>
      <c r="DF113" s="490"/>
      <c r="DG113" s="490"/>
      <c r="DH113" s="490"/>
      <c r="DI113" s="490"/>
      <c r="DJ113" s="490"/>
      <c r="DK113" s="490"/>
      <c r="DL113" s="490"/>
      <c r="DM113" s="490"/>
      <c r="DN113" s="490"/>
      <c r="DO113" s="490"/>
      <c r="DP113" s="490"/>
      <c r="DQ113" s="490"/>
      <c r="DR113" s="490"/>
      <c r="DS113" s="490"/>
      <c r="DT113" s="490"/>
      <c r="DU113" s="490"/>
      <c r="DV113" s="490"/>
      <c r="DW113" s="490"/>
      <c r="DX113" s="490"/>
      <c r="DY113" s="490"/>
      <c r="DZ113" s="490"/>
      <c r="EA113" s="490"/>
      <c r="EB113" s="490"/>
      <c r="EC113" s="490"/>
      <c r="ED113" s="490"/>
      <c r="EE113" s="490"/>
      <c r="EF113" s="490"/>
      <c r="EG113" s="490"/>
      <c r="EH113" s="490"/>
      <c r="EI113" s="490"/>
      <c r="EJ113" s="490"/>
      <c r="EK113" s="490"/>
      <c r="EL113" s="490"/>
      <c r="EM113" s="490"/>
      <c r="EN113" s="490"/>
      <c r="EO113" s="490"/>
      <c r="EP113" s="490"/>
      <c r="EQ113" s="490"/>
      <c r="ER113" s="490"/>
      <c r="ES113" s="490"/>
      <c r="ET113" s="490"/>
      <c r="EU113" s="490"/>
      <c r="EV113" s="490"/>
      <c r="EW113" s="490"/>
      <c r="EX113" s="490"/>
      <c r="EY113" s="490"/>
      <c r="EZ113" s="490"/>
      <c r="FA113" s="490"/>
      <c r="FB113" s="490"/>
      <c r="FC113" s="490"/>
      <c r="FD113" s="490"/>
      <c r="FE113" s="490"/>
      <c r="FF113" s="490"/>
      <c r="FG113" s="490"/>
      <c r="FH113" s="490"/>
      <c r="FI113" s="490"/>
      <c r="FJ113" s="490"/>
      <c r="FK113" s="490"/>
      <c r="FL113" s="490"/>
      <c r="FM113" s="490"/>
      <c r="FN113" s="490"/>
      <c r="FO113" s="490"/>
      <c r="FP113" s="490"/>
      <c r="FQ113" s="490"/>
      <c r="FR113" s="490"/>
      <c r="FS113" s="490"/>
      <c r="FT113" s="490"/>
      <c r="FU113" s="490"/>
      <c r="FV113" s="490"/>
      <c r="FW113" s="490"/>
      <c r="FX113" s="490"/>
      <c r="FY113" s="490"/>
      <c r="FZ113" s="490"/>
      <c r="GA113" s="490"/>
      <c r="GB113" s="490"/>
      <c r="GC113" s="490"/>
      <c r="GD113" s="490"/>
      <c r="GE113" s="490"/>
      <c r="GF113" s="490"/>
      <c r="GG113" s="490"/>
      <c r="GH113" s="490"/>
      <c r="GI113" s="490"/>
      <c r="GJ113" s="490"/>
      <c r="GK113" s="490"/>
      <c r="GL113" s="490"/>
      <c r="GM113" s="490"/>
      <c r="GN113" s="490"/>
      <c r="GO113" s="490"/>
      <c r="GP113" s="490"/>
      <c r="GQ113" s="490"/>
      <c r="GR113" s="490"/>
      <c r="GS113" s="490"/>
      <c r="GT113" s="490"/>
      <c r="GU113" s="490"/>
      <c r="GV113" s="490"/>
      <c r="GW113" s="490"/>
      <c r="GX113" s="490"/>
      <c r="GY113" s="490"/>
      <c r="GZ113" s="490"/>
      <c r="HA113" s="490"/>
      <c r="HB113" s="490"/>
      <c r="HC113" s="490"/>
      <c r="HD113" s="490"/>
      <c r="HE113" s="490"/>
      <c r="HF113" s="490"/>
      <c r="HG113" s="490"/>
      <c r="HH113" s="490"/>
      <c r="HI113" s="490"/>
      <c r="HJ113" s="490"/>
      <c r="HK113" s="490"/>
      <c r="HL113" s="490"/>
      <c r="HM113" s="490"/>
      <c r="HN113" s="490"/>
      <c r="HO113" s="490"/>
      <c r="HP113" s="490"/>
      <c r="HQ113" s="490"/>
      <c r="HR113" s="490"/>
      <c r="HS113" s="490"/>
      <c r="HT113" s="490"/>
      <c r="HU113" s="490"/>
      <c r="HV113" s="490"/>
      <c r="HW113" s="490"/>
      <c r="HX113" s="490"/>
      <c r="HY113" s="490"/>
      <c r="HZ113" s="490"/>
      <c r="IA113" s="490"/>
      <c r="IB113" s="490"/>
      <c r="IC113" s="490"/>
      <c r="ID113" s="490"/>
      <c r="IE113" s="490"/>
      <c r="IF113" s="490"/>
      <c r="IG113" s="490"/>
    </row>
    <row r="114" spans="1:241" ht="18.75" customHeight="1">
      <c r="A114" s="417"/>
      <c r="B114" s="911" t="s">
        <v>617</v>
      </c>
      <c r="C114" s="912"/>
      <c r="D114" s="912"/>
      <c r="E114" s="912"/>
      <c r="F114" s="913"/>
      <c r="G114" s="911">
        <f>R114</f>
        <v>0</v>
      </c>
      <c r="H114" s="912"/>
      <c r="I114" s="912"/>
      <c r="J114" s="913"/>
      <c r="K114" s="481"/>
      <c r="R114" s="409">
        <f>SUM(R58:R113)</f>
        <v>0</v>
      </c>
    </row>
    <row r="115" spans="1:241" ht="18.75" customHeight="1">
      <c r="A115" s="417"/>
      <c r="B115" s="911" t="s">
        <v>695</v>
      </c>
      <c r="C115" s="912"/>
      <c r="D115" s="912"/>
      <c r="E115" s="912"/>
      <c r="F115" s="913"/>
      <c r="G115" s="926">
        <f>G114/16</f>
        <v>0</v>
      </c>
      <c r="H115" s="927"/>
      <c r="I115" s="927"/>
      <c r="J115" s="928"/>
      <c r="K115" s="481"/>
    </row>
    <row r="116" spans="1:241" ht="21" customHeight="1">
      <c r="A116" s="417"/>
      <c r="B116" s="940" t="s">
        <v>619</v>
      </c>
      <c r="C116" s="940"/>
      <c r="D116" s="940"/>
      <c r="E116" s="940"/>
      <c r="F116" s="940"/>
      <c r="G116" s="940"/>
      <c r="H116" s="940"/>
      <c r="I116" s="940"/>
      <c r="J116" s="940"/>
      <c r="K116" s="481"/>
    </row>
    <row r="117" spans="1:241" ht="18.75" customHeight="1">
      <c r="A117" s="417"/>
      <c r="B117" s="918"/>
      <c r="C117" s="918"/>
      <c r="D117" s="918"/>
      <c r="E117" s="918"/>
      <c r="F117" s="918"/>
      <c r="G117" s="918"/>
      <c r="H117" s="918"/>
      <c r="I117" s="918"/>
      <c r="J117" s="918"/>
      <c r="K117" s="481"/>
    </row>
    <row r="118" spans="1:241" ht="18.75" customHeight="1">
      <c r="A118" s="417"/>
      <c r="B118" s="919"/>
      <c r="C118" s="919"/>
      <c r="D118" s="919"/>
      <c r="E118" s="919"/>
      <c r="F118" s="919"/>
      <c r="G118" s="919"/>
      <c r="H118" s="919"/>
      <c r="I118" s="919"/>
      <c r="J118" s="919"/>
      <c r="K118" s="481"/>
    </row>
    <row r="119" spans="1:241" ht="18.75" customHeight="1">
      <c r="A119" s="417"/>
      <c r="B119" s="919"/>
      <c r="C119" s="919"/>
      <c r="D119" s="919"/>
      <c r="E119" s="919"/>
      <c r="F119" s="919"/>
      <c r="G119" s="919"/>
      <c r="H119" s="919"/>
      <c r="I119" s="919"/>
      <c r="J119" s="919"/>
      <c r="K119" s="481"/>
    </row>
    <row r="120" spans="1:241" ht="18.75" customHeight="1">
      <c r="A120" s="417"/>
      <c r="B120" s="919"/>
      <c r="C120" s="919"/>
      <c r="D120" s="919"/>
      <c r="E120" s="919"/>
      <c r="F120" s="919"/>
      <c r="G120" s="919"/>
      <c r="H120" s="919"/>
      <c r="I120" s="919"/>
      <c r="J120" s="919"/>
      <c r="K120" s="481"/>
    </row>
    <row r="121" spans="1:241" ht="18.75" customHeight="1">
      <c r="A121" s="417"/>
      <c r="B121" s="919"/>
      <c r="C121" s="919"/>
      <c r="D121" s="919"/>
      <c r="E121" s="919"/>
      <c r="F121" s="919"/>
      <c r="G121" s="919"/>
      <c r="H121" s="919"/>
      <c r="I121" s="919"/>
      <c r="J121" s="919"/>
      <c r="K121" s="481"/>
    </row>
    <row r="122" spans="1:241" ht="18.75" customHeight="1">
      <c r="A122" s="417"/>
      <c r="B122" s="497"/>
      <c r="C122" s="498"/>
      <c r="D122" s="499"/>
      <c r="E122" s="456"/>
      <c r="F122" s="454"/>
      <c r="G122" s="455"/>
      <c r="H122" s="455"/>
      <c r="I122" s="455"/>
      <c r="J122" s="455"/>
      <c r="K122" s="481"/>
    </row>
    <row r="123" spans="1:241" ht="18.75" customHeight="1">
      <c r="A123" s="417"/>
      <c r="B123" s="500" t="str">
        <f>$B$46</f>
        <v>Kepala Sekolah yang Dinilai</v>
      </c>
      <c r="C123" s="500"/>
      <c r="D123" s="499"/>
      <c r="E123" s="453" t="e">
        <f>ttd</f>
        <v>#REF!</v>
      </c>
      <c r="F123" s="454"/>
      <c r="G123" s="455"/>
      <c r="H123" s="455"/>
      <c r="I123" s="455"/>
      <c r="J123" s="455"/>
      <c r="K123" s="481"/>
    </row>
    <row r="124" spans="1:241" ht="18.75" customHeight="1">
      <c r="A124" s="417"/>
      <c r="B124" s="500"/>
      <c r="C124" s="500"/>
      <c r="D124" s="499"/>
      <c r="E124" s="453" t="s">
        <v>54</v>
      </c>
      <c r="F124" s="454"/>
      <c r="G124" s="455"/>
      <c r="H124" s="455"/>
      <c r="I124" s="455"/>
      <c r="J124" s="455"/>
      <c r="K124" s="481"/>
    </row>
    <row r="125" spans="1:241" ht="18.75" customHeight="1">
      <c r="A125" s="417"/>
      <c r="B125" s="500"/>
      <c r="C125" s="500"/>
      <c r="D125" s="499"/>
      <c r="E125" s="456"/>
      <c r="F125" s="454"/>
      <c r="G125" s="455"/>
      <c r="H125" s="455"/>
      <c r="I125" s="455"/>
      <c r="J125" s="455"/>
      <c r="K125" s="481"/>
    </row>
    <row r="126" spans="1:241" ht="18.75" customHeight="1">
      <c r="A126" s="417"/>
      <c r="B126" s="500"/>
      <c r="C126" s="500"/>
      <c r="D126" s="499"/>
      <c r="E126" s="456"/>
      <c r="F126" s="454"/>
      <c r="G126" s="455"/>
      <c r="H126" s="455"/>
      <c r="I126" s="455"/>
      <c r="J126" s="455"/>
      <c r="K126" s="481"/>
    </row>
    <row r="127" spans="1:241" ht="18.75" customHeight="1">
      <c r="A127" s="417"/>
      <c r="B127" s="500"/>
      <c r="C127" s="500"/>
      <c r="D127" s="499"/>
      <c r="E127" s="456"/>
      <c r="F127" s="454"/>
      <c r="G127" s="455"/>
      <c r="H127" s="455"/>
      <c r="I127" s="455"/>
      <c r="J127" s="455"/>
      <c r="K127" s="481"/>
    </row>
    <row r="128" spans="1:241" ht="18.75" customHeight="1">
      <c r="A128" s="417"/>
      <c r="B128" s="906">
        <f>DATA!$F$9</f>
        <v>0</v>
      </c>
      <c r="C128" s="906"/>
      <c r="D128" s="457"/>
      <c r="E128" s="907">
        <f>DATA!$F$23</f>
        <v>0</v>
      </c>
      <c r="F128" s="907"/>
      <c r="G128" s="907"/>
      <c r="H128" s="907"/>
      <c r="I128" s="907"/>
      <c r="J128" s="907"/>
      <c r="K128" s="481"/>
    </row>
    <row r="129" spans="1:241" ht="18.75" customHeight="1">
      <c r="A129" s="417"/>
      <c r="B129" s="914" t="str">
        <f>"NIP."&amp;DATA!$F$10</f>
        <v>NIP.</v>
      </c>
      <c r="C129" s="914"/>
      <c r="D129" s="458"/>
      <c r="E129" s="915" t="str">
        <f>"NIP."&amp;DATA!$F$24</f>
        <v>NIP.</v>
      </c>
      <c r="F129" s="915"/>
      <c r="G129" s="915"/>
      <c r="H129" s="915"/>
      <c r="I129" s="915"/>
      <c r="J129" s="915"/>
      <c r="K129" s="481"/>
    </row>
    <row r="130" spans="1:241" ht="18.75" customHeight="1">
      <c r="A130" s="417"/>
      <c r="B130" s="501"/>
      <c r="C130" s="501"/>
      <c r="D130" s="502"/>
      <c r="E130" s="503"/>
      <c r="F130" s="504"/>
      <c r="G130" s="505"/>
      <c r="H130" s="505"/>
      <c r="I130" s="505"/>
      <c r="J130" s="505"/>
      <c r="K130" s="481"/>
    </row>
    <row r="131" spans="1:241" ht="15.5">
      <c r="A131" s="417"/>
      <c r="B131" s="464" t="s">
        <v>696</v>
      </c>
      <c r="C131" s="465"/>
      <c r="D131" s="466" t="s">
        <v>697</v>
      </c>
      <c r="E131" s="467" t="s">
        <v>698</v>
      </c>
      <c r="F131" s="468"/>
      <c r="G131" s="469"/>
      <c r="H131" s="469"/>
      <c r="I131" s="469"/>
      <c r="J131" s="469"/>
      <c r="K131" s="481"/>
    </row>
    <row r="132" spans="1:241" ht="9.75" customHeight="1">
      <c r="A132" s="417"/>
      <c r="B132" s="465"/>
      <c r="C132" s="465"/>
      <c r="D132" s="466"/>
      <c r="E132" s="470"/>
      <c r="F132" s="301"/>
      <c r="G132" s="469"/>
      <c r="H132" s="469"/>
      <c r="I132" s="469"/>
      <c r="J132" s="469"/>
      <c r="K132" s="481"/>
    </row>
    <row r="133" spans="1:241" ht="12.75" customHeight="1">
      <c r="A133" s="417"/>
      <c r="B133" s="898" t="str">
        <f>$B$9</f>
        <v>SUB KOMPETENSI</v>
      </c>
      <c r="C133" s="899"/>
      <c r="D133" s="898" t="str">
        <f>$D$9</f>
        <v>INDIKATOR</v>
      </c>
      <c r="E133" s="899"/>
      <c r="F133" s="471" t="str">
        <f>$F$9</f>
        <v>DESKRIPSI CATATAN</v>
      </c>
      <c r="G133" s="908" t="s">
        <v>587</v>
      </c>
      <c r="H133" s="909"/>
      <c r="I133" s="909"/>
      <c r="J133" s="910"/>
      <c r="K133" s="481"/>
    </row>
    <row r="134" spans="1:241" ht="15.5">
      <c r="A134" s="417"/>
      <c r="B134" s="900"/>
      <c r="C134" s="901"/>
      <c r="D134" s="900"/>
      <c r="E134" s="901"/>
      <c r="F134" s="472" t="str">
        <f>$F$10</f>
        <v>HASIL TEMUAN</v>
      </c>
      <c r="G134" s="428">
        <v>1</v>
      </c>
      <c r="H134" s="429">
        <v>2</v>
      </c>
      <c r="I134" s="429">
        <v>3</v>
      </c>
      <c r="J134" s="482">
        <v>4</v>
      </c>
      <c r="K134" s="481"/>
    </row>
    <row r="135" spans="1:241" ht="106.5" customHeight="1">
      <c r="A135" s="430" t="str">
        <f t="shared" ref="A135:A154" si="6">IF(E135=0,"Hapus baris kosong","Baris Terisi")</f>
        <v>Baris Terisi</v>
      </c>
      <c r="B135" s="920">
        <v>1</v>
      </c>
      <c r="C135" s="923" t="s">
        <v>699</v>
      </c>
      <c r="D135" s="431">
        <f>IF(E135=0,"",1)</f>
        <v>1</v>
      </c>
      <c r="E135" s="432" t="s">
        <v>700</v>
      </c>
      <c r="F135" s="446"/>
      <c r="G135" s="902">
        <f>IF($S135=$O$174,$S135,1)</f>
        <v>1</v>
      </c>
      <c r="H135" s="902" t="str">
        <f>IF($S135=$P$174,$S135,2)</f>
        <v>②</v>
      </c>
      <c r="I135" s="902">
        <f>IF($S135=$Q$174,$S135,3)</f>
        <v>3</v>
      </c>
      <c r="J135" s="902">
        <f>IF($S135=$R$174,$S135,4)</f>
        <v>4</v>
      </c>
      <c r="K135" s="483"/>
      <c r="L135" s="484"/>
      <c r="M135" s="485"/>
      <c r="N135" s="486">
        <f t="shared" ref="N135:N154" si="7">COUNTA(F135)</f>
        <v>0</v>
      </c>
      <c r="O135" s="486">
        <f>SUM(N135:N136)</f>
        <v>1</v>
      </c>
      <c r="P135" s="487">
        <v>2</v>
      </c>
      <c r="Q135" s="487">
        <f>(O135/P135)*100</f>
        <v>50</v>
      </c>
      <c r="R135" s="221">
        <f>IF(Q135&gt;=80,4,IF(Q135&gt;=60,3,IF(Q135&gt;=40,2,IF(Q135&gt;=20,1,0))))</f>
        <v>2</v>
      </c>
      <c r="S135" s="487" t="str">
        <f>IF(R135=1,$O$174,IF(R135=2,$P$174,IF(R135=3,$Q$174,IF(R135=4,$R$174,0))))</f>
        <v>②</v>
      </c>
      <c r="T135" s="490"/>
      <c r="U135" s="490"/>
      <c r="V135" s="490"/>
      <c r="W135" s="490"/>
      <c r="X135" s="490"/>
      <c r="Y135" s="490"/>
      <c r="Z135" s="490"/>
      <c r="AA135" s="490"/>
      <c r="AB135" s="490"/>
      <c r="AC135" s="490"/>
      <c r="AD135" s="490"/>
      <c r="AE135" s="490"/>
      <c r="AF135" s="490"/>
      <c r="AG135" s="490"/>
      <c r="AH135" s="490"/>
      <c r="AI135" s="490"/>
      <c r="AJ135" s="490"/>
      <c r="AK135" s="490"/>
      <c r="AL135" s="490"/>
      <c r="AM135" s="490"/>
      <c r="AN135" s="490"/>
      <c r="AO135" s="490"/>
      <c r="AP135" s="490"/>
      <c r="AQ135" s="490"/>
      <c r="AR135" s="490"/>
      <c r="AS135" s="490"/>
      <c r="AT135" s="490"/>
      <c r="AU135" s="490"/>
      <c r="AV135" s="490"/>
      <c r="AW135" s="490"/>
      <c r="AX135" s="490"/>
      <c r="AY135" s="490"/>
      <c r="AZ135" s="490"/>
      <c r="BA135" s="490"/>
      <c r="BB135" s="490"/>
      <c r="BC135" s="490"/>
      <c r="BD135" s="490"/>
      <c r="BE135" s="490"/>
      <c r="BF135" s="490"/>
      <c r="BG135" s="490"/>
      <c r="BH135" s="490"/>
      <c r="BI135" s="490"/>
      <c r="BJ135" s="490"/>
      <c r="BK135" s="490"/>
      <c r="BL135" s="490"/>
      <c r="BM135" s="490"/>
      <c r="BN135" s="490"/>
      <c r="BO135" s="490"/>
      <c r="BP135" s="490"/>
      <c r="BQ135" s="490"/>
      <c r="BR135" s="490"/>
      <c r="BS135" s="490"/>
      <c r="BT135" s="490"/>
      <c r="BU135" s="490"/>
      <c r="BV135" s="490"/>
      <c r="BW135" s="490"/>
      <c r="BX135" s="490"/>
      <c r="BY135" s="490"/>
      <c r="BZ135" s="490"/>
      <c r="CA135" s="490"/>
      <c r="CB135" s="490"/>
      <c r="CC135" s="490"/>
      <c r="CD135" s="490"/>
      <c r="CE135" s="490"/>
      <c r="CF135" s="490"/>
      <c r="CG135" s="490"/>
      <c r="CH135" s="490"/>
      <c r="CI135" s="490"/>
      <c r="CJ135" s="490"/>
      <c r="CK135" s="490"/>
      <c r="CL135" s="490"/>
      <c r="CM135" s="490"/>
      <c r="CN135" s="490"/>
      <c r="CO135" s="490"/>
      <c r="CP135" s="490"/>
      <c r="CQ135" s="490"/>
      <c r="CR135" s="490"/>
      <c r="CS135" s="490"/>
      <c r="CT135" s="490"/>
      <c r="CU135" s="490"/>
      <c r="CV135" s="490"/>
      <c r="CW135" s="490"/>
      <c r="CX135" s="490"/>
      <c r="CY135" s="490"/>
      <c r="CZ135" s="490"/>
      <c r="DA135" s="490"/>
      <c r="DB135" s="490"/>
      <c r="DC135" s="490"/>
      <c r="DD135" s="490"/>
      <c r="DE135" s="490"/>
      <c r="DF135" s="490"/>
      <c r="DG135" s="490"/>
      <c r="DH135" s="490"/>
      <c r="DI135" s="490"/>
      <c r="DJ135" s="490"/>
      <c r="DK135" s="490"/>
      <c r="DL135" s="490"/>
      <c r="DM135" s="490"/>
      <c r="DN135" s="490"/>
      <c r="DO135" s="490"/>
      <c r="DP135" s="490"/>
      <c r="DQ135" s="490"/>
      <c r="DR135" s="490"/>
      <c r="DS135" s="490"/>
      <c r="DT135" s="490"/>
      <c r="DU135" s="490"/>
      <c r="DV135" s="490"/>
      <c r="DW135" s="490"/>
      <c r="DX135" s="490"/>
      <c r="DY135" s="490"/>
      <c r="DZ135" s="490"/>
      <c r="EA135" s="490"/>
      <c r="EB135" s="490"/>
      <c r="EC135" s="490"/>
      <c r="ED135" s="490"/>
      <c r="EE135" s="490"/>
      <c r="EF135" s="490"/>
      <c r="EG135" s="490"/>
      <c r="EH135" s="490"/>
      <c r="EI135" s="490"/>
      <c r="EJ135" s="490"/>
      <c r="EK135" s="490"/>
      <c r="EL135" s="490"/>
      <c r="EM135" s="490"/>
      <c r="EN135" s="490"/>
      <c r="EO135" s="490"/>
      <c r="EP135" s="490"/>
      <c r="EQ135" s="490"/>
      <c r="ER135" s="490"/>
      <c r="ES135" s="490"/>
      <c r="ET135" s="490"/>
      <c r="EU135" s="490"/>
      <c r="EV135" s="490"/>
      <c r="EW135" s="490"/>
      <c r="EX135" s="490"/>
      <c r="EY135" s="490"/>
      <c r="EZ135" s="490"/>
      <c r="FA135" s="490"/>
      <c r="FB135" s="490"/>
      <c r="FC135" s="490"/>
      <c r="FD135" s="490"/>
      <c r="FE135" s="490"/>
      <c r="FF135" s="490"/>
      <c r="FG135" s="490"/>
      <c r="FH135" s="490"/>
      <c r="FI135" s="490"/>
      <c r="FJ135" s="490"/>
      <c r="FK135" s="490"/>
      <c r="FL135" s="490"/>
      <c r="FM135" s="490"/>
      <c r="FN135" s="490"/>
      <c r="FO135" s="490"/>
      <c r="FP135" s="490"/>
      <c r="FQ135" s="490"/>
      <c r="FR135" s="490"/>
      <c r="FS135" s="490"/>
      <c r="FT135" s="490"/>
      <c r="FU135" s="490"/>
      <c r="FV135" s="490"/>
      <c r="FW135" s="490"/>
      <c r="FX135" s="490"/>
      <c r="FY135" s="490"/>
      <c r="FZ135" s="490"/>
      <c r="GA135" s="490"/>
      <c r="GB135" s="490"/>
      <c r="GC135" s="490"/>
      <c r="GD135" s="490"/>
      <c r="GE135" s="490"/>
      <c r="GF135" s="490"/>
      <c r="GG135" s="490"/>
      <c r="GH135" s="490"/>
      <c r="GI135" s="490"/>
      <c r="GJ135" s="490"/>
      <c r="GK135" s="490"/>
      <c r="GL135" s="490"/>
      <c r="GM135" s="490"/>
      <c r="GN135" s="490"/>
      <c r="GO135" s="490"/>
      <c r="GP135" s="490"/>
      <c r="GQ135" s="490"/>
      <c r="GR135" s="490"/>
      <c r="GS135" s="490"/>
      <c r="GT135" s="490"/>
      <c r="GU135" s="490"/>
      <c r="GV135" s="490"/>
      <c r="GW135" s="490"/>
      <c r="GX135" s="490"/>
      <c r="GY135" s="490"/>
      <c r="GZ135" s="490"/>
      <c r="HA135" s="490"/>
      <c r="HB135" s="490"/>
      <c r="HC135" s="490"/>
      <c r="HD135" s="490"/>
      <c r="HE135" s="490"/>
      <c r="HF135" s="490"/>
      <c r="HG135" s="490"/>
      <c r="HH135" s="490"/>
      <c r="HI135" s="490"/>
      <c r="HJ135" s="490"/>
      <c r="HK135" s="490"/>
      <c r="HL135" s="490"/>
      <c r="HM135" s="490"/>
      <c r="HN135" s="490"/>
      <c r="HO135" s="490"/>
      <c r="HP135" s="490"/>
      <c r="HQ135" s="490"/>
      <c r="HR135" s="490"/>
      <c r="HS135" s="490"/>
      <c r="HT135" s="490"/>
      <c r="HU135" s="490"/>
      <c r="HV135" s="490"/>
      <c r="HW135" s="490"/>
      <c r="HX135" s="490"/>
      <c r="HY135" s="490"/>
      <c r="HZ135" s="490"/>
      <c r="IA135" s="490"/>
      <c r="IB135" s="490"/>
      <c r="IC135" s="490"/>
      <c r="ID135" s="490"/>
      <c r="IE135" s="490"/>
      <c r="IF135" s="490"/>
      <c r="IG135" s="490"/>
    </row>
    <row r="136" spans="1:241" ht="93.75" customHeight="1">
      <c r="A136" s="430" t="str">
        <f t="shared" si="6"/>
        <v>Baris Terisi</v>
      </c>
      <c r="B136" s="921"/>
      <c r="C136" s="924"/>
      <c r="D136" s="434">
        <f>IF(E136=0,"",2)</f>
        <v>2</v>
      </c>
      <c r="E136" s="435" t="s">
        <v>701</v>
      </c>
      <c r="F136" s="450" t="s">
        <v>702</v>
      </c>
      <c r="G136" s="902"/>
      <c r="H136" s="902"/>
      <c r="I136" s="902"/>
      <c r="J136" s="902"/>
      <c r="K136" s="483"/>
      <c r="L136" s="484"/>
      <c r="M136" s="485"/>
      <c r="N136" s="486">
        <f t="shared" si="7"/>
        <v>1</v>
      </c>
      <c r="O136" s="486"/>
      <c r="P136" s="487"/>
      <c r="Q136" s="487"/>
      <c r="R136" s="487"/>
      <c r="S136" s="487"/>
      <c r="T136" s="490"/>
      <c r="U136" s="490"/>
      <c r="V136" s="490"/>
      <c r="W136" s="490"/>
      <c r="X136" s="490"/>
      <c r="Y136" s="490"/>
      <c r="Z136" s="490"/>
      <c r="AA136" s="490"/>
      <c r="AB136" s="490"/>
      <c r="AC136" s="490"/>
      <c r="AD136" s="490"/>
      <c r="AE136" s="490"/>
      <c r="AF136" s="490"/>
      <c r="AG136" s="490"/>
      <c r="AH136" s="490"/>
      <c r="AI136" s="490"/>
      <c r="AJ136" s="490"/>
      <c r="AK136" s="490"/>
      <c r="AL136" s="490"/>
      <c r="AM136" s="490"/>
      <c r="AN136" s="490"/>
      <c r="AO136" s="490"/>
      <c r="AP136" s="490"/>
      <c r="AQ136" s="490"/>
      <c r="AR136" s="490"/>
      <c r="AS136" s="490"/>
      <c r="AT136" s="490"/>
      <c r="AU136" s="490"/>
      <c r="AV136" s="490"/>
      <c r="AW136" s="490"/>
      <c r="AX136" s="490"/>
      <c r="AY136" s="490"/>
      <c r="AZ136" s="490"/>
      <c r="BA136" s="490"/>
      <c r="BB136" s="490"/>
      <c r="BC136" s="490"/>
      <c r="BD136" s="490"/>
      <c r="BE136" s="490"/>
      <c r="BF136" s="490"/>
      <c r="BG136" s="490"/>
      <c r="BH136" s="490"/>
      <c r="BI136" s="490"/>
      <c r="BJ136" s="490"/>
      <c r="BK136" s="490"/>
      <c r="BL136" s="490"/>
      <c r="BM136" s="490"/>
      <c r="BN136" s="490"/>
      <c r="BO136" s="490"/>
      <c r="BP136" s="490"/>
      <c r="BQ136" s="490"/>
      <c r="BR136" s="490"/>
      <c r="BS136" s="490"/>
      <c r="BT136" s="490"/>
      <c r="BU136" s="490"/>
      <c r="BV136" s="490"/>
      <c r="BW136" s="490"/>
      <c r="BX136" s="490"/>
      <c r="BY136" s="490"/>
      <c r="BZ136" s="490"/>
      <c r="CA136" s="490"/>
      <c r="CB136" s="490"/>
      <c r="CC136" s="490"/>
      <c r="CD136" s="490"/>
      <c r="CE136" s="490"/>
      <c r="CF136" s="490"/>
      <c r="CG136" s="490"/>
      <c r="CH136" s="490"/>
      <c r="CI136" s="490"/>
      <c r="CJ136" s="490"/>
      <c r="CK136" s="490"/>
      <c r="CL136" s="490"/>
      <c r="CM136" s="490"/>
      <c r="CN136" s="490"/>
      <c r="CO136" s="490"/>
      <c r="CP136" s="490"/>
      <c r="CQ136" s="490"/>
      <c r="CR136" s="490"/>
      <c r="CS136" s="490"/>
      <c r="CT136" s="490"/>
      <c r="CU136" s="490"/>
      <c r="CV136" s="490"/>
      <c r="CW136" s="490"/>
      <c r="CX136" s="490"/>
      <c r="CY136" s="490"/>
      <c r="CZ136" s="490"/>
      <c r="DA136" s="490"/>
      <c r="DB136" s="490"/>
      <c r="DC136" s="490"/>
      <c r="DD136" s="490"/>
      <c r="DE136" s="490"/>
      <c r="DF136" s="490"/>
      <c r="DG136" s="490"/>
      <c r="DH136" s="490"/>
      <c r="DI136" s="490"/>
      <c r="DJ136" s="490"/>
      <c r="DK136" s="490"/>
      <c r="DL136" s="490"/>
      <c r="DM136" s="490"/>
      <c r="DN136" s="490"/>
      <c r="DO136" s="490"/>
      <c r="DP136" s="490"/>
      <c r="DQ136" s="490"/>
      <c r="DR136" s="490"/>
      <c r="DS136" s="490"/>
      <c r="DT136" s="490"/>
      <c r="DU136" s="490"/>
      <c r="DV136" s="490"/>
      <c r="DW136" s="490"/>
      <c r="DX136" s="490"/>
      <c r="DY136" s="490"/>
      <c r="DZ136" s="490"/>
      <c r="EA136" s="490"/>
      <c r="EB136" s="490"/>
      <c r="EC136" s="490"/>
      <c r="ED136" s="490"/>
      <c r="EE136" s="490"/>
      <c r="EF136" s="490"/>
      <c r="EG136" s="490"/>
      <c r="EH136" s="490"/>
      <c r="EI136" s="490"/>
      <c r="EJ136" s="490"/>
      <c r="EK136" s="490"/>
      <c r="EL136" s="490"/>
      <c r="EM136" s="490"/>
      <c r="EN136" s="490"/>
      <c r="EO136" s="490"/>
      <c r="EP136" s="490"/>
      <c r="EQ136" s="490"/>
      <c r="ER136" s="490"/>
      <c r="ES136" s="490"/>
      <c r="ET136" s="490"/>
      <c r="EU136" s="490"/>
      <c r="EV136" s="490"/>
      <c r="EW136" s="490"/>
      <c r="EX136" s="490"/>
      <c r="EY136" s="490"/>
      <c r="EZ136" s="490"/>
      <c r="FA136" s="490"/>
      <c r="FB136" s="490"/>
      <c r="FC136" s="490"/>
      <c r="FD136" s="490"/>
      <c r="FE136" s="490"/>
      <c r="FF136" s="490"/>
      <c r="FG136" s="490"/>
      <c r="FH136" s="490"/>
      <c r="FI136" s="490"/>
      <c r="FJ136" s="490"/>
      <c r="FK136" s="490"/>
      <c r="FL136" s="490"/>
      <c r="FM136" s="490"/>
      <c r="FN136" s="490"/>
      <c r="FO136" s="490"/>
      <c r="FP136" s="490"/>
      <c r="FQ136" s="490"/>
      <c r="FR136" s="490"/>
      <c r="FS136" s="490"/>
      <c r="FT136" s="490"/>
      <c r="FU136" s="490"/>
      <c r="FV136" s="490"/>
      <c r="FW136" s="490"/>
      <c r="FX136" s="490"/>
      <c r="FY136" s="490"/>
      <c r="FZ136" s="490"/>
      <c r="GA136" s="490"/>
      <c r="GB136" s="490"/>
      <c r="GC136" s="490"/>
      <c r="GD136" s="490"/>
      <c r="GE136" s="490"/>
      <c r="GF136" s="490"/>
      <c r="GG136" s="490"/>
      <c r="GH136" s="490"/>
      <c r="GI136" s="490"/>
      <c r="GJ136" s="490"/>
      <c r="GK136" s="490"/>
      <c r="GL136" s="490"/>
      <c r="GM136" s="490"/>
      <c r="GN136" s="490"/>
      <c r="GO136" s="490"/>
      <c r="GP136" s="490"/>
      <c r="GQ136" s="490"/>
      <c r="GR136" s="490"/>
      <c r="GS136" s="490"/>
      <c r="GT136" s="490"/>
      <c r="GU136" s="490"/>
      <c r="GV136" s="490"/>
      <c r="GW136" s="490"/>
      <c r="GX136" s="490"/>
      <c r="GY136" s="490"/>
      <c r="GZ136" s="490"/>
      <c r="HA136" s="490"/>
      <c r="HB136" s="490"/>
      <c r="HC136" s="490"/>
      <c r="HD136" s="490"/>
      <c r="HE136" s="490"/>
      <c r="HF136" s="490"/>
      <c r="HG136" s="490"/>
      <c r="HH136" s="490"/>
      <c r="HI136" s="490"/>
      <c r="HJ136" s="490"/>
      <c r="HK136" s="490"/>
      <c r="HL136" s="490"/>
      <c r="HM136" s="490"/>
      <c r="HN136" s="490"/>
      <c r="HO136" s="490"/>
      <c r="HP136" s="490"/>
      <c r="HQ136" s="490"/>
      <c r="HR136" s="490"/>
      <c r="HS136" s="490"/>
      <c r="HT136" s="490"/>
      <c r="HU136" s="490"/>
      <c r="HV136" s="490"/>
      <c r="HW136" s="490"/>
      <c r="HX136" s="490"/>
      <c r="HY136" s="490"/>
      <c r="HZ136" s="490"/>
      <c r="IA136" s="490"/>
      <c r="IB136" s="490"/>
      <c r="IC136" s="490"/>
      <c r="ID136" s="490"/>
      <c r="IE136" s="490"/>
      <c r="IF136" s="490"/>
      <c r="IG136" s="490"/>
    </row>
    <row r="137" spans="1:241" ht="34.5" customHeight="1">
      <c r="A137" s="430" t="str">
        <f t="shared" si="6"/>
        <v>Baris Terisi</v>
      </c>
      <c r="B137" s="920">
        <v>2</v>
      </c>
      <c r="C137" s="923" t="s">
        <v>703</v>
      </c>
      <c r="D137" s="431">
        <f>IF(E137=0,"",1)</f>
        <v>1</v>
      </c>
      <c r="E137" s="432" t="s">
        <v>704</v>
      </c>
      <c r="F137" s="446" t="s">
        <v>705</v>
      </c>
      <c r="G137" s="902">
        <f>IF($S137=$O$174,$S137,1)</f>
        <v>1</v>
      </c>
      <c r="H137" s="902">
        <f>IF($S137=$P$174,$S137,2)</f>
        <v>2</v>
      </c>
      <c r="I137" s="902">
        <f>IF($S137=$Q$174,$S137,3)</f>
        <v>3</v>
      </c>
      <c r="J137" s="902" t="str">
        <f>IF($S137=$R$174,$S137,4)</f>
        <v>④</v>
      </c>
      <c r="K137" s="483"/>
      <c r="L137" s="484"/>
      <c r="M137" s="485"/>
      <c r="N137" s="486">
        <f t="shared" si="7"/>
        <v>1</v>
      </c>
      <c r="O137" s="486">
        <f>SUM(N137:N140)</f>
        <v>4</v>
      </c>
      <c r="P137" s="487">
        <v>4</v>
      </c>
      <c r="Q137" s="487">
        <f>(O137/P137)*100</f>
        <v>100</v>
      </c>
      <c r="R137" s="221">
        <f>IF(Q137&gt;=80,4,IF(Q137&gt;=60,3,IF(Q137&gt;=40,2,IF(Q137&gt;=20,1,0))))</f>
        <v>4</v>
      </c>
      <c r="S137" s="487" t="str">
        <f>IF(R137=1,$O$174,IF(R137=2,$P$174,IF(R137=3,$Q$174,IF(R137=4,$R$174,0))))</f>
        <v>④</v>
      </c>
      <c r="T137" s="490"/>
      <c r="U137" s="490"/>
      <c r="V137" s="490"/>
      <c r="W137" s="490"/>
      <c r="X137" s="490"/>
      <c r="Y137" s="490"/>
      <c r="Z137" s="490"/>
      <c r="AA137" s="490"/>
      <c r="AB137" s="490"/>
      <c r="AC137" s="490"/>
      <c r="AD137" s="490"/>
      <c r="AE137" s="490"/>
      <c r="AF137" s="490"/>
      <c r="AG137" s="490"/>
      <c r="AH137" s="490"/>
      <c r="AI137" s="490"/>
      <c r="AJ137" s="490"/>
      <c r="AK137" s="490"/>
      <c r="AL137" s="490"/>
      <c r="AM137" s="490"/>
      <c r="AN137" s="490"/>
      <c r="AO137" s="490"/>
      <c r="AP137" s="490"/>
      <c r="AQ137" s="490"/>
      <c r="AR137" s="490"/>
      <c r="AS137" s="490"/>
      <c r="AT137" s="490"/>
      <c r="AU137" s="490"/>
      <c r="AV137" s="490"/>
      <c r="AW137" s="490"/>
      <c r="AX137" s="490"/>
      <c r="AY137" s="490"/>
      <c r="AZ137" s="490"/>
      <c r="BA137" s="490"/>
      <c r="BB137" s="490"/>
      <c r="BC137" s="490"/>
      <c r="BD137" s="490"/>
      <c r="BE137" s="490"/>
      <c r="BF137" s="490"/>
      <c r="BG137" s="490"/>
      <c r="BH137" s="490"/>
      <c r="BI137" s="490"/>
      <c r="BJ137" s="490"/>
      <c r="BK137" s="490"/>
      <c r="BL137" s="490"/>
      <c r="BM137" s="490"/>
      <c r="BN137" s="490"/>
      <c r="BO137" s="490"/>
      <c r="BP137" s="490"/>
      <c r="BQ137" s="490"/>
      <c r="BR137" s="490"/>
      <c r="BS137" s="490"/>
      <c r="BT137" s="490"/>
      <c r="BU137" s="490"/>
      <c r="BV137" s="490"/>
      <c r="BW137" s="490"/>
      <c r="BX137" s="490"/>
      <c r="BY137" s="490"/>
      <c r="BZ137" s="490"/>
      <c r="CA137" s="490"/>
      <c r="CB137" s="490"/>
      <c r="CC137" s="490"/>
      <c r="CD137" s="490"/>
      <c r="CE137" s="490"/>
      <c r="CF137" s="490"/>
      <c r="CG137" s="490"/>
      <c r="CH137" s="490"/>
      <c r="CI137" s="490"/>
      <c r="CJ137" s="490"/>
      <c r="CK137" s="490"/>
      <c r="CL137" s="490"/>
      <c r="CM137" s="490"/>
      <c r="CN137" s="490"/>
      <c r="CO137" s="490"/>
      <c r="CP137" s="490"/>
      <c r="CQ137" s="490"/>
      <c r="CR137" s="490"/>
      <c r="CS137" s="490"/>
      <c r="CT137" s="490"/>
      <c r="CU137" s="490"/>
      <c r="CV137" s="490"/>
      <c r="CW137" s="490"/>
      <c r="CX137" s="490"/>
      <c r="CY137" s="490"/>
      <c r="CZ137" s="490"/>
      <c r="DA137" s="490"/>
      <c r="DB137" s="490"/>
      <c r="DC137" s="490"/>
      <c r="DD137" s="490"/>
      <c r="DE137" s="490"/>
      <c r="DF137" s="490"/>
      <c r="DG137" s="490"/>
      <c r="DH137" s="490"/>
      <c r="DI137" s="490"/>
      <c r="DJ137" s="490"/>
      <c r="DK137" s="490"/>
      <c r="DL137" s="490"/>
      <c r="DM137" s="490"/>
      <c r="DN137" s="490"/>
      <c r="DO137" s="490"/>
      <c r="DP137" s="490"/>
      <c r="DQ137" s="490"/>
      <c r="DR137" s="490"/>
      <c r="DS137" s="490"/>
      <c r="DT137" s="490"/>
      <c r="DU137" s="490"/>
      <c r="DV137" s="490"/>
      <c r="DW137" s="490"/>
      <c r="DX137" s="490"/>
      <c r="DY137" s="490"/>
      <c r="DZ137" s="490"/>
      <c r="EA137" s="490"/>
      <c r="EB137" s="490"/>
      <c r="EC137" s="490"/>
      <c r="ED137" s="490"/>
      <c r="EE137" s="490"/>
      <c r="EF137" s="490"/>
      <c r="EG137" s="490"/>
      <c r="EH137" s="490"/>
      <c r="EI137" s="490"/>
      <c r="EJ137" s="490"/>
      <c r="EK137" s="490"/>
      <c r="EL137" s="490"/>
      <c r="EM137" s="490"/>
      <c r="EN137" s="490"/>
      <c r="EO137" s="490"/>
      <c r="EP137" s="490"/>
      <c r="EQ137" s="490"/>
      <c r="ER137" s="490"/>
      <c r="ES137" s="490"/>
      <c r="ET137" s="490"/>
      <c r="EU137" s="490"/>
      <c r="EV137" s="490"/>
      <c r="EW137" s="490"/>
      <c r="EX137" s="490"/>
      <c r="EY137" s="490"/>
      <c r="EZ137" s="490"/>
      <c r="FA137" s="490"/>
      <c r="FB137" s="490"/>
      <c r="FC137" s="490"/>
      <c r="FD137" s="490"/>
      <c r="FE137" s="490"/>
      <c r="FF137" s="490"/>
      <c r="FG137" s="490"/>
      <c r="FH137" s="490"/>
      <c r="FI137" s="490"/>
      <c r="FJ137" s="490"/>
      <c r="FK137" s="490"/>
      <c r="FL137" s="490"/>
      <c r="FM137" s="490"/>
      <c r="FN137" s="490"/>
      <c r="FO137" s="490"/>
      <c r="FP137" s="490"/>
      <c r="FQ137" s="490"/>
      <c r="FR137" s="490"/>
      <c r="FS137" s="490"/>
      <c r="FT137" s="490"/>
      <c r="FU137" s="490"/>
      <c r="FV137" s="490"/>
      <c r="FW137" s="490"/>
      <c r="FX137" s="490"/>
      <c r="FY137" s="490"/>
      <c r="FZ137" s="490"/>
      <c r="GA137" s="490"/>
      <c r="GB137" s="490"/>
      <c r="GC137" s="490"/>
      <c r="GD137" s="490"/>
      <c r="GE137" s="490"/>
      <c r="GF137" s="490"/>
      <c r="GG137" s="490"/>
      <c r="GH137" s="490"/>
      <c r="GI137" s="490"/>
      <c r="GJ137" s="490"/>
      <c r="GK137" s="490"/>
      <c r="GL137" s="490"/>
      <c r="GM137" s="490"/>
      <c r="GN137" s="490"/>
      <c r="GO137" s="490"/>
      <c r="GP137" s="490"/>
      <c r="GQ137" s="490"/>
      <c r="GR137" s="490"/>
      <c r="GS137" s="490"/>
      <c r="GT137" s="490"/>
      <c r="GU137" s="490"/>
      <c r="GV137" s="490"/>
      <c r="GW137" s="490"/>
      <c r="GX137" s="490"/>
      <c r="GY137" s="490"/>
      <c r="GZ137" s="490"/>
      <c r="HA137" s="490"/>
      <c r="HB137" s="490"/>
      <c r="HC137" s="490"/>
      <c r="HD137" s="490"/>
      <c r="HE137" s="490"/>
      <c r="HF137" s="490"/>
      <c r="HG137" s="490"/>
      <c r="HH137" s="490"/>
      <c r="HI137" s="490"/>
      <c r="HJ137" s="490"/>
      <c r="HK137" s="490"/>
      <c r="HL137" s="490"/>
      <c r="HM137" s="490"/>
      <c r="HN137" s="490"/>
      <c r="HO137" s="490"/>
      <c r="HP137" s="490"/>
      <c r="HQ137" s="490"/>
      <c r="HR137" s="490"/>
      <c r="HS137" s="490"/>
      <c r="HT137" s="490"/>
      <c r="HU137" s="490"/>
      <c r="HV137" s="490"/>
      <c r="HW137" s="490"/>
      <c r="HX137" s="490"/>
      <c r="HY137" s="490"/>
      <c r="HZ137" s="490"/>
      <c r="IA137" s="490"/>
      <c r="IB137" s="490"/>
      <c r="IC137" s="490"/>
      <c r="ID137" s="490"/>
      <c r="IE137" s="490"/>
      <c r="IF137" s="490"/>
      <c r="IG137" s="490"/>
    </row>
    <row r="138" spans="1:241" ht="34.5" customHeight="1">
      <c r="A138" s="430" t="str">
        <f t="shared" si="6"/>
        <v>Baris Terisi</v>
      </c>
      <c r="B138" s="921"/>
      <c r="C138" s="924"/>
      <c r="D138" s="434">
        <f>IF(E138=0,"",2)</f>
        <v>2</v>
      </c>
      <c r="E138" s="435" t="s">
        <v>706</v>
      </c>
      <c r="F138" s="447" t="s">
        <v>707</v>
      </c>
      <c r="G138" s="902"/>
      <c r="H138" s="902"/>
      <c r="I138" s="902"/>
      <c r="J138" s="902"/>
      <c r="K138" s="483"/>
      <c r="L138" s="484"/>
      <c r="M138" s="485"/>
      <c r="N138" s="486">
        <f t="shared" si="7"/>
        <v>1</v>
      </c>
      <c r="O138" s="486"/>
      <c r="P138" s="487"/>
      <c r="Q138" s="487"/>
      <c r="R138" s="487"/>
      <c r="S138" s="487"/>
      <c r="T138" s="490"/>
      <c r="U138" s="490"/>
      <c r="V138" s="490"/>
      <c r="W138" s="490"/>
      <c r="X138" s="490"/>
      <c r="Y138" s="490"/>
      <c r="Z138" s="490"/>
      <c r="AA138" s="490"/>
      <c r="AB138" s="490"/>
      <c r="AC138" s="490"/>
      <c r="AD138" s="490"/>
      <c r="AE138" s="490"/>
      <c r="AF138" s="490"/>
      <c r="AG138" s="490"/>
      <c r="AH138" s="490"/>
      <c r="AI138" s="490"/>
      <c r="AJ138" s="490"/>
      <c r="AK138" s="490"/>
      <c r="AL138" s="490"/>
      <c r="AM138" s="490"/>
      <c r="AN138" s="490"/>
      <c r="AO138" s="490"/>
      <c r="AP138" s="490"/>
      <c r="AQ138" s="490"/>
      <c r="AR138" s="490"/>
      <c r="AS138" s="490"/>
      <c r="AT138" s="490"/>
      <c r="AU138" s="490"/>
      <c r="AV138" s="490"/>
      <c r="AW138" s="490"/>
      <c r="AX138" s="490"/>
      <c r="AY138" s="490"/>
      <c r="AZ138" s="490"/>
      <c r="BA138" s="490"/>
      <c r="BB138" s="490"/>
      <c r="BC138" s="490"/>
      <c r="BD138" s="490"/>
      <c r="BE138" s="490"/>
      <c r="BF138" s="490"/>
      <c r="BG138" s="490"/>
      <c r="BH138" s="490"/>
      <c r="BI138" s="490"/>
      <c r="BJ138" s="490"/>
      <c r="BK138" s="490"/>
      <c r="BL138" s="490"/>
      <c r="BM138" s="490"/>
      <c r="BN138" s="490"/>
      <c r="BO138" s="490"/>
      <c r="BP138" s="490"/>
      <c r="BQ138" s="490"/>
      <c r="BR138" s="490"/>
      <c r="BS138" s="490"/>
      <c r="BT138" s="490"/>
      <c r="BU138" s="490"/>
      <c r="BV138" s="490"/>
      <c r="BW138" s="490"/>
      <c r="BX138" s="490"/>
      <c r="BY138" s="490"/>
      <c r="BZ138" s="490"/>
      <c r="CA138" s="490"/>
      <c r="CB138" s="490"/>
      <c r="CC138" s="490"/>
      <c r="CD138" s="490"/>
      <c r="CE138" s="490"/>
      <c r="CF138" s="490"/>
      <c r="CG138" s="490"/>
      <c r="CH138" s="490"/>
      <c r="CI138" s="490"/>
      <c r="CJ138" s="490"/>
      <c r="CK138" s="490"/>
      <c r="CL138" s="490"/>
      <c r="CM138" s="490"/>
      <c r="CN138" s="490"/>
      <c r="CO138" s="490"/>
      <c r="CP138" s="490"/>
      <c r="CQ138" s="490"/>
      <c r="CR138" s="490"/>
      <c r="CS138" s="490"/>
      <c r="CT138" s="490"/>
      <c r="CU138" s="490"/>
      <c r="CV138" s="490"/>
      <c r="CW138" s="490"/>
      <c r="CX138" s="490"/>
      <c r="CY138" s="490"/>
      <c r="CZ138" s="490"/>
      <c r="DA138" s="490"/>
      <c r="DB138" s="490"/>
      <c r="DC138" s="490"/>
      <c r="DD138" s="490"/>
      <c r="DE138" s="490"/>
      <c r="DF138" s="490"/>
      <c r="DG138" s="490"/>
      <c r="DH138" s="490"/>
      <c r="DI138" s="490"/>
      <c r="DJ138" s="490"/>
      <c r="DK138" s="490"/>
      <c r="DL138" s="490"/>
      <c r="DM138" s="490"/>
      <c r="DN138" s="490"/>
      <c r="DO138" s="490"/>
      <c r="DP138" s="490"/>
      <c r="DQ138" s="490"/>
      <c r="DR138" s="490"/>
      <c r="DS138" s="490"/>
      <c r="DT138" s="490"/>
      <c r="DU138" s="490"/>
      <c r="DV138" s="490"/>
      <c r="DW138" s="490"/>
      <c r="DX138" s="490"/>
      <c r="DY138" s="490"/>
      <c r="DZ138" s="490"/>
      <c r="EA138" s="490"/>
      <c r="EB138" s="490"/>
      <c r="EC138" s="490"/>
      <c r="ED138" s="490"/>
      <c r="EE138" s="490"/>
      <c r="EF138" s="490"/>
      <c r="EG138" s="490"/>
      <c r="EH138" s="490"/>
      <c r="EI138" s="490"/>
      <c r="EJ138" s="490"/>
      <c r="EK138" s="490"/>
      <c r="EL138" s="490"/>
      <c r="EM138" s="490"/>
      <c r="EN138" s="490"/>
      <c r="EO138" s="490"/>
      <c r="EP138" s="490"/>
      <c r="EQ138" s="490"/>
      <c r="ER138" s="490"/>
      <c r="ES138" s="490"/>
      <c r="ET138" s="490"/>
      <c r="EU138" s="490"/>
      <c r="EV138" s="490"/>
      <c r="EW138" s="490"/>
      <c r="EX138" s="490"/>
      <c r="EY138" s="490"/>
      <c r="EZ138" s="490"/>
      <c r="FA138" s="490"/>
      <c r="FB138" s="490"/>
      <c r="FC138" s="490"/>
      <c r="FD138" s="490"/>
      <c r="FE138" s="490"/>
      <c r="FF138" s="490"/>
      <c r="FG138" s="490"/>
      <c r="FH138" s="490"/>
      <c r="FI138" s="490"/>
      <c r="FJ138" s="490"/>
      <c r="FK138" s="490"/>
      <c r="FL138" s="490"/>
      <c r="FM138" s="490"/>
      <c r="FN138" s="490"/>
      <c r="FO138" s="490"/>
      <c r="FP138" s="490"/>
      <c r="FQ138" s="490"/>
      <c r="FR138" s="490"/>
      <c r="FS138" s="490"/>
      <c r="FT138" s="490"/>
      <c r="FU138" s="490"/>
      <c r="FV138" s="490"/>
      <c r="FW138" s="490"/>
      <c r="FX138" s="490"/>
      <c r="FY138" s="490"/>
      <c r="FZ138" s="490"/>
      <c r="GA138" s="490"/>
      <c r="GB138" s="490"/>
      <c r="GC138" s="490"/>
      <c r="GD138" s="490"/>
      <c r="GE138" s="490"/>
      <c r="GF138" s="490"/>
      <c r="GG138" s="490"/>
      <c r="GH138" s="490"/>
      <c r="GI138" s="490"/>
      <c r="GJ138" s="490"/>
      <c r="GK138" s="490"/>
      <c r="GL138" s="490"/>
      <c r="GM138" s="490"/>
      <c r="GN138" s="490"/>
      <c r="GO138" s="490"/>
      <c r="GP138" s="490"/>
      <c r="GQ138" s="490"/>
      <c r="GR138" s="490"/>
      <c r="GS138" s="490"/>
      <c r="GT138" s="490"/>
      <c r="GU138" s="490"/>
      <c r="GV138" s="490"/>
      <c r="GW138" s="490"/>
      <c r="GX138" s="490"/>
      <c r="GY138" s="490"/>
      <c r="GZ138" s="490"/>
      <c r="HA138" s="490"/>
      <c r="HB138" s="490"/>
      <c r="HC138" s="490"/>
      <c r="HD138" s="490"/>
      <c r="HE138" s="490"/>
      <c r="HF138" s="490"/>
      <c r="HG138" s="490"/>
      <c r="HH138" s="490"/>
      <c r="HI138" s="490"/>
      <c r="HJ138" s="490"/>
      <c r="HK138" s="490"/>
      <c r="HL138" s="490"/>
      <c r="HM138" s="490"/>
      <c r="HN138" s="490"/>
      <c r="HO138" s="490"/>
      <c r="HP138" s="490"/>
      <c r="HQ138" s="490"/>
      <c r="HR138" s="490"/>
      <c r="HS138" s="490"/>
      <c r="HT138" s="490"/>
      <c r="HU138" s="490"/>
      <c r="HV138" s="490"/>
      <c r="HW138" s="490"/>
      <c r="HX138" s="490"/>
      <c r="HY138" s="490"/>
      <c r="HZ138" s="490"/>
      <c r="IA138" s="490"/>
      <c r="IB138" s="490"/>
      <c r="IC138" s="490"/>
      <c r="ID138" s="490"/>
      <c r="IE138" s="490"/>
      <c r="IF138" s="490"/>
      <c r="IG138" s="490"/>
    </row>
    <row r="139" spans="1:241" ht="34.5" customHeight="1">
      <c r="A139" s="430" t="str">
        <f t="shared" si="6"/>
        <v>Baris Terisi</v>
      </c>
      <c r="B139" s="921"/>
      <c r="C139" s="924"/>
      <c r="D139" s="434">
        <f>IF(E139=0,"",3)</f>
        <v>3</v>
      </c>
      <c r="E139" s="435" t="s">
        <v>708</v>
      </c>
      <c r="F139" s="447" t="s">
        <v>709</v>
      </c>
      <c r="G139" s="902"/>
      <c r="H139" s="902"/>
      <c r="I139" s="902"/>
      <c r="J139" s="902"/>
      <c r="K139" s="483"/>
      <c r="L139" s="484"/>
      <c r="M139" s="485"/>
      <c r="N139" s="486">
        <f t="shared" si="7"/>
        <v>1</v>
      </c>
      <c r="O139" s="486"/>
      <c r="P139" s="487"/>
      <c r="Q139" s="487"/>
      <c r="R139" s="487"/>
      <c r="S139" s="487"/>
      <c r="T139" s="490"/>
      <c r="U139" s="490"/>
      <c r="V139" s="490"/>
      <c r="W139" s="490"/>
      <c r="X139" s="490"/>
      <c r="Y139" s="490"/>
      <c r="Z139" s="490"/>
      <c r="AA139" s="490"/>
      <c r="AB139" s="490"/>
      <c r="AC139" s="490"/>
      <c r="AD139" s="490"/>
      <c r="AE139" s="490"/>
      <c r="AF139" s="490"/>
      <c r="AG139" s="490"/>
      <c r="AH139" s="490"/>
      <c r="AI139" s="490"/>
      <c r="AJ139" s="490"/>
      <c r="AK139" s="490"/>
      <c r="AL139" s="490"/>
      <c r="AM139" s="490"/>
      <c r="AN139" s="490"/>
      <c r="AO139" s="490"/>
      <c r="AP139" s="490"/>
      <c r="AQ139" s="490"/>
      <c r="AR139" s="490"/>
      <c r="AS139" s="490"/>
      <c r="AT139" s="490"/>
      <c r="AU139" s="490"/>
      <c r="AV139" s="490"/>
      <c r="AW139" s="490"/>
      <c r="AX139" s="490"/>
      <c r="AY139" s="490"/>
      <c r="AZ139" s="490"/>
      <c r="BA139" s="490"/>
      <c r="BB139" s="490"/>
      <c r="BC139" s="490"/>
      <c r="BD139" s="490"/>
      <c r="BE139" s="490"/>
      <c r="BF139" s="490"/>
      <c r="BG139" s="490"/>
      <c r="BH139" s="490"/>
      <c r="BI139" s="490"/>
      <c r="BJ139" s="490"/>
      <c r="BK139" s="490"/>
      <c r="BL139" s="490"/>
      <c r="BM139" s="490"/>
      <c r="BN139" s="490"/>
      <c r="BO139" s="490"/>
      <c r="BP139" s="490"/>
      <c r="BQ139" s="490"/>
      <c r="BR139" s="490"/>
      <c r="BS139" s="490"/>
      <c r="BT139" s="490"/>
      <c r="BU139" s="490"/>
      <c r="BV139" s="490"/>
      <c r="BW139" s="490"/>
      <c r="BX139" s="490"/>
      <c r="BY139" s="490"/>
      <c r="BZ139" s="490"/>
      <c r="CA139" s="490"/>
      <c r="CB139" s="490"/>
      <c r="CC139" s="490"/>
      <c r="CD139" s="490"/>
      <c r="CE139" s="490"/>
      <c r="CF139" s="490"/>
      <c r="CG139" s="490"/>
      <c r="CH139" s="490"/>
      <c r="CI139" s="490"/>
      <c r="CJ139" s="490"/>
      <c r="CK139" s="490"/>
      <c r="CL139" s="490"/>
      <c r="CM139" s="490"/>
      <c r="CN139" s="490"/>
      <c r="CO139" s="490"/>
      <c r="CP139" s="490"/>
      <c r="CQ139" s="490"/>
      <c r="CR139" s="490"/>
      <c r="CS139" s="490"/>
      <c r="CT139" s="490"/>
      <c r="CU139" s="490"/>
      <c r="CV139" s="490"/>
      <c r="CW139" s="490"/>
      <c r="CX139" s="490"/>
      <c r="CY139" s="490"/>
      <c r="CZ139" s="490"/>
      <c r="DA139" s="490"/>
      <c r="DB139" s="490"/>
      <c r="DC139" s="490"/>
      <c r="DD139" s="490"/>
      <c r="DE139" s="490"/>
      <c r="DF139" s="490"/>
      <c r="DG139" s="490"/>
      <c r="DH139" s="490"/>
      <c r="DI139" s="490"/>
      <c r="DJ139" s="490"/>
      <c r="DK139" s="490"/>
      <c r="DL139" s="490"/>
      <c r="DM139" s="490"/>
      <c r="DN139" s="490"/>
      <c r="DO139" s="490"/>
      <c r="DP139" s="490"/>
      <c r="DQ139" s="490"/>
      <c r="DR139" s="490"/>
      <c r="DS139" s="490"/>
      <c r="DT139" s="490"/>
      <c r="DU139" s="490"/>
      <c r="DV139" s="490"/>
      <c r="DW139" s="490"/>
      <c r="DX139" s="490"/>
      <c r="DY139" s="490"/>
      <c r="DZ139" s="490"/>
      <c r="EA139" s="490"/>
      <c r="EB139" s="490"/>
      <c r="EC139" s="490"/>
      <c r="ED139" s="490"/>
      <c r="EE139" s="490"/>
      <c r="EF139" s="490"/>
      <c r="EG139" s="490"/>
      <c r="EH139" s="490"/>
      <c r="EI139" s="490"/>
      <c r="EJ139" s="490"/>
      <c r="EK139" s="490"/>
      <c r="EL139" s="490"/>
      <c r="EM139" s="490"/>
      <c r="EN139" s="490"/>
      <c r="EO139" s="490"/>
      <c r="EP139" s="490"/>
      <c r="EQ139" s="490"/>
      <c r="ER139" s="490"/>
      <c r="ES139" s="490"/>
      <c r="ET139" s="490"/>
      <c r="EU139" s="490"/>
      <c r="EV139" s="490"/>
      <c r="EW139" s="490"/>
      <c r="EX139" s="490"/>
      <c r="EY139" s="490"/>
      <c r="EZ139" s="490"/>
      <c r="FA139" s="490"/>
      <c r="FB139" s="490"/>
      <c r="FC139" s="490"/>
      <c r="FD139" s="490"/>
      <c r="FE139" s="490"/>
      <c r="FF139" s="490"/>
      <c r="FG139" s="490"/>
      <c r="FH139" s="490"/>
      <c r="FI139" s="490"/>
      <c r="FJ139" s="490"/>
      <c r="FK139" s="490"/>
      <c r="FL139" s="490"/>
      <c r="FM139" s="490"/>
      <c r="FN139" s="490"/>
      <c r="FO139" s="490"/>
      <c r="FP139" s="490"/>
      <c r="FQ139" s="490"/>
      <c r="FR139" s="490"/>
      <c r="FS139" s="490"/>
      <c r="FT139" s="490"/>
      <c r="FU139" s="490"/>
      <c r="FV139" s="490"/>
      <c r="FW139" s="490"/>
      <c r="FX139" s="490"/>
      <c r="FY139" s="490"/>
      <c r="FZ139" s="490"/>
      <c r="GA139" s="490"/>
      <c r="GB139" s="490"/>
      <c r="GC139" s="490"/>
      <c r="GD139" s="490"/>
      <c r="GE139" s="490"/>
      <c r="GF139" s="490"/>
      <c r="GG139" s="490"/>
      <c r="GH139" s="490"/>
      <c r="GI139" s="490"/>
      <c r="GJ139" s="490"/>
      <c r="GK139" s="490"/>
      <c r="GL139" s="490"/>
      <c r="GM139" s="490"/>
      <c r="GN139" s="490"/>
      <c r="GO139" s="490"/>
      <c r="GP139" s="490"/>
      <c r="GQ139" s="490"/>
      <c r="GR139" s="490"/>
      <c r="GS139" s="490"/>
      <c r="GT139" s="490"/>
      <c r="GU139" s="490"/>
      <c r="GV139" s="490"/>
      <c r="GW139" s="490"/>
      <c r="GX139" s="490"/>
      <c r="GY139" s="490"/>
      <c r="GZ139" s="490"/>
      <c r="HA139" s="490"/>
      <c r="HB139" s="490"/>
      <c r="HC139" s="490"/>
      <c r="HD139" s="490"/>
      <c r="HE139" s="490"/>
      <c r="HF139" s="490"/>
      <c r="HG139" s="490"/>
      <c r="HH139" s="490"/>
      <c r="HI139" s="490"/>
      <c r="HJ139" s="490"/>
      <c r="HK139" s="490"/>
      <c r="HL139" s="490"/>
      <c r="HM139" s="490"/>
      <c r="HN139" s="490"/>
      <c r="HO139" s="490"/>
      <c r="HP139" s="490"/>
      <c r="HQ139" s="490"/>
      <c r="HR139" s="490"/>
      <c r="HS139" s="490"/>
      <c r="HT139" s="490"/>
      <c r="HU139" s="490"/>
      <c r="HV139" s="490"/>
      <c r="HW139" s="490"/>
      <c r="HX139" s="490"/>
      <c r="HY139" s="490"/>
      <c r="HZ139" s="490"/>
      <c r="IA139" s="490"/>
      <c r="IB139" s="490"/>
      <c r="IC139" s="490"/>
      <c r="ID139" s="490"/>
      <c r="IE139" s="490"/>
      <c r="IF139" s="490"/>
      <c r="IG139" s="490"/>
    </row>
    <row r="140" spans="1:241" ht="58.5" customHeight="1">
      <c r="A140" s="430" t="str">
        <f t="shared" si="6"/>
        <v>Baris Terisi</v>
      </c>
      <c r="B140" s="922"/>
      <c r="C140" s="925"/>
      <c r="D140" s="434">
        <f>IF(E140=0,"",4)</f>
        <v>4</v>
      </c>
      <c r="E140" s="437" t="s">
        <v>710</v>
      </c>
      <c r="F140" s="450" t="s">
        <v>711</v>
      </c>
      <c r="G140" s="902"/>
      <c r="H140" s="902"/>
      <c r="I140" s="902"/>
      <c r="J140" s="902"/>
      <c r="K140" s="483"/>
      <c r="L140" s="484"/>
      <c r="M140" s="485"/>
      <c r="N140" s="486">
        <f t="shared" si="7"/>
        <v>1</v>
      </c>
      <c r="O140" s="486"/>
      <c r="P140" s="487"/>
      <c r="Q140" s="487"/>
      <c r="R140" s="487"/>
      <c r="S140" s="487"/>
      <c r="T140" s="490"/>
      <c r="U140" s="490"/>
      <c r="V140" s="490"/>
      <c r="W140" s="490"/>
      <c r="X140" s="490"/>
      <c r="Y140" s="490"/>
      <c r="Z140" s="490"/>
      <c r="AA140" s="490"/>
      <c r="AB140" s="490"/>
      <c r="AC140" s="490"/>
      <c r="AD140" s="490"/>
      <c r="AE140" s="490"/>
      <c r="AF140" s="490"/>
      <c r="AG140" s="490"/>
      <c r="AH140" s="490"/>
      <c r="AI140" s="490"/>
      <c r="AJ140" s="490"/>
      <c r="AK140" s="490"/>
      <c r="AL140" s="490"/>
      <c r="AM140" s="490"/>
      <c r="AN140" s="490"/>
      <c r="AO140" s="490"/>
      <c r="AP140" s="490"/>
      <c r="AQ140" s="490"/>
      <c r="AR140" s="490"/>
      <c r="AS140" s="490"/>
      <c r="AT140" s="490"/>
      <c r="AU140" s="490"/>
      <c r="AV140" s="490"/>
      <c r="AW140" s="490"/>
      <c r="AX140" s="490"/>
      <c r="AY140" s="490"/>
      <c r="AZ140" s="490"/>
      <c r="BA140" s="490"/>
      <c r="BB140" s="490"/>
      <c r="BC140" s="490"/>
      <c r="BD140" s="490"/>
      <c r="BE140" s="490"/>
      <c r="BF140" s="490"/>
      <c r="BG140" s="490"/>
      <c r="BH140" s="490"/>
      <c r="BI140" s="490"/>
      <c r="BJ140" s="490"/>
      <c r="BK140" s="490"/>
      <c r="BL140" s="490"/>
      <c r="BM140" s="490"/>
      <c r="BN140" s="490"/>
      <c r="BO140" s="490"/>
      <c r="BP140" s="490"/>
      <c r="BQ140" s="490"/>
      <c r="BR140" s="490"/>
      <c r="BS140" s="490"/>
      <c r="BT140" s="490"/>
      <c r="BU140" s="490"/>
      <c r="BV140" s="490"/>
      <c r="BW140" s="490"/>
      <c r="BX140" s="490"/>
      <c r="BY140" s="490"/>
      <c r="BZ140" s="490"/>
      <c r="CA140" s="490"/>
      <c r="CB140" s="490"/>
      <c r="CC140" s="490"/>
      <c r="CD140" s="490"/>
      <c r="CE140" s="490"/>
      <c r="CF140" s="490"/>
      <c r="CG140" s="490"/>
      <c r="CH140" s="490"/>
      <c r="CI140" s="490"/>
      <c r="CJ140" s="490"/>
      <c r="CK140" s="490"/>
      <c r="CL140" s="490"/>
      <c r="CM140" s="490"/>
      <c r="CN140" s="490"/>
      <c r="CO140" s="490"/>
      <c r="CP140" s="490"/>
      <c r="CQ140" s="490"/>
      <c r="CR140" s="490"/>
      <c r="CS140" s="490"/>
      <c r="CT140" s="490"/>
      <c r="CU140" s="490"/>
      <c r="CV140" s="490"/>
      <c r="CW140" s="490"/>
      <c r="CX140" s="490"/>
      <c r="CY140" s="490"/>
      <c r="CZ140" s="490"/>
      <c r="DA140" s="490"/>
      <c r="DB140" s="490"/>
      <c r="DC140" s="490"/>
      <c r="DD140" s="490"/>
      <c r="DE140" s="490"/>
      <c r="DF140" s="490"/>
      <c r="DG140" s="490"/>
      <c r="DH140" s="490"/>
      <c r="DI140" s="490"/>
      <c r="DJ140" s="490"/>
      <c r="DK140" s="490"/>
      <c r="DL140" s="490"/>
      <c r="DM140" s="490"/>
      <c r="DN140" s="490"/>
      <c r="DO140" s="490"/>
      <c r="DP140" s="490"/>
      <c r="DQ140" s="490"/>
      <c r="DR140" s="490"/>
      <c r="DS140" s="490"/>
      <c r="DT140" s="490"/>
      <c r="DU140" s="490"/>
      <c r="DV140" s="490"/>
      <c r="DW140" s="490"/>
      <c r="DX140" s="490"/>
      <c r="DY140" s="490"/>
      <c r="DZ140" s="490"/>
      <c r="EA140" s="490"/>
      <c r="EB140" s="490"/>
      <c r="EC140" s="490"/>
      <c r="ED140" s="490"/>
      <c r="EE140" s="490"/>
      <c r="EF140" s="490"/>
      <c r="EG140" s="490"/>
      <c r="EH140" s="490"/>
      <c r="EI140" s="490"/>
      <c r="EJ140" s="490"/>
      <c r="EK140" s="490"/>
      <c r="EL140" s="490"/>
      <c r="EM140" s="490"/>
      <c r="EN140" s="490"/>
      <c r="EO140" s="490"/>
      <c r="EP140" s="490"/>
      <c r="EQ140" s="490"/>
      <c r="ER140" s="490"/>
      <c r="ES140" s="490"/>
      <c r="ET140" s="490"/>
      <c r="EU140" s="490"/>
      <c r="EV140" s="490"/>
      <c r="EW140" s="490"/>
      <c r="EX140" s="490"/>
      <c r="EY140" s="490"/>
      <c r="EZ140" s="490"/>
      <c r="FA140" s="490"/>
      <c r="FB140" s="490"/>
      <c r="FC140" s="490"/>
      <c r="FD140" s="490"/>
      <c r="FE140" s="490"/>
      <c r="FF140" s="490"/>
      <c r="FG140" s="490"/>
      <c r="FH140" s="490"/>
      <c r="FI140" s="490"/>
      <c r="FJ140" s="490"/>
      <c r="FK140" s="490"/>
      <c r="FL140" s="490"/>
      <c r="FM140" s="490"/>
      <c r="FN140" s="490"/>
      <c r="FO140" s="490"/>
      <c r="FP140" s="490"/>
      <c r="FQ140" s="490"/>
      <c r="FR140" s="490"/>
      <c r="FS140" s="490"/>
      <c r="FT140" s="490"/>
      <c r="FU140" s="490"/>
      <c r="FV140" s="490"/>
      <c r="FW140" s="490"/>
      <c r="FX140" s="490"/>
      <c r="FY140" s="490"/>
      <c r="FZ140" s="490"/>
      <c r="GA140" s="490"/>
      <c r="GB140" s="490"/>
      <c r="GC140" s="490"/>
      <c r="GD140" s="490"/>
      <c r="GE140" s="490"/>
      <c r="GF140" s="490"/>
      <c r="GG140" s="490"/>
      <c r="GH140" s="490"/>
      <c r="GI140" s="490"/>
      <c r="GJ140" s="490"/>
      <c r="GK140" s="490"/>
      <c r="GL140" s="490"/>
      <c r="GM140" s="490"/>
      <c r="GN140" s="490"/>
      <c r="GO140" s="490"/>
      <c r="GP140" s="490"/>
      <c r="GQ140" s="490"/>
      <c r="GR140" s="490"/>
      <c r="GS140" s="490"/>
      <c r="GT140" s="490"/>
      <c r="GU140" s="490"/>
      <c r="GV140" s="490"/>
      <c r="GW140" s="490"/>
      <c r="GX140" s="490"/>
      <c r="GY140" s="490"/>
      <c r="GZ140" s="490"/>
      <c r="HA140" s="490"/>
      <c r="HB140" s="490"/>
      <c r="HC140" s="490"/>
      <c r="HD140" s="490"/>
      <c r="HE140" s="490"/>
      <c r="HF140" s="490"/>
      <c r="HG140" s="490"/>
      <c r="HH140" s="490"/>
      <c r="HI140" s="490"/>
      <c r="HJ140" s="490"/>
      <c r="HK140" s="490"/>
      <c r="HL140" s="490"/>
      <c r="HM140" s="490"/>
      <c r="HN140" s="490"/>
      <c r="HO140" s="490"/>
      <c r="HP140" s="490"/>
      <c r="HQ140" s="490"/>
      <c r="HR140" s="490"/>
      <c r="HS140" s="490"/>
      <c r="HT140" s="490"/>
      <c r="HU140" s="490"/>
      <c r="HV140" s="490"/>
      <c r="HW140" s="490"/>
      <c r="HX140" s="490"/>
      <c r="HY140" s="490"/>
      <c r="HZ140" s="490"/>
      <c r="IA140" s="490"/>
      <c r="IB140" s="490"/>
      <c r="IC140" s="490"/>
      <c r="ID140" s="490"/>
      <c r="IE140" s="490"/>
      <c r="IF140" s="490"/>
      <c r="IG140" s="490"/>
    </row>
    <row r="141" spans="1:241" ht="63" customHeight="1">
      <c r="A141" s="430" t="str">
        <f t="shared" si="6"/>
        <v>Baris Terisi</v>
      </c>
      <c r="B141" s="920">
        <v>3</v>
      </c>
      <c r="C141" s="923" t="s">
        <v>712</v>
      </c>
      <c r="D141" s="431">
        <f>IF(E141=0,"",1)</f>
        <v>1</v>
      </c>
      <c r="E141" s="432" t="s">
        <v>713</v>
      </c>
      <c r="F141" s="446" t="s">
        <v>714</v>
      </c>
      <c r="G141" s="902">
        <f>IF($S141=$O$174,$S141,1)</f>
        <v>1</v>
      </c>
      <c r="H141" s="902">
        <f>IF($S141=$P$174,$S141,2)</f>
        <v>2</v>
      </c>
      <c r="I141" s="902">
        <f>IF($S141=$Q$174,$S141,3)</f>
        <v>3</v>
      </c>
      <c r="J141" s="902" t="str">
        <f>IF($S141=$R$174,$S141,4)</f>
        <v>④</v>
      </c>
      <c r="K141" s="483"/>
      <c r="L141" s="484"/>
      <c r="M141" s="485"/>
      <c r="N141" s="486">
        <f t="shared" si="7"/>
        <v>1</v>
      </c>
      <c r="O141" s="486">
        <f>SUM(N141:N142)</f>
        <v>2</v>
      </c>
      <c r="P141" s="487">
        <v>2</v>
      </c>
      <c r="Q141" s="487">
        <f>(O141/P141)*100</f>
        <v>100</v>
      </c>
      <c r="R141" s="221">
        <f>IF(Q141&gt;=80,4,IF(Q141&gt;=60,3,IF(Q141&gt;=40,2,IF(Q141&gt;=20,1,0))))</f>
        <v>4</v>
      </c>
      <c r="S141" s="487" t="str">
        <f>IF(R141=1,$O$174,IF(R141=2,$P$174,IF(R141=3,$Q$174,IF(R141=4,$R$174,0))))</f>
        <v>④</v>
      </c>
      <c r="T141" s="490"/>
      <c r="U141" s="490"/>
      <c r="V141" s="490"/>
      <c r="W141" s="490"/>
      <c r="X141" s="490"/>
      <c r="Y141" s="490"/>
      <c r="Z141" s="490"/>
      <c r="AA141" s="490"/>
      <c r="AB141" s="490"/>
      <c r="AC141" s="490"/>
      <c r="AD141" s="490"/>
      <c r="AE141" s="490"/>
      <c r="AF141" s="490"/>
      <c r="AG141" s="490"/>
      <c r="AH141" s="490"/>
      <c r="AI141" s="490"/>
      <c r="AJ141" s="490"/>
      <c r="AK141" s="490"/>
      <c r="AL141" s="490"/>
      <c r="AM141" s="490"/>
      <c r="AN141" s="490"/>
      <c r="AO141" s="490"/>
      <c r="AP141" s="490"/>
      <c r="AQ141" s="490"/>
      <c r="AR141" s="490"/>
      <c r="AS141" s="490"/>
      <c r="AT141" s="490"/>
      <c r="AU141" s="490"/>
      <c r="AV141" s="490"/>
      <c r="AW141" s="490"/>
      <c r="AX141" s="490"/>
      <c r="AY141" s="490"/>
      <c r="AZ141" s="490"/>
      <c r="BA141" s="490"/>
      <c r="BB141" s="490"/>
      <c r="BC141" s="490"/>
      <c r="BD141" s="490"/>
      <c r="BE141" s="490"/>
      <c r="BF141" s="490"/>
      <c r="BG141" s="490"/>
      <c r="BH141" s="490"/>
      <c r="BI141" s="490"/>
      <c r="BJ141" s="490"/>
      <c r="BK141" s="490"/>
      <c r="BL141" s="490"/>
      <c r="BM141" s="490"/>
      <c r="BN141" s="490"/>
      <c r="BO141" s="490"/>
      <c r="BP141" s="490"/>
      <c r="BQ141" s="490"/>
      <c r="BR141" s="490"/>
      <c r="BS141" s="490"/>
      <c r="BT141" s="490"/>
      <c r="BU141" s="490"/>
      <c r="BV141" s="490"/>
      <c r="BW141" s="490"/>
      <c r="BX141" s="490"/>
      <c r="BY141" s="490"/>
      <c r="BZ141" s="490"/>
      <c r="CA141" s="490"/>
      <c r="CB141" s="490"/>
      <c r="CC141" s="490"/>
      <c r="CD141" s="490"/>
      <c r="CE141" s="490"/>
      <c r="CF141" s="490"/>
      <c r="CG141" s="490"/>
      <c r="CH141" s="490"/>
      <c r="CI141" s="490"/>
      <c r="CJ141" s="490"/>
      <c r="CK141" s="490"/>
      <c r="CL141" s="490"/>
      <c r="CM141" s="490"/>
      <c r="CN141" s="490"/>
      <c r="CO141" s="490"/>
      <c r="CP141" s="490"/>
      <c r="CQ141" s="490"/>
      <c r="CR141" s="490"/>
      <c r="CS141" s="490"/>
      <c r="CT141" s="490"/>
      <c r="CU141" s="490"/>
      <c r="CV141" s="490"/>
      <c r="CW141" s="490"/>
      <c r="CX141" s="490"/>
      <c r="CY141" s="490"/>
      <c r="CZ141" s="490"/>
      <c r="DA141" s="490"/>
      <c r="DB141" s="490"/>
      <c r="DC141" s="490"/>
      <c r="DD141" s="490"/>
      <c r="DE141" s="490"/>
      <c r="DF141" s="490"/>
      <c r="DG141" s="490"/>
      <c r="DH141" s="490"/>
      <c r="DI141" s="490"/>
      <c r="DJ141" s="490"/>
      <c r="DK141" s="490"/>
      <c r="DL141" s="490"/>
      <c r="DM141" s="490"/>
      <c r="DN141" s="490"/>
      <c r="DO141" s="490"/>
      <c r="DP141" s="490"/>
      <c r="DQ141" s="490"/>
      <c r="DR141" s="490"/>
      <c r="DS141" s="490"/>
      <c r="DT141" s="490"/>
      <c r="DU141" s="490"/>
      <c r="DV141" s="490"/>
      <c r="DW141" s="490"/>
      <c r="DX141" s="490"/>
      <c r="DY141" s="490"/>
      <c r="DZ141" s="490"/>
      <c r="EA141" s="490"/>
      <c r="EB141" s="490"/>
      <c r="EC141" s="490"/>
      <c r="ED141" s="490"/>
      <c r="EE141" s="490"/>
      <c r="EF141" s="490"/>
      <c r="EG141" s="490"/>
      <c r="EH141" s="490"/>
      <c r="EI141" s="490"/>
      <c r="EJ141" s="490"/>
      <c r="EK141" s="490"/>
      <c r="EL141" s="490"/>
      <c r="EM141" s="490"/>
      <c r="EN141" s="490"/>
      <c r="EO141" s="490"/>
      <c r="EP141" s="490"/>
      <c r="EQ141" s="490"/>
      <c r="ER141" s="490"/>
      <c r="ES141" s="490"/>
      <c r="ET141" s="490"/>
      <c r="EU141" s="490"/>
      <c r="EV141" s="490"/>
      <c r="EW141" s="490"/>
      <c r="EX141" s="490"/>
      <c r="EY141" s="490"/>
      <c r="EZ141" s="490"/>
      <c r="FA141" s="490"/>
      <c r="FB141" s="490"/>
      <c r="FC141" s="490"/>
      <c r="FD141" s="490"/>
      <c r="FE141" s="490"/>
      <c r="FF141" s="490"/>
      <c r="FG141" s="490"/>
      <c r="FH141" s="490"/>
      <c r="FI141" s="490"/>
      <c r="FJ141" s="490"/>
      <c r="FK141" s="490"/>
      <c r="FL141" s="490"/>
      <c r="FM141" s="490"/>
      <c r="FN141" s="490"/>
      <c r="FO141" s="490"/>
      <c r="FP141" s="490"/>
      <c r="FQ141" s="490"/>
      <c r="FR141" s="490"/>
      <c r="FS141" s="490"/>
      <c r="FT141" s="490"/>
      <c r="FU141" s="490"/>
      <c r="FV141" s="490"/>
      <c r="FW141" s="490"/>
      <c r="FX141" s="490"/>
      <c r="FY141" s="490"/>
      <c r="FZ141" s="490"/>
      <c r="GA141" s="490"/>
      <c r="GB141" s="490"/>
      <c r="GC141" s="490"/>
      <c r="GD141" s="490"/>
      <c r="GE141" s="490"/>
      <c r="GF141" s="490"/>
      <c r="GG141" s="490"/>
      <c r="GH141" s="490"/>
      <c r="GI141" s="490"/>
      <c r="GJ141" s="490"/>
      <c r="GK141" s="490"/>
      <c r="GL141" s="490"/>
      <c r="GM141" s="490"/>
      <c r="GN141" s="490"/>
      <c r="GO141" s="490"/>
      <c r="GP141" s="490"/>
      <c r="GQ141" s="490"/>
      <c r="GR141" s="490"/>
      <c r="GS141" s="490"/>
      <c r="GT141" s="490"/>
      <c r="GU141" s="490"/>
      <c r="GV141" s="490"/>
      <c r="GW141" s="490"/>
      <c r="GX141" s="490"/>
      <c r="GY141" s="490"/>
      <c r="GZ141" s="490"/>
      <c r="HA141" s="490"/>
      <c r="HB141" s="490"/>
      <c r="HC141" s="490"/>
      <c r="HD141" s="490"/>
      <c r="HE141" s="490"/>
      <c r="HF141" s="490"/>
      <c r="HG141" s="490"/>
      <c r="HH141" s="490"/>
      <c r="HI141" s="490"/>
      <c r="HJ141" s="490"/>
      <c r="HK141" s="490"/>
      <c r="HL141" s="490"/>
      <c r="HM141" s="490"/>
      <c r="HN141" s="490"/>
      <c r="HO141" s="490"/>
      <c r="HP141" s="490"/>
      <c r="HQ141" s="490"/>
      <c r="HR141" s="490"/>
      <c r="HS141" s="490"/>
      <c r="HT141" s="490"/>
      <c r="HU141" s="490"/>
      <c r="HV141" s="490"/>
      <c r="HW141" s="490"/>
      <c r="HX141" s="490"/>
      <c r="HY141" s="490"/>
      <c r="HZ141" s="490"/>
      <c r="IA141" s="490"/>
      <c r="IB141" s="490"/>
      <c r="IC141" s="490"/>
      <c r="ID141" s="490"/>
      <c r="IE141" s="490"/>
      <c r="IF141" s="490"/>
      <c r="IG141" s="490"/>
    </row>
    <row r="142" spans="1:241" ht="63" customHeight="1">
      <c r="A142" s="430" t="str">
        <f t="shared" si="6"/>
        <v>Baris Terisi</v>
      </c>
      <c r="B142" s="921"/>
      <c r="C142" s="924"/>
      <c r="D142" s="434">
        <f>IF(E142=0,"",2)</f>
        <v>2</v>
      </c>
      <c r="E142" s="435" t="s">
        <v>715</v>
      </c>
      <c r="F142" s="450" t="s">
        <v>716</v>
      </c>
      <c r="G142" s="902"/>
      <c r="H142" s="902"/>
      <c r="I142" s="902"/>
      <c r="J142" s="902"/>
      <c r="K142" s="483"/>
      <c r="L142" s="484"/>
      <c r="M142" s="485"/>
      <c r="N142" s="486">
        <f t="shared" si="7"/>
        <v>1</v>
      </c>
      <c r="O142" s="486"/>
      <c r="P142" s="487"/>
      <c r="Q142" s="487"/>
      <c r="R142" s="487"/>
      <c r="S142" s="487"/>
      <c r="T142" s="490"/>
      <c r="U142" s="490"/>
      <c r="V142" s="490"/>
      <c r="W142" s="490"/>
      <c r="X142" s="490"/>
      <c r="Y142" s="490"/>
      <c r="Z142" s="490"/>
      <c r="AA142" s="490"/>
      <c r="AB142" s="490"/>
      <c r="AC142" s="490"/>
      <c r="AD142" s="490"/>
      <c r="AE142" s="490"/>
      <c r="AF142" s="490"/>
      <c r="AG142" s="490"/>
      <c r="AH142" s="490"/>
      <c r="AI142" s="490"/>
      <c r="AJ142" s="490"/>
      <c r="AK142" s="490"/>
      <c r="AL142" s="490"/>
      <c r="AM142" s="490"/>
      <c r="AN142" s="490"/>
      <c r="AO142" s="490"/>
      <c r="AP142" s="490"/>
      <c r="AQ142" s="490"/>
      <c r="AR142" s="490"/>
      <c r="AS142" s="490"/>
      <c r="AT142" s="490"/>
      <c r="AU142" s="490"/>
      <c r="AV142" s="490"/>
      <c r="AW142" s="490"/>
      <c r="AX142" s="490"/>
      <c r="AY142" s="490"/>
      <c r="AZ142" s="490"/>
      <c r="BA142" s="490"/>
      <c r="BB142" s="490"/>
      <c r="BC142" s="490"/>
      <c r="BD142" s="490"/>
      <c r="BE142" s="490"/>
      <c r="BF142" s="490"/>
      <c r="BG142" s="490"/>
      <c r="BH142" s="490"/>
      <c r="BI142" s="490"/>
      <c r="BJ142" s="490"/>
      <c r="BK142" s="490"/>
      <c r="BL142" s="490"/>
      <c r="BM142" s="490"/>
      <c r="BN142" s="490"/>
      <c r="BO142" s="490"/>
      <c r="BP142" s="490"/>
      <c r="BQ142" s="490"/>
      <c r="BR142" s="490"/>
      <c r="BS142" s="490"/>
      <c r="BT142" s="490"/>
      <c r="BU142" s="490"/>
      <c r="BV142" s="490"/>
      <c r="BW142" s="490"/>
      <c r="BX142" s="490"/>
      <c r="BY142" s="490"/>
      <c r="BZ142" s="490"/>
      <c r="CA142" s="490"/>
      <c r="CB142" s="490"/>
      <c r="CC142" s="490"/>
      <c r="CD142" s="490"/>
      <c r="CE142" s="490"/>
      <c r="CF142" s="490"/>
      <c r="CG142" s="490"/>
      <c r="CH142" s="490"/>
      <c r="CI142" s="490"/>
      <c r="CJ142" s="490"/>
      <c r="CK142" s="490"/>
      <c r="CL142" s="490"/>
      <c r="CM142" s="490"/>
      <c r="CN142" s="490"/>
      <c r="CO142" s="490"/>
      <c r="CP142" s="490"/>
      <c r="CQ142" s="490"/>
      <c r="CR142" s="490"/>
      <c r="CS142" s="490"/>
      <c r="CT142" s="490"/>
      <c r="CU142" s="490"/>
      <c r="CV142" s="490"/>
      <c r="CW142" s="490"/>
      <c r="CX142" s="490"/>
      <c r="CY142" s="490"/>
      <c r="CZ142" s="490"/>
      <c r="DA142" s="490"/>
      <c r="DB142" s="490"/>
      <c r="DC142" s="490"/>
      <c r="DD142" s="490"/>
      <c r="DE142" s="490"/>
      <c r="DF142" s="490"/>
      <c r="DG142" s="490"/>
      <c r="DH142" s="490"/>
      <c r="DI142" s="490"/>
      <c r="DJ142" s="490"/>
      <c r="DK142" s="490"/>
      <c r="DL142" s="490"/>
      <c r="DM142" s="490"/>
      <c r="DN142" s="490"/>
      <c r="DO142" s="490"/>
      <c r="DP142" s="490"/>
      <c r="DQ142" s="490"/>
      <c r="DR142" s="490"/>
      <c r="DS142" s="490"/>
      <c r="DT142" s="490"/>
      <c r="DU142" s="490"/>
      <c r="DV142" s="490"/>
      <c r="DW142" s="490"/>
      <c r="DX142" s="490"/>
      <c r="DY142" s="490"/>
      <c r="DZ142" s="490"/>
      <c r="EA142" s="490"/>
      <c r="EB142" s="490"/>
      <c r="EC142" s="490"/>
      <c r="ED142" s="490"/>
      <c r="EE142" s="490"/>
      <c r="EF142" s="490"/>
      <c r="EG142" s="490"/>
      <c r="EH142" s="490"/>
      <c r="EI142" s="490"/>
      <c r="EJ142" s="490"/>
      <c r="EK142" s="490"/>
      <c r="EL142" s="490"/>
      <c r="EM142" s="490"/>
      <c r="EN142" s="490"/>
      <c r="EO142" s="490"/>
      <c r="EP142" s="490"/>
      <c r="EQ142" s="490"/>
      <c r="ER142" s="490"/>
      <c r="ES142" s="490"/>
      <c r="ET142" s="490"/>
      <c r="EU142" s="490"/>
      <c r="EV142" s="490"/>
      <c r="EW142" s="490"/>
      <c r="EX142" s="490"/>
      <c r="EY142" s="490"/>
      <c r="EZ142" s="490"/>
      <c r="FA142" s="490"/>
      <c r="FB142" s="490"/>
      <c r="FC142" s="490"/>
      <c r="FD142" s="490"/>
      <c r="FE142" s="490"/>
      <c r="FF142" s="490"/>
      <c r="FG142" s="490"/>
      <c r="FH142" s="490"/>
      <c r="FI142" s="490"/>
      <c r="FJ142" s="490"/>
      <c r="FK142" s="490"/>
      <c r="FL142" s="490"/>
      <c r="FM142" s="490"/>
      <c r="FN142" s="490"/>
      <c r="FO142" s="490"/>
      <c r="FP142" s="490"/>
      <c r="FQ142" s="490"/>
      <c r="FR142" s="490"/>
      <c r="FS142" s="490"/>
      <c r="FT142" s="490"/>
      <c r="FU142" s="490"/>
      <c r="FV142" s="490"/>
      <c r="FW142" s="490"/>
      <c r="FX142" s="490"/>
      <c r="FY142" s="490"/>
      <c r="FZ142" s="490"/>
      <c r="GA142" s="490"/>
      <c r="GB142" s="490"/>
      <c r="GC142" s="490"/>
      <c r="GD142" s="490"/>
      <c r="GE142" s="490"/>
      <c r="GF142" s="490"/>
      <c r="GG142" s="490"/>
      <c r="GH142" s="490"/>
      <c r="GI142" s="490"/>
      <c r="GJ142" s="490"/>
      <c r="GK142" s="490"/>
      <c r="GL142" s="490"/>
      <c r="GM142" s="490"/>
      <c r="GN142" s="490"/>
      <c r="GO142" s="490"/>
      <c r="GP142" s="490"/>
      <c r="GQ142" s="490"/>
      <c r="GR142" s="490"/>
      <c r="GS142" s="490"/>
      <c r="GT142" s="490"/>
      <c r="GU142" s="490"/>
      <c r="GV142" s="490"/>
      <c r="GW142" s="490"/>
      <c r="GX142" s="490"/>
      <c r="GY142" s="490"/>
      <c r="GZ142" s="490"/>
      <c r="HA142" s="490"/>
      <c r="HB142" s="490"/>
      <c r="HC142" s="490"/>
      <c r="HD142" s="490"/>
      <c r="HE142" s="490"/>
      <c r="HF142" s="490"/>
      <c r="HG142" s="490"/>
      <c r="HH142" s="490"/>
      <c r="HI142" s="490"/>
      <c r="HJ142" s="490"/>
      <c r="HK142" s="490"/>
      <c r="HL142" s="490"/>
      <c r="HM142" s="490"/>
      <c r="HN142" s="490"/>
      <c r="HO142" s="490"/>
      <c r="HP142" s="490"/>
      <c r="HQ142" s="490"/>
      <c r="HR142" s="490"/>
      <c r="HS142" s="490"/>
      <c r="HT142" s="490"/>
      <c r="HU142" s="490"/>
      <c r="HV142" s="490"/>
      <c r="HW142" s="490"/>
      <c r="HX142" s="490"/>
      <c r="HY142" s="490"/>
      <c r="HZ142" s="490"/>
      <c r="IA142" s="490"/>
      <c r="IB142" s="490"/>
      <c r="IC142" s="490"/>
      <c r="ID142" s="490"/>
      <c r="IE142" s="490"/>
      <c r="IF142" s="490"/>
      <c r="IG142" s="490"/>
    </row>
    <row r="143" spans="1:241" ht="31.5" customHeight="1">
      <c r="A143" s="430" t="str">
        <f t="shared" si="6"/>
        <v>Baris Terisi</v>
      </c>
      <c r="B143" s="920">
        <v>4</v>
      </c>
      <c r="C143" s="923" t="s">
        <v>717</v>
      </c>
      <c r="D143" s="431">
        <f>IF(E143=0,"",1)</f>
        <v>1</v>
      </c>
      <c r="E143" s="432" t="s">
        <v>718</v>
      </c>
      <c r="F143" s="446" t="s">
        <v>719</v>
      </c>
      <c r="G143" s="902">
        <f>IF($S143=$O$174,$S143,1)</f>
        <v>1</v>
      </c>
      <c r="H143" s="902">
        <f>IF($S143=$P$174,$S143,2)</f>
        <v>2</v>
      </c>
      <c r="I143" s="902">
        <f>IF($S143=$Q$174,$S143,3)</f>
        <v>3</v>
      </c>
      <c r="J143" s="902" t="str">
        <f>IF($S143=$R$174,$S143,4)</f>
        <v>④</v>
      </c>
      <c r="K143" s="483"/>
      <c r="L143" s="484"/>
      <c r="M143" s="485"/>
      <c r="N143" s="486">
        <f t="shared" si="7"/>
        <v>1</v>
      </c>
      <c r="O143" s="486">
        <f>SUM(N143:N146)</f>
        <v>4</v>
      </c>
      <c r="P143" s="487">
        <v>4</v>
      </c>
      <c r="Q143" s="487">
        <f>(O143/P143)*100</f>
        <v>100</v>
      </c>
      <c r="R143" s="221">
        <f>IF(Q143&gt;=80,4,IF(Q143&gt;=60,3,IF(Q143&gt;=40,2,IF(Q143&gt;=20,1,0))))</f>
        <v>4</v>
      </c>
      <c r="S143" s="487" t="str">
        <f>IF(R143=1,$O$174,IF(R143=2,$P$174,IF(R143=3,$Q$174,IF(R143=4,$R$174,0))))</f>
        <v>④</v>
      </c>
      <c r="T143" s="490"/>
      <c r="U143" s="490"/>
      <c r="V143" s="490"/>
      <c r="W143" s="490"/>
      <c r="X143" s="490"/>
      <c r="Y143" s="490"/>
      <c r="Z143" s="490"/>
      <c r="AA143" s="490"/>
      <c r="AB143" s="490"/>
      <c r="AC143" s="490"/>
      <c r="AD143" s="490"/>
      <c r="AE143" s="490"/>
      <c r="AF143" s="490"/>
      <c r="AG143" s="490"/>
      <c r="AH143" s="490"/>
      <c r="AI143" s="490"/>
      <c r="AJ143" s="490"/>
      <c r="AK143" s="490"/>
      <c r="AL143" s="490"/>
      <c r="AM143" s="490"/>
      <c r="AN143" s="490"/>
      <c r="AO143" s="490"/>
      <c r="AP143" s="490"/>
      <c r="AQ143" s="490"/>
      <c r="AR143" s="490"/>
      <c r="AS143" s="490"/>
      <c r="AT143" s="490"/>
      <c r="AU143" s="490"/>
      <c r="AV143" s="490"/>
      <c r="AW143" s="490"/>
      <c r="AX143" s="490"/>
      <c r="AY143" s="490"/>
      <c r="AZ143" s="490"/>
      <c r="BA143" s="490"/>
      <c r="BB143" s="490"/>
      <c r="BC143" s="490"/>
      <c r="BD143" s="490"/>
      <c r="BE143" s="490"/>
      <c r="BF143" s="490"/>
      <c r="BG143" s="490"/>
      <c r="BH143" s="490"/>
      <c r="BI143" s="490"/>
      <c r="BJ143" s="490"/>
      <c r="BK143" s="490"/>
      <c r="BL143" s="490"/>
      <c r="BM143" s="490"/>
      <c r="BN143" s="490"/>
      <c r="BO143" s="490"/>
      <c r="BP143" s="490"/>
      <c r="BQ143" s="490"/>
      <c r="BR143" s="490"/>
      <c r="BS143" s="490"/>
      <c r="BT143" s="490"/>
      <c r="BU143" s="490"/>
      <c r="BV143" s="490"/>
      <c r="BW143" s="490"/>
      <c r="BX143" s="490"/>
      <c r="BY143" s="490"/>
      <c r="BZ143" s="490"/>
      <c r="CA143" s="490"/>
      <c r="CB143" s="490"/>
      <c r="CC143" s="490"/>
      <c r="CD143" s="490"/>
      <c r="CE143" s="490"/>
      <c r="CF143" s="490"/>
      <c r="CG143" s="490"/>
      <c r="CH143" s="490"/>
      <c r="CI143" s="490"/>
      <c r="CJ143" s="490"/>
      <c r="CK143" s="490"/>
      <c r="CL143" s="490"/>
      <c r="CM143" s="490"/>
      <c r="CN143" s="490"/>
      <c r="CO143" s="490"/>
      <c r="CP143" s="490"/>
      <c r="CQ143" s="490"/>
      <c r="CR143" s="490"/>
      <c r="CS143" s="490"/>
      <c r="CT143" s="490"/>
      <c r="CU143" s="490"/>
      <c r="CV143" s="490"/>
      <c r="CW143" s="490"/>
      <c r="CX143" s="490"/>
      <c r="CY143" s="490"/>
      <c r="CZ143" s="490"/>
      <c r="DA143" s="490"/>
      <c r="DB143" s="490"/>
      <c r="DC143" s="490"/>
      <c r="DD143" s="490"/>
      <c r="DE143" s="490"/>
      <c r="DF143" s="490"/>
      <c r="DG143" s="490"/>
      <c r="DH143" s="490"/>
      <c r="DI143" s="490"/>
      <c r="DJ143" s="490"/>
      <c r="DK143" s="490"/>
      <c r="DL143" s="490"/>
      <c r="DM143" s="490"/>
      <c r="DN143" s="490"/>
      <c r="DO143" s="490"/>
      <c r="DP143" s="490"/>
      <c r="DQ143" s="490"/>
      <c r="DR143" s="490"/>
      <c r="DS143" s="490"/>
      <c r="DT143" s="490"/>
      <c r="DU143" s="490"/>
      <c r="DV143" s="490"/>
      <c r="DW143" s="490"/>
      <c r="DX143" s="490"/>
      <c r="DY143" s="490"/>
      <c r="DZ143" s="490"/>
      <c r="EA143" s="490"/>
      <c r="EB143" s="490"/>
      <c r="EC143" s="490"/>
      <c r="ED143" s="490"/>
      <c r="EE143" s="490"/>
      <c r="EF143" s="490"/>
      <c r="EG143" s="490"/>
      <c r="EH143" s="490"/>
      <c r="EI143" s="490"/>
      <c r="EJ143" s="490"/>
      <c r="EK143" s="490"/>
      <c r="EL143" s="490"/>
      <c r="EM143" s="490"/>
      <c r="EN143" s="490"/>
      <c r="EO143" s="490"/>
      <c r="EP143" s="490"/>
      <c r="EQ143" s="490"/>
      <c r="ER143" s="490"/>
      <c r="ES143" s="490"/>
      <c r="ET143" s="490"/>
      <c r="EU143" s="490"/>
      <c r="EV143" s="490"/>
      <c r="EW143" s="490"/>
      <c r="EX143" s="490"/>
      <c r="EY143" s="490"/>
      <c r="EZ143" s="490"/>
      <c r="FA143" s="490"/>
      <c r="FB143" s="490"/>
      <c r="FC143" s="490"/>
      <c r="FD143" s="490"/>
      <c r="FE143" s="490"/>
      <c r="FF143" s="490"/>
      <c r="FG143" s="490"/>
      <c r="FH143" s="490"/>
      <c r="FI143" s="490"/>
      <c r="FJ143" s="490"/>
      <c r="FK143" s="490"/>
      <c r="FL143" s="490"/>
      <c r="FM143" s="490"/>
      <c r="FN143" s="490"/>
      <c r="FO143" s="490"/>
      <c r="FP143" s="490"/>
      <c r="FQ143" s="490"/>
      <c r="FR143" s="490"/>
      <c r="FS143" s="490"/>
      <c r="FT143" s="490"/>
      <c r="FU143" s="490"/>
      <c r="FV143" s="490"/>
      <c r="FW143" s="490"/>
      <c r="FX143" s="490"/>
      <c r="FY143" s="490"/>
      <c r="FZ143" s="490"/>
      <c r="GA143" s="490"/>
      <c r="GB143" s="490"/>
      <c r="GC143" s="490"/>
      <c r="GD143" s="490"/>
      <c r="GE143" s="490"/>
      <c r="GF143" s="490"/>
      <c r="GG143" s="490"/>
      <c r="GH143" s="490"/>
      <c r="GI143" s="490"/>
      <c r="GJ143" s="490"/>
      <c r="GK143" s="490"/>
      <c r="GL143" s="490"/>
      <c r="GM143" s="490"/>
      <c r="GN143" s="490"/>
      <c r="GO143" s="490"/>
      <c r="GP143" s="490"/>
      <c r="GQ143" s="490"/>
      <c r="GR143" s="490"/>
      <c r="GS143" s="490"/>
      <c r="GT143" s="490"/>
      <c r="GU143" s="490"/>
      <c r="GV143" s="490"/>
      <c r="GW143" s="490"/>
      <c r="GX143" s="490"/>
      <c r="GY143" s="490"/>
      <c r="GZ143" s="490"/>
      <c r="HA143" s="490"/>
      <c r="HB143" s="490"/>
      <c r="HC143" s="490"/>
      <c r="HD143" s="490"/>
      <c r="HE143" s="490"/>
      <c r="HF143" s="490"/>
      <c r="HG143" s="490"/>
      <c r="HH143" s="490"/>
      <c r="HI143" s="490"/>
      <c r="HJ143" s="490"/>
      <c r="HK143" s="490"/>
      <c r="HL143" s="490"/>
      <c r="HM143" s="490"/>
      <c r="HN143" s="490"/>
      <c r="HO143" s="490"/>
      <c r="HP143" s="490"/>
      <c r="HQ143" s="490"/>
      <c r="HR143" s="490"/>
      <c r="HS143" s="490"/>
      <c r="HT143" s="490"/>
      <c r="HU143" s="490"/>
      <c r="HV143" s="490"/>
      <c r="HW143" s="490"/>
      <c r="HX143" s="490"/>
      <c r="HY143" s="490"/>
      <c r="HZ143" s="490"/>
      <c r="IA143" s="490"/>
      <c r="IB143" s="490"/>
      <c r="IC143" s="490"/>
      <c r="ID143" s="490"/>
      <c r="IE143" s="490"/>
      <c r="IF143" s="490"/>
      <c r="IG143" s="490"/>
    </row>
    <row r="144" spans="1:241" ht="38.25" customHeight="1">
      <c r="A144" s="430" t="str">
        <f t="shared" si="6"/>
        <v>Baris Terisi</v>
      </c>
      <c r="B144" s="921"/>
      <c r="C144" s="924"/>
      <c r="D144" s="434">
        <f>IF(E144=0,"",2)</f>
        <v>2</v>
      </c>
      <c r="E144" s="435" t="s">
        <v>720</v>
      </c>
      <c r="F144" s="447" t="s">
        <v>721</v>
      </c>
      <c r="G144" s="902"/>
      <c r="H144" s="902"/>
      <c r="I144" s="902"/>
      <c r="J144" s="902"/>
      <c r="K144" s="483"/>
      <c r="L144" s="484"/>
      <c r="M144" s="485"/>
      <c r="N144" s="486">
        <f t="shared" si="7"/>
        <v>1</v>
      </c>
      <c r="O144" s="486"/>
      <c r="P144" s="487"/>
      <c r="Q144" s="487"/>
      <c r="R144" s="487"/>
      <c r="S144" s="487"/>
      <c r="T144" s="490"/>
      <c r="U144" s="490"/>
      <c r="V144" s="490"/>
      <c r="W144" s="490"/>
      <c r="X144" s="490"/>
      <c r="Y144" s="490"/>
      <c r="Z144" s="490"/>
      <c r="AA144" s="490"/>
      <c r="AB144" s="490"/>
      <c r="AC144" s="490"/>
      <c r="AD144" s="490"/>
      <c r="AE144" s="490"/>
      <c r="AF144" s="490"/>
      <c r="AG144" s="490"/>
      <c r="AH144" s="490"/>
      <c r="AI144" s="490"/>
      <c r="AJ144" s="490"/>
      <c r="AK144" s="490"/>
      <c r="AL144" s="490"/>
      <c r="AM144" s="490"/>
      <c r="AN144" s="490"/>
      <c r="AO144" s="490"/>
      <c r="AP144" s="490"/>
      <c r="AQ144" s="490"/>
      <c r="AR144" s="490"/>
      <c r="AS144" s="490"/>
      <c r="AT144" s="490"/>
      <c r="AU144" s="490"/>
      <c r="AV144" s="490"/>
      <c r="AW144" s="490"/>
      <c r="AX144" s="490"/>
      <c r="AY144" s="490"/>
      <c r="AZ144" s="490"/>
      <c r="BA144" s="490"/>
      <c r="BB144" s="490"/>
      <c r="BC144" s="490"/>
      <c r="BD144" s="490"/>
      <c r="BE144" s="490"/>
      <c r="BF144" s="490"/>
      <c r="BG144" s="490"/>
      <c r="BH144" s="490"/>
      <c r="BI144" s="490"/>
      <c r="BJ144" s="490"/>
      <c r="BK144" s="490"/>
      <c r="BL144" s="490"/>
      <c r="BM144" s="490"/>
      <c r="BN144" s="490"/>
      <c r="BO144" s="490"/>
      <c r="BP144" s="490"/>
      <c r="BQ144" s="490"/>
      <c r="BR144" s="490"/>
      <c r="BS144" s="490"/>
      <c r="BT144" s="490"/>
      <c r="BU144" s="490"/>
      <c r="BV144" s="490"/>
      <c r="BW144" s="490"/>
      <c r="BX144" s="490"/>
      <c r="BY144" s="490"/>
      <c r="BZ144" s="490"/>
      <c r="CA144" s="490"/>
      <c r="CB144" s="490"/>
      <c r="CC144" s="490"/>
      <c r="CD144" s="490"/>
      <c r="CE144" s="490"/>
      <c r="CF144" s="490"/>
      <c r="CG144" s="490"/>
      <c r="CH144" s="490"/>
      <c r="CI144" s="490"/>
      <c r="CJ144" s="490"/>
      <c r="CK144" s="490"/>
      <c r="CL144" s="490"/>
      <c r="CM144" s="490"/>
      <c r="CN144" s="490"/>
      <c r="CO144" s="490"/>
      <c r="CP144" s="490"/>
      <c r="CQ144" s="490"/>
      <c r="CR144" s="490"/>
      <c r="CS144" s="490"/>
      <c r="CT144" s="490"/>
      <c r="CU144" s="490"/>
      <c r="CV144" s="490"/>
      <c r="CW144" s="490"/>
      <c r="CX144" s="490"/>
      <c r="CY144" s="490"/>
      <c r="CZ144" s="490"/>
      <c r="DA144" s="490"/>
      <c r="DB144" s="490"/>
      <c r="DC144" s="490"/>
      <c r="DD144" s="490"/>
      <c r="DE144" s="490"/>
      <c r="DF144" s="490"/>
      <c r="DG144" s="490"/>
      <c r="DH144" s="490"/>
      <c r="DI144" s="490"/>
      <c r="DJ144" s="490"/>
      <c r="DK144" s="490"/>
      <c r="DL144" s="490"/>
      <c r="DM144" s="490"/>
      <c r="DN144" s="490"/>
      <c r="DO144" s="490"/>
      <c r="DP144" s="490"/>
      <c r="DQ144" s="490"/>
      <c r="DR144" s="490"/>
      <c r="DS144" s="490"/>
      <c r="DT144" s="490"/>
      <c r="DU144" s="490"/>
      <c r="DV144" s="490"/>
      <c r="DW144" s="490"/>
      <c r="DX144" s="490"/>
      <c r="DY144" s="490"/>
      <c r="DZ144" s="490"/>
      <c r="EA144" s="490"/>
      <c r="EB144" s="490"/>
      <c r="EC144" s="490"/>
      <c r="ED144" s="490"/>
      <c r="EE144" s="490"/>
      <c r="EF144" s="490"/>
      <c r="EG144" s="490"/>
      <c r="EH144" s="490"/>
      <c r="EI144" s="490"/>
      <c r="EJ144" s="490"/>
      <c r="EK144" s="490"/>
      <c r="EL144" s="490"/>
      <c r="EM144" s="490"/>
      <c r="EN144" s="490"/>
      <c r="EO144" s="490"/>
      <c r="EP144" s="490"/>
      <c r="EQ144" s="490"/>
      <c r="ER144" s="490"/>
      <c r="ES144" s="490"/>
      <c r="ET144" s="490"/>
      <c r="EU144" s="490"/>
      <c r="EV144" s="490"/>
      <c r="EW144" s="490"/>
      <c r="EX144" s="490"/>
      <c r="EY144" s="490"/>
      <c r="EZ144" s="490"/>
      <c r="FA144" s="490"/>
      <c r="FB144" s="490"/>
      <c r="FC144" s="490"/>
      <c r="FD144" s="490"/>
      <c r="FE144" s="490"/>
      <c r="FF144" s="490"/>
      <c r="FG144" s="490"/>
      <c r="FH144" s="490"/>
      <c r="FI144" s="490"/>
      <c r="FJ144" s="490"/>
      <c r="FK144" s="490"/>
      <c r="FL144" s="490"/>
      <c r="FM144" s="490"/>
      <c r="FN144" s="490"/>
      <c r="FO144" s="490"/>
      <c r="FP144" s="490"/>
      <c r="FQ144" s="490"/>
      <c r="FR144" s="490"/>
      <c r="FS144" s="490"/>
      <c r="FT144" s="490"/>
      <c r="FU144" s="490"/>
      <c r="FV144" s="490"/>
      <c r="FW144" s="490"/>
      <c r="FX144" s="490"/>
      <c r="FY144" s="490"/>
      <c r="FZ144" s="490"/>
      <c r="GA144" s="490"/>
      <c r="GB144" s="490"/>
      <c r="GC144" s="490"/>
      <c r="GD144" s="490"/>
      <c r="GE144" s="490"/>
      <c r="GF144" s="490"/>
      <c r="GG144" s="490"/>
      <c r="GH144" s="490"/>
      <c r="GI144" s="490"/>
      <c r="GJ144" s="490"/>
      <c r="GK144" s="490"/>
      <c r="GL144" s="490"/>
      <c r="GM144" s="490"/>
      <c r="GN144" s="490"/>
      <c r="GO144" s="490"/>
      <c r="GP144" s="490"/>
      <c r="GQ144" s="490"/>
      <c r="GR144" s="490"/>
      <c r="GS144" s="490"/>
      <c r="GT144" s="490"/>
      <c r="GU144" s="490"/>
      <c r="GV144" s="490"/>
      <c r="GW144" s="490"/>
      <c r="GX144" s="490"/>
      <c r="GY144" s="490"/>
      <c r="GZ144" s="490"/>
      <c r="HA144" s="490"/>
      <c r="HB144" s="490"/>
      <c r="HC144" s="490"/>
      <c r="HD144" s="490"/>
      <c r="HE144" s="490"/>
      <c r="HF144" s="490"/>
      <c r="HG144" s="490"/>
      <c r="HH144" s="490"/>
      <c r="HI144" s="490"/>
      <c r="HJ144" s="490"/>
      <c r="HK144" s="490"/>
      <c r="HL144" s="490"/>
      <c r="HM144" s="490"/>
      <c r="HN144" s="490"/>
      <c r="HO144" s="490"/>
      <c r="HP144" s="490"/>
      <c r="HQ144" s="490"/>
      <c r="HR144" s="490"/>
      <c r="HS144" s="490"/>
      <c r="HT144" s="490"/>
      <c r="HU144" s="490"/>
      <c r="HV144" s="490"/>
      <c r="HW144" s="490"/>
      <c r="HX144" s="490"/>
      <c r="HY144" s="490"/>
      <c r="HZ144" s="490"/>
      <c r="IA144" s="490"/>
      <c r="IB144" s="490"/>
      <c r="IC144" s="490"/>
      <c r="ID144" s="490"/>
      <c r="IE144" s="490"/>
      <c r="IF144" s="490"/>
      <c r="IG144" s="490"/>
    </row>
    <row r="145" spans="1:241" ht="51" customHeight="1">
      <c r="A145" s="430" t="str">
        <f t="shared" si="6"/>
        <v>Baris Terisi</v>
      </c>
      <c r="B145" s="921"/>
      <c r="C145" s="924"/>
      <c r="D145" s="434">
        <f>IF(E145=0,"",3)</f>
        <v>3</v>
      </c>
      <c r="E145" s="435" t="s">
        <v>722</v>
      </c>
      <c r="F145" s="447" t="s">
        <v>723</v>
      </c>
      <c r="G145" s="902"/>
      <c r="H145" s="902"/>
      <c r="I145" s="902"/>
      <c r="J145" s="902"/>
      <c r="K145" s="483"/>
      <c r="L145" s="484"/>
      <c r="M145" s="485"/>
      <c r="N145" s="486">
        <f t="shared" si="7"/>
        <v>1</v>
      </c>
      <c r="O145" s="486"/>
      <c r="P145" s="487"/>
      <c r="Q145" s="487"/>
      <c r="R145" s="487"/>
      <c r="S145" s="487"/>
      <c r="T145" s="490"/>
      <c r="U145" s="490"/>
      <c r="V145" s="490"/>
      <c r="W145" s="490"/>
      <c r="X145" s="490"/>
      <c r="Y145" s="490"/>
      <c r="Z145" s="490"/>
      <c r="AA145" s="490"/>
      <c r="AB145" s="490"/>
      <c r="AC145" s="490"/>
      <c r="AD145" s="490"/>
      <c r="AE145" s="490"/>
      <c r="AF145" s="490"/>
      <c r="AG145" s="490"/>
      <c r="AH145" s="490"/>
      <c r="AI145" s="490"/>
      <c r="AJ145" s="490"/>
      <c r="AK145" s="490"/>
      <c r="AL145" s="490"/>
      <c r="AM145" s="490"/>
      <c r="AN145" s="490"/>
      <c r="AO145" s="490"/>
      <c r="AP145" s="490"/>
      <c r="AQ145" s="490"/>
      <c r="AR145" s="490"/>
      <c r="AS145" s="490"/>
      <c r="AT145" s="490"/>
      <c r="AU145" s="490"/>
      <c r="AV145" s="490"/>
      <c r="AW145" s="490"/>
      <c r="AX145" s="490"/>
      <c r="AY145" s="490"/>
      <c r="AZ145" s="490"/>
      <c r="BA145" s="490"/>
      <c r="BB145" s="490"/>
      <c r="BC145" s="490"/>
      <c r="BD145" s="490"/>
      <c r="BE145" s="490"/>
      <c r="BF145" s="490"/>
      <c r="BG145" s="490"/>
      <c r="BH145" s="490"/>
      <c r="BI145" s="490"/>
      <c r="BJ145" s="490"/>
      <c r="BK145" s="490"/>
      <c r="BL145" s="490"/>
      <c r="BM145" s="490"/>
      <c r="BN145" s="490"/>
      <c r="BO145" s="490"/>
      <c r="BP145" s="490"/>
      <c r="BQ145" s="490"/>
      <c r="BR145" s="490"/>
      <c r="BS145" s="490"/>
      <c r="BT145" s="490"/>
      <c r="BU145" s="490"/>
      <c r="BV145" s="490"/>
      <c r="BW145" s="490"/>
      <c r="BX145" s="490"/>
      <c r="BY145" s="490"/>
      <c r="BZ145" s="490"/>
      <c r="CA145" s="490"/>
      <c r="CB145" s="490"/>
      <c r="CC145" s="490"/>
      <c r="CD145" s="490"/>
      <c r="CE145" s="490"/>
      <c r="CF145" s="490"/>
      <c r="CG145" s="490"/>
      <c r="CH145" s="490"/>
      <c r="CI145" s="490"/>
      <c r="CJ145" s="490"/>
      <c r="CK145" s="490"/>
      <c r="CL145" s="490"/>
      <c r="CM145" s="490"/>
      <c r="CN145" s="490"/>
      <c r="CO145" s="490"/>
      <c r="CP145" s="490"/>
      <c r="CQ145" s="490"/>
      <c r="CR145" s="490"/>
      <c r="CS145" s="490"/>
      <c r="CT145" s="490"/>
      <c r="CU145" s="490"/>
      <c r="CV145" s="490"/>
      <c r="CW145" s="490"/>
      <c r="CX145" s="490"/>
      <c r="CY145" s="490"/>
      <c r="CZ145" s="490"/>
      <c r="DA145" s="490"/>
      <c r="DB145" s="490"/>
      <c r="DC145" s="490"/>
      <c r="DD145" s="490"/>
      <c r="DE145" s="490"/>
      <c r="DF145" s="490"/>
      <c r="DG145" s="490"/>
      <c r="DH145" s="490"/>
      <c r="DI145" s="490"/>
      <c r="DJ145" s="490"/>
      <c r="DK145" s="490"/>
      <c r="DL145" s="490"/>
      <c r="DM145" s="490"/>
      <c r="DN145" s="490"/>
      <c r="DO145" s="490"/>
      <c r="DP145" s="490"/>
      <c r="DQ145" s="490"/>
      <c r="DR145" s="490"/>
      <c r="DS145" s="490"/>
      <c r="DT145" s="490"/>
      <c r="DU145" s="490"/>
      <c r="DV145" s="490"/>
      <c r="DW145" s="490"/>
      <c r="DX145" s="490"/>
      <c r="DY145" s="490"/>
      <c r="DZ145" s="490"/>
      <c r="EA145" s="490"/>
      <c r="EB145" s="490"/>
      <c r="EC145" s="490"/>
      <c r="ED145" s="490"/>
      <c r="EE145" s="490"/>
      <c r="EF145" s="490"/>
      <c r="EG145" s="490"/>
      <c r="EH145" s="490"/>
      <c r="EI145" s="490"/>
      <c r="EJ145" s="490"/>
      <c r="EK145" s="490"/>
      <c r="EL145" s="490"/>
      <c r="EM145" s="490"/>
      <c r="EN145" s="490"/>
      <c r="EO145" s="490"/>
      <c r="EP145" s="490"/>
      <c r="EQ145" s="490"/>
      <c r="ER145" s="490"/>
      <c r="ES145" s="490"/>
      <c r="ET145" s="490"/>
      <c r="EU145" s="490"/>
      <c r="EV145" s="490"/>
      <c r="EW145" s="490"/>
      <c r="EX145" s="490"/>
      <c r="EY145" s="490"/>
      <c r="EZ145" s="490"/>
      <c r="FA145" s="490"/>
      <c r="FB145" s="490"/>
      <c r="FC145" s="490"/>
      <c r="FD145" s="490"/>
      <c r="FE145" s="490"/>
      <c r="FF145" s="490"/>
      <c r="FG145" s="490"/>
      <c r="FH145" s="490"/>
      <c r="FI145" s="490"/>
      <c r="FJ145" s="490"/>
      <c r="FK145" s="490"/>
      <c r="FL145" s="490"/>
      <c r="FM145" s="490"/>
      <c r="FN145" s="490"/>
      <c r="FO145" s="490"/>
      <c r="FP145" s="490"/>
      <c r="FQ145" s="490"/>
      <c r="FR145" s="490"/>
      <c r="FS145" s="490"/>
      <c r="FT145" s="490"/>
      <c r="FU145" s="490"/>
      <c r="FV145" s="490"/>
      <c r="FW145" s="490"/>
      <c r="FX145" s="490"/>
      <c r="FY145" s="490"/>
      <c r="FZ145" s="490"/>
      <c r="GA145" s="490"/>
      <c r="GB145" s="490"/>
      <c r="GC145" s="490"/>
      <c r="GD145" s="490"/>
      <c r="GE145" s="490"/>
      <c r="GF145" s="490"/>
      <c r="GG145" s="490"/>
      <c r="GH145" s="490"/>
      <c r="GI145" s="490"/>
      <c r="GJ145" s="490"/>
      <c r="GK145" s="490"/>
      <c r="GL145" s="490"/>
      <c r="GM145" s="490"/>
      <c r="GN145" s="490"/>
      <c r="GO145" s="490"/>
      <c r="GP145" s="490"/>
      <c r="GQ145" s="490"/>
      <c r="GR145" s="490"/>
      <c r="GS145" s="490"/>
      <c r="GT145" s="490"/>
      <c r="GU145" s="490"/>
      <c r="GV145" s="490"/>
      <c r="GW145" s="490"/>
      <c r="GX145" s="490"/>
      <c r="GY145" s="490"/>
      <c r="GZ145" s="490"/>
      <c r="HA145" s="490"/>
      <c r="HB145" s="490"/>
      <c r="HC145" s="490"/>
      <c r="HD145" s="490"/>
      <c r="HE145" s="490"/>
      <c r="HF145" s="490"/>
      <c r="HG145" s="490"/>
      <c r="HH145" s="490"/>
      <c r="HI145" s="490"/>
      <c r="HJ145" s="490"/>
      <c r="HK145" s="490"/>
      <c r="HL145" s="490"/>
      <c r="HM145" s="490"/>
      <c r="HN145" s="490"/>
      <c r="HO145" s="490"/>
      <c r="HP145" s="490"/>
      <c r="HQ145" s="490"/>
      <c r="HR145" s="490"/>
      <c r="HS145" s="490"/>
      <c r="HT145" s="490"/>
      <c r="HU145" s="490"/>
      <c r="HV145" s="490"/>
      <c r="HW145" s="490"/>
      <c r="HX145" s="490"/>
      <c r="HY145" s="490"/>
      <c r="HZ145" s="490"/>
      <c r="IA145" s="490"/>
      <c r="IB145" s="490"/>
      <c r="IC145" s="490"/>
      <c r="ID145" s="490"/>
      <c r="IE145" s="490"/>
      <c r="IF145" s="490"/>
      <c r="IG145" s="490"/>
    </row>
    <row r="146" spans="1:241" ht="31.5" customHeight="1">
      <c r="A146" s="430" t="str">
        <f t="shared" si="6"/>
        <v>Baris Terisi</v>
      </c>
      <c r="B146" s="922"/>
      <c r="C146" s="925"/>
      <c r="D146" s="434">
        <f>IF(E146=0,"",4)</f>
        <v>4</v>
      </c>
      <c r="E146" s="437" t="s">
        <v>724</v>
      </c>
      <c r="F146" s="450" t="s">
        <v>721</v>
      </c>
      <c r="G146" s="902"/>
      <c r="H146" s="902"/>
      <c r="I146" s="902"/>
      <c r="J146" s="902"/>
      <c r="K146" s="483"/>
      <c r="L146" s="484"/>
      <c r="M146" s="485"/>
      <c r="N146" s="486">
        <f t="shared" si="7"/>
        <v>1</v>
      </c>
      <c r="O146" s="486"/>
      <c r="P146" s="487"/>
      <c r="Q146" s="487"/>
      <c r="R146" s="487"/>
      <c r="S146" s="487"/>
      <c r="T146" s="490"/>
      <c r="U146" s="490"/>
      <c r="V146" s="490"/>
      <c r="W146" s="490"/>
      <c r="X146" s="490"/>
      <c r="Y146" s="490"/>
      <c r="Z146" s="490"/>
      <c r="AA146" s="490"/>
      <c r="AB146" s="490"/>
      <c r="AC146" s="490"/>
      <c r="AD146" s="490"/>
      <c r="AE146" s="490"/>
      <c r="AF146" s="490"/>
      <c r="AG146" s="490"/>
      <c r="AH146" s="490"/>
      <c r="AI146" s="490"/>
      <c r="AJ146" s="490"/>
      <c r="AK146" s="490"/>
      <c r="AL146" s="490"/>
      <c r="AM146" s="490"/>
      <c r="AN146" s="490"/>
      <c r="AO146" s="490"/>
      <c r="AP146" s="490"/>
      <c r="AQ146" s="490"/>
      <c r="AR146" s="490"/>
      <c r="AS146" s="490"/>
      <c r="AT146" s="490"/>
      <c r="AU146" s="490"/>
      <c r="AV146" s="490"/>
      <c r="AW146" s="490"/>
      <c r="AX146" s="490"/>
      <c r="AY146" s="490"/>
      <c r="AZ146" s="490"/>
      <c r="BA146" s="490"/>
      <c r="BB146" s="490"/>
      <c r="BC146" s="490"/>
      <c r="BD146" s="490"/>
      <c r="BE146" s="490"/>
      <c r="BF146" s="490"/>
      <c r="BG146" s="490"/>
      <c r="BH146" s="490"/>
      <c r="BI146" s="490"/>
      <c r="BJ146" s="490"/>
      <c r="BK146" s="490"/>
      <c r="BL146" s="490"/>
      <c r="BM146" s="490"/>
      <c r="BN146" s="490"/>
      <c r="BO146" s="490"/>
      <c r="BP146" s="490"/>
      <c r="BQ146" s="490"/>
      <c r="BR146" s="490"/>
      <c r="BS146" s="490"/>
      <c r="BT146" s="490"/>
      <c r="BU146" s="490"/>
      <c r="BV146" s="490"/>
      <c r="BW146" s="490"/>
      <c r="BX146" s="490"/>
      <c r="BY146" s="490"/>
      <c r="BZ146" s="490"/>
      <c r="CA146" s="490"/>
      <c r="CB146" s="490"/>
      <c r="CC146" s="490"/>
      <c r="CD146" s="490"/>
      <c r="CE146" s="490"/>
      <c r="CF146" s="490"/>
      <c r="CG146" s="490"/>
      <c r="CH146" s="490"/>
      <c r="CI146" s="490"/>
      <c r="CJ146" s="490"/>
      <c r="CK146" s="490"/>
      <c r="CL146" s="490"/>
      <c r="CM146" s="490"/>
      <c r="CN146" s="490"/>
      <c r="CO146" s="490"/>
      <c r="CP146" s="490"/>
      <c r="CQ146" s="490"/>
      <c r="CR146" s="490"/>
      <c r="CS146" s="490"/>
      <c r="CT146" s="490"/>
      <c r="CU146" s="490"/>
      <c r="CV146" s="490"/>
      <c r="CW146" s="490"/>
      <c r="CX146" s="490"/>
      <c r="CY146" s="490"/>
      <c r="CZ146" s="490"/>
      <c r="DA146" s="490"/>
      <c r="DB146" s="490"/>
      <c r="DC146" s="490"/>
      <c r="DD146" s="490"/>
      <c r="DE146" s="490"/>
      <c r="DF146" s="490"/>
      <c r="DG146" s="490"/>
      <c r="DH146" s="490"/>
      <c r="DI146" s="490"/>
      <c r="DJ146" s="490"/>
      <c r="DK146" s="490"/>
      <c r="DL146" s="490"/>
      <c r="DM146" s="490"/>
      <c r="DN146" s="490"/>
      <c r="DO146" s="490"/>
      <c r="DP146" s="490"/>
      <c r="DQ146" s="490"/>
      <c r="DR146" s="490"/>
      <c r="DS146" s="490"/>
      <c r="DT146" s="490"/>
      <c r="DU146" s="490"/>
      <c r="DV146" s="490"/>
      <c r="DW146" s="490"/>
      <c r="DX146" s="490"/>
      <c r="DY146" s="490"/>
      <c r="DZ146" s="490"/>
      <c r="EA146" s="490"/>
      <c r="EB146" s="490"/>
      <c r="EC146" s="490"/>
      <c r="ED146" s="490"/>
      <c r="EE146" s="490"/>
      <c r="EF146" s="490"/>
      <c r="EG146" s="490"/>
      <c r="EH146" s="490"/>
      <c r="EI146" s="490"/>
      <c r="EJ146" s="490"/>
      <c r="EK146" s="490"/>
      <c r="EL146" s="490"/>
      <c r="EM146" s="490"/>
      <c r="EN146" s="490"/>
      <c r="EO146" s="490"/>
      <c r="EP146" s="490"/>
      <c r="EQ146" s="490"/>
      <c r="ER146" s="490"/>
      <c r="ES146" s="490"/>
      <c r="ET146" s="490"/>
      <c r="EU146" s="490"/>
      <c r="EV146" s="490"/>
      <c r="EW146" s="490"/>
      <c r="EX146" s="490"/>
      <c r="EY146" s="490"/>
      <c r="EZ146" s="490"/>
      <c r="FA146" s="490"/>
      <c r="FB146" s="490"/>
      <c r="FC146" s="490"/>
      <c r="FD146" s="490"/>
      <c r="FE146" s="490"/>
      <c r="FF146" s="490"/>
      <c r="FG146" s="490"/>
      <c r="FH146" s="490"/>
      <c r="FI146" s="490"/>
      <c r="FJ146" s="490"/>
      <c r="FK146" s="490"/>
      <c r="FL146" s="490"/>
      <c r="FM146" s="490"/>
      <c r="FN146" s="490"/>
      <c r="FO146" s="490"/>
      <c r="FP146" s="490"/>
      <c r="FQ146" s="490"/>
      <c r="FR146" s="490"/>
      <c r="FS146" s="490"/>
      <c r="FT146" s="490"/>
      <c r="FU146" s="490"/>
      <c r="FV146" s="490"/>
      <c r="FW146" s="490"/>
      <c r="FX146" s="490"/>
      <c r="FY146" s="490"/>
      <c r="FZ146" s="490"/>
      <c r="GA146" s="490"/>
      <c r="GB146" s="490"/>
      <c r="GC146" s="490"/>
      <c r="GD146" s="490"/>
      <c r="GE146" s="490"/>
      <c r="GF146" s="490"/>
      <c r="GG146" s="490"/>
      <c r="GH146" s="490"/>
      <c r="GI146" s="490"/>
      <c r="GJ146" s="490"/>
      <c r="GK146" s="490"/>
      <c r="GL146" s="490"/>
      <c r="GM146" s="490"/>
      <c r="GN146" s="490"/>
      <c r="GO146" s="490"/>
      <c r="GP146" s="490"/>
      <c r="GQ146" s="490"/>
      <c r="GR146" s="490"/>
      <c r="GS146" s="490"/>
      <c r="GT146" s="490"/>
      <c r="GU146" s="490"/>
      <c r="GV146" s="490"/>
      <c r="GW146" s="490"/>
      <c r="GX146" s="490"/>
      <c r="GY146" s="490"/>
      <c r="GZ146" s="490"/>
      <c r="HA146" s="490"/>
      <c r="HB146" s="490"/>
      <c r="HC146" s="490"/>
      <c r="HD146" s="490"/>
      <c r="HE146" s="490"/>
      <c r="HF146" s="490"/>
      <c r="HG146" s="490"/>
      <c r="HH146" s="490"/>
      <c r="HI146" s="490"/>
      <c r="HJ146" s="490"/>
      <c r="HK146" s="490"/>
      <c r="HL146" s="490"/>
      <c r="HM146" s="490"/>
      <c r="HN146" s="490"/>
      <c r="HO146" s="490"/>
      <c r="HP146" s="490"/>
      <c r="HQ146" s="490"/>
      <c r="HR146" s="490"/>
      <c r="HS146" s="490"/>
      <c r="HT146" s="490"/>
      <c r="HU146" s="490"/>
      <c r="HV146" s="490"/>
      <c r="HW146" s="490"/>
      <c r="HX146" s="490"/>
      <c r="HY146" s="490"/>
      <c r="HZ146" s="490"/>
      <c r="IA146" s="490"/>
      <c r="IB146" s="490"/>
      <c r="IC146" s="490"/>
      <c r="ID146" s="490"/>
      <c r="IE146" s="490"/>
      <c r="IF146" s="490"/>
      <c r="IG146" s="490"/>
    </row>
    <row r="147" spans="1:241" ht="31.5" customHeight="1">
      <c r="A147" s="430" t="str">
        <f t="shared" si="6"/>
        <v>Baris Terisi</v>
      </c>
      <c r="B147" s="920">
        <v>5</v>
      </c>
      <c r="C147" s="923" t="s">
        <v>725</v>
      </c>
      <c r="D147" s="431">
        <f>IF(E147=0,"",1)</f>
        <v>1</v>
      </c>
      <c r="E147" s="432" t="s">
        <v>726</v>
      </c>
      <c r="F147" s="446" t="s">
        <v>727</v>
      </c>
      <c r="G147" s="902">
        <f>IF($S147=$O$174,$S147,1)</f>
        <v>1</v>
      </c>
      <c r="H147" s="902">
        <f>IF($S147=$P$174,$S147,2)</f>
        <v>2</v>
      </c>
      <c r="I147" s="902">
        <f>IF($S147=$Q$174,$S147,3)</f>
        <v>3</v>
      </c>
      <c r="J147" s="902">
        <f>IF($S147=$R$174,$S147,4)</f>
        <v>4</v>
      </c>
      <c r="K147" s="483"/>
      <c r="L147" s="484"/>
      <c r="M147" s="485"/>
      <c r="N147" s="486">
        <f t="shared" si="7"/>
        <v>1</v>
      </c>
      <c r="O147" s="486">
        <f>SUM(N147:N150)</f>
        <v>4</v>
      </c>
      <c r="P147" s="487">
        <v>4</v>
      </c>
      <c r="Q147" s="487">
        <f>(O147/P147)*100</f>
        <v>100</v>
      </c>
      <c r="R147" s="221">
        <f>IF(Q147&gt;=80,4,IF(Q147&gt;=60,3,IF(Q147&gt;=40,2,IF(Q147&gt;=20,1,0))))</f>
        <v>4</v>
      </c>
      <c r="S147" s="487"/>
      <c r="T147" s="490"/>
      <c r="U147" s="490"/>
      <c r="V147" s="490"/>
      <c r="W147" s="490"/>
      <c r="X147" s="490"/>
      <c r="Y147" s="490"/>
      <c r="Z147" s="490"/>
      <c r="AA147" s="490"/>
      <c r="AB147" s="490"/>
      <c r="AC147" s="490"/>
      <c r="AD147" s="490"/>
      <c r="AE147" s="490"/>
      <c r="AF147" s="490"/>
      <c r="AG147" s="490"/>
      <c r="AH147" s="490"/>
      <c r="AI147" s="490"/>
      <c r="AJ147" s="490"/>
      <c r="AK147" s="490"/>
      <c r="AL147" s="490"/>
      <c r="AM147" s="490"/>
      <c r="AN147" s="490"/>
      <c r="AO147" s="490"/>
      <c r="AP147" s="490"/>
      <c r="AQ147" s="490"/>
      <c r="AR147" s="490"/>
      <c r="AS147" s="490"/>
      <c r="AT147" s="490"/>
      <c r="AU147" s="490"/>
      <c r="AV147" s="490"/>
      <c r="AW147" s="490"/>
      <c r="AX147" s="490"/>
      <c r="AY147" s="490"/>
      <c r="AZ147" s="490"/>
      <c r="BA147" s="490"/>
      <c r="BB147" s="490"/>
      <c r="BC147" s="490"/>
      <c r="BD147" s="490"/>
      <c r="BE147" s="490"/>
      <c r="BF147" s="490"/>
      <c r="BG147" s="490"/>
      <c r="BH147" s="490"/>
      <c r="BI147" s="490"/>
      <c r="BJ147" s="490"/>
      <c r="BK147" s="490"/>
      <c r="BL147" s="490"/>
      <c r="BM147" s="490"/>
      <c r="BN147" s="490"/>
      <c r="BO147" s="490"/>
      <c r="BP147" s="490"/>
      <c r="BQ147" s="490"/>
      <c r="BR147" s="490"/>
      <c r="BS147" s="490"/>
      <c r="BT147" s="490"/>
      <c r="BU147" s="490"/>
      <c r="BV147" s="490"/>
      <c r="BW147" s="490"/>
      <c r="BX147" s="490"/>
      <c r="BY147" s="490"/>
      <c r="BZ147" s="490"/>
      <c r="CA147" s="490"/>
      <c r="CB147" s="490"/>
      <c r="CC147" s="490"/>
      <c r="CD147" s="490"/>
      <c r="CE147" s="490"/>
      <c r="CF147" s="490"/>
      <c r="CG147" s="490"/>
      <c r="CH147" s="490"/>
      <c r="CI147" s="490"/>
      <c r="CJ147" s="490"/>
      <c r="CK147" s="490"/>
      <c r="CL147" s="490"/>
      <c r="CM147" s="490"/>
      <c r="CN147" s="490"/>
      <c r="CO147" s="490"/>
      <c r="CP147" s="490"/>
      <c r="CQ147" s="490"/>
      <c r="CR147" s="490"/>
      <c r="CS147" s="490"/>
      <c r="CT147" s="490"/>
      <c r="CU147" s="490"/>
      <c r="CV147" s="490"/>
      <c r="CW147" s="490"/>
      <c r="CX147" s="490"/>
      <c r="CY147" s="490"/>
      <c r="CZ147" s="490"/>
      <c r="DA147" s="490"/>
      <c r="DB147" s="490"/>
      <c r="DC147" s="490"/>
      <c r="DD147" s="490"/>
      <c r="DE147" s="490"/>
      <c r="DF147" s="490"/>
      <c r="DG147" s="490"/>
      <c r="DH147" s="490"/>
      <c r="DI147" s="490"/>
      <c r="DJ147" s="490"/>
      <c r="DK147" s="490"/>
      <c r="DL147" s="490"/>
      <c r="DM147" s="490"/>
      <c r="DN147" s="490"/>
      <c r="DO147" s="490"/>
      <c r="DP147" s="490"/>
      <c r="DQ147" s="490"/>
      <c r="DR147" s="490"/>
      <c r="DS147" s="490"/>
      <c r="DT147" s="490"/>
      <c r="DU147" s="490"/>
      <c r="DV147" s="490"/>
      <c r="DW147" s="490"/>
      <c r="DX147" s="490"/>
      <c r="DY147" s="490"/>
      <c r="DZ147" s="490"/>
      <c r="EA147" s="490"/>
      <c r="EB147" s="490"/>
      <c r="EC147" s="490"/>
      <c r="ED147" s="490"/>
      <c r="EE147" s="490"/>
      <c r="EF147" s="490"/>
      <c r="EG147" s="490"/>
      <c r="EH147" s="490"/>
      <c r="EI147" s="490"/>
      <c r="EJ147" s="490"/>
      <c r="EK147" s="490"/>
      <c r="EL147" s="490"/>
      <c r="EM147" s="490"/>
      <c r="EN147" s="490"/>
      <c r="EO147" s="490"/>
      <c r="EP147" s="490"/>
      <c r="EQ147" s="490"/>
      <c r="ER147" s="490"/>
      <c r="ES147" s="490"/>
      <c r="ET147" s="490"/>
      <c r="EU147" s="490"/>
      <c r="EV147" s="490"/>
      <c r="EW147" s="490"/>
      <c r="EX147" s="490"/>
      <c r="EY147" s="490"/>
      <c r="EZ147" s="490"/>
      <c r="FA147" s="490"/>
      <c r="FB147" s="490"/>
      <c r="FC147" s="490"/>
      <c r="FD147" s="490"/>
      <c r="FE147" s="490"/>
      <c r="FF147" s="490"/>
      <c r="FG147" s="490"/>
      <c r="FH147" s="490"/>
      <c r="FI147" s="490"/>
      <c r="FJ147" s="490"/>
      <c r="FK147" s="490"/>
      <c r="FL147" s="490"/>
      <c r="FM147" s="490"/>
      <c r="FN147" s="490"/>
      <c r="FO147" s="490"/>
      <c r="FP147" s="490"/>
      <c r="FQ147" s="490"/>
      <c r="FR147" s="490"/>
      <c r="FS147" s="490"/>
      <c r="FT147" s="490"/>
      <c r="FU147" s="490"/>
      <c r="FV147" s="490"/>
      <c r="FW147" s="490"/>
      <c r="FX147" s="490"/>
      <c r="FY147" s="490"/>
      <c r="FZ147" s="490"/>
      <c r="GA147" s="490"/>
      <c r="GB147" s="490"/>
      <c r="GC147" s="490"/>
      <c r="GD147" s="490"/>
      <c r="GE147" s="490"/>
      <c r="GF147" s="490"/>
      <c r="GG147" s="490"/>
      <c r="GH147" s="490"/>
      <c r="GI147" s="490"/>
      <c r="GJ147" s="490"/>
      <c r="GK147" s="490"/>
      <c r="GL147" s="490"/>
      <c r="GM147" s="490"/>
      <c r="GN147" s="490"/>
      <c r="GO147" s="490"/>
      <c r="GP147" s="490"/>
      <c r="GQ147" s="490"/>
      <c r="GR147" s="490"/>
      <c r="GS147" s="490"/>
      <c r="GT147" s="490"/>
      <c r="GU147" s="490"/>
      <c r="GV147" s="490"/>
      <c r="GW147" s="490"/>
      <c r="GX147" s="490"/>
      <c r="GY147" s="490"/>
      <c r="GZ147" s="490"/>
      <c r="HA147" s="490"/>
      <c r="HB147" s="490"/>
      <c r="HC147" s="490"/>
      <c r="HD147" s="490"/>
      <c r="HE147" s="490"/>
      <c r="HF147" s="490"/>
      <c r="HG147" s="490"/>
      <c r="HH147" s="490"/>
      <c r="HI147" s="490"/>
      <c r="HJ147" s="490"/>
      <c r="HK147" s="490"/>
      <c r="HL147" s="490"/>
      <c r="HM147" s="490"/>
      <c r="HN147" s="490"/>
      <c r="HO147" s="490"/>
      <c r="HP147" s="490"/>
      <c r="HQ147" s="490"/>
      <c r="HR147" s="490"/>
      <c r="HS147" s="490"/>
      <c r="HT147" s="490"/>
      <c r="HU147" s="490"/>
      <c r="HV147" s="490"/>
      <c r="HW147" s="490"/>
      <c r="HX147" s="490"/>
      <c r="HY147" s="490"/>
      <c r="HZ147" s="490"/>
      <c r="IA147" s="490"/>
      <c r="IB147" s="490"/>
      <c r="IC147" s="490"/>
      <c r="ID147" s="490"/>
      <c r="IE147" s="490"/>
      <c r="IF147" s="490"/>
      <c r="IG147" s="490"/>
    </row>
    <row r="148" spans="1:241" ht="31.5" customHeight="1">
      <c r="A148" s="430" t="str">
        <f t="shared" si="6"/>
        <v>Baris Terisi</v>
      </c>
      <c r="B148" s="921"/>
      <c r="C148" s="924"/>
      <c r="D148" s="434">
        <f>IF(E148=0,"",2)</f>
        <v>2</v>
      </c>
      <c r="E148" s="435" t="s">
        <v>728</v>
      </c>
      <c r="F148" s="447" t="s">
        <v>729</v>
      </c>
      <c r="G148" s="902"/>
      <c r="H148" s="902"/>
      <c r="I148" s="902"/>
      <c r="J148" s="902"/>
      <c r="K148" s="483"/>
      <c r="L148" s="484"/>
      <c r="M148" s="485"/>
      <c r="N148" s="486">
        <f t="shared" si="7"/>
        <v>1</v>
      </c>
      <c r="O148" s="486"/>
      <c r="P148" s="487"/>
      <c r="Q148" s="487"/>
      <c r="R148" s="487"/>
      <c r="S148" s="487"/>
      <c r="T148" s="490"/>
      <c r="U148" s="490"/>
      <c r="V148" s="490"/>
      <c r="W148" s="490"/>
      <c r="X148" s="490"/>
      <c r="Y148" s="490"/>
      <c r="Z148" s="490"/>
      <c r="AA148" s="490"/>
      <c r="AB148" s="490"/>
      <c r="AC148" s="490"/>
      <c r="AD148" s="490"/>
      <c r="AE148" s="490"/>
      <c r="AF148" s="490"/>
      <c r="AG148" s="490"/>
      <c r="AH148" s="490"/>
      <c r="AI148" s="490"/>
      <c r="AJ148" s="490"/>
      <c r="AK148" s="490"/>
      <c r="AL148" s="490"/>
      <c r="AM148" s="490"/>
      <c r="AN148" s="490"/>
      <c r="AO148" s="490"/>
      <c r="AP148" s="490"/>
      <c r="AQ148" s="490"/>
      <c r="AR148" s="490"/>
      <c r="AS148" s="490"/>
      <c r="AT148" s="490"/>
      <c r="AU148" s="490"/>
      <c r="AV148" s="490"/>
      <c r="AW148" s="490"/>
      <c r="AX148" s="490"/>
      <c r="AY148" s="490"/>
      <c r="AZ148" s="490"/>
      <c r="BA148" s="490"/>
      <c r="BB148" s="490"/>
      <c r="BC148" s="490"/>
      <c r="BD148" s="490"/>
      <c r="BE148" s="490"/>
      <c r="BF148" s="490"/>
      <c r="BG148" s="490"/>
      <c r="BH148" s="490"/>
      <c r="BI148" s="490"/>
      <c r="BJ148" s="490"/>
      <c r="BK148" s="490"/>
      <c r="BL148" s="490"/>
      <c r="BM148" s="490"/>
      <c r="BN148" s="490"/>
      <c r="BO148" s="490"/>
      <c r="BP148" s="490"/>
      <c r="BQ148" s="490"/>
      <c r="BR148" s="490"/>
      <c r="BS148" s="490"/>
      <c r="BT148" s="490"/>
      <c r="BU148" s="490"/>
      <c r="BV148" s="490"/>
      <c r="BW148" s="490"/>
      <c r="BX148" s="490"/>
      <c r="BY148" s="490"/>
      <c r="BZ148" s="490"/>
      <c r="CA148" s="490"/>
      <c r="CB148" s="490"/>
      <c r="CC148" s="490"/>
      <c r="CD148" s="490"/>
      <c r="CE148" s="490"/>
      <c r="CF148" s="490"/>
      <c r="CG148" s="490"/>
      <c r="CH148" s="490"/>
      <c r="CI148" s="490"/>
      <c r="CJ148" s="490"/>
      <c r="CK148" s="490"/>
      <c r="CL148" s="490"/>
      <c r="CM148" s="490"/>
      <c r="CN148" s="490"/>
      <c r="CO148" s="490"/>
      <c r="CP148" s="490"/>
      <c r="CQ148" s="490"/>
      <c r="CR148" s="490"/>
      <c r="CS148" s="490"/>
      <c r="CT148" s="490"/>
      <c r="CU148" s="490"/>
      <c r="CV148" s="490"/>
      <c r="CW148" s="490"/>
      <c r="CX148" s="490"/>
      <c r="CY148" s="490"/>
      <c r="CZ148" s="490"/>
      <c r="DA148" s="490"/>
      <c r="DB148" s="490"/>
      <c r="DC148" s="490"/>
      <c r="DD148" s="490"/>
      <c r="DE148" s="490"/>
      <c r="DF148" s="490"/>
      <c r="DG148" s="490"/>
      <c r="DH148" s="490"/>
      <c r="DI148" s="490"/>
      <c r="DJ148" s="490"/>
      <c r="DK148" s="490"/>
      <c r="DL148" s="490"/>
      <c r="DM148" s="490"/>
      <c r="DN148" s="490"/>
      <c r="DO148" s="490"/>
      <c r="DP148" s="490"/>
      <c r="DQ148" s="490"/>
      <c r="DR148" s="490"/>
      <c r="DS148" s="490"/>
      <c r="DT148" s="490"/>
      <c r="DU148" s="490"/>
      <c r="DV148" s="490"/>
      <c r="DW148" s="490"/>
      <c r="DX148" s="490"/>
      <c r="DY148" s="490"/>
      <c r="DZ148" s="490"/>
      <c r="EA148" s="490"/>
      <c r="EB148" s="490"/>
      <c r="EC148" s="490"/>
      <c r="ED148" s="490"/>
      <c r="EE148" s="490"/>
      <c r="EF148" s="490"/>
      <c r="EG148" s="490"/>
      <c r="EH148" s="490"/>
      <c r="EI148" s="490"/>
      <c r="EJ148" s="490"/>
      <c r="EK148" s="490"/>
      <c r="EL148" s="490"/>
      <c r="EM148" s="490"/>
      <c r="EN148" s="490"/>
      <c r="EO148" s="490"/>
      <c r="EP148" s="490"/>
      <c r="EQ148" s="490"/>
      <c r="ER148" s="490"/>
      <c r="ES148" s="490"/>
      <c r="ET148" s="490"/>
      <c r="EU148" s="490"/>
      <c r="EV148" s="490"/>
      <c r="EW148" s="490"/>
      <c r="EX148" s="490"/>
      <c r="EY148" s="490"/>
      <c r="EZ148" s="490"/>
      <c r="FA148" s="490"/>
      <c r="FB148" s="490"/>
      <c r="FC148" s="490"/>
      <c r="FD148" s="490"/>
      <c r="FE148" s="490"/>
      <c r="FF148" s="490"/>
      <c r="FG148" s="490"/>
      <c r="FH148" s="490"/>
      <c r="FI148" s="490"/>
      <c r="FJ148" s="490"/>
      <c r="FK148" s="490"/>
      <c r="FL148" s="490"/>
      <c r="FM148" s="490"/>
      <c r="FN148" s="490"/>
      <c r="FO148" s="490"/>
      <c r="FP148" s="490"/>
      <c r="FQ148" s="490"/>
      <c r="FR148" s="490"/>
      <c r="FS148" s="490"/>
      <c r="FT148" s="490"/>
      <c r="FU148" s="490"/>
      <c r="FV148" s="490"/>
      <c r="FW148" s="490"/>
      <c r="FX148" s="490"/>
      <c r="FY148" s="490"/>
      <c r="FZ148" s="490"/>
      <c r="GA148" s="490"/>
      <c r="GB148" s="490"/>
      <c r="GC148" s="490"/>
      <c r="GD148" s="490"/>
      <c r="GE148" s="490"/>
      <c r="GF148" s="490"/>
      <c r="GG148" s="490"/>
      <c r="GH148" s="490"/>
      <c r="GI148" s="490"/>
      <c r="GJ148" s="490"/>
      <c r="GK148" s="490"/>
      <c r="GL148" s="490"/>
      <c r="GM148" s="490"/>
      <c r="GN148" s="490"/>
      <c r="GO148" s="490"/>
      <c r="GP148" s="490"/>
      <c r="GQ148" s="490"/>
      <c r="GR148" s="490"/>
      <c r="GS148" s="490"/>
      <c r="GT148" s="490"/>
      <c r="GU148" s="490"/>
      <c r="GV148" s="490"/>
      <c r="GW148" s="490"/>
      <c r="GX148" s="490"/>
      <c r="GY148" s="490"/>
      <c r="GZ148" s="490"/>
      <c r="HA148" s="490"/>
      <c r="HB148" s="490"/>
      <c r="HC148" s="490"/>
      <c r="HD148" s="490"/>
      <c r="HE148" s="490"/>
      <c r="HF148" s="490"/>
      <c r="HG148" s="490"/>
      <c r="HH148" s="490"/>
      <c r="HI148" s="490"/>
      <c r="HJ148" s="490"/>
      <c r="HK148" s="490"/>
      <c r="HL148" s="490"/>
      <c r="HM148" s="490"/>
      <c r="HN148" s="490"/>
      <c r="HO148" s="490"/>
      <c r="HP148" s="490"/>
      <c r="HQ148" s="490"/>
      <c r="HR148" s="490"/>
      <c r="HS148" s="490"/>
      <c r="HT148" s="490"/>
      <c r="HU148" s="490"/>
      <c r="HV148" s="490"/>
      <c r="HW148" s="490"/>
      <c r="HX148" s="490"/>
      <c r="HY148" s="490"/>
      <c r="HZ148" s="490"/>
      <c r="IA148" s="490"/>
      <c r="IB148" s="490"/>
      <c r="IC148" s="490"/>
      <c r="ID148" s="490"/>
      <c r="IE148" s="490"/>
      <c r="IF148" s="490"/>
      <c r="IG148" s="490"/>
    </row>
    <row r="149" spans="1:241" ht="31.5" customHeight="1">
      <c r="A149" s="430" t="str">
        <f t="shared" si="6"/>
        <v>Baris Terisi</v>
      </c>
      <c r="B149" s="921"/>
      <c r="C149" s="924"/>
      <c r="D149" s="434">
        <f>IF(E149=0,"",3)</f>
        <v>3</v>
      </c>
      <c r="E149" s="435" t="s">
        <v>730</v>
      </c>
      <c r="F149" s="447" t="s">
        <v>731</v>
      </c>
      <c r="G149" s="902"/>
      <c r="H149" s="902"/>
      <c r="I149" s="902"/>
      <c r="J149" s="902"/>
      <c r="K149" s="483"/>
      <c r="L149" s="484"/>
      <c r="M149" s="485"/>
      <c r="N149" s="516">
        <f t="shared" si="7"/>
        <v>1</v>
      </c>
      <c r="O149" s="486"/>
      <c r="P149" s="487"/>
      <c r="Q149" s="487"/>
      <c r="R149" s="487"/>
      <c r="S149" s="487"/>
      <c r="T149" s="490"/>
      <c r="U149" s="490"/>
      <c r="V149" s="490"/>
      <c r="W149" s="490"/>
      <c r="X149" s="490"/>
      <c r="Y149" s="490"/>
      <c r="Z149" s="490"/>
      <c r="AA149" s="490"/>
      <c r="AB149" s="490"/>
      <c r="AC149" s="490"/>
      <c r="AD149" s="490"/>
      <c r="AE149" s="490"/>
      <c r="AF149" s="490"/>
      <c r="AG149" s="490"/>
      <c r="AH149" s="490"/>
      <c r="AI149" s="490"/>
      <c r="AJ149" s="490"/>
      <c r="AK149" s="490"/>
      <c r="AL149" s="490"/>
      <c r="AM149" s="490"/>
      <c r="AN149" s="490"/>
      <c r="AO149" s="490"/>
      <c r="AP149" s="490"/>
      <c r="AQ149" s="490"/>
      <c r="AR149" s="490"/>
      <c r="AS149" s="490"/>
      <c r="AT149" s="490"/>
      <c r="AU149" s="490"/>
      <c r="AV149" s="490"/>
      <c r="AW149" s="490"/>
      <c r="AX149" s="490"/>
      <c r="AY149" s="490"/>
      <c r="AZ149" s="490"/>
      <c r="BA149" s="490"/>
      <c r="BB149" s="490"/>
      <c r="BC149" s="490"/>
      <c r="BD149" s="490"/>
      <c r="BE149" s="490"/>
      <c r="BF149" s="490"/>
      <c r="BG149" s="490"/>
      <c r="BH149" s="490"/>
      <c r="BI149" s="490"/>
      <c r="BJ149" s="490"/>
      <c r="BK149" s="490"/>
      <c r="BL149" s="490"/>
      <c r="BM149" s="490"/>
      <c r="BN149" s="490"/>
      <c r="BO149" s="490"/>
      <c r="BP149" s="490"/>
      <c r="BQ149" s="490"/>
      <c r="BR149" s="490"/>
      <c r="BS149" s="490"/>
      <c r="BT149" s="490"/>
      <c r="BU149" s="490"/>
      <c r="BV149" s="490"/>
      <c r="BW149" s="490"/>
      <c r="BX149" s="490"/>
      <c r="BY149" s="490"/>
      <c r="BZ149" s="490"/>
      <c r="CA149" s="490"/>
      <c r="CB149" s="490"/>
      <c r="CC149" s="490"/>
      <c r="CD149" s="490"/>
      <c r="CE149" s="490"/>
      <c r="CF149" s="490"/>
      <c r="CG149" s="490"/>
      <c r="CH149" s="490"/>
      <c r="CI149" s="490"/>
      <c r="CJ149" s="490"/>
      <c r="CK149" s="490"/>
      <c r="CL149" s="490"/>
      <c r="CM149" s="490"/>
      <c r="CN149" s="490"/>
      <c r="CO149" s="490"/>
      <c r="CP149" s="490"/>
      <c r="CQ149" s="490"/>
      <c r="CR149" s="490"/>
      <c r="CS149" s="490"/>
      <c r="CT149" s="490"/>
      <c r="CU149" s="490"/>
      <c r="CV149" s="490"/>
      <c r="CW149" s="490"/>
      <c r="CX149" s="490"/>
      <c r="CY149" s="490"/>
      <c r="CZ149" s="490"/>
      <c r="DA149" s="490"/>
      <c r="DB149" s="490"/>
      <c r="DC149" s="490"/>
      <c r="DD149" s="490"/>
      <c r="DE149" s="490"/>
      <c r="DF149" s="490"/>
      <c r="DG149" s="490"/>
      <c r="DH149" s="490"/>
      <c r="DI149" s="490"/>
      <c r="DJ149" s="490"/>
      <c r="DK149" s="490"/>
      <c r="DL149" s="490"/>
      <c r="DM149" s="490"/>
      <c r="DN149" s="490"/>
      <c r="DO149" s="490"/>
      <c r="DP149" s="490"/>
      <c r="DQ149" s="490"/>
      <c r="DR149" s="490"/>
      <c r="DS149" s="490"/>
      <c r="DT149" s="490"/>
      <c r="DU149" s="490"/>
      <c r="DV149" s="490"/>
      <c r="DW149" s="490"/>
      <c r="DX149" s="490"/>
      <c r="DY149" s="490"/>
      <c r="DZ149" s="490"/>
      <c r="EA149" s="490"/>
      <c r="EB149" s="490"/>
      <c r="EC149" s="490"/>
      <c r="ED149" s="490"/>
      <c r="EE149" s="490"/>
      <c r="EF149" s="490"/>
      <c r="EG149" s="490"/>
      <c r="EH149" s="490"/>
      <c r="EI149" s="490"/>
      <c r="EJ149" s="490"/>
      <c r="EK149" s="490"/>
      <c r="EL149" s="490"/>
      <c r="EM149" s="490"/>
      <c r="EN149" s="490"/>
      <c r="EO149" s="490"/>
      <c r="EP149" s="490"/>
      <c r="EQ149" s="490"/>
      <c r="ER149" s="490"/>
      <c r="ES149" s="490"/>
      <c r="ET149" s="490"/>
      <c r="EU149" s="490"/>
      <c r="EV149" s="490"/>
      <c r="EW149" s="490"/>
      <c r="EX149" s="490"/>
      <c r="EY149" s="490"/>
      <c r="EZ149" s="490"/>
      <c r="FA149" s="490"/>
      <c r="FB149" s="490"/>
      <c r="FC149" s="490"/>
      <c r="FD149" s="490"/>
      <c r="FE149" s="490"/>
      <c r="FF149" s="490"/>
      <c r="FG149" s="490"/>
      <c r="FH149" s="490"/>
      <c r="FI149" s="490"/>
      <c r="FJ149" s="490"/>
      <c r="FK149" s="490"/>
      <c r="FL149" s="490"/>
      <c r="FM149" s="490"/>
      <c r="FN149" s="490"/>
      <c r="FO149" s="490"/>
      <c r="FP149" s="490"/>
      <c r="FQ149" s="490"/>
      <c r="FR149" s="490"/>
      <c r="FS149" s="490"/>
      <c r="FT149" s="490"/>
      <c r="FU149" s="490"/>
      <c r="FV149" s="490"/>
      <c r="FW149" s="490"/>
      <c r="FX149" s="490"/>
      <c r="FY149" s="490"/>
      <c r="FZ149" s="490"/>
      <c r="GA149" s="490"/>
      <c r="GB149" s="490"/>
      <c r="GC149" s="490"/>
      <c r="GD149" s="490"/>
      <c r="GE149" s="490"/>
      <c r="GF149" s="490"/>
      <c r="GG149" s="490"/>
      <c r="GH149" s="490"/>
      <c r="GI149" s="490"/>
      <c r="GJ149" s="490"/>
      <c r="GK149" s="490"/>
      <c r="GL149" s="490"/>
      <c r="GM149" s="490"/>
      <c r="GN149" s="490"/>
      <c r="GO149" s="490"/>
      <c r="GP149" s="490"/>
      <c r="GQ149" s="490"/>
      <c r="GR149" s="490"/>
      <c r="GS149" s="490"/>
      <c r="GT149" s="490"/>
      <c r="GU149" s="490"/>
      <c r="GV149" s="490"/>
      <c r="GW149" s="490"/>
      <c r="GX149" s="490"/>
      <c r="GY149" s="490"/>
      <c r="GZ149" s="490"/>
      <c r="HA149" s="490"/>
      <c r="HB149" s="490"/>
      <c r="HC149" s="490"/>
      <c r="HD149" s="490"/>
      <c r="HE149" s="490"/>
      <c r="HF149" s="490"/>
      <c r="HG149" s="490"/>
      <c r="HH149" s="490"/>
      <c r="HI149" s="490"/>
      <c r="HJ149" s="490"/>
      <c r="HK149" s="490"/>
      <c r="HL149" s="490"/>
      <c r="HM149" s="490"/>
      <c r="HN149" s="490"/>
      <c r="HO149" s="490"/>
      <c r="HP149" s="490"/>
      <c r="HQ149" s="490"/>
      <c r="HR149" s="490"/>
      <c r="HS149" s="490"/>
      <c r="HT149" s="490"/>
      <c r="HU149" s="490"/>
      <c r="HV149" s="490"/>
      <c r="HW149" s="490"/>
      <c r="HX149" s="490"/>
      <c r="HY149" s="490"/>
      <c r="HZ149" s="490"/>
      <c r="IA149" s="490"/>
      <c r="IB149" s="490"/>
      <c r="IC149" s="490"/>
      <c r="ID149" s="490"/>
      <c r="IE149" s="490"/>
      <c r="IF149" s="490"/>
      <c r="IG149" s="490"/>
    </row>
    <row r="150" spans="1:241" ht="48.75" customHeight="1">
      <c r="A150" s="430" t="str">
        <f t="shared" si="6"/>
        <v>Baris Terisi</v>
      </c>
      <c r="B150" s="922"/>
      <c r="C150" s="925"/>
      <c r="D150" s="434">
        <f>IF(E150=0,"",4)</f>
        <v>4</v>
      </c>
      <c r="E150" s="437" t="s">
        <v>732</v>
      </c>
      <c r="F150" s="450" t="s">
        <v>709</v>
      </c>
      <c r="G150" s="902"/>
      <c r="H150" s="902"/>
      <c r="I150" s="902"/>
      <c r="J150" s="902"/>
      <c r="K150" s="483"/>
      <c r="L150" s="484"/>
      <c r="M150" s="485"/>
      <c r="N150" s="516">
        <f t="shared" si="7"/>
        <v>1</v>
      </c>
      <c r="O150" s="486"/>
      <c r="P150" s="487"/>
      <c r="Q150" s="487"/>
      <c r="R150" s="487"/>
      <c r="S150" s="487"/>
      <c r="T150" s="490"/>
      <c r="U150" s="490"/>
      <c r="V150" s="490"/>
      <c r="W150" s="490"/>
      <c r="X150" s="490"/>
      <c r="Y150" s="490"/>
      <c r="Z150" s="490"/>
      <c r="AA150" s="490"/>
      <c r="AB150" s="490"/>
      <c r="AC150" s="490"/>
      <c r="AD150" s="490"/>
      <c r="AE150" s="490"/>
      <c r="AF150" s="490"/>
      <c r="AG150" s="490"/>
      <c r="AH150" s="490"/>
      <c r="AI150" s="490"/>
      <c r="AJ150" s="490"/>
      <c r="AK150" s="490"/>
      <c r="AL150" s="490"/>
      <c r="AM150" s="490"/>
      <c r="AN150" s="490"/>
      <c r="AO150" s="490"/>
      <c r="AP150" s="490"/>
      <c r="AQ150" s="490"/>
      <c r="AR150" s="490"/>
      <c r="AS150" s="490"/>
      <c r="AT150" s="490"/>
      <c r="AU150" s="490"/>
      <c r="AV150" s="490"/>
      <c r="AW150" s="490"/>
      <c r="AX150" s="490"/>
      <c r="AY150" s="490"/>
      <c r="AZ150" s="490"/>
      <c r="BA150" s="490"/>
      <c r="BB150" s="490"/>
      <c r="BC150" s="490"/>
      <c r="BD150" s="490"/>
      <c r="BE150" s="490"/>
      <c r="BF150" s="490"/>
      <c r="BG150" s="490"/>
      <c r="BH150" s="490"/>
      <c r="BI150" s="490"/>
      <c r="BJ150" s="490"/>
      <c r="BK150" s="490"/>
      <c r="BL150" s="490"/>
      <c r="BM150" s="490"/>
      <c r="BN150" s="490"/>
      <c r="BO150" s="490"/>
      <c r="BP150" s="490"/>
      <c r="BQ150" s="490"/>
      <c r="BR150" s="490"/>
      <c r="BS150" s="490"/>
      <c r="BT150" s="490"/>
      <c r="BU150" s="490"/>
      <c r="BV150" s="490"/>
      <c r="BW150" s="490"/>
      <c r="BX150" s="490"/>
      <c r="BY150" s="490"/>
      <c r="BZ150" s="490"/>
      <c r="CA150" s="490"/>
      <c r="CB150" s="490"/>
      <c r="CC150" s="490"/>
      <c r="CD150" s="490"/>
      <c r="CE150" s="490"/>
      <c r="CF150" s="490"/>
      <c r="CG150" s="490"/>
      <c r="CH150" s="490"/>
      <c r="CI150" s="490"/>
      <c r="CJ150" s="490"/>
      <c r="CK150" s="490"/>
      <c r="CL150" s="490"/>
      <c r="CM150" s="490"/>
      <c r="CN150" s="490"/>
      <c r="CO150" s="490"/>
      <c r="CP150" s="490"/>
      <c r="CQ150" s="490"/>
      <c r="CR150" s="490"/>
      <c r="CS150" s="490"/>
      <c r="CT150" s="490"/>
      <c r="CU150" s="490"/>
      <c r="CV150" s="490"/>
      <c r="CW150" s="490"/>
      <c r="CX150" s="490"/>
      <c r="CY150" s="490"/>
      <c r="CZ150" s="490"/>
      <c r="DA150" s="490"/>
      <c r="DB150" s="490"/>
      <c r="DC150" s="490"/>
      <c r="DD150" s="490"/>
      <c r="DE150" s="490"/>
      <c r="DF150" s="490"/>
      <c r="DG150" s="490"/>
      <c r="DH150" s="490"/>
      <c r="DI150" s="490"/>
      <c r="DJ150" s="490"/>
      <c r="DK150" s="490"/>
      <c r="DL150" s="490"/>
      <c r="DM150" s="490"/>
      <c r="DN150" s="490"/>
      <c r="DO150" s="490"/>
      <c r="DP150" s="490"/>
      <c r="DQ150" s="490"/>
      <c r="DR150" s="490"/>
      <c r="DS150" s="490"/>
      <c r="DT150" s="490"/>
      <c r="DU150" s="490"/>
      <c r="DV150" s="490"/>
      <c r="DW150" s="490"/>
      <c r="DX150" s="490"/>
      <c r="DY150" s="490"/>
      <c r="DZ150" s="490"/>
      <c r="EA150" s="490"/>
      <c r="EB150" s="490"/>
      <c r="EC150" s="490"/>
      <c r="ED150" s="490"/>
      <c r="EE150" s="490"/>
      <c r="EF150" s="490"/>
      <c r="EG150" s="490"/>
      <c r="EH150" s="490"/>
      <c r="EI150" s="490"/>
      <c r="EJ150" s="490"/>
      <c r="EK150" s="490"/>
      <c r="EL150" s="490"/>
      <c r="EM150" s="490"/>
      <c r="EN150" s="490"/>
      <c r="EO150" s="490"/>
      <c r="EP150" s="490"/>
      <c r="EQ150" s="490"/>
      <c r="ER150" s="490"/>
      <c r="ES150" s="490"/>
      <c r="ET150" s="490"/>
      <c r="EU150" s="490"/>
      <c r="EV150" s="490"/>
      <c r="EW150" s="490"/>
      <c r="EX150" s="490"/>
      <c r="EY150" s="490"/>
      <c r="EZ150" s="490"/>
      <c r="FA150" s="490"/>
      <c r="FB150" s="490"/>
      <c r="FC150" s="490"/>
      <c r="FD150" s="490"/>
      <c r="FE150" s="490"/>
      <c r="FF150" s="490"/>
      <c r="FG150" s="490"/>
      <c r="FH150" s="490"/>
      <c r="FI150" s="490"/>
      <c r="FJ150" s="490"/>
      <c r="FK150" s="490"/>
      <c r="FL150" s="490"/>
      <c r="FM150" s="490"/>
      <c r="FN150" s="490"/>
      <c r="FO150" s="490"/>
      <c r="FP150" s="490"/>
      <c r="FQ150" s="490"/>
      <c r="FR150" s="490"/>
      <c r="FS150" s="490"/>
      <c r="FT150" s="490"/>
      <c r="FU150" s="490"/>
      <c r="FV150" s="490"/>
      <c r="FW150" s="490"/>
      <c r="FX150" s="490"/>
      <c r="FY150" s="490"/>
      <c r="FZ150" s="490"/>
      <c r="GA150" s="490"/>
      <c r="GB150" s="490"/>
      <c r="GC150" s="490"/>
      <c r="GD150" s="490"/>
      <c r="GE150" s="490"/>
      <c r="GF150" s="490"/>
      <c r="GG150" s="490"/>
      <c r="GH150" s="490"/>
      <c r="GI150" s="490"/>
      <c r="GJ150" s="490"/>
      <c r="GK150" s="490"/>
      <c r="GL150" s="490"/>
      <c r="GM150" s="490"/>
      <c r="GN150" s="490"/>
      <c r="GO150" s="490"/>
      <c r="GP150" s="490"/>
      <c r="GQ150" s="490"/>
      <c r="GR150" s="490"/>
      <c r="GS150" s="490"/>
      <c r="GT150" s="490"/>
      <c r="GU150" s="490"/>
      <c r="GV150" s="490"/>
      <c r="GW150" s="490"/>
      <c r="GX150" s="490"/>
      <c r="GY150" s="490"/>
      <c r="GZ150" s="490"/>
      <c r="HA150" s="490"/>
      <c r="HB150" s="490"/>
      <c r="HC150" s="490"/>
      <c r="HD150" s="490"/>
      <c r="HE150" s="490"/>
      <c r="HF150" s="490"/>
      <c r="HG150" s="490"/>
      <c r="HH150" s="490"/>
      <c r="HI150" s="490"/>
      <c r="HJ150" s="490"/>
      <c r="HK150" s="490"/>
      <c r="HL150" s="490"/>
      <c r="HM150" s="490"/>
      <c r="HN150" s="490"/>
      <c r="HO150" s="490"/>
      <c r="HP150" s="490"/>
      <c r="HQ150" s="490"/>
      <c r="HR150" s="490"/>
      <c r="HS150" s="490"/>
      <c r="HT150" s="490"/>
      <c r="HU150" s="490"/>
      <c r="HV150" s="490"/>
      <c r="HW150" s="490"/>
      <c r="HX150" s="490"/>
      <c r="HY150" s="490"/>
      <c r="HZ150" s="490"/>
      <c r="IA150" s="490"/>
      <c r="IB150" s="490"/>
      <c r="IC150" s="490"/>
      <c r="ID150" s="490"/>
      <c r="IE150" s="490"/>
      <c r="IF150" s="490"/>
      <c r="IG150" s="490"/>
    </row>
    <row r="151" spans="1:241" ht="31.5" customHeight="1">
      <c r="A151" s="430" t="str">
        <f t="shared" si="6"/>
        <v>Baris Terisi</v>
      </c>
      <c r="B151" s="920">
        <v>6</v>
      </c>
      <c r="C151" s="923" t="s">
        <v>733</v>
      </c>
      <c r="D151" s="431">
        <f>IF(E151=0,"",1)</f>
        <v>1</v>
      </c>
      <c r="E151" s="432" t="s">
        <v>734</v>
      </c>
      <c r="F151" s="446" t="s">
        <v>735</v>
      </c>
      <c r="G151" s="902">
        <f>IF($S151=$O$174,$S151,1)</f>
        <v>1</v>
      </c>
      <c r="H151" s="902">
        <f>IF($S151=$P$174,$S151,2)</f>
        <v>2</v>
      </c>
      <c r="I151" s="902">
        <f>IF($S151=$Q$174,$S151,3)</f>
        <v>3</v>
      </c>
      <c r="J151" s="902" t="str">
        <f>IF($S151=$R$174,$S151,4)</f>
        <v>④</v>
      </c>
      <c r="K151" s="483"/>
      <c r="L151" s="484"/>
      <c r="M151" s="485"/>
      <c r="N151" s="516">
        <f t="shared" si="7"/>
        <v>1</v>
      </c>
      <c r="O151" s="486">
        <f>SUM(N151:N152)</f>
        <v>2</v>
      </c>
      <c r="P151" s="487">
        <v>2</v>
      </c>
      <c r="Q151" s="487">
        <f>(O151/P151)*100</f>
        <v>100</v>
      </c>
      <c r="R151" s="221">
        <f>IF(Q151&gt;=80,4,IF(Q151&gt;=60,3,IF(Q151&gt;=40,2,IF(Q151&gt;=20,1,0))))</f>
        <v>4</v>
      </c>
      <c r="S151" s="487" t="str">
        <f>IF(R151=1,$O$174,IF(R151=2,$P$174,IF(R151=3,$Q$174,IF(R151=4,$R$174,0))))</f>
        <v>④</v>
      </c>
      <c r="T151" s="490"/>
      <c r="U151" s="490"/>
      <c r="V151" s="490"/>
      <c r="W151" s="490"/>
      <c r="X151" s="490"/>
      <c r="Y151" s="490"/>
      <c r="Z151" s="490"/>
      <c r="AA151" s="490"/>
      <c r="AB151" s="490"/>
      <c r="AC151" s="490"/>
      <c r="AD151" s="490"/>
      <c r="AE151" s="490"/>
      <c r="AF151" s="490"/>
      <c r="AG151" s="490"/>
      <c r="AH151" s="490"/>
      <c r="AI151" s="490"/>
      <c r="AJ151" s="490"/>
      <c r="AK151" s="490"/>
      <c r="AL151" s="490"/>
      <c r="AM151" s="490"/>
      <c r="AN151" s="490"/>
      <c r="AO151" s="490"/>
      <c r="AP151" s="490"/>
      <c r="AQ151" s="490"/>
      <c r="AR151" s="490"/>
      <c r="AS151" s="490"/>
      <c r="AT151" s="490"/>
      <c r="AU151" s="490"/>
      <c r="AV151" s="490"/>
      <c r="AW151" s="490"/>
      <c r="AX151" s="490"/>
      <c r="AY151" s="490"/>
      <c r="AZ151" s="490"/>
      <c r="BA151" s="490"/>
      <c r="BB151" s="490"/>
      <c r="BC151" s="490"/>
      <c r="BD151" s="490"/>
      <c r="BE151" s="490"/>
      <c r="BF151" s="490"/>
      <c r="BG151" s="490"/>
      <c r="BH151" s="490"/>
      <c r="BI151" s="490"/>
      <c r="BJ151" s="490"/>
      <c r="BK151" s="490"/>
      <c r="BL151" s="490"/>
      <c r="BM151" s="490"/>
      <c r="BN151" s="490"/>
      <c r="BO151" s="490"/>
      <c r="BP151" s="490"/>
      <c r="BQ151" s="490"/>
      <c r="BR151" s="490"/>
      <c r="BS151" s="490"/>
      <c r="BT151" s="490"/>
      <c r="BU151" s="490"/>
      <c r="BV151" s="490"/>
      <c r="BW151" s="490"/>
      <c r="BX151" s="490"/>
      <c r="BY151" s="490"/>
      <c r="BZ151" s="490"/>
      <c r="CA151" s="490"/>
      <c r="CB151" s="490"/>
      <c r="CC151" s="490"/>
      <c r="CD151" s="490"/>
      <c r="CE151" s="490"/>
      <c r="CF151" s="490"/>
      <c r="CG151" s="490"/>
      <c r="CH151" s="490"/>
      <c r="CI151" s="490"/>
      <c r="CJ151" s="490"/>
      <c r="CK151" s="490"/>
      <c r="CL151" s="490"/>
      <c r="CM151" s="490"/>
      <c r="CN151" s="490"/>
      <c r="CO151" s="490"/>
      <c r="CP151" s="490"/>
      <c r="CQ151" s="490"/>
      <c r="CR151" s="490"/>
      <c r="CS151" s="490"/>
      <c r="CT151" s="490"/>
      <c r="CU151" s="490"/>
      <c r="CV151" s="490"/>
      <c r="CW151" s="490"/>
      <c r="CX151" s="490"/>
      <c r="CY151" s="490"/>
      <c r="CZ151" s="490"/>
      <c r="DA151" s="490"/>
      <c r="DB151" s="490"/>
      <c r="DC151" s="490"/>
      <c r="DD151" s="490"/>
      <c r="DE151" s="490"/>
      <c r="DF151" s="490"/>
      <c r="DG151" s="490"/>
      <c r="DH151" s="490"/>
      <c r="DI151" s="490"/>
      <c r="DJ151" s="490"/>
      <c r="DK151" s="490"/>
      <c r="DL151" s="490"/>
      <c r="DM151" s="490"/>
      <c r="DN151" s="490"/>
      <c r="DO151" s="490"/>
      <c r="DP151" s="490"/>
      <c r="DQ151" s="490"/>
      <c r="DR151" s="490"/>
      <c r="DS151" s="490"/>
      <c r="DT151" s="490"/>
      <c r="DU151" s="490"/>
      <c r="DV151" s="490"/>
      <c r="DW151" s="490"/>
      <c r="DX151" s="490"/>
      <c r="DY151" s="490"/>
      <c r="DZ151" s="490"/>
      <c r="EA151" s="490"/>
      <c r="EB151" s="490"/>
      <c r="EC151" s="490"/>
      <c r="ED151" s="490"/>
      <c r="EE151" s="490"/>
      <c r="EF151" s="490"/>
      <c r="EG151" s="490"/>
      <c r="EH151" s="490"/>
      <c r="EI151" s="490"/>
      <c r="EJ151" s="490"/>
      <c r="EK151" s="490"/>
      <c r="EL151" s="490"/>
      <c r="EM151" s="490"/>
      <c r="EN151" s="490"/>
      <c r="EO151" s="490"/>
      <c r="EP151" s="490"/>
      <c r="EQ151" s="490"/>
      <c r="ER151" s="490"/>
      <c r="ES151" s="490"/>
      <c r="ET151" s="490"/>
      <c r="EU151" s="490"/>
      <c r="EV151" s="490"/>
      <c r="EW151" s="490"/>
      <c r="EX151" s="490"/>
      <c r="EY151" s="490"/>
      <c r="EZ151" s="490"/>
      <c r="FA151" s="490"/>
      <c r="FB151" s="490"/>
      <c r="FC151" s="490"/>
      <c r="FD151" s="490"/>
      <c r="FE151" s="490"/>
      <c r="FF151" s="490"/>
      <c r="FG151" s="490"/>
      <c r="FH151" s="490"/>
      <c r="FI151" s="490"/>
      <c r="FJ151" s="490"/>
      <c r="FK151" s="490"/>
      <c r="FL151" s="490"/>
      <c r="FM151" s="490"/>
      <c r="FN151" s="490"/>
      <c r="FO151" s="490"/>
      <c r="FP151" s="490"/>
      <c r="FQ151" s="490"/>
      <c r="FR151" s="490"/>
      <c r="FS151" s="490"/>
      <c r="FT151" s="490"/>
      <c r="FU151" s="490"/>
      <c r="FV151" s="490"/>
      <c r="FW151" s="490"/>
      <c r="FX151" s="490"/>
      <c r="FY151" s="490"/>
      <c r="FZ151" s="490"/>
      <c r="GA151" s="490"/>
      <c r="GB151" s="490"/>
      <c r="GC151" s="490"/>
      <c r="GD151" s="490"/>
      <c r="GE151" s="490"/>
      <c r="GF151" s="490"/>
      <c r="GG151" s="490"/>
      <c r="GH151" s="490"/>
      <c r="GI151" s="490"/>
      <c r="GJ151" s="490"/>
      <c r="GK151" s="490"/>
      <c r="GL151" s="490"/>
      <c r="GM151" s="490"/>
      <c r="GN151" s="490"/>
      <c r="GO151" s="490"/>
      <c r="GP151" s="490"/>
      <c r="GQ151" s="490"/>
      <c r="GR151" s="490"/>
      <c r="GS151" s="490"/>
      <c r="GT151" s="490"/>
      <c r="GU151" s="490"/>
      <c r="GV151" s="490"/>
      <c r="GW151" s="490"/>
      <c r="GX151" s="490"/>
      <c r="GY151" s="490"/>
      <c r="GZ151" s="490"/>
      <c r="HA151" s="490"/>
      <c r="HB151" s="490"/>
      <c r="HC151" s="490"/>
      <c r="HD151" s="490"/>
      <c r="HE151" s="490"/>
      <c r="HF151" s="490"/>
      <c r="HG151" s="490"/>
      <c r="HH151" s="490"/>
      <c r="HI151" s="490"/>
      <c r="HJ151" s="490"/>
      <c r="HK151" s="490"/>
      <c r="HL151" s="490"/>
      <c r="HM151" s="490"/>
      <c r="HN151" s="490"/>
      <c r="HO151" s="490"/>
      <c r="HP151" s="490"/>
      <c r="HQ151" s="490"/>
      <c r="HR151" s="490"/>
      <c r="HS151" s="490"/>
      <c r="HT151" s="490"/>
      <c r="HU151" s="490"/>
      <c r="HV151" s="490"/>
      <c r="HW151" s="490"/>
      <c r="HX151" s="490"/>
      <c r="HY151" s="490"/>
      <c r="HZ151" s="490"/>
      <c r="IA151" s="490"/>
      <c r="IB151" s="490"/>
      <c r="IC151" s="490"/>
      <c r="ID151" s="490"/>
      <c r="IE151" s="490"/>
      <c r="IF151" s="490"/>
      <c r="IG151" s="490"/>
    </row>
    <row r="152" spans="1:241" ht="42" customHeight="1">
      <c r="A152" s="430" t="str">
        <f t="shared" si="6"/>
        <v>Baris Terisi</v>
      </c>
      <c r="B152" s="921"/>
      <c r="C152" s="924"/>
      <c r="D152" s="434">
        <f>IF(E152=0,"",2)</f>
        <v>2</v>
      </c>
      <c r="E152" s="435" t="s">
        <v>736</v>
      </c>
      <c r="F152" s="450" t="s">
        <v>737</v>
      </c>
      <c r="G152" s="902"/>
      <c r="H152" s="902"/>
      <c r="I152" s="902"/>
      <c r="J152" s="902"/>
      <c r="K152" s="483"/>
      <c r="L152" s="484"/>
      <c r="M152" s="485"/>
      <c r="N152" s="486">
        <f t="shared" si="7"/>
        <v>1</v>
      </c>
      <c r="O152" s="486"/>
      <c r="P152" s="487"/>
      <c r="Q152" s="487"/>
      <c r="R152" s="487"/>
      <c r="S152" s="487"/>
      <c r="T152" s="490"/>
      <c r="U152" s="490"/>
      <c r="V152" s="490"/>
      <c r="W152" s="490"/>
      <c r="X152" s="490"/>
      <c r="Y152" s="490"/>
      <c r="Z152" s="490"/>
      <c r="AA152" s="490"/>
      <c r="AB152" s="490"/>
      <c r="AC152" s="490"/>
      <c r="AD152" s="490"/>
      <c r="AE152" s="490"/>
      <c r="AF152" s="490"/>
      <c r="AG152" s="490"/>
      <c r="AH152" s="490"/>
      <c r="AI152" s="490"/>
      <c r="AJ152" s="490"/>
      <c r="AK152" s="490"/>
      <c r="AL152" s="490"/>
      <c r="AM152" s="490"/>
      <c r="AN152" s="490"/>
      <c r="AO152" s="490"/>
      <c r="AP152" s="490"/>
      <c r="AQ152" s="490"/>
      <c r="AR152" s="490"/>
      <c r="AS152" s="490"/>
      <c r="AT152" s="490"/>
      <c r="AU152" s="490"/>
      <c r="AV152" s="490"/>
      <c r="AW152" s="490"/>
      <c r="AX152" s="490"/>
      <c r="AY152" s="490"/>
      <c r="AZ152" s="490"/>
      <c r="BA152" s="490"/>
      <c r="BB152" s="490"/>
      <c r="BC152" s="490"/>
      <c r="BD152" s="490"/>
      <c r="BE152" s="490"/>
      <c r="BF152" s="490"/>
      <c r="BG152" s="490"/>
      <c r="BH152" s="490"/>
      <c r="BI152" s="490"/>
      <c r="BJ152" s="490"/>
      <c r="BK152" s="490"/>
      <c r="BL152" s="490"/>
      <c r="BM152" s="490"/>
      <c r="BN152" s="490"/>
      <c r="BO152" s="490"/>
      <c r="BP152" s="490"/>
      <c r="BQ152" s="490"/>
      <c r="BR152" s="490"/>
      <c r="BS152" s="490"/>
      <c r="BT152" s="490"/>
      <c r="BU152" s="490"/>
      <c r="BV152" s="490"/>
      <c r="BW152" s="490"/>
      <c r="BX152" s="490"/>
      <c r="BY152" s="490"/>
      <c r="BZ152" s="490"/>
      <c r="CA152" s="490"/>
      <c r="CB152" s="490"/>
      <c r="CC152" s="490"/>
      <c r="CD152" s="490"/>
      <c r="CE152" s="490"/>
      <c r="CF152" s="490"/>
      <c r="CG152" s="490"/>
      <c r="CH152" s="490"/>
      <c r="CI152" s="490"/>
      <c r="CJ152" s="490"/>
      <c r="CK152" s="490"/>
      <c r="CL152" s="490"/>
      <c r="CM152" s="490"/>
      <c r="CN152" s="490"/>
      <c r="CO152" s="490"/>
      <c r="CP152" s="490"/>
      <c r="CQ152" s="490"/>
      <c r="CR152" s="490"/>
      <c r="CS152" s="490"/>
      <c r="CT152" s="490"/>
      <c r="CU152" s="490"/>
      <c r="CV152" s="490"/>
      <c r="CW152" s="490"/>
      <c r="CX152" s="490"/>
      <c r="CY152" s="490"/>
      <c r="CZ152" s="490"/>
      <c r="DA152" s="490"/>
      <c r="DB152" s="490"/>
      <c r="DC152" s="490"/>
      <c r="DD152" s="490"/>
      <c r="DE152" s="490"/>
      <c r="DF152" s="490"/>
      <c r="DG152" s="490"/>
      <c r="DH152" s="490"/>
      <c r="DI152" s="490"/>
      <c r="DJ152" s="490"/>
      <c r="DK152" s="490"/>
      <c r="DL152" s="490"/>
      <c r="DM152" s="490"/>
      <c r="DN152" s="490"/>
      <c r="DO152" s="490"/>
      <c r="DP152" s="490"/>
      <c r="DQ152" s="490"/>
      <c r="DR152" s="490"/>
      <c r="DS152" s="490"/>
      <c r="DT152" s="490"/>
      <c r="DU152" s="490"/>
      <c r="DV152" s="490"/>
      <c r="DW152" s="490"/>
      <c r="DX152" s="490"/>
      <c r="DY152" s="490"/>
      <c r="DZ152" s="490"/>
      <c r="EA152" s="490"/>
      <c r="EB152" s="490"/>
      <c r="EC152" s="490"/>
      <c r="ED152" s="490"/>
      <c r="EE152" s="490"/>
      <c r="EF152" s="490"/>
      <c r="EG152" s="490"/>
      <c r="EH152" s="490"/>
      <c r="EI152" s="490"/>
      <c r="EJ152" s="490"/>
      <c r="EK152" s="490"/>
      <c r="EL152" s="490"/>
      <c r="EM152" s="490"/>
      <c r="EN152" s="490"/>
      <c r="EO152" s="490"/>
      <c r="EP152" s="490"/>
      <c r="EQ152" s="490"/>
      <c r="ER152" s="490"/>
      <c r="ES152" s="490"/>
      <c r="ET152" s="490"/>
      <c r="EU152" s="490"/>
      <c r="EV152" s="490"/>
      <c r="EW152" s="490"/>
      <c r="EX152" s="490"/>
      <c r="EY152" s="490"/>
      <c r="EZ152" s="490"/>
      <c r="FA152" s="490"/>
      <c r="FB152" s="490"/>
      <c r="FC152" s="490"/>
      <c r="FD152" s="490"/>
      <c r="FE152" s="490"/>
      <c r="FF152" s="490"/>
      <c r="FG152" s="490"/>
      <c r="FH152" s="490"/>
      <c r="FI152" s="490"/>
      <c r="FJ152" s="490"/>
      <c r="FK152" s="490"/>
      <c r="FL152" s="490"/>
      <c r="FM152" s="490"/>
      <c r="FN152" s="490"/>
      <c r="FO152" s="490"/>
      <c r="FP152" s="490"/>
      <c r="FQ152" s="490"/>
      <c r="FR152" s="490"/>
      <c r="FS152" s="490"/>
      <c r="FT152" s="490"/>
      <c r="FU152" s="490"/>
      <c r="FV152" s="490"/>
      <c r="FW152" s="490"/>
      <c r="FX152" s="490"/>
      <c r="FY152" s="490"/>
      <c r="FZ152" s="490"/>
      <c r="GA152" s="490"/>
      <c r="GB152" s="490"/>
      <c r="GC152" s="490"/>
      <c r="GD152" s="490"/>
      <c r="GE152" s="490"/>
      <c r="GF152" s="490"/>
      <c r="GG152" s="490"/>
      <c r="GH152" s="490"/>
      <c r="GI152" s="490"/>
      <c r="GJ152" s="490"/>
      <c r="GK152" s="490"/>
      <c r="GL152" s="490"/>
      <c r="GM152" s="490"/>
      <c r="GN152" s="490"/>
      <c r="GO152" s="490"/>
      <c r="GP152" s="490"/>
      <c r="GQ152" s="490"/>
      <c r="GR152" s="490"/>
      <c r="GS152" s="490"/>
      <c r="GT152" s="490"/>
      <c r="GU152" s="490"/>
      <c r="GV152" s="490"/>
      <c r="GW152" s="490"/>
      <c r="GX152" s="490"/>
      <c r="GY152" s="490"/>
      <c r="GZ152" s="490"/>
      <c r="HA152" s="490"/>
      <c r="HB152" s="490"/>
      <c r="HC152" s="490"/>
      <c r="HD152" s="490"/>
      <c r="HE152" s="490"/>
      <c r="HF152" s="490"/>
      <c r="HG152" s="490"/>
      <c r="HH152" s="490"/>
      <c r="HI152" s="490"/>
      <c r="HJ152" s="490"/>
      <c r="HK152" s="490"/>
      <c r="HL152" s="490"/>
      <c r="HM152" s="490"/>
      <c r="HN152" s="490"/>
      <c r="HO152" s="490"/>
      <c r="HP152" s="490"/>
      <c r="HQ152" s="490"/>
      <c r="HR152" s="490"/>
      <c r="HS152" s="490"/>
      <c r="HT152" s="490"/>
      <c r="HU152" s="490"/>
      <c r="HV152" s="490"/>
      <c r="HW152" s="490"/>
      <c r="HX152" s="490"/>
      <c r="HY152" s="490"/>
      <c r="HZ152" s="490"/>
      <c r="IA152" s="490"/>
      <c r="IB152" s="490"/>
      <c r="IC152" s="490"/>
      <c r="ID152" s="490"/>
      <c r="IE152" s="490"/>
      <c r="IF152" s="490"/>
      <c r="IG152" s="490"/>
    </row>
    <row r="153" spans="1:241" ht="54.75" customHeight="1">
      <c r="A153" s="430" t="str">
        <f t="shared" si="6"/>
        <v>Baris Terisi</v>
      </c>
      <c r="B153" s="920">
        <v>7</v>
      </c>
      <c r="C153" s="923" t="s">
        <v>738</v>
      </c>
      <c r="D153" s="431">
        <f>IF(E153=0,"",1)</f>
        <v>1</v>
      </c>
      <c r="E153" s="432" t="s">
        <v>739</v>
      </c>
      <c r="F153" s="446" t="s">
        <v>740</v>
      </c>
      <c r="G153" s="902">
        <f>IF($S153=$O$174,$S153,1)</f>
        <v>1</v>
      </c>
      <c r="H153" s="902">
        <f>IF($S153=$P$174,$S153,2)</f>
        <v>2</v>
      </c>
      <c r="I153" s="902">
        <f>IF($S153=$Q$174,$S153,3)</f>
        <v>3</v>
      </c>
      <c r="J153" s="902" t="str">
        <f>IF($S153=$R$174,$S153,4)</f>
        <v>④</v>
      </c>
      <c r="K153" s="483"/>
      <c r="L153" s="484"/>
      <c r="M153" s="485"/>
      <c r="N153" s="486">
        <f t="shared" si="7"/>
        <v>1</v>
      </c>
      <c r="O153" s="486">
        <f>SUM(N153:N154)</f>
        <v>2</v>
      </c>
      <c r="P153" s="487">
        <v>2</v>
      </c>
      <c r="Q153" s="487">
        <f>(O153/P153)*100</f>
        <v>100</v>
      </c>
      <c r="R153" s="221">
        <f>IF(Q153&gt;=80,4,IF(Q153&gt;=60,3,IF(Q153&gt;=40,2,IF(Q153&gt;=20,1,0))))</f>
        <v>4</v>
      </c>
      <c r="S153" s="487" t="str">
        <f>IF(R153=1,$O$174,IF(R153=2,$P$174,IF(R153=3,$Q$174,IF(R153=4,$R$174,0))))</f>
        <v>④</v>
      </c>
      <c r="T153" s="490"/>
      <c r="U153" s="490"/>
      <c r="V153" s="490"/>
      <c r="W153" s="490"/>
      <c r="X153" s="490"/>
      <c r="Y153" s="490"/>
      <c r="Z153" s="490"/>
      <c r="AA153" s="490"/>
      <c r="AB153" s="490"/>
      <c r="AC153" s="490"/>
      <c r="AD153" s="490"/>
      <c r="AE153" s="490"/>
      <c r="AF153" s="490"/>
      <c r="AG153" s="490"/>
      <c r="AH153" s="490"/>
      <c r="AI153" s="490"/>
      <c r="AJ153" s="490"/>
      <c r="AK153" s="490"/>
      <c r="AL153" s="490"/>
      <c r="AM153" s="490"/>
      <c r="AN153" s="490"/>
      <c r="AO153" s="490"/>
      <c r="AP153" s="490"/>
      <c r="AQ153" s="490"/>
      <c r="AR153" s="490"/>
      <c r="AS153" s="490"/>
      <c r="AT153" s="490"/>
      <c r="AU153" s="490"/>
      <c r="AV153" s="490"/>
      <c r="AW153" s="490"/>
      <c r="AX153" s="490"/>
      <c r="AY153" s="490"/>
      <c r="AZ153" s="490"/>
      <c r="BA153" s="490"/>
      <c r="BB153" s="490"/>
      <c r="BC153" s="490"/>
      <c r="BD153" s="490"/>
      <c r="BE153" s="490"/>
      <c r="BF153" s="490"/>
      <c r="BG153" s="490"/>
      <c r="BH153" s="490"/>
      <c r="BI153" s="490"/>
      <c r="BJ153" s="490"/>
      <c r="BK153" s="490"/>
      <c r="BL153" s="490"/>
      <c r="BM153" s="490"/>
      <c r="BN153" s="490"/>
      <c r="BO153" s="490"/>
      <c r="BP153" s="490"/>
      <c r="BQ153" s="490"/>
      <c r="BR153" s="490"/>
      <c r="BS153" s="490"/>
      <c r="BT153" s="490"/>
      <c r="BU153" s="490"/>
      <c r="BV153" s="490"/>
      <c r="BW153" s="490"/>
      <c r="BX153" s="490"/>
      <c r="BY153" s="490"/>
      <c r="BZ153" s="490"/>
      <c r="CA153" s="490"/>
      <c r="CB153" s="490"/>
      <c r="CC153" s="490"/>
      <c r="CD153" s="490"/>
      <c r="CE153" s="490"/>
      <c r="CF153" s="490"/>
      <c r="CG153" s="490"/>
      <c r="CH153" s="490"/>
      <c r="CI153" s="490"/>
      <c r="CJ153" s="490"/>
      <c r="CK153" s="490"/>
      <c r="CL153" s="490"/>
      <c r="CM153" s="490"/>
      <c r="CN153" s="490"/>
      <c r="CO153" s="490"/>
      <c r="CP153" s="490"/>
      <c r="CQ153" s="490"/>
      <c r="CR153" s="490"/>
      <c r="CS153" s="490"/>
      <c r="CT153" s="490"/>
      <c r="CU153" s="490"/>
      <c r="CV153" s="490"/>
      <c r="CW153" s="490"/>
      <c r="CX153" s="490"/>
      <c r="CY153" s="490"/>
      <c r="CZ153" s="490"/>
      <c r="DA153" s="490"/>
      <c r="DB153" s="490"/>
      <c r="DC153" s="490"/>
      <c r="DD153" s="490"/>
      <c r="DE153" s="490"/>
      <c r="DF153" s="490"/>
      <c r="DG153" s="490"/>
      <c r="DH153" s="490"/>
      <c r="DI153" s="490"/>
      <c r="DJ153" s="490"/>
      <c r="DK153" s="490"/>
      <c r="DL153" s="490"/>
      <c r="DM153" s="490"/>
      <c r="DN153" s="490"/>
      <c r="DO153" s="490"/>
      <c r="DP153" s="490"/>
      <c r="DQ153" s="490"/>
      <c r="DR153" s="490"/>
      <c r="DS153" s="490"/>
      <c r="DT153" s="490"/>
      <c r="DU153" s="490"/>
      <c r="DV153" s="490"/>
      <c r="DW153" s="490"/>
      <c r="DX153" s="490"/>
      <c r="DY153" s="490"/>
      <c r="DZ153" s="490"/>
      <c r="EA153" s="490"/>
      <c r="EB153" s="490"/>
      <c r="EC153" s="490"/>
      <c r="ED153" s="490"/>
      <c r="EE153" s="490"/>
      <c r="EF153" s="490"/>
      <c r="EG153" s="490"/>
      <c r="EH153" s="490"/>
      <c r="EI153" s="490"/>
      <c r="EJ153" s="490"/>
      <c r="EK153" s="490"/>
      <c r="EL153" s="490"/>
      <c r="EM153" s="490"/>
      <c r="EN153" s="490"/>
      <c r="EO153" s="490"/>
      <c r="EP153" s="490"/>
      <c r="EQ153" s="490"/>
      <c r="ER153" s="490"/>
      <c r="ES153" s="490"/>
      <c r="ET153" s="490"/>
      <c r="EU153" s="490"/>
      <c r="EV153" s="490"/>
      <c r="EW153" s="490"/>
      <c r="EX153" s="490"/>
      <c r="EY153" s="490"/>
      <c r="EZ153" s="490"/>
      <c r="FA153" s="490"/>
      <c r="FB153" s="490"/>
      <c r="FC153" s="490"/>
      <c r="FD153" s="490"/>
      <c r="FE153" s="490"/>
      <c r="FF153" s="490"/>
      <c r="FG153" s="490"/>
      <c r="FH153" s="490"/>
      <c r="FI153" s="490"/>
      <c r="FJ153" s="490"/>
      <c r="FK153" s="490"/>
      <c r="FL153" s="490"/>
      <c r="FM153" s="490"/>
      <c r="FN153" s="490"/>
      <c r="FO153" s="490"/>
      <c r="FP153" s="490"/>
      <c r="FQ153" s="490"/>
      <c r="FR153" s="490"/>
      <c r="FS153" s="490"/>
      <c r="FT153" s="490"/>
      <c r="FU153" s="490"/>
      <c r="FV153" s="490"/>
      <c r="FW153" s="490"/>
      <c r="FX153" s="490"/>
      <c r="FY153" s="490"/>
      <c r="FZ153" s="490"/>
      <c r="GA153" s="490"/>
      <c r="GB153" s="490"/>
      <c r="GC153" s="490"/>
      <c r="GD153" s="490"/>
      <c r="GE153" s="490"/>
      <c r="GF153" s="490"/>
      <c r="GG153" s="490"/>
      <c r="GH153" s="490"/>
      <c r="GI153" s="490"/>
      <c r="GJ153" s="490"/>
      <c r="GK153" s="490"/>
      <c r="GL153" s="490"/>
      <c r="GM153" s="490"/>
      <c r="GN153" s="490"/>
      <c r="GO153" s="490"/>
      <c r="GP153" s="490"/>
      <c r="GQ153" s="490"/>
      <c r="GR153" s="490"/>
      <c r="GS153" s="490"/>
      <c r="GT153" s="490"/>
      <c r="GU153" s="490"/>
      <c r="GV153" s="490"/>
      <c r="GW153" s="490"/>
      <c r="GX153" s="490"/>
      <c r="GY153" s="490"/>
      <c r="GZ153" s="490"/>
      <c r="HA153" s="490"/>
      <c r="HB153" s="490"/>
      <c r="HC153" s="490"/>
      <c r="HD153" s="490"/>
      <c r="HE153" s="490"/>
      <c r="HF153" s="490"/>
      <c r="HG153" s="490"/>
      <c r="HH153" s="490"/>
      <c r="HI153" s="490"/>
      <c r="HJ153" s="490"/>
      <c r="HK153" s="490"/>
      <c r="HL153" s="490"/>
      <c r="HM153" s="490"/>
      <c r="HN153" s="490"/>
      <c r="HO153" s="490"/>
      <c r="HP153" s="490"/>
      <c r="HQ153" s="490"/>
      <c r="HR153" s="490"/>
      <c r="HS153" s="490"/>
      <c r="HT153" s="490"/>
      <c r="HU153" s="490"/>
      <c r="HV153" s="490"/>
      <c r="HW153" s="490"/>
      <c r="HX153" s="490"/>
      <c r="HY153" s="490"/>
      <c r="HZ153" s="490"/>
      <c r="IA153" s="490"/>
      <c r="IB153" s="490"/>
      <c r="IC153" s="490"/>
      <c r="ID153" s="490"/>
      <c r="IE153" s="490"/>
      <c r="IF153" s="490"/>
      <c r="IG153" s="490"/>
    </row>
    <row r="154" spans="1:241" ht="55.5" customHeight="1">
      <c r="A154" s="430" t="str">
        <f t="shared" si="6"/>
        <v>Baris Terisi</v>
      </c>
      <c r="B154" s="921"/>
      <c r="C154" s="924"/>
      <c r="D154" s="434">
        <f>IF(E154=0,"",2)</f>
        <v>2</v>
      </c>
      <c r="E154" s="435" t="s">
        <v>741</v>
      </c>
      <c r="F154" s="450" t="s">
        <v>742</v>
      </c>
      <c r="G154" s="902"/>
      <c r="H154" s="902"/>
      <c r="I154" s="902"/>
      <c r="J154" s="902"/>
      <c r="K154" s="483"/>
      <c r="L154" s="484"/>
      <c r="M154" s="485"/>
      <c r="N154" s="486">
        <f t="shared" si="7"/>
        <v>1</v>
      </c>
      <c r="O154" s="486"/>
      <c r="P154" s="487"/>
      <c r="Q154" s="487"/>
      <c r="R154" s="487"/>
      <c r="S154" s="487"/>
      <c r="T154" s="490"/>
      <c r="U154" s="490"/>
      <c r="V154" s="490"/>
      <c r="W154" s="490"/>
      <c r="X154" s="490"/>
      <c r="Y154" s="490"/>
      <c r="Z154" s="490"/>
      <c r="AA154" s="490"/>
      <c r="AB154" s="490"/>
      <c r="AC154" s="490"/>
      <c r="AD154" s="490"/>
      <c r="AE154" s="490"/>
      <c r="AF154" s="490"/>
      <c r="AG154" s="490"/>
      <c r="AH154" s="490"/>
      <c r="AI154" s="490"/>
      <c r="AJ154" s="490"/>
      <c r="AK154" s="490"/>
      <c r="AL154" s="490"/>
      <c r="AM154" s="490"/>
      <c r="AN154" s="490"/>
      <c r="AO154" s="490"/>
      <c r="AP154" s="490"/>
      <c r="AQ154" s="490"/>
      <c r="AR154" s="490"/>
      <c r="AS154" s="490"/>
      <c r="AT154" s="490"/>
      <c r="AU154" s="490"/>
      <c r="AV154" s="490"/>
      <c r="AW154" s="490"/>
      <c r="AX154" s="490"/>
      <c r="AY154" s="490"/>
      <c r="AZ154" s="490"/>
      <c r="BA154" s="490"/>
      <c r="BB154" s="490"/>
      <c r="BC154" s="490"/>
      <c r="BD154" s="490"/>
      <c r="BE154" s="490"/>
      <c r="BF154" s="490"/>
      <c r="BG154" s="490"/>
      <c r="BH154" s="490"/>
      <c r="BI154" s="490"/>
      <c r="BJ154" s="490"/>
      <c r="BK154" s="490"/>
      <c r="BL154" s="490"/>
      <c r="BM154" s="490"/>
      <c r="BN154" s="490"/>
      <c r="BO154" s="490"/>
      <c r="BP154" s="490"/>
      <c r="BQ154" s="490"/>
      <c r="BR154" s="490"/>
      <c r="BS154" s="490"/>
      <c r="BT154" s="490"/>
      <c r="BU154" s="490"/>
      <c r="BV154" s="490"/>
      <c r="BW154" s="490"/>
      <c r="BX154" s="490"/>
      <c r="BY154" s="490"/>
      <c r="BZ154" s="490"/>
      <c r="CA154" s="490"/>
      <c r="CB154" s="490"/>
      <c r="CC154" s="490"/>
      <c r="CD154" s="490"/>
      <c r="CE154" s="490"/>
      <c r="CF154" s="490"/>
      <c r="CG154" s="490"/>
      <c r="CH154" s="490"/>
      <c r="CI154" s="490"/>
      <c r="CJ154" s="490"/>
      <c r="CK154" s="490"/>
      <c r="CL154" s="490"/>
      <c r="CM154" s="490"/>
      <c r="CN154" s="490"/>
      <c r="CO154" s="490"/>
      <c r="CP154" s="490"/>
      <c r="CQ154" s="490"/>
      <c r="CR154" s="490"/>
      <c r="CS154" s="490"/>
      <c r="CT154" s="490"/>
      <c r="CU154" s="490"/>
      <c r="CV154" s="490"/>
      <c r="CW154" s="490"/>
      <c r="CX154" s="490"/>
      <c r="CY154" s="490"/>
      <c r="CZ154" s="490"/>
      <c r="DA154" s="490"/>
      <c r="DB154" s="490"/>
      <c r="DC154" s="490"/>
      <c r="DD154" s="490"/>
      <c r="DE154" s="490"/>
      <c r="DF154" s="490"/>
      <c r="DG154" s="490"/>
      <c r="DH154" s="490"/>
      <c r="DI154" s="490"/>
      <c r="DJ154" s="490"/>
      <c r="DK154" s="490"/>
      <c r="DL154" s="490"/>
      <c r="DM154" s="490"/>
      <c r="DN154" s="490"/>
      <c r="DO154" s="490"/>
      <c r="DP154" s="490"/>
      <c r="DQ154" s="490"/>
      <c r="DR154" s="490"/>
      <c r="DS154" s="490"/>
      <c r="DT154" s="490"/>
      <c r="DU154" s="490"/>
      <c r="DV154" s="490"/>
      <c r="DW154" s="490"/>
      <c r="DX154" s="490"/>
      <c r="DY154" s="490"/>
      <c r="DZ154" s="490"/>
      <c r="EA154" s="490"/>
      <c r="EB154" s="490"/>
      <c r="EC154" s="490"/>
      <c r="ED154" s="490"/>
      <c r="EE154" s="490"/>
      <c r="EF154" s="490"/>
      <c r="EG154" s="490"/>
      <c r="EH154" s="490"/>
      <c r="EI154" s="490"/>
      <c r="EJ154" s="490"/>
      <c r="EK154" s="490"/>
      <c r="EL154" s="490"/>
      <c r="EM154" s="490"/>
      <c r="EN154" s="490"/>
      <c r="EO154" s="490"/>
      <c r="EP154" s="490"/>
      <c r="EQ154" s="490"/>
      <c r="ER154" s="490"/>
      <c r="ES154" s="490"/>
      <c r="ET154" s="490"/>
      <c r="EU154" s="490"/>
      <c r="EV154" s="490"/>
      <c r="EW154" s="490"/>
      <c r="EX154" s="490"/>
      <c r="EY154" s="490"/>
      <c r="EZ154" s="490"/>
      <c r="FA154" s="490"/>
      <c r="FB154" s="490"/>
      <c r="FC154" s="490"/>
      <c r="FD154" s="490"/>
      <c r="FE154" s="490"/>
      <c r="FF154" s="490"/>
      <c r="FG154" s="490"/>
      <c r="FH154" s="490"/>
      <c r="FI154" s="490"/>
      <c r="FJ154" s="490"/>
      <c r="FK154" s="490"/>
      <c r="FL154" s="490"/>
      <c r="FM154" s="490"/>
      <c r="FN154" s="490"/>
      <c r="FO154" s="490"/>
      <c r="FP154" s="490"/>
      <c r="FQ154" s="490"/>
      <c r="FR154" s="490"/>
      <c r="FS154" s="490"/>
      <c r="FT154" s="490"/>
      <c r="FU154" s="490"/>
      <c r="FV154" s="490"/>
      <c r="FW154" s="490"/>
      <c r="FX154" s="490"/>
      <c r="FY154" s="490"/>
      <c r="FZ154" s="490"/>
      <c r="GA154" s="490"/>
      <c r="GB154" s="490"/>
      <c r="GC154" s="490"/>
      <c r="GD154" s="490"/>
      <c r="GE154" s="490"/>
      <c r="GF154" s="490"/>
      <c r="GG154" s="490"/>
      <c r="GH154" s="490"/>
      <c r="GI154" s="490"/>
      <c r="GJ154" s="490"/>
      <c r="GK154" s="490"/>
      <c r="GL154" s="490"/>
      <c r="GM154" s="490"/>
      <c r="GN154" s="490"/>
      <c r="GO154" s="490"/>
      <c r="GP154" s="490"/>
      <c r="GQ154" s="490"/>
      <c r="GR154" s="490"/>
      <c r="GS154" s="490"/>
      <c r="GT154" s="490"/>
      <c r="GU154" s="490"/>
      <c r="GV154" s="490"/>
      <c r="GW154" s="490"/>
      <c r="GX154" s="490"/>
      <c r="GY154" s="490"/>
      <c r="GZ154" s="490"/>
      <c r="HA154" s="490"/>
      <c r="HB154" s="490"/>
      <c r="HC154" s="490"/>
      <c r="HD154" s="490"/>
      <c r="HE154" s="490"/>
      <c r="HF154" s="490"/>
      <c r="HG154" s="490"/>
      <c r="HH154" s="490"/>
      <c r="HI154" s="490"/>
      <c r="HJ154" s="490"/>
      <c r="HK154" s="490"/>
      <c r="HL154" s="490"/>
      <c r="HM154" s="490"/>
      <c r="HN154" s="490"/>
      <c r="HO154" s="490"/>
      <c r="HP154" s="490"/>
      <c r="HQ154" s="490"/>
      <c r="HR154" s="490"/>
      <c r="HS154" s="490"/>
      <c r="HT154" s="490"/>
      <c r="HU154" s="490"/>
      <c r="HV154" s="490"/>
      <c r="HW154" s="490"/>
      <c r="HX154" s="490"/>
      <c r="HY154" s="490"/>
      <c r="HZ154" s="490"/>
      <c r="IA154" s="490"/>
      <c r="IB154" s="490"/>
      <c r="IC154" s="490"/>
      <c r="ID154" s="490"/>
      <c r="IE154" s="490"/>
      <c r="IF154" s="490"/>
      <c r="IG154" s="490"/>
    </row>
    <row r="155" spans="1:241" ht="18.75" customHeight="1">
      <c r="A155" s="417"/>
      <c r="B155" s="911" t="s">
        <v>617</v>
      </c>
      <c r="C155" s="912"/>
      <c r="D155" s="912"/>
      <c r="E155" s="912"/>
      <c r="F155" s="913"/>
      <c r="G155" s="911">
        <f>R155</f>
        <v>26</v>
      </c>
      <c r="H155" s="912"/>
      <c r="I155" s="912"/>
      <c r="J155" s="913"/>
      <c r="K155" s="481"/>
      <c r="R155" s="409">
        <f>SUM(R135:R154)</f>
        <v>26</v>
      </c>
    </row>
    <row r="156" spans="1:241" ht="18.75" customHeight="1">
      <c r="A156" s="417"/>
      <c r="B156" s="911" t="s">
        <v>743</v>
      </c>
      <c r="C156" s="912"/>
      <c r="D156" s="912"/>
      <c r="E156" s="912"/>
      <c r="F156" s="913"/>
      <c r="G156" s="926">
        <f>G155/8</f>
        <v>3.25</v>
      </c>
      <c r="H156" s="927"/>
      <c r="I156" s="927"/>
      <c r="J156" s="928"/>
      <c r="K156" s="481"/>
    </row>
    <row r="157" spans="1:241" ht="24" customHeight="1">
      <c r="A157" s="417"/>
      <c r="B157" s="917" t="s">
        <v>619</v>
      </c>
      <c r="C157" s="917"/>
      <c r="D157" s="917"/>
      <c r="E157" s="917"/>
      <c r="F157" s="917"/>
      <c r="G157" s="917"/>
      <c r="H157" s="917"/>
      <c r="I157" s="917"/>
      <c r="J157" s="917"/>
      <c r="K157" s="481"/>
    </row>
    <row r="158" spans="1:241" ht="24" customHeight="1">
      <c r="A158" s="417"/>
      <c r="B158" s="918"/>
      <c r="C158" s="918"/>
      <c r="D158" s="918"/>
      <c r="E158" s="918"/>
      <c r="F158" s="918"/>
      <c r="G158" s="918"/>
      <c r="H158" s="918"/>
      <c r="I158" s="918"/>
      <c r="J158" s="918"/>
      <c r="K158" s="481"/>
    </row>
    <row r="159" spans="1:241" ht="24" customHeight="1">
      <c r="A159" s="417"/>
      <c r="B159" s="918"/>
      <c r="C159" s="918"/>
      <c r="D159" s="918"/>
      <c r="E159" s="918"/>
      <c r="F159" s="918"/>
      <c r="G159" s="918"/>
      <c r="H159" s="918"/>
      <c r="I159" s="918"/>
      <c r="J159" s="918"/>
      <c r="K159" s="481"/>
    </row>
    <row r="160" spans="1:241" ht="24" customHeight="1">
      <c r="A160" s="417"/>
      <c r="B160" s="918"/>
      <c r="C160" s="918"/>
      <c r="D160" s="918"/>
      <c r="E160" s="918"/>
      <c r="F160" s="918"/>
      <c r="G160" s="918"/>
      <c r="H160" s="918"/>
      <c r="I160" s="918"/>
      <c r="J160" s="918"/>
      <c r="K160" s="481"/>
    </row>
    <row r="161" spans="1:241" ht="18" customHeight="1">
      <c r="A161" s="417"/>
      <c r="B161" s="918"/>
      <c r="C161" s="918"/>
      <c r="D161" s="918"/>
      <c r="E161" s="918"/>
      <c r="F161" s="918"/>
      <c r="G161" s="918"/>
      <c r="H161" s="918"/>
      <c r="I161" s="918"/>
      <c r="J161" s="918"/>
      <c r="K161" s="481"/>
    </row>
    <row r="162" spans="1:241" ht="15.75" customHeight="1">
      <c r="A162" s="417"/>
      <c r="B162" s="500" t="str">
        <f>$B$46</f>
        <v>Kepala Sekolah yang Dinilai</v>
      </c>
      <c r="C162" s="500"/>
      <c r="D162" s="499"/>
      <c r="E162" s="453" t="e">
        <f>ttd</f>
        <v>#REF!</v>
      </c>
      <c r="F162" s="454"/>
      <c r="G162" s="455"/>
      <c r="H162" s="455"/>
      <c r="I162" s="455"/>
      <c r="J162" s="455"/>
      <c r="K162" s="481" t="s">
        <v>55</v>
      </c>
    </row>
    <row r="163" spans="1:241" ht="15.75" customHeight="1">
      <c r="A163" s="417"/>
      <c r="B163" s="500"/>
      <c r="C163" s="500"/>
      <c r="D163" s="499"/>
      <c r="E163" s="453" t="s">
        <v>54</v>
      </c>
      <c r="F163" s="454"/>
      <c r="G163" s="455"/>
      <c r="H163" s="455"/>
      <c r="I163" s="455"/>
      <c r="J163" s="455"/>
      <c r="K163" s="481"/>
    </row>
    <row r="164" spans="1:241" ht="15.75" customHeight="1">
      <c r="A164" s="417"/>
      <c r="B164" s="500"/>
      <c r="C164" s="500"/>
      <c r="D164" s="499"/>
      <c r="E164" s="456"/>
      <c r="F164" s="454"/>
      <c r="G164" s="455"/>
      <c r="H164" s="455"/>
      <c r="I164" s="455"/>
      <c r="J164" s="455"/>
      <c r="K164" s="481"/>
    </row>
    <row r="165" spans="1:241" ht="15.75" customHeight="1">
      <c r="A165" s="417"/>
      <c r="B165" s="500"/>
      <c r="C165" s="500"/>
      <c r="D165" s="499"/>
      <c r="E165" s="456"/>
      <c r="F165" s="454"/>
      <c r="G165" s="455"/>
      <c r="H165" s="455"/>
      <c r="I165" s="455"/>
      <c r="J165" s="455"/>
      <c r="K165" s="481"/>
    </row>
    <row r="166" spans="1:241" ht="15.75" customHeight="1">
      <c r="A166" s="417"/>
      <c r="B166" s="500"/>
      <c r="C166" s="500"/>
      <c r="D166" s="499"/>
      <c r="E166" s="456"/>
      <c r="F166" s="454"/>
      <c r="G166" s="455"/>
      <c r="H166" s="455"/>
      <c r="I166" s="455"/>
      <c r="J166" s="455"/>
      <c r="K166" s="481"/>
    </row>
    <row r="167" spans="1:241" ht="15.75" customHeight="1">
      <c r="A167" s="417"/>
      <c r="B167" s="906">
        <f>DATA!$F$9</f>
        <v>0</v>
      </c>
      <c r="C167" s="906"/>
      <c r="D167" s="457"/>
      <c r="E167" s="907">
        <f>DATA!$F$23</f>
        <v>0</v>
      </c>
      <c r="F167" s="907"/>
      <c r="G167" s="907"/>
      <c r="H167" s="907"/>
      <c r="I167" s="907"/>
      <c r="J167" s="907"/>
      <c r="K167" s="481"/>
    </row>
    <row r="168" spans="1:241" ht="15.75" customHeight="1">
      <c r="A168" s="417"/>
      <c r="B168" s="914" t="str">
        <f>"NIP."&amp;DATA!$F$10</f>
        <v>NIP.</v>
      </c>
      <c r="C168" s="914"/>
      <c r="D168" s="458"/>
      <c r="E168" s="907" t="str">
        <f>"NIP."&amp;DATA!$F$24</f>
        <v>NIP.</v>
      </c>
      <c r="F168" s="907"/>
      <c r="G168" s="907"/>
      <c r="H168" s="907"/>
      <c r="I168" s="907"/>
      <c r="J168" s="907"/>
      <c r="K168" s="481"/>
    </row>
    <row r="169" spans="1:241" ht="15.75" customHeight="1">
      <c r="A169" s="417"/>
      <c r="B169" s="506"/>
      <c r="C169" s="506"/>
      <c r="D169" s="507"/>
      <c r="E169" s="508"/>
      <c r="F169" s="509"/>
      <c r="G169" s="510"/>
      <c r="H169" s="510"/>
      <c r="I169" s="510"/>
      <c r="J169" s="510"/>
      <c r="K169" s="481"/>
    </row>
    <row r="170" spans="1:241" ht="12" customHeight="1">
      <c r="A170" s="417"/>
      <c r="B170" s="916"/>
      <c r="C170" s="916"/>
      <c r="D170" s="916"/>
      <c r="E170" s="916"/>
      <c r="F170" s="916"/>
      <c r="G170" s="916"/>
      <c r="H170" s="916"/>
      <c r="I170" s="916"/>
      <c r="J170" s="916"/>
      <c r="K170" s="481"/>
    </row>
    <row r="171" spans="1:241" ht="15.5">
      <c r="A171" s="417"/>
      <c r="B171" s="464" t="s">
        <v>744</v>
      </c>
      <c r="C171" s="465"/>
      <c r="D171" s="466" t="s">
        <v>697</v>
      </c>
      <c r="E171" s="467" t="s">
        <v>745</v>
      </c>
      <c r="F171" s="468"/>
      <c r="G171" s="469"/>
      <c r="H171" s="469"/>
      <c r="I171" s="469"/>
      <c r="J171" s="469"/>
      <c r="K171" s="481"/>
    </row>
    <row r="172" spans="1:241" ht="15.5">
      <c r="A172" s="417"/>
      <c r="B172" s="511"/>
      <c r="C172" s="511"/>
      <c r="D172" s="512"/>
      <c r="E172" s="513"/>
      <c r="F172" s="514"/>
      <c r="G172" s="515"/>
      <c r="H172" s="515"/>
      <c r="I172" s="515"/>
      <c r="J172" s="515"/>
      <c r="K172" s="481"/>
    </row>
    <row r="173" spans="1:241" ht="12.75" customHeight="1">
      <c r="A173" s="417"/>
      <c r="B173" s="898" t="str">
        <f>$B$9</f>
        <v>SUB KOMPETENSI</v>
      </c>
      <c r="C173" s="899"/>
      <c r="D173" s="898" t="str">
        <f>$D$9</f>
        <v>INDIKATOR</v>
      </c>
      <c r="E173" s="899"/>
      <c r="F173" s="471" t="str">
        <f>$F$9</f>
        <v>DESKRIPSI CATATAN</v>
      </c>
      <c r="G173" s="908" t="s">
        <v>587</v>
      </c>
      <c r="H173" s="909"/>
      <c r="I173" s="909"/>
      <c r="J173" s="910"/>
      <c r="K173" s="481"/>
    </row>
    <row r="174" spans="1:241" ht="15.5">
      <c r="A174" s="417"/>
      <c r="B174" s="900"/>
      <c r="C174" s="901"/>
      <c r="D174" s="900"/>
      <c r="E174" s="901"/>
      <c r="F174" s="472" t="str">
        <f>$F$10</f>
        <v>HASIL TEMUAN</v>
      </c>
      <c r="G174" s="428">
        <v>1</v>
      </c>
      <c r="H174" s="429">
        <v>2</v>
      </c>
      <c r="I174" s="429">
        <v>3</v>
      </c>
      <c r="J174" s="482">
        <v>4</v>
      </c>
      <c r="K174" s="481"/>
      <c r="O174" s="517" t="s">
        <v>12</v>
      </c>
      <c r="P174" s="517" t="s">
        <v>13</v>
      </c>
      <c r="Q174" s="517" t="s">
        <v>746</v>
      </c>
      <c r="R174" s="517" t="s">
        <v>747</v>
      </c>
    </row>
    <row r="175" spans="1:241" ht="33" customHeight="1">
      <c r="A175" s="430" t="str">
        <f t="shared" ref="A175:A189" si="8">IF(E175=0,"Hapus baris kosong","Baris Terisi")</f>
        <v>Baris Terisi</v>
      </c>
      <c r="B175" s="920">
        <v>1</v>
      </c>
      <c r="C175" s="923" t="s">
        <v>748</v>
      </c>
      <c r="D175" s="431">
        <f>IF(E175=0,"",1)</f>
        <v>1</v>
      </c>
      <c r="E175" s="432" t="s">
        <v>749</v>
      </c>
      <c r="F175" s="446"/>
      <c r="G175" s="902">
        <f>IF($S175=$O$174,$S175,1)</f>
        <v>1</v>
      </c>
      <c r="H175" s="902">
        <f>IF($S175=$P$174,$S175,2)</f>
        <v>2</v>
      </c>
      <c r="I175" s="902">
        <f>IF($S175=$Q$174,$S175,3)</f>
        <v>3</v>
      </c>
      <c r="J175" s="902">
        <f>IF($S175=$R$174,$S175,4)</f>
        <v>4</v>
      </c>
      <c r="K175" s="483"/>
      <c r="L175" s="484"/>
      <c r="M175" s="485"/>
      <c r="N175" s="486">
        <f t="shared" ref="N175:N189" si="9">COUNTA(F175)</f>
        <v>0</v>
      </c>
      <c r="O175" s="486">
        <f>SUM(N175:N180)</f>
        <v>0</v>
      </c>
      <c r="P175" s="487">
        <v>6</v>
      </c>
      <c r="Q175" s="487">
        <f>(O175/P175)*100</f>
        <v>0</v>
      </c>
      <c r="R175" s="221">
        <f>IF(Q175&gt;=80,4,IF(Q175&gt;=60,3,IF(Q175&gt;=40,2,IF(Q175&gt;=20,1,0))))</f>
        <v>0</v>
      </c>
      <c r="S175" s="487">
        <f>IF(R175=1,$O$174,IF(R175=2,$P$174,IF(R175=3,$Q$174,IF(R175=4,$R$174,0))))</f>
        <v>0</v>
      </c>
      <c r="T175" s="490"/>
      <c r="U175" s="490"/>
      <c r="V175" s="490"/>
      <c r="W175" s="490"/>
      <c r="X175" s="490"/>
      <c r="Y175" s="490"/>
      <c r="Z175" s="490"/>
      <c r="AA175" s="490"/>
      <c r="AB175" s="490"/>
      <c r="AC175" s="490"/>
      <c r="AD175" s="490"/>
      <c r="AE175" s="490"/>
      <c r="AF175" s="490"/>
      <c r="AG175" s="490"/>
      <c r="AH175" s="490"/>
      <c r="AI175" s="490"/>
      <c r="AJ175" s="490"/>
      <c r="AK175" s="490"/>
      <c r="AL175" s="490"/>
      <c r="AM175" s="490"/>
      <c r="AN175" s="490"/>
      <c r="AO175" s="490"/>
      <c r="AP175" s="490"/>
      <c r="AQ175" s="490"/>
      <c r="AR175" s="490"/>
      <c r="AS175" s="490"/>
      <c r="AT175" s="490"/>
      <c r="AU175" s="490"/>
      <c r="AV175" s="490"/>
      <c r="AW175" s="490"/>
      <c r="AX175" s="490"/>
      <c r="AY175" s="490"/>
      <c r="AZ175" s="490"/>
      <c r="BA175" s="490"/>
      <c r="BB175" s="490"/>
      <c r="BC175" s="490"/>
      <c r="BD175" s="490"/>
      <c r="BE175" s="490"/>
      <c r="BF175" s="490"/>
      <c r="BG175" s="490"/>
      <c r="BH175" s="490"/>
      <c r="BI175" s="490"/>
      <c r="BJ175" s="490"/>
      <c r="BK175" s="490"/>
      <c r="BL175" s="490"/>
      <c r="BM175" s="490"/>
      <c r="BN175" s="490"/>
      <c r="BO175" s="490"/>
      <c r="BP175" s="490"/>
      <c r="BQ175" s="490"/>
      <c r="BR175" s="490"/>
      <c r="BS175" s="490"/>
      <c r="BT175" s="490"/>
      <c r="BU175" s="490"/>
      <c r="BV175" s="490"/>
      <c r="BW175" s="490"/>
      <c r="BX175" s="490"/>
      <c r="BY175" s="490"/>
      <c r="BZ175" s="490"/>
      <c r="CA175" s="490"/>
      <c r="CB175" s="490"/>
      <c r="CC175" s="490"/>
      <c r="CD175" s="490"/>
      <c r="CE175" s="490"/>
      <c r="CF175" s="490"/>
      <c r="CG175" s="490"/>
      <c r="CH175" s="490"/>
      <c r="CI175" s="490"/>
      <c r="CJ175" s="490"/>
      <c r="CK175" s="490"/>
      <c r="CL175" s="490"/>
      <c r="CM175" s="490"/>
      <c r="CN175" s="490"/>
      <c r="CO175" s="490"/>
      <c r="CP175" s="490"/>
      <c r="CQ175" s="490"/>
      <c r="CR175" s="490"/>
      <c r="CS175" s="490"/>
      <c r="CT175" s="490"/>
      <c r="CU175" s="490"/>
      <c r="CV175" s="490"/>
      <c r="CW175" s="490"/>
      <c r="CX175" s="490"/>
      <c r="CY175" s="490"/>
      <c r="CZ175" s="490"/>
      <c r="DA175" s="490"/>
      <c r="DB175" s="490"/>
      <c r="DC175" s="490"/>
      <c r="DD175" s="490"/>
      <c r="DE175" s="490"/>
      <c r="DF175" s="490"/>
      <c r="DG175" s="490"/>
      <c r="DH175" s="490"/>
      <c r="DI175" s="490"/>
      <c r="DJ175" s="490"/>
      <c r="DK175" s="490"/>
      <c r="DL175" s="490"/>
      <c r="DM175" s="490"/>
      <c r="DN175" s="490"/>
      <c r="DO175" s="490"/>
      <c r="DP175" s="490"/>
      <c r="DQ175" s="490"/>
      <c r="DR175" s="490"/>
      <c r="DS175" s="490"/>
      <c r="DT175" s="490"/>
      <c r="DU175" s="490"/>
      <c r="DV175" s="490"/>
      <c r="DW175" s="490"/>
      <c r="DX175" s="490"/>
      <c r="DY175" s="490"/>
      <c r="DZ175" s="490"/>
      <c r="EA175" s="490"/>
      <c r="EB175" s="490"/>
      <c r="EC175" s="490"/>
      <c r="ED175" s="490"/>
      <c r="EE175" s="490"/>
      <c r="EF175" s="490"/>
      <c r="EG175" s="490"/>
      <c r="EH175" s="490"/>
      <c r="EI175" s="490"/>
      <c r="EJ175" s="490"/>
      <c r="EK175" s="490"/>
      <c r="EL175" s="490"/>
      <c r="EM175" s="490"/>
      <c r="EN175" s="490"/>
      <c r="EO175" s="490"/>
      <c r="EP175" s="490"/>
      <c r="EQ175" s="490"/>
      <c r="ER175" s="490"/>
      <c r="ES175" s="490"/>
      <c r="ET175" s="490"/>
      <c r="EU175" s="490"/>
      <c r="EV175" s="490"/>
      <c r="EW175" s="490"/>
      <c r="EX175" s="490"/>
      <c r="EY175" s="490"/>
      <c r="EZ175" s="490"/>
      <c r="FA175" s="490"/>
      <c r="FB175" s="490"/>
      <c r="FC175" s="490"/>
      <c r="FD175" s="490"/>
      <c r="FE175" s="490"/>
      <c r="FF175" s="490"/>
      <c r="FG175" s="490"/>
      <c r="FH175" s="490"/>
      <c r="FI175" s="490"/>
      <c r="FJ175" s="490"/>
      <c r="FK175" s="490"/>
      <c r="FL175" s="490"/>
      <c r="FM175" s="490"/>
      <c r="FN175" s="490"/>
      <c r="FO175" s="490"/>
      <c r="FP175" s="490"/>
      <c r="FQ175" s="490"/>
      <c r="FR175" s="490"/>
      <c r="FS175" s="490"/>
      <c r="FT175" s="490"/>
      <c r="FU175" s="490"/>
      <c r="FV175" s="490"/>
      <c r="FW175" s="490"/>
      <c r="FX175" s="490"/>
      <c r="FY175" s="490"/>
      <c r="FZ175" s="490"/>
      <c r="GA175" s="490"/>
      <c r="GB175" s="490"/>
      <c r="GC175" s="490"/>
      <c r="GD175" s="490"/>
      <c r="GE175" s="490"/>
      <c r="GF175" s="490"/>
      <c r="GG175" s="490"/>
      <c r="GH175" s="490"/>
      <c r="GI175" s="490"/>
      <c r="GJ175" s="490"/>
      <c r="GK175" s="490"/>
      <c r="GL175" s="490"/>
      <c r="GM175" s="490"/>
      <c r="GN175" s="490"/>
      <c r="GO175" s="490"/>
      <c r="GP175" s="490"/>
      <c r="GQ175" s="490"/>
      <c r="GR175" s="490"/>
      <c r="GS175" s="490"/>
      <c r="GT175" s="490"/>
      <c r="GU175" s="490"/>
      <c r="GV175" s="490"/>
      <c r="GW175" s="490"/>
      <c r="GX175" s="490"/>
      <c r="GY175" s="490"/>
      <c r="GZ175" s="490"/>
      <c r="HA175" s="490"/>
      <c r="HB175" s="490"/>
      <c r="HC175" s="490"/>
      <c r="HD175" s="490"/>
      <c r="HE175" s="490"/>
      <c r="HF175" s="490"/>
      <c r="HG175" s="490"/>
      <c r="HH175" s="490"/>
      <c r="HI175" s="490"/>
      <c r="HJ175" s="490"/>
      <c r="HK175" s="490"/>
      <c r="HL175" s="490"/>
      <c r="HM175" s="490"/>
      <c r="HN175" s="490"/>
      <c r="HO175" s="490"/>
      <c r="HP175" s="490"/>
      <c r="HQ175" s="490"/>
      <c r="HR175" s="490"/>
      <c r="HS175" s="490"/>
      <c r="HT175" s="490"/>
      <c r="HU175" s="490"/>
      <c r="HV175" s="490"/>
      <c r="HW175" s="490"/>
      <c r="HX175" s="490"/>
      <c r="HY175" s="490"/>
      <c r="HZ175" s="490"/>
      <c r="IA175" s="490"/>
      <c r="IB175" s="490"/>
      <c r="IC175" s="490"/>
      <c r="ID175" s="490"/>
      <c r="IE175" s="490"/>
      <c r="IF175" s="490"/>
      <c r="IG175" s="490"/>
    </row>
    <row r="176" spans="1:241" ht="33" customHeight="1">
      <c r="A176" s="430" t="str">
        <f t="shared" si="8"/>
        <v>Baris Terisi</v>
      </c>
      <c r="B176" s="921"/>
      <c r="C176" s="924"/>
      <c r="D176" s="434">
        <f>IF(E176=0,"",2)</f>
        <v>2</v>
      </c>
      <c r="E176" s="435" t="s">
        <v>750</v>
      </c>
      <c r="F176" s="447"/>
      <c r="G176" s="902"/>
      <c r="H176" s="902"/>
      <c r="I176" s="902"/>
      <c r="J176" s="902"/>
      <c r="K176" s="483"/>
      <c r="L176" s="484"/>
      <c r="M176" s="485"/>
      <c r="N176" s="486">
        <f t="shared" si="9"/>
        <v>0</v>
      </c>
      <c r="O176" s="486"/>
      <c r="P176" s="487"/>
      <c r="Q176" s="487"/>
      <c r="R176" s="487"/>
      <c r="S176" s="487"/>
      <c r="T176" s="490"/>
      <c r="U176" s="490"/>
      <c r="V176" s="490"/>
      <c r="W176" s="490"/>
      <c r="X176" s="490"/>
      <c r="Y176" s="490"/>
      <c r="Z176" s="490"/>
      <c r="AA176" s="490"/>
      <c r="AB176" s="490"/>
      <c r="AC176" s="490"/>
      <c r="AD176" s="490"/>
      <c r="AE176" s="490"/>
      <c r="AF176" s="490"/>
      <c r="AG176" s="490"/>
      <c r="AH176" s="490"/>
      <c r="AI176" s="490"/>
      <c r="AJ176" s="490"/>
      <c r="AK176" s="490"/>
      <c r="AL176" s="490"/>
      <c r="AM176" s="490"/>
      <c r="AN176" s="490"/>
      <c r="AO176" s="490"/>
      <c r="AP176" s="490"/>
      <c r="AQ176" s="490"/>
      <c r="AR176" s="490"/>
      <c r="AS176" s="490"/>
      <c r="AT176" s="490"/>
      <c r="AU176" s="490"/>
      <c r="AV176" s="490"/>
      <c r="AW176" s="490"/>
      <c r="AX176" s="490"/>
      <c r="AY176" s="490"/>
      <c r="AZ176" s="490"/>
      <c r="BA176" s="490"/>
      <c r="BB176" s="490"/>
      <c r="BC176" s="490"/>
      <c r="BD176" s="490"/>
      <c r="BE176" s="490"/>
      <c r="BF176" s="490"/>
      <c r="BG176" s="490"/>
      <c r="BH176" s="490"/>
      <c r="BI176" s="490"/>
      <c r="BJ176" s="490"/>
      <c r="BK176" s="490"/>
      <c r="BL176" s="490"/>
      <c r="BM176" s="490"/>
      <c r="BN176" s="490"/>
      <c r="BO176" s="490"/>
      <c r="BP176" s="490"/>
      <c r="BQ176" s="490"/>
      <c r="BR176" s="490"/>
      <c r="BS176" s="490"/>
      <c r="BT176" s="490"/>
      <c r="BU176" s="490"/>
      <c r="BV176" s="490"/>
      <c r="BW176" s="490"/>
      <c r="BX176" s="490"/>
      <c r="BY176" s="490"/>
      <c r="BZ176" s="490"/>
      <c r="CA176" s="490"/>
      <c r="CB176" s="490"/>
      <c r="CC176" s="490"/>
      <c r="CD176" s="490"/>
      <c r="CE176" s="490"/>
      <c r="CF176" s="490"/>
      <c r="CG176" s="490"/>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0"/>
      <c r="DM176" s="490"/>
      <c r="DN176" s="490"/>
      <c r="DO176" s="490"/>
      <c r="DP176" s="490"/>
      <c r="DQ176" s="490"/>
      <c r="DR176" s="490"/>
      <c r="DS176" s="490"/>
      <c r="DT176" s="490"/>
      <c r="DU176" s="490"/>
      <c r="DV176" s="490"/>
      <c r="DW176" s="490"/>
      <c r="DX176" s="490"/>
      <c r="DY176" s="490"/>
      <c r="DZ176" s="490"/>
      <c r="EA176" s="490"/>
      <c r="EB176" s="490"/>
      <c r="EC176" s="490"/>
      <c r="ED176" s="490"/>
      <c r="EE176" s="490"/>
      <c r="EF176" s="490"/>
      <c r="EG176" s="490"/>
      <c r="EH176" s="490"/>
      <c r="EI176" s="490"/>
      <c r="EJ176" s="490"/>
      <c r="EK176" s="490"/>
      <c r="EL176" s="490"/>
      <c r="EM176" s="490"/>
      <c r="EN176" s="490"/>
      <c r="EO176" s="490"/>
      <c r="EP176" s="490"/>
      <c r="EQ176" s="490"/>
      <c r="ER176" s="490"/>
      <c r="ES176" s="490"/>
      <c r="ET176" s="490"/>
      <c r="EU176" s="490"/>
      <c r="EV176" s="490"/>
      <c r="EW176" s="490"/>
      <c r="EX176" s="490"/>
      <c r="EY176" s="490"/>
      <c r="EZ176" s="490"/>
      <c r="FA176" s="490"/>
      <c r="FB176" s="490"/>
      <c r="FC176" s="490"/>
      <c r="FD176" s="490"/>
      <c r="FE176" s="490"/>
      <c r="FF176" s="490"/>
      <c r="FG176" s="490"/>
      <c r="FH176" s="490"/>
      <c r="FI176" s="490"/>
      <c r="FJ176" s="490"/>
      <c r="FK176" s="490"/>
      <c r="FL176" s="490"/>
      <c r="FM176" s="490"/>
      <c r="FN176" s="490"/>
      <c r="FO176" s="490"/>
      <c r="FP176" s="490"/>
      <c r="FQ176" s="490"/>
      <c r="FR176" s="490"/>
      <c r="FS176" s="490"/>
      <c r="FT176" s="490"/>
      <c r="FU176" s="490"/>
      <c r="FV176" s="490"/>
      <c r="FW176" s="490"/>
      <c r="FX176" s="490"/>
      <c r="FY176" s="490"/>
      <c r="FZ176" s="490"/>
      <c r="GA176" s="490"/>
      <c r="GB176" s="490"/>
      <c r="GC176" s="490"/>
      <c r="GD176" s="490"/>
      <c r="GE176" s="490"/>
      <c r="GF176" s="490"/>
      <c r="GG176" s="490"/>
      <c r="GH176" s="490"/>
      <c r="GI176" s="490"/>
      <c r="GJ176" s="490"/>
      <c r="GK176" s="490"/>
      <c r="GL176" s="490"/>
      <c r="GM176" s="490"/>
      <c r="GN176" s="490"/>
      <c r="GO176" s="490"/>
      <c r="GP176" s="490"/>
      <c r="GQ176" s="490"/>
      <c r="GR176" s="490"/>
      <c r="GS176" s="490"/>
      <c r="GT176" s="490"/>
      <c r="GU176" s="490"/>
      <c r="GV176" s="490"/>
      <c r="GW176" s="490"/>
      <c r="GX176" s="490"/>
      <c r="GY176" s="490"/>
      <c r="GZ176" s="490"/>
      <c r="HA176" s="490"/>
      <c r="HB176" s="490"/>
      <c r="HC176" s="490"/>
      <c r="HD176" s="490"/>
      <c r="HE176" s="490"/>
      <c r="HF176" s="490"/>
      <c r="HG176" s="490"/>
      <c r="HH176" s="490"/>
      <c r="HI176" s="490"/>
      <c r="HJ176" s="490"/>
      <c r="HK176" s="490"/>
      <c r="HL176" s="490"/>
      <c r="HM176" s="490"/>
      <c r="HN176" s="490"/>
      <c r="HO176" s="490"/>
      <c r="HP176" s="490"/>
      <c r="HQ176" s="490"/>
      <c r="HR176" s="490"/>
      <c r="HS176" s="490"/>
      <c r="HT176" s="490"/>
      <c r="HU176" s="490"/>
      <c r="HV176" s="490"/>
      <c r="HW176" s="490"/>
      <c r="HX176" s="490"/>
      <c r="HY176" s="490"/>
      <c r="HZ176" s="490"/>
      <c r="IA176" s="490"/>
      <c r="IB176" s="490"/>
      <c r="IC176" s="490"/>
      <c r="ID176" s="490"/>
      <c r="IE176" s="490"/>
      <c r="IF176" s="490"/>
      <c r="IG176" s="490"/>
    </row>
    <row r="177" spans="1:241" ht="41.25" customHeight="1">
      <c r="A177" s="430" t="str">
        <f t="shared" si="8"/>
        <v>Baris Terisi</v>
      </c>
      <c r="B177" s="921"/>
      <c r="C177" s="924"/>
      <c r="D177" s="434">
        <f>IF(E177=0,"",3)</f>
        <v>3</v>
      </c>
      <c r="E177" s="435" t="s">
        <v>751</v>
      </c>
      <c r="F177" s="447"/>
      <c r="G177" s="902"/>
      <c r="H177" s="902"/>
      <c r="I177" s="902"/>
      <c r="J177" s="902"/>
      <c r="K177" s="483"/>
      <c r="L177" s="484"/>
      <c r="M177" s="485"/>
      <c r="N177" s="486">
        <f t="shared" si="9"/>
        <v>0</v>
      </c>
      <c r="O177" s="486"/>
      <c r="P177" s="487"/>
      <c r="Q177" s="487"/>
      <c r="R177" s="487"/>
      <c r="S177" s="487"/>
      <c r="T177" s="490"/>
      <c r="U177" s="490"/>
      <c r="V177" s="490"/>
      <c r="W177" s="490"/>
      <c r="X177" s="490"/>
      <c r="Y177" s="490"/>
      <c r="Z177" s="490"/>
      <c r="AA177" s="490"/>
      <c r="AB177" s="490"/>
      <c r="AC177" s="490"/>
      <c r="AD177" s="490"/>
      <c r="AE177" s="490"/>
      <c r="AF177" s="490"/>
      <c r="AG177" s="490"/>
      <c r="AH177" s="490"/>
      <c r="AI177" s="490"/>
      <c r="AJ177" s="490"/>
      <c r="AK177" s="490"/>
      <c r="AL177" s="490"/>
      <c r="AM177" s="490"/>
      <c r="AN177" s="490"/>
      <c r="AO177" s="490"/>
      <c r="AP177" s="490"/>
      <c r="AQ177" s="490"/>
      <c r="AR177" s="490"/>
      <c r="AS177" s="490"/>
      <c r="AT177" s="490"/>
      <c r="AU177" s="490"/>
      <c r="AV177" s="490"/>
      <c r="AW177" s="490"/>
      <c r="AX177" s="490"/>
      <c r="AY177" s="490"/>
      <c r="AZ177" s="490"/>
      <c r="BA177" s="490"/>
      <c r="BB177" s="490"/>
      <c r="BC177" s="490"/>
      <c r="BD177" s="490"/>
      <c r="BE177" s="490"/>
      <c r="BF177" s="490"/>
      <c r="BG177" s="490"/>
      <c r="BH177" s="490"/>
      <c r="BI177" s="490"/>
      <c r="BJ177" s="490"/>
      <c r="BK177" s="490"/>
      <c r="BL177" s="490"/>
      <c r="BM177" s="490"/>
      <c r="BN177" s="490"/>
      <c r="BO177" s="490"/>
      <c r="BP177" s="490"/>
      <c r="BQ177" s="490"/>
      <c r="BR177" s="490"/>
      <c r="BS177" s="490"/>
      <c r="BT177" s="490"/>
      <c r="BU177" s="490"/>
      <c r="BV177" s="490"/>
      <c r="BW177" s="490"/>
      <c r="BX177" s="490"/>
      <c r="BY177" s="490"/>
      <c r="BZ177" s="490"/>
      <c r="CA177" s="490"/>
      <c r="CB177" s="490"/>
      <c r="CC177" s="490"/>
      <c r="CD177" s="490"/>
      <c r="CE177" s="490"/>
      <c r="CF177" s="490"/>
      <c r="CG177" s="490"/>
      <c r="CH177" s="490"/>
      <c r="CI177" s="490"/>
      <c r="CJ177" s="490"/>
      <c r="CK177" s="490"/>
      <c r="CL177" s="490"/>
      <c r="CM177" s="490"/>
      <c r="CN177" s="490"/>
      <c r="CO177" s="490"/>
      <c r="CP177" s="490"/>
      <c r="CQ177" s="490"/>
      <c r="CR177" s="490"/>
      <c r="CS177" s="490"/>
      <c r="CT177" s="490"/>
      <c r="CU177" s="490"/>
      <c r="CV177" s="490"/>
      <c r="CW177" s="490"/>
      <c r="CX177" s="490"/>
      <c r="CY177" s="490"/>
      <c r="CZ177" s="490"/>
      <c r="DA177" s="490"/>
      <c r="DB177" s="490"/>
      <c r="DC177" s="490"/>
      <c r="DD177" s="490"/>
      <c r="DE177" s="490"/>
      <c r="DF177" s="490"/>
      <c r="DG177" s="490"/>
      <c r="DH177" s="490"/>
      <c r="DI177" s="490"/>
      <c r="DJ177" s="490"/>
      <c r="DK177" s="490"/>
      <c r="DL177" s="490"/>
      <c r="DM177" s="490"/>
      <c r="DN177" s="490"/>
      <c r="DO177" s="490"/>
      <c r="DP177" s="490"/>
      <c r="DQ177" s="490"/>
      <c r="DR177" s="490"/>
      <c r="DS177" s="490"/>
      <c r="DT177" s="490"/>
      <c r="DU177" s="490"/>
      <c r="DV177" s="490"/>
      <c r="DW177" s="490"/>
      <c r="DX177" s="490"/>
      <c r="DY177" s="490"/>
      <c r="DZ177" s="490"/>
      <c r="EA177" s="490"/>
      <c r="EB177" s="490"/>
      <c r="EC177" s="490"/>
      <c r="ED177" s="490"/>
      <c r="EE177" s="490"/>
      <c r="EF177" s="490"/>
      <c r="EG177" s="490"/>
      <c r="EH177" s="490"/>
      <c r="EI177" s="490"/>
      <c r="EJ177" s="490"/>
      <c r="EK177" s="490"/>
      <c r="EL177" s="490"/>
      <c r="EM177" s="490"/>
      <c r="EN177" s="490"/>
      <c r="EO177" s="490"/>
      <c r="EP177" s="490"/>
      <c r="EQ177" s="490"/>
      <c r="ER177" s="490"/>
      <c r="ES177" s="490"/>
      <c r="ET177" s="490"/>
      <c r="EU177" s="490"/>
      <c r="EV177" s="490"/>
      <c r="EW177" s="490"/>
      <c r="EX177" s="490"/>
      <c r="EY177" s="490"/>
      <c r="EZ177" s="490"/>
      <c r="FA177" s="490"/>
      <c r="FB177" s="490"/>
      <c r="FC177" s="490"/>
      <c r="FD177" s="490"/>
      <c r="FE177" s="490"/>
      <c r="FF177" s="490"/>
      <c r="FG177" s="490"/>
      <c r="FH177" s="490"/>
      <c r="FI177" s="490"/>
      <c r="FJ177" s="490"/>
      <c r="FK177" s="490"/>
      <c r="FL177" s="490"/>
      <c r="FM177" s="490"/>
      <c r="FN177" s="490"/>
      <c r="FO177" s="490"/>
      <c r="FP177" s="490"/>
      <c r="FQ177" s="490"/>
      <c r="FR177" s="490"/>
      <c r="FS177" s="490"/>
      <c r="FT177" s="490"/>
      <c r="FU177" s="490"/>
      <c r="FV177" s="490"/>
      <c r="FW177" s="490"/>
      <c r="FX177" s="490"/>
      <c r="FY177" s="490"/>
      <c r="FZ177" s="490"/>
      <c r="GA177" s="490"/>
      <c r="GB177" s="490"/>
      <c r="GC177" s="490"/>
      <c r="GD177" s="490"/>
      <c r="GE177" s="490"/>
      <c r="GF177" s="490"/>
      <c r="GG177" s="490"/>
      <c r="GH177" s="490"/>
      <c r="GI177" s="490"/>
      <c r="GJ177" s="490"/>
      <c r="GK177" s="490"/>
      <c r="GL177" s="490"/>
      <c r="GM177" s="490"/>
      <c r="GN177" s="490"/>
      <c r="GO177" s="490"/>
      <c r="GP177" s="490"/>
      <c r="GQ177" s="490"/>
      <c r="GR177" s="490"/>
      <c r="GS177" s="490"/>
      <c r="GT177" s="490"/>
      <c r="GU177" s="490"/>
      <c r="GV177" s="490"/>
      <c r="GW177" s="490"/>
      <c r="GX177" s="490"/>
      <c r="GY177" s="490"/>
      <c r="GZ177" s="490"/>
      <c r="HA177" s="490"/>
      <c r="HB177" s="490"/>
      <c r="HC177" s="490"/>
      <c r="HD177" s="490"/>
      <c r="HE177" s="490"/>
      <c r="HF177" s="490"/>
      <c r="HG177" s="490"/>
      <c r="HH177" s="490"/>
      <c r="HI177" s="490"/>
      <c r="HJ177" s="490"/>
      <c r="HK177" s="490"/>
      <c r="HL177" s="490"/>
      <c r="HM177" s="490"/>
      <c r="HN177" s="490"/>
      <c r="HO177" s="490"/>
      <c r="HP177" s="490"/>
      <c r="HQ177" s="490"/>
      <c r="HR177" s="490"/>
      <c r="HS177" s="490"/>
      <c r="HT177" s="490"/>
      <c r="HU177" s="490"/>
      <c r="HV177" s="490"/>
      <c r="HW177" s="490"/>
      <c r="HX177" s="490"/>
      <c r="HY177" s="490"/>
      <c r="HZ177" s="490"/>
      <c r="IA177" s="490"/>
      <c r="IB177" s="490"/>
      <c r="IC177" s="490"/>
      <c r="ID177" s="490"/>
      <c r="IE177" s="490"/>
      <c r="IF177" s="490"/>
      <c r="IG177" s="490"/>
    </row>
    <row r="178" spans="1:241" ht="33" customHeight="1">
      <c r="A178" s="430"/>
      <c r="B178" s="921"/>
      <c r="C178" s="924"/>
      <c r="D178" s="434">
        <f>IF(E178=0,"",4)</f>
        <v>4</v>
      </c>
      <c r="E178" s="496" t="s">
        <v>752</v>
      </c>
      <c r="F178" s="447"/>
      <c r="G178" s="902"/>
      <c r="H178" s="902"/>
      <c r="I178" s="902"/>
      <c r="J178" s="902"/>
      <c r="K178" s="483"/>
      <c r="L178" s="484"/>
      <c r="M178" s="485"/>
      <c r="N178" s="486">
        <f t="shared" si="9"/>
        <v>0</v>
      </c>
      <c r="O178" s="486"/>
      <c r="P178" s="487"/>
      <c r="Q178" s="487"/>
      <c r="R178" s="487"/>
      <c r="S178" s="487"/>
      <c r="T178" s="490"/>
      <c r="U178" s="490"/>
      <c r="V178" s="490"/>
      <c r="W178" s="490"/>
      <c r="X178" s="490"/>
      <c r="Y178" s="490"/>
      <c r="Z178" s="490"/>
      <c r="AA178" s="490"/>
      <c r="AB178" s="490"/>
      <c r="AC178" s="490"/>
      <c r="AD178" s="490"/>
      <c r="AE178" s="490"/>
      <c r="AF178" s="490"/>
      <c r="AG178" s="490"/>
      <c r="AH178" s="490"/>
      <c r="AI178" s="490"/>
      <c r="AJ178" s="490"/>
      <c r="AK178" s="490"/>
      <c r="AL178" s="490"/>
      <c r="AM178" s="490"/>
      <c r="AN178" s="490"/>
      <c r="AO178" s="490"/>
      <c r="AP178" s="490"/>
      <c r="AQ178" s="490"/>
      <c r="AR178" s="490"/>
      <c r="AS178" s="490"/>
      <c r="AT178" s="490"/>
      <c r="AU178" s="490"/>
      <c r="AV178" s="490"/>
      <c r="AW178" s="490"/>
      <c r="AX178" s="490"/>
      <c r="AY178" s="490"/>
      <c r="AZ178" s="490"/>
      <c r="BA178" s="490"/>
      <c r="BB178" s="490"/>
      <c r="BC178" s="490"/>
      <c r="BD178" s="490"/>
      <c r="BE178" s="490"/>
      <c r="BF178" s="490"/>
      <c r="BG178" s="490"/>
      <c r="BH178" s="490"/>
      <c r="BI178" s="490"/>
      <c r="BJ178" s="490"/>
      <c r="BK178" s="490"/>
      <c r="BL178" s="490"/>
      <c r="BM178" s="490"/>
      <c r="BN178" s="490"/>
      <c r="BO178" s="490"/>
      <c r="BP178" s="490"/>
      <c r="BQ178" s="490"/>
      <c r="BR178" s="490"/>
      <c r="BS178" s="490"/>
      <c r="BT178" s="490"/>
      <c r="BU178" s="490"/>
      <c r="BV178" s="490"/>
      <c r="BW178" s="490"/>
      <c r="BX178" s="490"/>
      <c r="BY178" s="490"/>
      <c r="BZ178" s="490"/>
      <c r="CA178" s="490"/>
      <c r="CB178" s="490"/>
      <c r="CC178" s="490"/>
      <c r="CD178" s="490"/>
      <c r="CE178" s="490"/>
      <c r="CF178" s="490"/>
      <c r="CG178" s="490"/>
      <c r="CH178" s="490"/>
      <c r="CI178" s="490"/>
      <c r="CJ178" s="490"/>
      <c r="CK178" s="490"/>
      <c r="CL178" s="490"/>
      <c r="CM178" s="490"/>
      <c r="CN178" s="490"/>
      <c r="CO178" s="490"/>
      <c r="CP178" s="490"/>
      <c r="CQ178" s="490"/>
      <c r="CR178" s="490"/>
      <c r="CS178" s="490"/>
      <c r="CT178" s="490"/>
      <c r="CU178" s="490"/>
      <c r="CV178" s="490"/>
      <c r="CW178" s="490"/>
      <c r="CX178" s="490"/>
      <c r="CY178" s="490"/>
      <c r="CZ178" s="490"/>
      <c r="DA178" s="490"/>
      <c r="DB178" s="490"/>
      <c r="DC178" s="490"/>
      <c r="DD178" s="490"/>
      <c r="DE178" s="490"/>
      <c r="DF178" s="490"/>
      <c r="DG178" s="490"/>
      <c r="DH178" s="490"/>
      <c r="DI178" s="490"/>
      <c r="DJ178" s="490"/>
      <c r="DK178" s="490"/>
      <c r="DL178" s="490"/>
      <c r="DM178" s="490"/>
      <c r="DN178" s="490"/>
      <c r="DO178" s="490"/>
      <c r="DP178" s="490"/>
      <c r="DQ178" s="490"/>
      <c r="DR178" s="490"/>
      <c r="DS178" s="490"/>
      <c r="DT178" s="490"/>
      <c r="DU178" s="490"/>
      <c r="DV178" s="490"/>
      <c r="DW178" s="490"/>
      <c r="DX178" s="490"/>
      <c r="DY178" s="490"/>
      <c r="DZ178" s="490"/>
      <c r="EA178" s="490"/>
      <c r="EB178" s="490"/>
      <c r="EC178" s="490"/>
      <c r="ED178" s="490"/>
      <c r="EE178" s="490"/>
      <c r="EF178" s="490"/>
      <c r="EG178" s="490"/>
      <c r="EH178" s="490"/>
      <c r="EI178" s="490"/>
      <c r="EJ178" s="490"/>
      <c r="EK178" s="490"/>
      <c r="EL178" s="490"/>
      <c r="EM178" s="490"/>
      <c r="EN178" s="490"/>
      <c r="EO178" s="490"/>
      <c r="EP178" s="490"/>
      <c r="EQ178" s="490"/>
      <c r="ER178" s="490"/>
      <c r="ES178" s="490"/>
      <c r="ET178" s="490"/>
      <c r="EU178" s="490"/>
      <c r="EV178" s="490"/>
      <c r="EW178" s="490"/>
      <c r="EX178" s="490"/>
      <c r="EY178" s="490"/>
      <c r="EZ178" s="490"/>
      <c r="FA178" s="490"/>
      <c r="FB178" s="490"/>
      <c r="FC178" s="490"/>
      <c r="FD178" s="490"/>
      <c r="FE178" s="490"/>
      <c r="FF178" s="490"/>
      <c r="FG178" s="490"/>
      <c r="FH178" s="490"/>
      <c r="FI178" s="490"/>
      <c r="FJ178" s="490"/>
      <c r="FK178" s="490"/>
      <c r="FL178" s="490"/>
      <c r="FM178" s="490"/>
      <c r="FN178" s="490"/>
      <c r="FO178" s="490"/>
      <c r="FP178" s="490"/>
      <c r="FQ178" s="490"/>
      <c r="FR178" s="490"/>
      <c r="FS178" s="490"/>
      <c r="FT178" s="490"/>
      <c r="FU178" s="490"/>
      <c r="FV178" s="490"/>
      <c r="FW178" s="490"/>
      <c r="FX178" s="490"/>
      <c r="FY178" s="490"/>
      <c r="FZ178" s="490"/>
      <c r="GA178" s="490"/>
      <c r="GB178" s="490"/>
      <c r="GC178" s="490"/>
      <c r="GD178" s="490"/>
      <c r="GE178" s="490"/>
      <c r="GF178" s="490"/>
      <c r="GG178" s="490"/>
      <c r="GH178" s="490"/>
      <c r="GI178" s="490"/>
      <c r="GJ178" s="490"/>
      <c r="GK178" s="490"/>
      <c r="GL178" s="490"/>
      <c r="GM178" s="490"/>
      <c r="GN178" s="490"/>
      <c r="GO178" s="490"/>
      <c r="GP178" s="490"/>
      <c r="GQ178" s="490"/>
      <c r="GR178" s="490"/>
      <c r="GS178" s="490"/>
      <c r="GT178" s="490"/>
      <c r="GU178" s="490"/>
      <c r="GV178" s="490"/>
      <c r="GW178" s="490"/>
      <c r="GX178" s="490"/>
      <c r="GY178" s="490"/>
      <c r="GZ178" s="490"/>
      <c r="HA178" s="490"/>
      <c r="HB178" s="490"/>
      <c r="HC178" s="490"/>
      <c r="HD178" s="490"/>
      <c r="HE178" s="490"/>
      <c r="HF178" s="490"/>
      <c r="HG178" s="490"/>
      <c r="HH178" s="490"/>
      <c r="HI178" s="490"/>
      <c r="HJ178" s="490"/>
      <c r="HK178" s="490"/>
      <c r="HL178" s="490"/>
      <c r="HM178" s="490"/>
      <c r="HN178" s="490"/>
      <c r="HO178" s="490"/>
      <c r="HP178" s="490"/>
      <c r="HQ178" s="490"/>
      <c r="HR178" s="490"/>
      <c r="HS178" s="490"/>
      <c r="HT178" s="490"/>
      <c r="HU178" s="490"/>
      <c r="HV178" s="490"/>
      <c r="HW178" s="490"/>
      <c r="HX178" s="490"/>
      <c r="HY178" s="490"/>
      <c r="HZ178" s="490"/>
      <c r="IA178" s="490"/>
      <c r="IB178" s="490"/>
      <c r="IC178" s="490"/>
      <c r="ID178" s="490"/>
      <c r="IE178" s="490"/>
      <c r="IF178" s="490"/>
      <c r="IG178" s="490"/>
    </row>
    <row r="179" spans="1:241" ht="33" customHeight="1">
      <c r="A179" s="430"/>
      <c r="B179" s="921"/>
      <c r="C179" s="924"/>
      <c r="D179" s="434">
        <f>IF(E179=0,"",5)</f>
        <v>5</v>
      </c>
      <c r="E179" s="496" t="s">
        <v>753</v>
      </c>
      <c r="F179" s="447"/>
      <c r="G179" s="902"/>
      <c r="H179" s="902"/>
      <c r="I179" s="902"/>
      <c r="J179" s="902"/>
      <c r="K179" s="483"/>
      <c r="L179" s="484"/>
      <c r="M179" s="485"/>
      <c r="N179" s="486">
        <f t="shared" si="9"/>
        <v>0</v>
      </c>
      <c r="O179" s="486"/>
      <c r="P179" s="487"/>
      <c r="Q179" s="487"/>
      <c r="R179" s="487"/>
      <c r="S179" s="487"/>
      <c r="T179" s="490"/>
      <c r="U179" s="490"/>
      <c r="V179" s="490"/>
      <c r="W179" s="490"/>
      <c r="X179" s="490"/>
      <c r="Y179" s="490"/>
      <c r="Z179" s="490"/>
      <c r="AA179" s="490"/>
      <c r="AB179" s="490"/>
      <c r="AC179" s="490"/>
      <c r="AD179" s="490"/>
      <c r="AE179" s="490"/>
      <c r="AF179" s="490"/>
      <c r="AG179" s="490"/>
      <c r="AH179" s="490"/>
      <c r="AI179" s="490"/>
      <c r="AJ179" s="490"/>
      <c r="AK179" s="490"/>
      <c r="AL179" s="490"/>
      <c r="AM179" s="490"/>
      <c r="AN179" s="490"/>
      <c r="AO179" s="490"/>
      <c r="AP179" s="490"/>
      <c r="AQ179" s="490"/>
      <c r="AR179" s="490"/>
      <c r="AS179" s="490"/>
      <c r="AT179" s="490"/>
      <c r="AU179" s="490"/>
      <c r="AV179" s="490"/>
      <c r="AW179" s="490"/>
      <c r="AX179" s="490"/>
      <c r="AY179" s="490"/>
      <c r="AZ179" s="490"/>
      <c r="BA179" s="490"/>
      <c r="BB179" s="490"/>
      <c r="BC179" s="490"/>
      <c r="BD179" s="490"/>
      <c r="BE179" s="490"/>
      <c r="BF179" s="490"/>
      <c r="BG179" s="490"/>
      <c r="BH179" s="490"/>
      <c r="BI179" s="490"/>
      <c r="BJ179" s="490"/>
      <c r="BK179" s="490"/>
      <c r="BL179" s="490"/>
      <c r="BM179" s="490"/>
      <c r="BN179" s="490"/>
      <c r="BO179" s="490"/>
      <c r="BP179" s="490"/>
      <c r="BQ179" s="490"/>
      <c r="BR179" s="490"/>
      <c r="BS179" s="490"/>
      <c r="BT179" s="490"/>
      <c r="BU179" s="490"/>
      <c r="BV179" s="490"/>
      <c r="BW179" s="490"/>
      <c r="BX179" s="490"/>
      <c r="BY179" s="490"/>
      <c r="BZ179" s="490"/>
      <c r="CA179" s="490"/>
      <c r="CB179" s="490"/>
      <c r="CC179" s="490"/>
      <c r="CD179" s="490"/>
      <c r="CE179" s="490"/>
      <c r="CF179" s="490"/>
      <c r="CG179" s="490"/>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0"/>
      <c r="DM179" s="490"/>
      <c r="DN179" s="490"/>
      <c r="DO179" s="490"/>
      <c r="DP179" s="490"/>
      <c r="DQ179" s="490"/>
      <c r="DR179" s="490"/>
      <c r="DS179" s="490"/>
      <c r="DT179" s="490"/>
      <c r="DU179" s="490"/>
      <c r="DV179" s="490"/>
      <c r="DW179" s="490"/>
      <c r="DX179" s="490"/>
      <c r="DY179" s="490"/>
      <c r="DZ179" s="490"/>
      <c r="EA179" s="490"/>
      <c r="EB179" s="490"/>
      <c r="EC179" s="490"/>
      <c r="ED179" s="490"/>
      <c r="EE179" s="490"/>
      <c r="EF179" s="490"/>
      <c r="EG179" s="490"/>
      <c r="EH179" s="490"/>
      <c r="EI179" s="490"/>
      <c r="EJ179" s="490"/>
      <c r="EK179" s="490"/>
      <c r="EL179" s="490"/>
      <c r="EM179" s="490"/>
      <c r="EN179" s="490"/>
      <c r="EO179" s="490"/>
      <c r="EP179" s="490"/>
      <c r="EQ179" s="490"/>
      <c r="ER179" s="490"/>
      <c r="ES179" s="490"/>
      <c r="ET179" s="490"/>
      <c r="EU179" s="490"/>
      <c r="EV179" s="490"/>
      <c r="EW179" s="490"/>
      <c r="EX179" s="490"/>
      <c r="EY179" s="490"/>
      <c r="EZ179" s="490"/>
      <c r="FA179" s="490"/>
      <c r="FB179" s="490"/>
      <c r="FC179" s="490"/>
      <c r="FD179" s="490"/>
      <c r="FE179" s="490"/>
      <c r="FF179" s="490"/>
      <c r="FG179" s="490"/>
      <c r="FH179" s="490"/>
      <c r="FI179" s="490"/>
      <c r="FJ179" s="490"/>
      <c r="FK179" s="490"/>
      <c r="FL179" s="490"/>
      <c r="FM179" s="490"/>
      <c r="FN179" s="490"/>
      <c r="FO179" s="490"/>
      <c r="FP179" s="490"/>
      <c r="FQ179" s="490"/>
      <c r="FR179" s="490"/>
      <c r="FS179" s="490"/>
      <c r="FT179" s="490"/>
      <c r="FU179" s="490"/>
      <c r="FV179" s="490"/>
      <c r="FW179" s="490"/>
      <c r="FX179" s="490"/>
      <c r="FY179" s="490"/>
      <c r="FZ179" s="490"/>
      <c r="GA179" s="490"/>
      <c r="GB179" s="490"/>
      <c r="GC179" s="490"/>
      <c r="GD179" s="490"/>
      <c r="GE179" s="490"/>
      <c r="GF179" s="490"/>
      <c r="GG179" s="490"/>
      <c r="GH179" s="490"/>
      <c r="GI179" s="490"/>
      <c r="GJ179" s="490"/>
      <c r="GK179" s="490"/>
      <c r="GL179" s="490"/>
      <c r="GM179" s="490"/>
      <c r="GN179" s="490"/>
      <c r="GO179" s="490"/>
      <c r="GP179" s="490"/>
      <c r="GQ179" s="490"/>
      <c r="GR179" s="490"/>
      <c r="GS179" s="490"/>
      <c r="GT179" s="490"/>
      <c r="GU179" s="490"/>
      <c r="GV179" s="490"/>
      <c r="GW179" s="490"/>
      <c r="GX179" s="490"/>
      <c r="GY179" s="490"/>
      <c r="GZ179" s="490"/>
      <c r="HA179" s="490"/>
      <c r="HB179" s="490"/>
      <c r="HC179" s="490"/>
      <c r="HD179" s="490"/>
      <c r="HE179" s="490"/>
      <c r="HF179" s="490"/>
      <c r="HG179" s="490"/>
      <c r="HH179" s="490"/>
      <c r="HI179" s="490"/>
      <c r="HJ179" s="490"/>
      <c r="HK179" s="490"/>
      <c r="HL179" s="490"/>
      <c r="HM179" s="490"/>
      <c r="HN179" s="490"/>
      <c r="HO179" s="490"/>
      <c r="HP179" s="490"/>
      <c r="HQ179" s="490"/>
      <c r="HR179" s="490"/>
      <c r="HS179" s="490"/>
      <c r="HT179" s="490"/>
      <c r="HU179" s="490"/>
      <c r="HV179" s="490"/>
      <c r="HW179" s="490"/>
      <c r="HX179" s="490"/>
      <c r="HY179" s="490"/>
      <c r="HZ179" s="490"/>
      <c r="IA179" s="490"/>
      <c r="IB179" s="490"/>
      <c r="IC179" s="490"/>
      <c r="ID179" s="490"/>
      <c r="IE179" s="490"/>
      <c r="IF179" s="490"/>
      <c r="IG179" s="490"/>
    </row>
    <row r="180" spans="1:241" ht="41.25" customHeight="1">
      <c r="A180" s="430" t="str">
        <f t="shared" si="8"/>
        <v>Baris Terisi</v>
      </c>
      <c r="B180" s="922"/>
      <c r="C180" s="925"/>
      <c r="D180" s="434">
        <f>IF(E180=0,"",6)</f>
        <v>6</v>
      </c>
      <c r="E180" s="437" t="s">
        <v>754</v>
      </c>
      <c r="F180" s="450"/>
      <c r="G180" s="902"/>
      <c r="H180" s="902"/>
      <c r="I180" s="902"/>
      <c r="J180" s="902"/>
      <c r="K180" s="483"/>
      <c r="L180" s="484"/>
      <c r="M180" s="485"/>
      <c r="N180" s="486">
        <f t="shared" si="9"/>
        <v>0</v>
      </c>
      <c r="O180" s="486"/>
      <c r="P180" s="487"/>
      <c r="Q180" s="487"/>
      <c r="R180" s="487"/>
      <c r="S180" s="487"/>
      <c r="T180" s="490"/>
      <c r="U180" s="490"/>
      <c r="V180" s="490"/>
      <c r="W180" s="490"/>
      <c r="X180" s="490"/>
      <c r="Y180" s="490"/>
      <c r="Z180" s="490"/>
      <c r="AA180" s="490"/>
      <c r="AB180" s="490"/>
      <c r="AC180" s="490"/>
      <c r="AD180" s="490"/>
      <c r="AE180" s="490"/>
      <c r="AF180" s="490"/>
      <c r="AG180" s="490"/>
      <c r="AH180" s="490"/>
      <c r="AI180" s="490"/>
      <c r="AJ180" s="490"/>
      <c r="AK180" s="490"/>
      <c r="AL180" s="490"/>
      <c r="AM180" s="490"/>
      <c r="AN180" s="490"/>
      <c r="AO180" s="490"/>
      <c r="AP180" s="490"/>
      <c r="AQ180" s="490"/>
      <c r="AR180" s="490"/>
      <c r="AS180" s="490"/>
      <c r="AT180" s="490"/>
      <c r="AU180" s="490"/>
      <c r="AV180" s="490"/>
      <c r="AW180" s="490"/>
      <c r="AX180" s="490"/>
      <c r="AY180" s="490"/>
      <c r="AZ180" s="490"/>
      <c r="BA180" s="490"/>
      <c r="BB180" s="490"/>
      <c r="BC180" s="490"/>
      <c r="BD180" s="490"/>
      <c r="BE180" s="490"/>
      <c r="BF180" s="490"/>
      <c r="BG180" s="490"/>
      <c r="BH180" s="490"/>
      <c r="BI180" s="490"/>
      <c r="BJ180" s="490"/>
      <c r="BK180" s="490"/>
      <c r="BL180" s="490"/>
      <c r="BM180" s="490"/>
      <c r="BN180" s="490"/>
      <c r="BO180" s="490"/>
      <c r="BP180" s="490"/>
      <c r="BQ180" s="490"/>
      <c r="BR180" s="490"/>
      <c r="BS180" s="490"/>
      <c r="BT180" s="490"/>
      <c r="BU180" s="490"/>
      <c r="BV180" s="490"/>
      <c r="BW180" s="490"/>
      <c r="BX180" s="490"/>
      <c r="BY180" s="490"/>
      <c r="BZ180" s="490"/>
      <c r="CA180" s="490"/>
      <c r="CB180" s="490"/>
      <c r="CC180" s="490"/>
      <c r="CD180" s="490"/>
      <c r="CE180" s="490"/>
      <c r="CF180" s="490"/>
      <c r="CG180" s="490"/>
      <c r="CH180" s="490"/>
      <c r="CI180" s="490"/>
      <c r="CJ180" s="490"/>
      <c r="CK180" s="490"/>
      <c r="CL180" s="490"/>
      <c r="CM180" s="490"/>
      <c r="CN180" s="490"/>
      <c r="CO180" s="490"/>
      <c r="CP180" s="490"/>
      <c r="CQ180" s="490"/>
      <c r="CR180" s="490"/>
      <c r="CS180" s="490"/>
      <c r="CT180" s="490"/>
      <c r="CU180" s="490"/>
      <c r="CV180" s="490"/>
      <c r="CW180" s="490"/>
      <c r="CX180" s="490"/>
      <c r="CY180" s="490"/>
      <c r="CZ180" s="490"/>
      <c r="DA180" s="490"/>
      <c r="DB180" s="490"/>
      <c r="DC180" s="490"/>
      <c r="DD180" s="490"/>
      <c r="DE180" s="490"/>
      <c r="DF180" s="490"/>
      <c r="DG180" s="490"/>
      <c r="DH180" s="490"/>
      <c r="DI180" s="490"/>
      <c r="DJ180" s="490"/>
      <c r="DK180" s="490"/>
      <c r="DL180" s="490"/>
      <c r="DM180" s="490"/>
      <c r="DN180" s="490"/>
      <c r="DO180" s="490"/>
      <c r="DP180" s="490"/>
      <c r="DQ180" s="490"/>
      <c r="DR180" s="490"/>
      <c r="DS180" s="490"/>
      <c r="DT180" s="490"/>
      <c r="DU180" s="490"/>
      <c r="DV180" s="490"/>
      <c r="DW180" s="490"/>
      <c r="DX180" s="490"/>
      <c r="DY180" s="490"/>
      <c r="DZ180" s="490"/>
      <c r="EA180" s="490"/>
      <c r="EB180" s="490"/>
      <c r="EC180" s="490"/>
      <c r="ED180" s="490"/>
      <c r="EE180" s="490"/>
      <c r="EF180" s="490"/>
      <c r="EG180" s="490"/>
      <c r="EH180" s="490"/>
      <c r="EI180" s="490"/>
      <c r="EJ180" s="490"/>
      <c r="EK180" s="490"/>
      <c r="EL180" s="490"/>
      <c r="EM180" s="490"/>
      <c r="EN180" s="490"/>
      <c r="EO180" s="490"/>
      <c r="EP180" s="490"/>
      <c r="EQ180" s="490"/>
      <c r="ER180" s="490"/>
      <c r="ES180" s="490"/>
      <c r="ET180" s="490"/>
      <c r="EU180" s="490"/>
      <c r="EV180" s="490"/>
      <c r="EW180" s="490"/>
      <c r="EX180" s="490"/>
      <c r="EY180" s="490"/>
      <c r="EZ180" s="490"/>
      <c r="FA180" s="490"/>
      <c r="FB180" s="490"/>
      <c r="FC180" s="490"/>
      <c r="FD180" s="490"/>
      <c r="FE180" s="490"/>
      <c r="FF180" s="490"/>
      <c r="FG180" s="490"/>
      <c r="FH180" s="490"/>
      <c r="FI180" s="490"/>
      <c r="FJ180" s="490"/>
      <c r="FK180" s="490"/>
      <c r="FL180" s="490"/>
      <c r="FM180" s="490"/>
      <c r="FN180" s="490"/>
      <c r="FO180" s="490"/>
      <c r="FP180" s="490"/>
      <c r="FQ180" s="490"/>
      <c r="FR180" s="490"/>
      <c r="FS180" s="490"/>
      <c r="FT180" s="490"/>
      <c r="FU180" s="490"/>
      <c r="FV180" s="490"/>
      <c r="FW180" s="490"/>
      <c r="FX180" s="490"/>
      <c r="FY180" s="490"/>
      <c r="FZ180" s="490"/>
      <c r="GA180" s="490"/>
      <c r="GB180" s="490"/>
      <c r="GC180" s="490"/>
      <c r="GD180" s="490"/>
      <c r="GE180" s="490"/>
      <c r="GF180" s="490"/>
      <c r="GG180" s="490"/>
      <c r="GH180" s="490"/>
      <c r="GI180" s="490"/>
      <c r="GJ180" s="490"/>
      <c r="GK180" s="490"/>
      <c r="GL180" s="490"/>
      <c r="GM180" s="490"/>
      <c r="GN180" s="490"/>
      <c r="GO180" s="490"/>
      <c r="GP180" s="490"/>
      <c r="GQ180" s="490"/>
      <c r="GR180" s="490"/>
      <c r="GS180" s="490"/>
      <c r="GT180" s="490"/>
      <c r="GU180" s="490"/>
      <c r="GV180" s="490"/>
      <c r="GW180" s="490"/>
      <c r="GX180" s="490"/>
      <c r="GY180" s="490"/>
      <c r="GZ180" s="490"/>
      <c r="HA180" s="490"/>
      <c r="HB180" s="490"/>
      <c r="HC180" s="490"/>
      <c r="HD180" s="490"/>
      <c r="HE180" s="490"/>
      <c r="HF180" s="490"/>
      <c r="HG180" s="490"/>
      <c r="HH180" s="490"/>
      <c r="HI180" s="490"/>
      <c r="HJ180" s="490"/>
      <c r="HK180" s="490"/>
      <c r="HL180" s="490"/>
      <c r="HM180" s="490"/>
      <c r="HN180" s="490"/>
      <c r="HO180" s="490"/>
      <c r="HP180" s="490"/>
      <c r="HQ180" s="490"/>
      <c r="HR180" s="490"/>
      <c r="HS180" s="490"/>
      <c r="HT180" s="490"/>
      <c r="HU180" s="490"/>
      <c r="HV180" s="490"/>
      <c r="HW180" s="490"/>
      <c r="HX180" s="490"/>
      <c r="HY180" s="490"/>
      <c r="HZ180" s="490"/>
      <c r="IA180" s="490"/>
      <c r="IB180" s="490"/>
      <c r="IC180" s="490"/>
      <c r="ID180" s="490"/>
      <c r="IE180" s="490"/>
      <c r="IF180" s="490"/>
      <c r="IG180" s="490"/>
    </row>
    <row r="181" spans="1:241" ht="58.5" customHeight="1">
      <c r="A181" s="430" t="str">
        <f t="shared" si="8"/>
        <v>Baris Terisi</v>
      </c>
      <c r="B181" s="920">
        <v>2</v>
      </c>
      <c r="C181" s="923" t="s">
        <v>755</v>
      </c>
      <c r="D181" s="431">
        <f>IF(E181=0,"",1)</f>
        <v>1</v>
      </c>
      <c r="E181" s="432" t="s">
        <v>756</v>
      </c>
      <c r="F181" s="446"/>
      <c r="G181" s="902">
        <f>IF($S181=$O$174,$S181,1)</f>
        <v>1</v>
      </c>
      <c r="H181" s="902">
        <f>IF($S181=$P$174,$S181,2)</f>
        <v>2</v>
      </c>
      <c r="I181" s="902">
        <f>IF($S181=$Q$174,$S181,3)</f>
        <v>3</v>
      </c>
      <c r="J181" s="902">
        <f>IF($S181=$R$174,$S181,4)</f>
        <v>4</v>
      </c>
      <c r="K181" s="483"/>
      <c r="L181" s="484"/>
      <c r="M181" s="485"/>
      <c r="N181" s="486">
        <f t="shared" si="9"/>
        <v>0</v>
      </c>
      <c r="O181" s="486">
        <f>SUM(N181:N184)</f>
        <v>0</v>
      </c>
      <c r="P181" s="487">
        <v>4</v>
      </c>
      <c r="Q181" s="487">
        <f>(O181/P181)*100</f>
        <v>0</v>
      </c>
      <c r="R181" s="221">
        <f>IF(Q181&gt;=80,4,IF(Q181&gt;=60,3,IF(Q181&gt;=40,2,IF(Q181&gt;=20,1,0))))</f>
        <v>0</v>
      </c>
      <c r="S181" s="487">
        <f>IF(R181=1,$O$174,IF(R181=2,$P$174,IF(R181=3,$Q$174,IF(R181=4,$R$174,0))))</f>
        <v>0</v>
      </c>
      <c r="T181" s="490"/>
      <c r="U181" s="490"/>
      <c r="V181" s="490"/>
      <c r="W181" s="490"/>
      <c r="X181" s="490"/>
      <c r="Y181" s="490"/>
      <c r="Z181" s="490"/>
      <c r="AA181" s="490"/>
      <c r="AB181" s="490"/>
      <c r="AC181" s="490"/>
      <c r="AD181" s="490"/>
      <c r="AE181" s="490"/>
      <c r="AF181" s="490"/>
      <c r="AG181" s="490"/>
      <c r="AH181" s="490"/>
      <c r="AI181" s="490"/>
      <c r="AJ181" s="490"/>
      <c r="AK181" s="490"/>
      <c r="AL181" s="490"/>
      <c r="AM181" s="490"/>
      <c r="AN181" s="490"/>
      <c r="AO181" s="490"/>
      <c r="AP181" s="490"/>
      <c r="AQ181" s="490"/>
      <c r="AR181" s="490"/>
      <c r="AS181" s="490"/>
      <c r="AT181" s="490"/>
      <c r="AU181" s="490"/>
      <c r="AV181" s="490"/>
      <c r="AW181" s="490"/>
      <c r="AX181" s="490"/>
      <c r="AY181" s="490"/>
      <c r="AZ181" s="490"/>
      <c r="BA181" s="490"/>
      <c r="BB181" s="490"/>
      <c r="BC181" s="490"/>
      <c r="BD181" s="490"/>
      <c r="BE181" s="490"/>
      <c r="BF181" s="490"/>
      <c r="BG181" s="490"/>
      <c r="BH181" s="490"/>
      <c r="BI181" s="490"/>
      <c r="BJ181" s="490"/>
      <c r="BK181" s="490"/>
      <c r="BL181" s="490"/>
      <c r="BM181" s="490"/>
      <c r="BN181" s="490"/>
      <c r="BO181" s="490"/>
      <c r="BP181" s="490"/>
      <c r="BQ181" s="490"/>
      <c r="BR181" s="490"/>
      <c r="BS181" s="490"/>
      <c r="BT181" s="490"/>
      <c r="BU181" s="490"/>
      <c r="BV181" s="490"/>
      <c r="BW181" s="490"/>
      <c r="BX181" s="490"/>
      <c r="BY181" s="490"/>
      <c r="BZ181" s="490"/>
      <c r="CA181" s="490"/>
      <c r="CB181" s="490"/>
      <c r="CC181" s="490"/>
      <c r="CD181" s="490"/>
      <c r="CE181" s="490"/>
      <c r="CF181" s="490"/>
      <c r="CG181" s="490"/>
      <c r="CH181" s="490"/>
      <c r="CI181" s="490"/>
      <c r="CJ181" s="490"/>
      <c r="CK181" s="490"/>
      <c r="CL181" s="490"/>
      <c r="CM181" s="490"/>
      <c r="CN181" s="490"/>
      <c r="CO181" s="490"/>
      <c r="CP181" s="490"/>
      <c r="CQ181" s="490"/>
      <c r="CR181" s="490"/>
      <c r="CS181" s="490"/>
      <c r="CT181" s="490"/>
      <c r="CU181" s="490"/>
      <c r="CV181" s="490"/>
      <c r="CW181" s="490"/>
      <c r="CX181" s="490"/>
      <c r="CY181" s="490"/>
      <c r="CZ181" s="490"/>
      <c r="DA181" s="490"/>
      <c r="DB181" s="490"/>
      <c r="DC181" s="490"/>
      <c r="DD181" s="490"/>
      <c r="DE181" s="490"/>
      <c r="DF181" s="490"/>
      <c r="DG181" s="490"/>
      <c r="DH181" s="490"/>
      <c r="DI181" s="490"/>
      <c r="DJ181" s="490"/>
      <c r="DK181" s="490"/>
      <c r="DL181" s="490"/>
      <c r="DM181" s="490"/>
      <c r="DN181" s="490"/>
      <c r="DO181" s="490"/>
      <c r="DP181" s="490"/>
      <c r="DQ181" s="490"/>
      <c r="DR181" s="490"/>
      <c r="DS181" s="490"/>
      <c r="DT181" s="490"/>
      <c r="DU181" s="490"/>
      <c r="DV181" s="490"/>
      <c r="DW181" s="490"/>
      <c r="DX181" s="490"/>
      <c r="DY181" s="490"/>
      <c r="DZ181" s="490"/>
      <c r="EA181" s="490"/>
      <c r="EB181" s="490"/>
      <c r="EC181" s="490"/>
      <c r="ED181" s="490"/>
      <c r="EE181" s="490"/>
      <c r="EF181" s="490"/>
      <c r="EG181" s="490"/>
      <c r="EH181" s="490"/>
      <c r="EI181" s="490"/>
      <c r="EJ181" s="490"/>
      <c r="EK181" s="490"/>
      <c r="EL181" s="490"/>
      <c r="EM181" s="490"/>
      <c r="EN181" s="490"/>
      <c r="EO181" s="490"/>
      <c r="EP181" s="490"/>
      <c r="EQ181" s="490"/>
      <c r="ER181" s="490"/>
      <c r="ES181" s="490"/>
      <c r="ET181" s="490"/>
      <c r="EU181" s="490"/>
      <c r="EV181" s="490"/>
      <c r="EW181" s="490"/>
      <c r="EX181" s="490"/>
      <c r="EY181" s="490"/>
      <c r="EZ181" s="490"/>
      <c r="FA181" s="490"/>
      <c r="FB181" s="490"/>
      <c r="FC181" s="490"/>
      <c r="FD181" s="490"/>
      <c r="FE181" s="490"/>
      <c r="FF181" s="490"/>
      <c r="FG181" s="490"/>
      <c r="FH181" s="490"/>
      <c r="FI181" s="490"/>
      <c r="FJ181" s="490"/>
      <c r="FK181" s="490"/>
      <c r="FL181" s="490"/>
      <c r="FM181" s="490"/>
      <c r="FN181" s="490"/>
      <c r="FO181" s="490"/>
      <c r="FP181" s="490"/>
      <c r="FQ181" s="490"/>
      <c r="FR181" s="490"/>
      <c r="FS181" s="490"/>
      <c r="FT181" s="490"/>
      <c r="FU181" s="490"/>
      <c r="FV181" s="490"/>
      <c r="FW181" s="490"/>
      <c r="FX181" s="490"/>
      <c r="FY181" s="490"/>
      <c r="FZ181" s="490"/>
      <c r="GA181" s="490"/>
      <c r="GB181" s="490"/>
      <c r="GC181" s="490"/>
      <c r="GD181" s="490"/>
      <c r="GE181" s="490"/>
      <c r="GF181" s="490"/>
      <c r="GG181" s="490"/>
      <c r="GH181" s="490"/>
      <c r="GI181" s="490"/>
      <c r="GJ181" s="490"/>
      <c r="GK181" s="490"/>
      <c r="GL181" s="490"/>
      <c r="GM181" s="490"/>
      <c r="GN181" s="490"/>
      <c r="GO181" s="490"/>
      <c r="GP181" s="490"/>
      <c r="GQ181" s="490"/>
      <c r="GR181" s="490"/>
      <c r="GS181" s="490"/>
      <c r="GT181" s="490"/>
      <c r="GU181" s="490"/>
      <c r="GV181" s="490"/>
      <c r="GW181" s="490"/>
      <c r="GX181" s="490"/>
      <c r="GY181" s="490"/>
      <c r="GZ181" s="490"/>
      <c r="HA181" s="490"/>
      <c r="HB181" s="490"/>
      <c r="HC181" s="490"/>
      <c r="HD181" s="490"/>
      <c r="HE181" s="490"/>
      <c r="HF181" s="490"/>
      <c r="HG181" s="490"/>
      <c r="HH181" s="490"/>
      <c r="HI181" s="490"/>
      <c r="HJ181" s="490"/>
      <c r="HK181" s="490"/>
      <c r="HL181" s="490"/>
      <c r="HM181" s="490"/>
      <c r="HN181" s="490"/>
      <c r="HO181" s="490"/>
      <c r="HP181" s="490"/>
      <c r="HQ181" s="490"/>
      <c r="HR181" s="490"/>
      <c r="HS181" s="490"/>
      <c r="HT181" s="490"/>
      <c r="HU181" s="490"/>
      <c r="HV181" s="490"/>
      <c r="HW181" s="490"/>
      <c r="HX181" s="490"/>
      <c r="HY181" s="490"/>
      <c r="HZ181" s="490"/>
      <c r="IA181" s="490"/>
      <c r="IB181" s="490"/>
      <c r="IC181" s="490"/>
      <c r="ID181" s="490"/>
      <c r="IE181" s="490"/>
      <c r="IF181" s="490"/>
      <c r="IG181" s="490"/>
    </row>
    <row r="182" spans="1:241" ht="69" customHeight="1">
      <c r="A182" s="430" t="str">
        <f t="shared" si="8"/>
        <v>Baris Terisi</v>
      </c>
      <c r="B182" s="921"/>
      <c r="C182" s="924"/>
      <c r="D182" s="434">
        <f>IF(E182=0,"",2)</f>
        <v>2</v>
      </c>
      <c r="E182" s="435" t="s">
        <v>757</v>
      </c>
      <c r="F182" s="447"/>
      <c r="G182" s="902"/>
      <c r="H182" s="902"/>
      <c r="I182" s="902"/>
      <c r="J182" s="902"/>
      <c r="K182" s="483"/>
      <c r="L182" s="484"/>
      <c r="M182" s="485"/>
      <c r="N182" s="486">
        <f t="shared" si="9"/>
        <v>0</v>
      </c>
      <c r="O182" s="486"/>
      <c r="P182" s="487"/>
      <c r="Q182" s="487"/>
      <c r="R182" s="487"/>
      <c r="S182" s="487"/>
      <c r="T182" s="490"/>
      <c r="U182" s="490"/>
      <c r="V182" s="490"/>
      <c r="W182" s="490"/>
      <c r="X182" s="490"/>
      <c r="Y182" s="490"/>
      <c r="Z182" s="490"/>
      <c r="AA182" s="490"/>
      <c r="AB182" s="490"/>
      <c r="AC182" s="490"/>
      <c r="AD182" s="490"/>
      <c r="AE182" s="490"/>
      <c r="AF182" s="490"/>
      <c r="AG182" s="490"/>
      <c r="AH182" s="490"/>
      <c r="AI182" s="490"/>
      <c r="AJ182" s="490"/>
      <c r="AK182" s="490"/>
      <c r="AL182" s="490"/>
      <c r="AM182" s="490"/>
      <c r="AN182" s="490"/>
      <c r="AO182" s="490"/>
      <c r="AP182" s="490"/>
      <c r="AQ182" s="490"/>
      <c r="AR182" s="490"/>
      <c r="AS182" s="490"/>
      <c r="AT182" s="490"/>
      <c r="AU182" s="490"/>
      <c r="AV182" s="490"/>
      <c r="AW182" s="490"/>
      <c r="AX182" s="490"/>
      <c r="AY182" s="490"/>
      <c r="AZ182" s="490"/>
      <c r="BA182" s="490"/>
      <c r="BB182" s="490"/>
      <c r="BC182" s="490"/>
      <c r="BD182" s="490"/>
      <c r="BE182" s="490"/>
      <c r="BF182" s="490"/>
      <c r="BG182" s="490"/>
      <c r="BH182" s="490"/>
      <c r="BI182" s="490"/>
      <c r="BJ182" s="490"/>
      <c r="BK182" s="490"/>
      <c r="BL182" s="490"/>
      <c r="BM182" s="490"/>
      <c r="BN182" s="490"/>
      <c r="BO182" s="490"/>
      <c r="BP182" s="490"/>
      <c r="BQ182" s="490"/>
      <c r="BR182" s="490"/>
      <c r="BS182" s="490"/>
      <c r="BT182" s="490"/>
      <c r="BU182" s="490"/>
      <c r="BV182" s="490"/>
      <c r="BW182" s="490"/>
      <c r="BX182" s="490"/>
      <c r="BY182" s="490"/>
      <c r="BZ182" s="490"/>
      <c r="CA182" s="490"/>
      <c r="CB182" s="490"/>
      <c r="CC182" s="490"/>
      <c r="CD182" s="490"/>
      <c r="CE182" s="490"/>
      <c r="CF182" s="490"/>
      <c r="CG182" s="490"/>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0"/>
      <c r="DM182" s="490"/>
      <c r="DN182" s="490"/>
      <c r="DO182" s="490"/>
      <c r="DP182" s="490"/>
      <c r="DQ182" s="490"/>
      <c r="DR182" s="490"/>
      <c r="DS182" s="490"/>
      <c r="DT182" s="490"/>
      <c r="DU182" s="490"/>
      <c r="DV182" s="490"/>
      <c r="DW182" s="490"/>
      <c r="DX182" s="490"/>
      <c r="DY182" s="490"/>
      <c r="DZ182" s="490"/>
      <c r="EA182" s="490"/>
      <c r="EB182" s="490"/>
      <c r="EC182" s="490"/>
      <c r="ED182" s="490"/>
      <c r="EE182" s="490"/>
      <c r="EF182" s="490"/>
      <c r="EG182" s="490"/>
      <c r="EH182" s="490"/>
      <c r="EI182" s="490"/>
      <c r="EJ182" s="490"/>
      <c r="EK182" s="490"/>
      <c r="EL182" s="490"/>
      <c r="EM182" s="490"/>
      <c r="EN182" s="490"/>
      <c r="EO182" s="490"/>
      <c r="EP182" s="490"/>
      <c r="EQ182" s="490"/>
      <c r="ER182" s="490"/>
      <c r="ES182" s="490"/>
      <c r="ET182" s="490"/>
      <c r="EU182" s="490"/>
      <c r="EV182" s="490"/>
      <c r="EW182" s="490"/>
      <c r="EX182" s="490"/>
      <c r="EY182" s="490"/>
      <c r="EZ182" s="490"/>
      <c r="FA182" s="490"/>
      <c r="FB182" s="490"/>
      <c r="FC182" s="490"/>
      <c r="FD182" s="490"/>
      <c r="FE182" s="490"/>
      <c r="FF182" s="490"/>
      <c r="FG182" s="490"/>
      <c r="FH182" s="490"/>
      <c r="FI182" s="490"/>
      <c r="FJ182" s="490"/>
      <c r="FK182" s="490"/>
      <c r="FL182" s="490"/>
      <c r="FM182" s="490"/>
      <c r="FN182" s="490"/>
      <c r="FO182" s="490"/>
      <c r="FP182" s="490"/>
      <c r="FQ182" s="490"/>
      <c r="FR182" s="490"/>
      <c r="FS182" s="490"/>
      <c r="FT182" s="490"/>
      <c r="FU182" s="490"/>
      <c r="FV182" s="490"/>
      <c r="FW182" s="490"/>
      <c r="FX182" s="490"/>
      <c r="FY182" s="490"/>
      <c r="FZ182" s="490"/>
      <c r="GA182" s="490"/>
      <c r="GB182" s="490"/>
      <c r="GC182" s="490"/>
      <c r="GD182" s="490"/>
      <c r="GE182" s="490"/>
      <c r="GF182" s="490"/>
      <c r="GG182" s="490"/>
      <c r="GH182" s="490"/>
      <c r="GI182" s="490"/>
      <c r="GJ182" s="490"/>
      <c r="GK182" s="490"/>
      <c r="GL182" s="490"/>
      <c r="GM182" s="490"/>
      <c r="GN182" s="490"/>
      <c r="GO182" s="490"/>
      <c r="GP182" s="490"/>
      <c r="GQ182" s="490"/>
      <c r="GR182" s="490"/>
      <c r="GS182" s="490"/>
      <c r="GT182" s="490"/>
      <c r="GU182" s="490"/>
      <c r="GV182" s="490"/>
      <c r="GW182" s="490"/>
      <c r="GX182" s="490"/>
      <c r="GY182" s="490"/>
      <c r="GZ182" s="490"/>
      <c r="HA182" s="490"/>
      <c r="HB182" s="490"/>
      <c r="HC182" s="490"/>
      <c r="HD182" s="490"/>
      <c r="HE182" s="490"/>
      <c r="HF182" s="490"/>
      <c r="HG182" s="490"/>
      <c r="HH182" s="490"/>
      <c r="HI182" s="490"/>
      <c r="HJ182" s="490"/>
      <c r="HK182" s="490"/>
      <c r="HL182" s="490"/>
      <c r="HM182" s="490"/>
      <c r="HN182" s="490"/>
      <c r="HO182" s="490"/>
      <c r="HP182" s="490"/>
      <c r="HQ182" s="490"/>
      <c r="HR182" s="490"/>
      <c r="HS182" s="490"/>
      <c r="HT182" s="490"/>
      <c r="HU182" s="490"/>
      <c r="HV182" s="490"/>
      <c r="HW182" s="490"/>
      <c r="HX182" s="490"/>
      <c r="HY182" s="490"/>
      <c r="HZ182" s="490"/>
      <c r="IA182" s="490"/>
      <c r="IB182" s="490"/>
      <c r="IC182" s="490"/>
      <c r="ID182" s="490"/>
      <c r="IE182" s="490"/>
      <c r="IF182" s="490"/>
      <c r="IG182" s="490"/>
    </row>
    <row r="183" spans="1:241" ht="44.25" customHeight="1">
      <c r="A183" s="430" t="str">
        <f t="shared" si="8"/>
        <v>Baris Terisi</v>
      </c>
      <c r="B183" s="921"/>
      <c r="C183" s="924"/>
      <c r="D183" s="434">
        <f>IF(E183=0,"",3)</f>
        <v>3</v>
      </c>
      <c r="E183" s="435" t="s">
        <v>758</v>
      </c>
      <c r="F183" s="447"/>
      <c r="G183" s="902"/>
      <c r="H183" s="902"/>
      <c r="I183" s="902"/>
      <c r="J183" s="902"/>
      <c r="K183" s="483"/>
      <c r="L183" s="484"/>
      <c r="M183" s="485"/>
      <c r="N183" s="486">
        <f t="shared" si="9"/>
        <v>0</v>
      </c>
      <c r="O183" s="486"/>
      <c r="P183" s="487"/>
      <c r="Q183" s="487"/>
      <c r="R183" s="487"/>
      <c r="S183" s="487"/>
      <c r="T183" s="490"/>
      <c r="U183" s="490"/>
      <c r="V183" s="490"/>
      <c r="W183" s="490"/>
      <c r="X183" s="490"/>
      <c r="Y183" s="490"/>
      <c r="Z183" s="490"/>
      <c r="AA183" s="490"/>
      <c r="AB183" s="490"/>
      <c r="AC183" s="490"/>
      <c r="AD183" s="490"/>
      <c r="AE183" s="490"/>
      <c r="AF183" s="490"/>
      <c r="AG183" s="490"/>
      <c r="AH183" s="490"/>
      <c r="AI183" s="490"/>
      <c r="AJ183" s="490"/>
      <c r="AK183" s="490"/>
      <c r="AL183" s="490"/>
      <c r="AM183" s="490"/>
      <c r="AN183" s="490"/>
      <c r="AO183" s="490"/>
      <c r="AP183" s="490"/>
      <c r="AQ183" s="490"/>
      <c r="AR183" s="490"/>
      <c r="AS183" s="490"/>
      <c r="AT183" s="490"/>
      <c r="AU183" s="490"/>
      <c r="AV183" s="490"/>
      <c r="AW183" s="490"/>
      <c r="AX183" s="490"/>
      <c r="AY183" s="490"/>
      <c r="AZ183" s="490"/>
      <c r="BA183" s="490"/>
      <c r="BB183" s="490"/>
      <c r="BC183" s="490"/>
      <c r="BD183" s="490"/>
      <c r="BE183" s="490"/>
      <c r="BF183" s="490"/>
      <c r="BG183" s="490"/>
      <c r="BH183" s="490"/>
      <c r="BI183" s="490"/>
      <c r="BJ183" s="490"/>
      <c r="BK183" s="490"/>
      <c r="BL183" s="490"/>
      <c r="BM183" s="490"/>
      <c r="BN183" s="490"/>
      <c r="BO183" s="490"/>
      <c r="BP183" s="490"/>
      <c r="BQ183" s="490"/>
      <c r="BR183" s="490"/>
      <c r="BS183" s="490"/>
      <c r="BT183" s="490"/>
      <c r="BU183" s="490"/>
      <c r="BV183" s="490"/>
      <c r="BW183" s="490"/>
      <c r="BX183" s="490"/>
      <c r="BY183" s="490"/>
      <c r="BZ183" s="490"/>
      <c r="CA183" s="490"/>
      <c r="CB183" s="490"/>
      <c r="CC183" s="490"/>
      <c r="CD183" s="490"/>
      <c r="CE183" s="490"/>
      <c r="CF183" s="490"/>
      <c r="CG183" s="490"/>
      <c r="CH183" s="490"/>
      <c r="CI183" s="490"/>
      <c r="CJ183" s="490"/>
      <c r="CK183" s="490"/>
      <c r="CL183" s="490"/>
      <c r="CM183" s="490"/>
      <c r="CN183" s="490"/>
      <c r="CO183" s="490"/>
      <c r="CP183" s="490"/>
      <c r="CQ183" s="490"/>
      <c r="CR183" s="490"/>
      <c r="CS183" s="490"/>
      <c r="CT183" s="490"/>
      <c r="CU183" s="490"/>
      <c r="CV183" s="490"/>
      <c r="CW183" s="490"/>
      <c r="CX183" s="490"/>
      <c r="CY183" s="490"/>
      <c r="CZ183" s="490"/>
      <c r="DA183" s="490"/>
      <c r="DB183" s="490"/>
      <c r="DC183" s="490"/>
      <c r="DD183" s="490"/>
      <c r="DE183" s="490"/>
      <c r="DF183" s="490"/>
      <c r="DG183" s="490"/>
      <c r="DH183" s="490"/>
      <c r="DI183" s="490"/>
      <c r="DJ183" s="490"/>
      <c r="DK183" s="490"/>
      <c r="DL183" s="490"/>
      <c r="DM183" s="490"/>
      <c r="DN183" s="490"/>
      <c r="DO183" s="490"/>
      <c r="DP183" s="490"/>
      <c r="DQ183" s="490"/>
      <c r="DR183" s="490"/>
      <c r="DS183" s="490"/>
      <c r="DT183" s="490"/>
      <c r="DU183" s="490"/>
      <c r="DV183" s="490"/>
      <c r="DW183" s="490"/>
      <c r="DX183" s="490"/>
      <c r="DY183" s="490"/>
      <c r="DZ183" s="490"/>
      <c r="EA183" s="490"/>
      <c r="EB183" s="490"/>
      <c r="EC183" s="490"/>
      <c r="ED183" s="490"/>
      <c r="EE183" s="490"/>
      <c r="EF183" s="490"/>
      <c r="EG183" s="490"/>
      <c r="EH183" s="490"/>
      <c r="EI183" s="490"/>
      <c r="EJ183" s="490"/>
      <c r="EK183" s="490"/>
      <c r="EL183" s="490"/>
      <c r="EM183" s="490"/>
      <c r="EN183" s="490"/>
      <c r="EO183" s="490"/>
      <c r="EP183" s="490"/>
      <c r="EQ183" s="490"/>
      <c r="ER183" s="490"/>
      <c r="ES183" s="490"/>
      <c r="ET183" s="490"/>
      <c r="EU183" s="490"/>
      <c r="EV183" s="490"/>
      <c r="EW183" s="490"/>
      <c r="EX183" s="490"/>
      <c r="EY183" s="490"/>
      <c r="EZ183" s="490"/>
      <c r="FA183" s="490"/>
      <c r="FB183" s="490"/>
      <c r="FC183" s="490"/>
      <c r="FD183" s="490"/>
      <c r="FE183" s="490"/>
      <c r="FF183" s="490"/>
      <c r="FG183" s="490"/>
      <c r="FH183" s="490"/>
      <c r="FI183" s="490"/>
      <c r="FJ183" s="490"/>
      <c r="FK183" s="490"/>
      <c r="FL183" s="490"/>
      <c r="FM183" s="490"/>
      <c r="FN183" s="490"/>
      <c r="FO183" s="490"/>
      <c r="FP183" s="490"/>
      <c r="FQ183" s="490"/>
      <c r="FR183" s="490"/>
      <c r="FS183" s="490"/>
      <c r="FT183" s="490"/>
      <c r="FU183" s="490"/>
      <c r="FV183" s="490"/>
      <c r="FW183" s="490"/>
      <c r="FX183" s="490"/>
      <c r="FY183" s="490"/>
      <c r="FZ183" s="490"/>
      <c r="GA183" s="490"/>
      <c r="GB183" s="490"/>
      <c r="GC183" s="490"/>
      <c r="GD183" s="490"/>
      <c r="GE183" s="490"/>
      <c r="GF183" s="490"/>
      <c r="GG183" s="490"/>
      <c r="GH183" s="490"/>
      <c r="GI183" s="490"/>
      <c r="GJ183" s="490"/>
      <c r="GK183" s="490"/>
      <c r="GL183" s="490"/>
      <c r="GM183" s="490"/>
      <c r="GN183" s="490"/>
      <c r="GO183" s="490"/>
      <c r="GP183" s="490"/>
      <c r="GQ183" s="490"/>
      <c r="GR183" s="490"/>
      <c r="GS183" s="490"/>
      <c r="GT183" s="490"/>
      <c r="GU183" s="490"/>
      <c r="GV183" s="490"/>
      <c r="GW183" s="490"/>
      <c r="GX183" s="490"/>
      <c r="GY183" s="490"/>
      <c r="GZ183" s="490"/>
      <c r="HA183" s="490"/>
      <c r="HB183" s="490"/>
      <c r="HC183" s="490"/>
      <c r="HD183" s="490"/>
      <c r="HE183" s="490"/>
      <c r="HF183" s="490"/>
      <c r="HG183" s="490"/>
      <c r="HH183" s="490"/>
      <c r="HI183" s="490"/>
      <c r="HJ183" s="490"/>
      <c r="HK183" s="490"/>
      <c r="HL183" s="490"/>
      <c r="HM183" s="490"/>
      <c r="HN183" s="490"/>
      <c r="HO183" s="490"/>
      <c r="HP183" s="490"/>
      <c r="HQ183" s="490"/>
      <c r="HR183" s="490"/>
      <c r="HS183" s="490"/>
      <c r="HT183" s="490"/>
      <c r="HU183" s="490"/>
      <c r="HV183" s="490"/>
      <c r="HW183" s="490"/>
      <c r="HX183" s="490"/>
      <c r="HY183" s="490"/>
      <c r="HZ183" s="490"/>
      <c r="IA183" s="490"/>
      <c r="IB183" s="490"/>
      <c r="IC183" s="490"/>
      <c r="ID183" s="490"/>
      <c r="IE183" s="490"/>
      <c r="IF183" s="490"/>
      <c r="IG183" s="490"/>
    </row>
    <row r="184" spans="1:241" ht="44.25" customHeight="1">
      <c r="A184" s="430" t="str">
        <f t="shared" si="8"/>
        <v>Baris Terisi</v>
      </c>
      <c r="B184" s="922"/>
      <c r="C184" s="925"/>
      <c r="D184" s="434">
        <f>IF(E184=0,"",4)</f>
        <v>4</v>
      </c>
      <c r="E184" s="437" t="s">
        <v>759</v>
      </c>
      <c r="F184" s="450"/>
      <c r="G184" s="902"/>
      <c r="H184" s="902"/>
      <c r="I184" s="902"/>
      <c r="J184" s="902"/>
      <c r="K184" s="483"/>
      <c r="L184" s="484"/>
      <c r="M184" s="485"/>
      <c r="N184" s="486">
        <f t="shared" si="9"/>
        <v>0</v>
      </c>
      <c r="O184" s="486"/>
      <c r="P184" s="487"/>
      <c r="Q184" s="487"/>
      <c r="R184" s="487"/>
      <c r="S184" s="487"/>
      <c r="T184" s="490"/>
      <c r="U184" s="490"/>
      <c r="V184" s="490"/>
      <c r="W184" s="490"/>
      <c r="X184" s="490"/>
      <c r="Y184" s="490"/>
      <c r="Z184" s="490"/>
      <c r="AA184" s="490"/>
      <c r="AB184" s="490"/>
      <c r="AC184" s="490"/>
      <c r="AD184" s="490"/>
      <c r="AE184" s="490"/>
      <c r="AF184" s="490"/>
      <c r="AG184" s="490"/>
      <c r="AH184" s="490"/>
      <c r="AI184" s="490"/>
      <c r="AJ184" s="490"/>
      <c r="AK184" s="490"/>
      <c r="AL184" s="490"/>
      <c r="AM184" s="490"/>
      <c r="AN184" s="490"/>
      <c r="AO184" s="490"/>
      <c r="AP184" s="490"/>
      <c r="AQ184" s="490"/>
      <c r="AR184" s="490"/>
      <c r="AS184" s="490"/>
      <c r="AT184" s="490"/>
      <c r="AU184" s="490"/>
      <c r="AV184" s="490"/>
      <c r="AW184" s="490"/>
      <c r="AX184" s="490"/>
      <c r="AY184" s="490"/>
      <c r="AZ184" s="490"/>
      <c r="BA184" s="490"/>
      <c r="BB184" s="490"/>
      <c r="BC184" s="490"/>
      <c r="BD184" s="490"/>
      <c r="BE184" s="490"/>
      <c r="BF184" s="490"/>
      <c r="BG184" s="490"/>
      <c r="BH184" s="490"/>
      <c r="BI184" s="490"/>
      <c r="BJ184" s="490"/>
      <c r="BK184" s="490"/>
      <c r="BL184" s="490"/>
      <c r="BM184" s="490"/>
      <c r="BN184" s="490"/>
      <c r="BO184" s="490"/>
      <c r="BP184" s="490"/>
      <c r="BQ184" s="490"/>
      <c r="BR184" s="490"/>
      <c r="BS184" s="490"/>
      <c r="BT184" s="490"/>
      <c r="BU184" s="490"/>
      <c r="BV184" s="490"/>
      <c r="BW184" s="490"/>
      <c r="BX184" s="490"/>
      <c r="BY184" s="490"/>
      <c r="BZ184" s="490"/>
      <c r="CA184" s="490"/>
      <c r="CB184" s="490"/>
      <c r="CC184" s="490"/>
      <c r="CD184" s="490"/>
      <c r="CE184" s="490"/>
      <c r="CF184" s="490"/>
      <c r="CG184" s="490"/>
      <c r="CH184" s="490"/>
      <c r="CI184" s="490"/>
      <c r="CJ184" s="490"/>
      <c r="CK184" s="490"/>
      <c r="CL184" s="490"/>
      <c r="CM184" s="490"/>
      <c r="CN184" s="490"/>
      <c r="CO184" s="490"/>
      <c r="CP184" s="490"/>
      <c r="CQ184" s="490"/>
      <c r="CR184" s="490"/>
      <c r="CS184" s="490"/>
      <c r="CT184" s="490"/>
      <c r="CU184" s="490"/>
      <c r="CV184" s="490"/>
      <c r="CW184" s="490"/>
      <c r="CX184" s="490"/>
      <c r="CY184" s="490"/>
      <c r="CZ184" s="490"/>
      <c r="DA184" s="490"/>
      <c r="DB184" s="490"/>
      <c r="DC184" s="490"/>
      <c r="DD184" s="490"/>
      <c r="DE184" s="490"/>
      <c r="DF184" s="490"/>
      <c r="DG184" s="490"/>
      <c r="DH184" s="490"/>
      <c r="DI184" s="490"/>
      <c r="DJ184" s="490"/>
      <c r="DK184" s="490"/>
      <c r="DL184" s="490"/>
      <c r="DM184" s="490"/>
      <c r="DN184" s="490"/>
      <c r="DO184" s="490"/>
      <c r="DP184" s="490"/>
      <c r="DQ184" s="490"/>
      <c r="DR184" s="490"/>
      <c r="DS184" s="490"/>
      <c r="DT184" s="490"/>
      <c r="DU184" s="490"/>
      <c r="DV184" s="490"/>
      <c r="DW184" s="490"/>
      <c r="DX184" s="490"/>
      <c r="DY184" s="490"/>
      <c r="DZ184" s="490"/>
      <c r="EA184" s="490"/>
      <c r="EB184" s="490"/>
      <c r="EC184" s="490"/>
      <c r="ED184" s="490"/>
      <c r="EE184" s="490"/>
      <c r="EF184" s="490"/>
      <c r="EG184" s="490"/>
      <c r="EH184" s="490"/>
      <c r="EI184" s="490"/>
      <c r="EJ184" s="490"/>
      <c r="EK184" s="490"/>
      <c r="EL184" s="490"/>
      <c r="EM184" s="490"/>
      <c r="EN184" s="490"/>
      <c r="EO184" s="490"/>
      <c r="EP184" s="490"/>
      <c r="EQ184" s="490"/>
      <c r="ER184" s="490"/>
      <c r="ES184" s="490"/>
      <c r="ET184" s="490"/>
      <c r="EU184" s="490"/>
      <c r="EV184" s="490"/>
      <c r="EW184" s="490"/>
      <c r="EX184" s="490"/>
      <c r="EY184" s="490"/>
      <c r="EZ184" s="490"/>
      <c r="FA184" s="490"/>
      <c r="FB184" s="490"/>
      <c r="FC184" s="490"/>
      <c r="FD184" s="490"/>
      <c r="FE184" s="490"/>
      <c r="FF184" s="490"/>
      <c r="FG184" s="490"/>
      <c r="FH184" s="490"/>
      <c r="FI184" s="490"/>
      <c r="FJ184" s="490"/>
      <c r="FK184" s="490"/>
      <c r="FL184" s="490"/>
      <c r="FM184" s="490"/>
      <c r="FN184" s="490"/>
      <c r="FO184" s="490"/>
      <c r="FP184" s="490"/>
      <c r="FQ184" s="490"/>
      <c r="FR184" s="490"/>
      <c r="FS184" s="490"/>
      <c r="FT184" s="490"/>
      <c r="FU184" s="490"/>
      <c r="FV184" s="490"/>
      <c r="FW184" s="490"/>
      <c r="FX184" s="490"/>
      <c r="FY184" s="490"/>
      <c r="FZ184" s="490"/>
      <c r="GA184" s="490"/>
      <c r="GB184" s="490"/>
      <c r="GC184" s="490"/>
      <c r="GD184" s="490"/>
      <c r="GE184" s="490"/>
      <c r="GF184" s="490"/>
      <c r="GG184" s="490"/>
      <c r="GH184" s="490"/>
      <c r="GI184" s="490"/>
      <c r="GJ184" s="490"/>
      <c r="GK184" s="490"/>
      <c r="GL184" s="490"/>
      <c r="GM184" s="490"/>
      <c r="GN184" s="490"/>
      <c r="GO184" s="490"/>
      <c r="GP184" s="490"/>
      <c r="GQ184" s="490"/>
      <c r="GR184" s="490"/>
      <c r="GS184" s="490"/>
      <c r="GT184" s="490"/>
      <c r="GU184" s="490"/>
      <c r="GV184" s="490"/>
      <c r="GW184" s="490"/>
      <c r="GX184" s="490"/>
      <c r="GY184" s="490"/>
      <c r="GZ184" s="490"/>
      <c r="HA184" s="490"/>
      <c r="HB184" s="490"/>
      <c r="HC184" s="490"/>
      <c r="HD184" s="490"/>
      <c r="HE184" s="490"/>
      <c r="HF184" s="490"/>
      <c r="HG184" s="490"/>
      <c r="HH184" s="490"/>
      <c r="HI184" s="490"/>
      <c r="HJ184" s="490"/>
      <c r="HK184" s="490"/>
      <c r="HL184" s="490"/>
      <c r="HM184" s="490"/>
      <c r="HN184" s="490"/>
      <c r="HO184" s="490"/>
      <c r="HP184" s="490"/>
      <c r="HQ184" s="490"/>
      <c r="HR184" s="490"/>
      <c r="HS184" s="490"/>
      <c r="HT184" s="490"/>
      <c r="HU184" s="490"/>
      <c r="HV184" s="490"/>
      <c r="HW184" s="490"/>
      <c r="HX184" s="490"/>
      <c r="HY184" s="490"/>
      <c r="HZ184" s="490"/>
      <c r="IA184" s="490"/>
      <c r="IB184" s="490"/>
      <c r="IC184" s="490"/>
      <c r="ID184" s="490"/>
      <c r="IE184" s="490"/>
      <c r="IF184" s="490"/>
      <c r="IG184" s="490"/>
    </row>
    <row r="185" spans="1:241" ht="43.5" customHeight="1">
      <c r="A185" s="430" t="str">
        <f t="shared" si="8"/>
        <v>Baris Terisi</v>
      </c>
      <c r="B185" s="920">
        <v>3</v>
      </c>
      <c r="C185" s="923" t="s">
        <v>760</v>
      </c>
      <c r="D185" s="431">
        <f>IF(E185=0,"",1)</f>
        <v>1</v>
      </c>
      <c r="E185" s="432" t="s">
        <v>761</v>
      </c>
      <c r="F185" s="446"/>
      <c r="G185" s="902">
        <f>IF($S185=$O$174,$S185,1)</f>
        <v>1</v>
      </c>
      <c r="H185" s="902">
        <f>IF($S185=$P$174,$S185,2)</f>
        <v>2</v>
      </c>
      <c r="I185" s="902">
        <f>IF($S185=$Q$174,$S185,3)</f>
        <v>3</v>
      </c>
      <c r="J185" s="902">
        <f>IF($S185=$R$174,$S185,4)</f>
        <v>4</v>
      </c>
      <c r="K185" s="483"/>
      <c r="L185" s="484"/>
      <c r="M185" s="485"/>
      <c r="N185" s="486">
        <f t="shared" si="9"/>
        <v>0</v>
      </c>
      <c r="O185" s="486">
        <f>SUM(N185:N189)</f>
        <v>0</v>
      </c>
      <c r="P185" s="487">
        <v>5</v>
      </c>
      <c r="Q185" s="487">
        <f>(O185/P185)*100</f>
        <v>0</v>
      </c>
      <c r="R185" s="221">
        <f>IF(Q185&gt;=80,4,IF(Q185&gt;=60,3,IF(Q185&gt;=40,2,IF(Q185&gt;=20,1,0))))</f>
        <v>0</v>
      </c>
      <c r="S185" s="487">
        <f>IF(R185=1,$O$174,IF(R185=2,$P$174,IF(R185=3,$Q$174,IF(R185=4,$R$174,0))))</f>
        <v>0</v>
      </c>
      <c r="T185" s="490"/>
      <c r="U185" s="490"/>
      <c r="V185" s="490"/>
      <c r="W185" s="490"/>
      <c r="X185" s="490"/>
      <c r="Y185" s="490"/>
      <c r="Z185" s="490"/>
      <c r="AA185" s="490"/>
      <c r="AB185" s="490"/>
      <c r="AC185" s="490"/>
      <c r="AD185" s="490"/>
      <c r="AE185" s="490"/>
      <c r="AF185" s="490"/>
      <c r="AG185" s="490"/>
      <c r="AH185" s="490"/>
      <c r="AI185" s="490"/>
      <c r="AJ185" s="490"/>
      <c r="AK185" s="490"/>
      <c r="AL185" s="490"/>
      <c r="AM185" s="490"/>
      <c r="AN185" s="490"/>
      <c r="AO185" s="490"/>
      <c r="AP185" s="490"/>
      <c r="AQ185" s="490"/>
      <c r="AR185" s="490"/>
      <c r="AS185" s="490"/>
      <c r="AT185" s="490"/>
      <c r="AU185" s="490"/>
      <c r="AV185" s="490"/>
      <c r="AW185" s="490"/>
      <c r="AX185" s="490"/>
      <c r="AY185" s="490"/>
      <c r="AZ185" s="490"/>
      <c r="BA185" s="490"/>
      <c r="BB185" s="490"/>
      <c r="BC185" s="490"/>
      <c r="BD185" s="490"/>
      <c r="BE185" s="490"/>
      <c r="BF185" s="490"/>
      <c r="BG185" s="490"/>
      <c r="BH185" s="490"/>
      <c r="BI185" s="490"/>
      <c r="BJ185" s="490"/>
      <c r="BK185" s="490"/>
      <c r="BL185" s="490"/>
      <c r="BM185" s="490"/>
      <c r="BN185" s="490"/>
      <c r="BO185" s="490"/>
      <c r="BP185" s="490"/>
      <c r="BQ185" s="490"/>
      <c r="BR185" s="490"/>
      <c r="BS185" s="490"/>
      <c r="BT185" s="490"/>
      <c r="BU185" s="490"/>
      <c r="BV185" s="490"/>
      <c r="BW185" s="490"/>
      <c r="BX185" s="490"/>
      <c r="BY185" s="490"/>
      <c r="BZ185" s="490"/>
      <c r="CA185" s="490"/>
      <c r="CB185" s="490"/>
      <c r="CC185" s="490"/>
      <c r="CD185" s="490"/>
      <c r="CE185" s="490"/>
      <c r="CF185" s="490"/>
      <c r="CG185" s="490"/>
      <c r="CH185" s="490"/>
      <c r="CI185" s="490"/>
      <c r="CJ185" s="490"/>
      <c r="CK185" s="490"/>
      <c r="CL185" s="490"/>
      <c r="CM185" s="490"/>
      <c r="CN185" s="490"/>
      <c r="CO185" s="490"/>
      <c r="CP185" s="490"/>
      <c r="CQ185" s="490"/>
      <c r="CR185" s="490"/>
      <c r="CS185" s="490"/>
      <c r="CT185" s="490"/>
      <c r="CU185" s="490"/>
      <c r="CV185" s="490"/>
      <c r="CW185" s="490"/>
      <c r="CX185" s="490"/>
      <c r="CY185" s="490"/>
      <c r="CZ185" s="490"/>
      <c r="DA185" s="490"/>
      <c r="DB185" s="490"/>
      <c r="DC185" s="490"/>
      <c r="DD185" s="490"/>
      <c r="DE185" s="490"/>
      <c r="DF185" s="490"/>
      <c r="DG185" s="490"/>
      <c r="DH185" s="490"/>
      <c r="DI185" s="490"/>
      <c r="DJ185" s="490"/>
      <c r="DK185" s="490"/>
      <c r="DL185" s="490"/>
      <c r="DM185" s="490"/>
      <c r="DN185" s="490"/>
      <c r="DO185" s="490"/>
      <c r="DP185" s="490"/>
      <c r="DQ185" s="490"/>
      <c r="DR185" s="490"/>
      <c r="DS185" s="490"/>
      <c r="DT185" s="490"/>
      <c r="DU185" s="490"/>
      <c r="DV185" s="490"/>
      <c r="DW185" s="490"/>
      <c r="DX185" s="490"/>
      <c r="DY185" s="490"/>
      <c r="DZ185" s="490"/>
      <c r="EA185" s="490"/>
      <c r="EB185" s="490"/>
      <c r="EC185" s="490"/>
      <c r="ED185" s="490"/>
      <c r="EE185" s="490"/>
      <c r="EF185" s="490"/>
      <c r="EG185" s="490"/>
      <c r="EH185" s="490"/>
      <c r="EI185" s="490"/>
      <c r="EJ185" s="490"/>
      <c r="EK185" s="490"/>
      <c r="EL185" s="490"/>
      <c r="EM185" s="490"/>
      <c r="EN185" s="490"/>
      <c r="EO185" s="490"/>
      <c r="EP185" s="490"/>
      <c r="EQ185" s="490"/>
      <c r="ER185" s="490"/>
      <c r="ES185" s="490"/>
      <c r="ET185" s="490"/>
      <c r="EU185" s="490"/>
      <c r="EV185" s="490"/>
      <c r="EW185" s="490"/>
      <c r="EX185" s="490"/>
      <c r="EY185" s="490"/>
      <c r="EZ185" s="490"/>
      <c r="FA185" s="490"/>
      <c r="FB185" s="490"/>
      <c r="FC185" s="490"/>
      <c r="FD185" s="490"/>
      <c r="FE185" s="490"/>
      <c r="FF185" s="490"/>
      <c r="FG185" s="490"/>
      <c r="FH185" s="490"/>
      <c r="FI185" s="490"/>
      <c r="FJ185" s="490"/>
      <c r="FK185" s="490"/>
      <c r="FL185" s="490"/>
      <c r="FM185" s="490"/>
      <c r="FN185" s="490"/>
      <c r="FO185" s="490"/>
      <c r="FP185" s="490"/>
      <c r="FQ185" s="490"/>
      <c r="FR185" s="490"/>
      <c r="FS185" s="490"/>
      <c r="FT185" s="490"/>
      <c r="FU185" s="490"/>
      <c r="FV185" s="490"/>
      <c r="FW185" s="490"/>
      <c r="FX185" s="490"/>
      <c r="FY185" s="490"/>
      <c r="FZ185" s="490"/>
      <c r="GA185" s="490"/>
      <c r="GB185" s="490"/>
      <c r="GC185" s="490"/>
      <c r="GD185" s="490"/>
      <c r="GE185" s="490"/>
      <c r="GF185" s="490"/>
      <c r="GG185" s="490"/>
      <c r="GH185" s="490"/>
      <c r="GI185" s="490"/>
      <c r="GJ185" s="490"/>
      <c r="GK185" s="490"/>
      <c r="GL185" s="490"/>
      <c r="GM185" s="490"/>
      <c r="GN185" s="490"/>
      <c r="GO185" s="490"/>
      <c r="GP185" s="490"/>
      <c r="GQ185" s="490"/>
      <c r="GR185" s="490"/>
      <c r="GS185" s="490"/>
      <c r="GT185" s="490"/>
      <c r="GU185" s="490"/>
      <c r="GV185" s="490"/>
      <c r="GW185" s="490"/>
      <c r="GX185" s="490"/>
      <c r="GY185" s="490"/>
      <c r="GZ185" s="490"/>
      <c r="HA185" s="490"/>
      <c r="HB185" s="490"/>
      <c r="HC185" s="490"/>
      <c r="HD185" s="490"/>
      <c r="HE185" s="490"/>
      <c r="HF185" s="490"/>
      <c r="HG185" s="490"/>
      <c r="HH185" s="490"/>
      <c r="HI185" s="490"/>
      <c r="HJ185" s="490"/>
      <c r="HK185" s="490"/>
      <c r="HL185" s="490"/>
      <c r="HM185" s="490"/>
      <c r="HN185" s="490"/>
      <c r="HO185" s="490"/>
      <c r="HP185" s="490"/>
      <c r="HQ185" s="490"/>
      <c r="HR185" s="490"/>
      <c r="HS185" s="490"/>
      <c r="HT185" s="490"/>
      <c r="HU185" s="490"/>
      <c r="HV185" s="490"/>
      <c r="HW185" s="490"/>
      <c r="HX185" s="490"/>
      <c r="HY185" s="490"/>
      <c r="HZ185" s="490"/>
      <c r="IA185" s="490"/>
      <c r="IB185" s="490"/>
      <c r="IC185" s="490"/>
      <c r="ID185" s="490"/>
      <c r="IE185" s="490"/>
      <c r="IF185" s="490"/>
      <c r="IG185" s="490"/>
    </row>
    <row r="186" spans="1:241" ht="57" customHeight="1">
      <c r="A186" s="430" t="str">
        <f t="shared" si="8"/>
        <v>Baris Terisi</v>
      </c>
      <c r="B186" s="921"/>
      <c r="C186" s="924"/>
      <c r="D186" s="434">
        <f>IF(E186=0,"",2)</f>
        <v>2</v>
      </c>
      <c r="E186" s="435" t="s">
        <v>762</v>
      </c>
      <c r="F186" s="447"/>
      <c r="G186" s="902"/>
      <c r="H186" s="902"/>
      <c r="I186" s="902"/>
      <c r="J186" s="902"/>
      <c r="K186" s="483"/>
      <c r="L186" s="484"/>
      <c r="M186" s="485"/>
      <c r="N186" s="486">
        <f t="shared" si="9"/>
        <v>0</v>
      </c>
      <c r="O186" s="486"/>
      <c r="P186" s="487"/>
      <c r="Q186" s="487"/>
      <c r="R186" s="487"/>
      <c r="S186" s="487"/>
      <c r="T186" s="490"/>
      <c r="U186" s="490"/>
      <c r="V186" s="490"/>
      <c r="W186" s="490"/>
      <c r="X186" s="490"/>
      <c r="Y186" s="490"/>
      <c r="Z186" s="490"/>
      <c r="AA186" s="490"/>
      <c r="AB186" s="490"/>
      <c r="AC186" s="490"/>
      <c r="AD186" s="490"/>
      <c r="AE186" s="490"/>
      <c r="AF186" s="490"/>
      <c r="AG186" s="490"/>
      <c r="AH186" s="490"/>
      <c r="AI186" s="490"/>
      <c r="AJ186" s="490"/>
      <c r="AK186" s="490"/>
      <c r="AL186" s="490"/>
      <c r="AM186" s="490"/>
      <c r="AN186" s="490"/>
      <c r="AO186" s="490"/>
      <c r="AP186" s="490"/>
      <c r="AQ186" s="490"/>
      <c r="AR186" s="490"/>
      <c r="AS186" s="490"/>
      <c r="AT186" s="490"/>
      <c r="AU186" s="490"/>
      <c r="AV186" s="490"/>
      <c r="AW186" s="490"/>
      <c r="AX186" s="490"/>
      <c r="AY186" s="490"/>
      <c r="AZ186" s="490"/>
      <c r="BA186" s="490"/>
      <c r="BB186" s="490"/>
      <c r="BC186" s="490"/>
      <c r="BD186" s="490"/>
      <c r="BE186" s="490"/>
      <c r="BF186" s="490"/>
      <c r="BG186" s="490"/>
      <c r="BH186" s="490"/>
      <c r="BI186" s="490"/>
      <c r="BJ186" s="490"/>
      <c r="BK186" s="490"/>
      <c r="BL186" s="490"/>
      <c r="BM186" s="490"/>
      <c r="BN186" s="490"/>
      <c r="BO186" s="490"/>
      <c r="BP186" s="490"/>
      <c r="BQ186" s="490"/>
      <c r="BR186" s="490"/>
      <c r="BS186" s="490"/>
      <c r="BT186" s="490"/>
      <c r="BU186" s="490"/>
      <c r="BV186" s="490"/>
      <c r="BW186" s="490"/>
      <c r="BX186" s="490"/>
      <c r="BY186" s="490"/>
      <c r="BZ186" s="490"/>
      <c r="CA186" s="490"/>
      <c r="CB186" s="490"/>
      <c r="CC186" s="490"/>
      <c r="CD186" s="490"/>
      <c r="CE186" s="490"/>
      <c r="CF186" s="490"/>
      <c r="CG186" s="490"/>
      <c r="CH186" s="490"/>
      <c r="CI186" s="490"/>
      <c r="CJ186" s="490"/>
      <c r="CK186" s="490"/>
      <c r="CL186" s="490"/>
      <c r="CM186" s="490"/>
      <c r="CN186" s="490"/>
      <c r="CO186" s="490"/>
      <c r="CP186" s="490"/>
      <c r="CQ186" s="490"/>
      <c r="CR186" s="490"/>
      <c r="CS186" s="490"/>
      <c r="CT186" s="490"/>
      <c r="CU186" s="490"/>
      <c r="CV186" s="490"/>
      <c r="CW186" s="490"/>
      <c r="CX186" s="490"/>
      <c r="CY186" s="490"/>
      <c r="CZ186" s="490"/>
      <c r="DA186" s="490"/>
      <c r="DB186" s="490"/>
      <c r="DC186" s="490"/>
      <c r="DD186" s="490"/>
      <c r="DE186" s="490"/>
      <c r="DF186" s="490"/>
      <c r="DG186" s="490"/>
      <c r="DH186" s="490"/>
      <c r="DI186" s="490"/>
      <c r="DJ186" s="490"/>
      <c r="DK186" s="490"/>
      <c r="DL186" s="490"/>
      <c r="DM186" s="490"/>
      <c r="DN186" s="490"/>
      <c r="DO186" s="490"/>
      <c r="DP186" s="490"/>
      <c r="DQ186" s="490"/>
      <c r="DR186" s="490"/>
      <c r="DS186" s="490"/>
      <c r="DT186" s="490"/>
      <c r="DU186" s="490"/>
      <c r="DV186" s="490"/>
      <c r="DW186" s="490"/>
      <c r="DX186" s="490"/>
      <c r="DY186" s="490"/>
      <c r="DZ186" s="490"/>
      <c r="EA186" s="490"/>
      <c r="EB186" s="490"/>
      <c r="EC186" s="490"/>
      <c r="ED186" s="490"/>
      <c r="EE186" s="490"/>
      <c r="EF186" s="490"/>
      <c r="EG186" s="490"/>
      <c r="EH186" s="490"/>
      <c r="EI186" s="490"/>
      <c r="EJ186" s="490"/>
      <c r="EK186" s="490"/>
      <c r="EL186" s="490"/>
      <c r="EM186" s="490"/>
      <c r="EN186" s="490"/>
      <c r="EO186" s="490"/>
      <c r="EP186" s="490"/>
      <c r="EQ186" s="490"/>
      <c r="ER186" s="490"/>
      <c r="ES186" s="490"/>
      <c r="ET186" s="490"/>
      <c r="EU186" s="490"/>
      <c r="EV186" s="490"/>
      <c r="EW186" s="490"/>
      <c r="EX186" s="490"/>
      <c r="EY186" s="490"/>
      <c r="EZ186" s="490"/>
      <c r="FA186" s="490"/>
      <c r="FB186" s="490"/>
      <c r="FC186" s="490"/>
      <c r="FD186" s="490"/>
      <c r="FE186" s="490"/>
      <c r="FF186" s="490"/>
      <c r="FG186" s="490"/>
      <c r="FH186" s="490"/>
      <c r="FI186" s="490"/>
      <c r="FJ186" s="490"/>
      <c r="FK186" s="490"/>
      <c r="FL186" s="490"/>
      <c r="FM186" s="490"/>
      <c r="FN186" s="490"/>
      <c r="FO186" s="490"/>
      <c r="FP186" s="490"/>
      <c r="FQ186" s="490"/>
      <c r="FR186" s="490"/>
      <c r="FS186" s="490"/>
      <c r="FT186" s="490"/>
      <c r="FU186" s="490"/>
      <c r="FV186" s="490"/>
      <c r="FW186" s="490"/>
      <c r="FX186" s="490"/>
      <c r="FY186" s="490"/>
      <c r="FZ186" s="490"/>
      <c r="GA186" s="490"/>
      <c r="GB186" s="490"/>
      <c r="GC186" s="490"/>
      <c r="GD186" s="490"/>
      <c r="GE186" s="490"/>
      <c r="GF186" s="490"/>
      <c r="GG186" s="490"/>
      <c r="GH186" s="490"/>
      <c r="GI186" s="490"/>
      <c r="GJ186" s="490"/>
      <c r="GK186" s="490"/>
      <c r="GL186" s="490"/>
      <c r="GM186" s="490"/>
      <c r="GN186" s="490"/>
      <c r="GO186" s="490"/>
      <c r="GP186" s="490"/>
      <c r="GQ186" s="490"/>
      <c r="GR186" s="490"/>
      <c r="GS186" s="490"/>
      <c r="GT186" s="490"/>
      <c r="GU186" s="490"/>
      <c r="GV186" s="490"/>
      <c r="GW186" s="490"/>
      <c r="GX186" s="490"/>
      <c r="GY186" s="490"/>
      <c r="GZ186" s="490"/>
      <c r="HA186" s="490"/>
      <c r="HB186" s="490"/>
      <c r="HC186" s="490"/>
      <c r="HD186" s="490"/>
      <c r="HE186" s="490"/>
      <c r="HF186" s="490"/>
      <c r="HG186" s="490"/>
      <c r="HH186" s="490"/>
      <c r="HI186" s="490"/>
      <c r="HJ186" s="490"/>
      <c r="HK186" s="490"/>
      <c r="HL186" s="490"/>
      <c r="HM186" s="490"/>
      <c r="HN186" s="490"/>
      <c r="HO186" s="490"/>
      <c r="HP186" s="490"/>
      <c r="HQ186" s="490"/>
      <c r="HR186" s="490"/>
      <c r="HS186" s="490"/>
      <c r="HT186" s="490"/>
      <c r="HU186" s="490"/>
      <c r="HV186" s="490"/>
      <c r="HW186" s="490"/>
      <c r="HX186" s="490"/>
      <c r="HY186" s="490"/>
      <c r="HZ186" s="490"/>
      <c r="IA186" s="490"/>
      <c r="IB186" s="490"/>
      <c r="IC186" s="490"/>
      <c r="ID186" s="490"/>
      <c r="IE186" s="490"/>
      <c r="IF186" s="490"/>
      <c r="IG186" s="490"/>
    </row>
    <row r="187" spans="1:241" ht="29.25" customHeight="1">
      <c r="A187" s="430"/>
      <c r="B187" s="921"/>
      <c r="C187" s="924"/>
      <c r="D187" s="434">
        <f>IF(E187=0,"",3)</f>
        <v>3</v>
      </c>
      <c r="E187" s="435" t="s">
        <v>763</v>
      </c>
      <c r="F187" s="447"/>
      <c r="G187" s="902"/>
      <c r="H187" s="902"/>
      <c r="I187" s="902"/>
      <c r="J187" s="902"/>
      <c r="K187" s="483"/>
      <c r="L187" s="484"/>
      <c r="M187" s="485"/>
      <c r="N187" s="486">
        <f t="shared" si="9"/>
        <v>0</v>
      </c>
      <c r="O187" s="486"/>
      <c r="P187" s="487"/>
      <c r="Q187" s="487"/>
      <c r="R187" s="487"/>
      <c r="S187" s="487"/>
      <c r="T187" s="490"/>
      <c r="U187" s="490"/>
      <c r="V187" s="490"/>
      <c r="W187" s="490"/>
      <c r="X187" s="490"/>
      <c r="Y187" s="490"/>
      <c r="Z187" s="490"/>
      <c r="AA187" s="490"/>
      <c r="AB187" s="490"/>
      <c r="AC187" s="490"/>
      <c r="AD187" s="490"/>
      <c r="AE187" s="490"/>
      <c r="AF187" s="490"/>
      <c r="AG187" s="490"/>
      <c r="AH187" s="490"/>
      <c r="AI187" s="490"/>
      <c r="AJ187" s="490"/>
      <c r="AK187" s="490"/>
      <c r="AL187" s="490"/>
      <c r="AM187" s="490"/>
      <c r="AN187" s="490"/>
      <c r="AO187" s="490"/>
      <c r="AP187" s="490"/>
      <c r="AQ187" s="490"/>
      <c r="AR187" s="490"/>
      <c r="AS187" s="490"/>
      <c r="AT187" s="490"/>
      <c r="AU187" s="490"/>
      <c r="AV187" s="490"/>
      <c r="AW187" s="490"/>
      <c r="AX187" s="490"/>
      <c r="AY187" s="490"/>
      <c r="AZ187" s="490"/>
      <c r="BA187" s="490"/>
      <c r="BB187" s="490"/>
      <c r="BC187" s="490"/>
      <c r="BD187" s="490"/>
      <c r="BE187" s="490"/>
      <c r="BF187" s="490"/>
      <c r="BG187" s="490"/>
      <c r="BH187" s="490"/>
      <c r="BI187" s="490"/>
      <c r="BJ187" s="490"/>
      <c r="BK187" s="490"/>
      <c r="BL187" s="490"/>
      <c r="BM187" s="490"/>
      <c r="BN187" s="490"/>
      <c r="BO187" s="490"/>
      <c r="BP187" s="490"/>
      <c r="BQ187" s="490"/>
      <c r="BR187" s="490"/>
      <c r="BS187" s="490"/>
      <c r="BT187" s="490"/>
      <c r="BU187" s="490"/>
      <c r="BV187" s="490"/>
      <c r="BW187" s="490"/>
      <c r="BX187" s="490"/>
      <c r="BY187" s="490"/>
      <c r="BZ187" s="490"/>
      <c r="CA187" s="490"/>
      <c r="CB187" s="490"/>
      <c r="CC187" s="490"/>
      <c r="CD187" s="490"/>
      <c r="CE187" s="490"/>
      <c r="CF187" s="490"/>
      <c r="CG187" s="490"/>
      <c r="CH187" s="490"/>
      <c r="CI187" s="490"/>
      <c r="CJ187" s="490"/>
      <c r="CK187" s="490"/>
      <c r="CL187" s="490"/>
      <c r="CM187" s="490"/>
      <c r="CN187" s="490"/>
      <c r="CO187" s="490"/>
      <c r="CP187" s="490"/>
      <c r="CQ187" s="490"/>
      <c r="CR187" s="490"/>
      <c r="CS187" s="490"/>
      <c r="CT187" s="490"/>
      <c r="CU187" s="490"/>
      <c r="CV187" s="490"/>
      <c r="CW187" s="490"/>
      <c r="CX187" s="490"/>
      <c r="CY187" s="490"/>
      <c r="CZ187" s="490"/>
      <c r="DA187" s="490"/>
      <c r="DB187" s="490"/>
      <c r="DC187" s="490"/>
      <c r="DD187" s="490"/>
      <c r="DE187" s="490"/>
      <c r="DF187" s="490"/>
      <c r="DG187" s="490"/>
      <c r="DH187" s="490"/>
      <c r="DI187" s="490"/>
      <c r="DJ187" s="490"/>
      <c r="DK187" s="490"/>
      <c r="DL187" s="490"/>
      <c r="DM187" s="490"/>
      <c r="DN187" s="490"/>
      <c r="DO187" s="490"/>
      <c r="DP187" s="490"/>
      <c r="DQ187" s="490"/>
      <c r="DR187" s="490"/>
      <c r="DS187" s="490"/>
      <c r="DT187" s="490"/>
      <c r="DU187" s="490"/>
      <c r="DV187" s="490"/>
      <c r="DW187" s="490"/>
      <c r="DX187" s="490"/>
      <c r="DY187" s="490"/>
      <c r="DZ187" s="490"/>
      <c r="EA187" s="490"/>
      <c r="EB187" s="490"/>
      <c r="EC187" s="490"/>
      <c r="ED187" s="490"/>
      <c r="EE187" s="490"/>
      <c r="EF187" s="490"/>
      <c r="EG187" s="490"/>
      <c r="EH187" s="490"/>
      <c r="EI187" s="490"/>
      <c r="EJ187" s="490"/>
      <c r="EK187" s="490"/>
      <c r="EL187" s="490"/>
      <c r="EM187" s="490"/>
      <c r="EN187" s="490"/>
      <c r="EO187" s="490"/>
      <c r="EP187" s="490"/>
      <c r="EQ187" s="490"/>
      <c r="ER187" s="490"/>
      <c r="ES187" s="490"/>
      <c r="ET187" s="490"/>
      <c r="EU187" s="490"/>
      <c r="EV187" s="490"/>
      <c r="EW187" s="490"/>
      <c r="EX187" s="490"/>
      <c r="EY187" s="490"/>
      <c r="EZ187" s="490"/>
      <c r="FA187" s="490"/>
      <c r="FB187" s="490"/>
      <c r="FC187" s="490"/>
      <c r="FD187" s="490"/>
      <c r="FE187" s="490"/>
      <c r="FF187" s="490"/>
      <c r="FG187" s="490"/>
      <c r="FH187" s="490"/>
      <c r="FI187" s="490"/>
      <c r="FJ187" s="490"/>
      <c r="FK187" s="490"/>
      <c r="FL187" s="490"/>
      <c r="FM187" s="490"/>
      <c r="FN187" s="490"/>
      <c r="FO187" s="490"/>
      <c r="FP187" s="490"/>
      <c r="FQ187" s="490"/>
      <c r="FR187" s="490"/>
      <c r="FS187" s="490"/>
      <c r="FT187" s="490"/>
      <c r="FU187" s="490"/>
      <c r="FV187" s="490"/>
      <c r="FW187" s="490"/>
      <c r="FX187" s="490"/>
      <c r="FY187" s="490"/>
      <c r="FZ187" s="490"/>
      <c r="GA187" s="490"/>
      <c r="GB187" s="490"/>
      <c r="GC187" s="490"/>
      <c r="GD187" s="490"/>
      <c r="GE187" s="490"/>
      <c r="GF187" s="490"/>
      <c r="GG187" s="490"/>
      <c r="GH187" s="490"/>
      <c r="GI187" s="490"/>
      <c r="GJ187" s="490"/>
      <c r="GK187" s="490"/>
      <c r="GL187" s="490"/>
      <c r="GM187" s="490"/>
      <c r="GN187" s="490"/>
      <c r="GO187" s="490"/>
      <c r="GP187" s="490"/>
      <c r="GQ187" s="490"/>
      <c r="GR187" s="490"/>
      <c r="GS187" s="490"/>
      <c r="GT187" s="490"/>
      <c r="GU187" s="490"/>
      <c r="GV187" s="490"/>
      <c r="GW187" s="490"/>
      <c r="GX187" s="490"/>
      <c r="GY187" s="490"/>
      <c r="GZ187" s="490"/>
      <c r="HA187" s="490"/>
      <c r="HB187" s="490"/>
      <c r="HC187" s="490"/>
      <c r="HD187" s="490"/>
      <c r="HE187" s="490"/>
      <c r="HF187" s="490"/>
      <c r="HG187" s="490"/>
      <c r="HH187" s="490"/>
      <c r="HI187" s="490"/>
      <c r="HJ187" s="490"/>
      <c r="HK187" s="490"/>
      <c r="HL187" s="490"/>
      <c r="HM187" s="490"/>
      <c r="HN187" s="490"/>
      <c r="HO187" s="490"/>
      <c r="HP187" s="490"/>
      <c r="HQ187" s="490"/>
      <c r="HR187" s="490"/>
      <c r="HS187" s="490"/>
      <c r="HT187" s="490"/>
      <c r="HU187" s="490"/>
      <c r="HV187" s="490"/>
      <c r="HW187" s="490"/>
      <c r="HX187" s="490"/>
      <c r="HY187" s="490"/>
      <c r="HZ187" s="490"/>
      <c r="IA187" s="490"/>
      <c r="IB187" s="490"/>
      <c r="IC187" s="490"/>
      <c r="ID187" s="490"/>
      <c r="IE187" s="490"/>
      <c r="IF187" s="490"/>
      <c r="IG187" s="490"/>
    </row>
    <row r="188" spans="1:241" ht="43.5" customHeight="1">
      <c r="A188" s="430" t="str">
        <f t="shared" si="8"/>
        <v>Baris Terisi</v>
      </c>
      <c r="B188" s="921"/>
      <c r="C188" s="924"/>
      <c r="D188" s="434">
        <f>IF(E188=0,"",4)</f>
        <v>4</v>
      </c>
      <c r="E188" s="435" t="s">
        <v>764</v>
      </c>
      <c r="F188" s="447"/>
      <c r="G188" s="902"/>
      <c r="H188" s="902"/>
      <c r="I188" s="902"/>
      <c r="J188" s="902"/>
      <c r="K188" s="483"/>
      <c r="L188" s="484"/>
      <c r="M188" s="485"/>
      <c r="N188" s="486">
        <f t="shared" si="9"/>
        <v>0</v>
      </c>
      <c r="O188" s="486"/>
      <c r="P188" s="487"/>
      <c r="Q188" s="487"/>
      <c r="R188" s="487"/>
      <c r="S188" s="487"/>
      <c r="T188" s="490"/>
      <c r="U188" s="490"/>
      <c r="V188" s="490"/>
      <c r="W188" s="490"/>
      <c r="X188" s="490"/>
      <c r="Y188" s="490"/>
      <c r="Z188" s="490"/>
      <c r="AA188" s="490"/>
      <c r="AB188" s="490"/>
      <c r="AC188" s="490"/>
      <c r="AD188" s="490"/>
      <c r="AE188" s="490"/>
      <c r="AF188" s="490"/>
      <c r="AG188" s="490"/>
      <c r="AH188" s="490"/>
      <c r="AI188" s="490"/>
      <c r="AJ188" s="490"/>
      <c r="AK188" s="490"/>
      <c r="AL188" s="490"/>
      <c r="AM188" s="490"/>
      <c r="AN188" s="490"/>
      <c r="AO188" s="490"/>
      <c r="AP188" s="490"/>
      <c r="AQ188" s="490"/>
      <c r="AR188" s="490"/>
      <c r="AS188" s="490"/>
      <c r="AT188" s="490"/>
      <c r="AU188" s="490"/>
      <c r="AV188" s="490"/>
      <c r="AW188" s="490"/>
      <c r="AX188" s="490"/>
      <c r="AY188" s="490"/>
      <c r="AZ188" s="490"/>
      <c r="BA188" s="490"/>
      <c r="BB188" s="490"/>
      <c r="BC188" s="490"/>
      <c r="BD188" s="490"/>
      <c r="BE188" s="490"/>
      <c r="BF188" s="490"/>
      <c r="BG188" s="490"/>
      <c r="BH188" s="490"/>
      <c r="BI188" s="490"/>
      <c r="BJ188" s="490"/>
      <c r="BK188" s="490"/>
      <c r="BL188" s="490"/>
      <c r="BM188" s="490"/>
      <c r="BN188" s="490"/>
      <c r="BO188" s="490"/>
      <c r="BP188" s="490"/>
      <c r="BQ188" s="490"/>
      <c r="BR188" s="490"/>
      <c r="BS188" s="490"/>
      <c r="BT188" s="490"/>
      <c r="BU188" s="490"/>
      <c r="BV188" s="490"/>
      <c r="BW188" s="490"/>
      <c r="BX188" s="490"/>
      <c r="BY188" s="490"/>
      <c r="BZ188" s="490"/>
      <c r="CA188" s="490"/>
      <c r="CB188" s="490"/>
      <c r="CC188" s="490"/>
      <c r="CD188" s="490"/>
      <c r="CE188" s="490"/>
      <c r="CF188" s="490"/>
      <c r="CG188" s="490"/>
      <c r="CH188" s="490"/>
      <c r="CI188" s="490"/>
      <c r="CJ188" s="490"/>
      <c r="CK188" s="490"/>
      <c r="CL188" s="490"/>
      <c r="CM188" s="490"/>
      <c r="CN188" s="490"/>
      <c r="CO188" s="490"/>
      <c r="CP188" s="490"/>
      <c r="CQ188" s="490"/>
      <c r="CR188" s="490"/>
      <c r="CS188" s="490"/>
      <c r="CT188" s="490"/>
      <c r="CU188" s="490"/>
      <c r="CV188" s="490"/>
      <c r="CW188" s="490"/>
      <c r="CX188" s="490"/>
      <c r="CY188" s="490"/>
      <c r="CZ188" s="490"/>
      <c r="DA188" s="490"/>
      <c r="DB188" s="490"/>
      <c r="DC188" s="490"/>
      <c r="DD188" s="490"/>
      <c r="DE188" s="490"/>
      <c r="DF188" s="490"/>
      <c r="DG188" s="490"/>
      <c r="DH188" s="490"/>
      <c r="DI188" s="490"/>
      <c r="DJ188" s="490"/>
      <c r="DK188" s="490"/>
      <c r="DL188" s="490"/>
      <c r="DM188" s="490"/>
      <c r="DN188" s="490"/>
      <c r="DO188" s="490"/>
      <c r="DP188" s="490"/>
      <c r="DQ188" s="490"/>
      <c r="DR188" s="490"/>
      <c r="DS188" s="490"/>
      <c r="DT188" s="490"/>
      <c r="DU188" s="490"/>
      <c r="DV188" s="490"/>
      <c r="DW188" s="490"/>
      <c r="DX188" s="490"/>
      <c r="DY188" s="490"/>
      <c r="DZ188" s="490"/>
      <c r="EA188" s="490"/>
      <c r="EB188" s="490"/>
      <c r="EC188" s="490"/>
      <c r="ED188" s="490"/>
      <c r="EE188" s="490"/>
      <c r="EF188" s="490"/>
      <c r="EG188" s="490"/>
      <c r="EH188" s="490"/>
      <c r="EI188" s="490"/>
      <c r="EJ188" s="490"/>
      <c r="EK188" s="490"/>
      <c r="EL188" s="490"/>
      <c r="EM188" s="490"/>
      <c r="EN188" s="490"/>
      <c r="EO188" s="490"/>
      <c r="EP188" s="490"/>
      <c r="EQ188" s="490"/>
      <c r="ER188" s="490"/>
      <c r="ES188" s="490"/>
      <c r="ET188" s="490"/>
      <c r="EU188" s="490"/>
      <c r="EV188" s="490"/>
      <c r="EW188" s="490"/>
      <c r="EX188" s="490"/>
      <c r="EY188" s="490"/>
      <c r="EZ188" s="490"/>
      <c r="FA188" s="490"/>
      <c r="FB188" s="490"/>
      <c r="FC188" s="490"/>
      <c r="FD188" s="490"/>
      <c r="FE188" s="490"/>
      <c r="FF188" s="490"/>
      <c r="FG188" s="490"/>
      <c r="FH188" s="490"/>
      <c r="FI188" s="490"/>
      <c r="FJ188" s="490"/>
      <c r="FK188" s="490"/>
      <c r="FL188" s="490"/>
      <c r="FM188" s="490"/>
      <c r="FN188" s="490"/>
      <c r="FO188" s="490"/>
      <c r="FP188" s="490"/>
      <c r="FQ188" s="490"/>
      <c r="FR188" s="490"/>
      <c r="FS188" s="490"/>
      <c r="FT188" s="490"/>
      <c r="FU188" s="490"/>
      <c r="FV188" s="490"/>
      <c r="FW188" s="490"/>
      <c r="FX188" s="490"/>
      <c r="FY188" s="490"/>
      <c r="FZ188" s="490"/>
      <c r="GA188" s="490"/>
      <c r="GB188" s="490"/>
      <c r="GC188" s="490"/>
      <c r="GD188" s="490"/>
      <c r="GE188" s="490"/>
      <c r="GF188" s="490"/>
      <c r="GG188" s="490"/>
      <c r="GH188" s="490"/>
      <c r="GI188" s="490"/>
      <c r="GJ188" s="490"/>
      <c r="GK188" s="490"/>
      <c r="GL188" s="490"/>
      <c r="GM188" s="490"/>
      <c r="GN188" s="490"/>
      <c r="GO188" s="490"/>
      <c r="GP188" s="490"/>
      <c r="GQ188" s="490"/>
      <c r="GR188" s="490"/>
      <c r="GS188" s="490"/>
      <c r="GT188" s="490"/>
      <c r="GU188" s="490"/>
      <c r="GV188" s="490"/>
      <c r="GW188" s="490"/>
      <c r="GX188" s="490"/>
      <c r="GY188" s="490"/>
      <c r="GZ188" s="490"/>
      <c r="HA188" s="490"/>
      <c r="HB188" s="490"/>
      <c r="HC188" s="490"/>
      <c r="HD188" s="490"/>
      <c r="HE188" s="490"/>
      <c r="HF188" s="490"/>
      <c r="HG188" s="490"/>
      <c r="HH188" s="490"/>
      <c r="HI188" s="490"/>
      <c r="HJ188" s="490"/>
      <c r="HK188" s="490"/>
      <c r="HL188" s="490"/>
      <c r="HM188" s="490"/>
      <c r="HN188" s="490"/>
      <c r="HO188" s="490"/>
      <c r="HP188" s="490"/>
      <c r="HQ188" s="490"/>
      <c r="HR188" s="490"/>
      <c r="HS188" s="490"/>
      <c r="HT188" s="490"/>
      <c r="HU188" s="490"/>
      <c r="HV188" s="490"/>
      <c r="HW188" s="490"/>
      <c r="HX188" s="490"/>
      <c r="HY188" s="490"/>
      <c r="HZ188" s="490"/>
      <c r="IA188" s="490"/>
      <c r="IB188" s="490"/>
      <c r="IC188" s="490"/>
      <c r="ID188" s="490"/>
      <c r="IE188" s="490"/>
      <c r="IF188" s="490"/>
      <c r="IG188" s="490"/>
    </row>
    <row r="189" spans="1:241" ht="29.25" customHeight="1">
      <c r="A189" s="430" t="str">
        <f t="shared" si="8"/>
        <v>Baris Terisi</v>
      </c>
      <c r="B189" s="922"/>
      <c r="C189" s="925"/>
      <c r="D189" s="434">
        <f>IF(E189=0,"",5)</f>
        <v>5</v>
      </c>
      <c r="E189" s="437" t="s">
        <v>765</v>
      </c>
      <c r="F189" s="450"/>
      <c r="G189" s="902"/>
      <c r="H189" s="902"/>
      <c r="I189" s="902"/>
      <c r="J189" s="902"/>
      <c r="K189" s="483"/>
      <c r="L189" s="484"/>
      <c r="M189" s="485"/>
      <c r="N189" s="486">
        <f t="shared" si="9"/>
        <v>0</v>
      </c>
      <c r="O189" s="486"/>
      <c r="P189" s="487"/>
      <c r="Q189" s="487"/>
      <c r="R189" s="487"/>
      <c r="S189" s="487"/>
      <c r="T189" s="490"/>
      <c r="U189" s="490"/>
      <c r="V189" s="490"/>
      <c r="W189" s="490"/>
      <c r="X189" s="490"/>
      <c r="Y189" s="490"/>
      <c r="Z189" s="490"/>
      <c r="AA189" s="490"/>
      <c r="AB189" s="490"/>
      <c r="AC189" s="490"/>
      <c r="AD189" s="490"/>
      <c r="AE189" s="490"/>
      <c r="AF189" s="490"/>
      <c r="AG189" s="490"/>
      <c r="AH189" s="490"/>
      <c r="AI189" s="490"/>
      <c r="AJ189" s="490"/>
      <c r="AK189" s="490"/>
      <c r="AL189" s="490"/>
      <c r="AM189" s="490"/>
      <c r="AN189" s="490"/>
      <c r="AO189" s="490"/>
      <c r="AP189" s="490"/>
      <c r="AQ189" s="490"/>
      <c r="AR189" s="490"/>
      <c r="AS189" s="490"/>
      <c r="AT189" s="490"/>
      <c r="AU189" s="490"/>
      <c r="AV189" s="490"/>
      <c r="AW189" s="490"/>
      <c r="AX189" s="490"/>
      <c r="AY189" s="490"/>
      <c r="AZ189" s="490"/>
      <c r="BA189" s="490"/>
      <c r="BB189" s="490"/>
      <c r="BC189" s="490"/>
      <c r="BD189" s="490"/>
      <c r="BE189" s="490"/>
      <c r="BF189" s="490"/>
      <c r="BG189" s="490"/>
      <c r="BH189" s="490"/>
      <c r="BI189" s="490"/>
      <c r="BJ189" s="490"/>
      <c r="BK189" s="490"/>
      <c r="BL189" s="490"/>
      <c r="BM189" s="490"/>
      <c r="BN189" s="490"/>
      <c r="BO189" s="490"/>
      <c r="BP189" s="490"/>
      <c r="BQ189" s="490"/>
      <c r="BR189" s="490"/>
      <c r="BS189" s="490"/>
      <c r="BT189" s="490"/>
      <c r="BU189" s="490"/>
      <c r="BV189" s="490"/>
      <c r="BW189" s="490"/>
      <c r="BX189" s="490"/>
      <c r="BY189" s="490"/>
      <c r="BZ189" s="490"/>
      <c r="CA189" s="490"/>
      <c r="CB189" s="490"/>
      <c r="CC189" s="490"/>
      <c r="CD189" s="490"/>
      <c r="CE189" s="490"/>
      <c r="CF189" s="490"/>
      <c r="CG189" s="490"/>
      <c r="CH189" s="490"/>
      <c r="CI189" s="490"/>
      <c r="CJ189" s="490"/>
      <c r="CK189" s="490"/>
      <c r="CL189" s="490"/>
      <c r="CM189" s="490"/>
      <c r="CN189" s="490"/>
      <c r="CO189" s="490"/>
      <c r="CP189" s="490"/>
      <c r="CQ189" s="490"/>
      <c r="CR189" s="490"/>
      <c r="CS189" s="490"/>
      <c r="CT189" s="490"/>
      <c r="CU189" s="490"/>
      <c r="CV189" s="490"/>
      <c r="CW189" s="490"/>
      <c r="CX189" s="490"/>
      <c r="CY189" s="490"/>
      <c r="CZ189" s="490"/>
      <c r="DA189" s="490"/>
      <c r="DB189" s="490"/>
      <c r="DC189" s="490"/>
      <c r="DD189" s="490"/>
      <c r="DE189" s="490"/>
      <c r="DF189" s="490"/>
      <c r="DG189" s="490"/>
      <c r="DH189" s="490"/>
      <c r="DI189" s="490"/>
      <c r="DJ189" s="490"/>
      <c r="DK189" s="490"/>
      <c r="DL189" s="490"/>
      <c r="DM189" s="490"/>
      <c r="DN189" s="490"/>
      <c r="DO189" s="490"/>
      <c r="DP189" s="490"/>
      <c r="DQ189" s="490"/>
      <c r="DR189" s="490"/>
      <c r="DS189" s="490"/>
      <c r="DT189" s="490"/>
      <c r="DU189" s="490"/>
      <c r="DV189" s="490"/>
      <c r="DW189" s="490"/>
      <c r="DX189" s="490"/>
      <c r="DY189" s="490"/>
      <c r="DZ189" s="490"/>
      <c r="EA189" s="490"/>
      <c r="EB189" s="490"/>
      <c r="EC189" s="490"/>
      <c r="ED189" s="490"/>
      <c r="EE189" s="490"/>
      <c r="EF189" s="490"/>
      <c r="EG189" s="490"/>
      <c r="EH189" s="490"/>
      <c r="EI189" s="490"/>
      <c r="EJ189" s="490"/>
      <c r="EK189" s="490"/>
      <c r="EL189" s="490"/>
      <c r="EM189" s="490"/>
      <c r="EN189" s="490"/>
      <c r="EO189" s="490"/>
      <c r="EP189" s="490"/>
      <c r="EQ189" s="490"/>
      <c r="ER189" s="490"/>
      <c r="ES189" s="490"/>
      <c r="ET189" s="490"/>
      <c r="EU189" s="490"/>
      <c r="EV189" s="490"/>
      <c r="EW189" s="490"/>
      <c r="EX189" s="490"/>
      <c r="EY189" s="490"/>
      <c r="EZ189" s="490"/>
      <c r="FA189" s="490"/>
      <c r="FB189" s="490"/>
      <c r="FC189" s="490"/>
      <c r="FD189" s="490"/>
      <c r="FE189" s="490"/>
      <c r="FF189" s="490"/>
      <c r="FG189" s="490"/>
      <c r="FH189" s="490"/>
      <c r="FI189" s="490"/>
      <c r="FJ189" s="490"/>
      <c r="FK189" s="490"/>
      <c r="FL189" s="490"/>
      <c r="FM189" s="490"/>
      <c r="FN189" s="490"/>
      <c r="FO189" s="490"/>
      <c r="FP189" s="490"/>
      <c r="FQ189" s="490"/>
      <c r="FR189" s="490"/>
      <c r="FS189" s="490"/>
      <c r="FT189" s="490"/>
      <c r="FU189" s="490"/>
      <c r="FV189" s="490"/>
      <c r="FW189" s="490"/>
      <c r="FX189" s="490"/>
      <c r="FY189" s="490"/>
      <c r="FZ189" s="490"/>
      <c r="GA189" s="490"/>
      <c r="GB189" s="490"/>
      <c r="GC189" s="490"/>
      <c r="GD189" s="490"/>
      <c r="GE189" s="490"/>
      <c r="GF189" s="490"/>
      <c r="GG189" s="490"/>
      <c r="GH189" s="490"/>
      <c r="GI189" s="490"/>
      <c r="GJ189" s="490"/>
      <c r="GK189" s="490"/>
      <c r="GL189" s="490"/>
      <c r="GM189" s="490"/>
      <c r="GN189" s="490"/>
      <c r="GO189" s="490"/>
      <c r="GP189" s="490"/>
      <c r="GQ189" s="490"/>
      <c r="GR189" s="490"/>
      <c r="GS189" s="490"/>
      <c r="GT189" s="490"/>
      <c r="GU189" s="490"/>
      <c r="GV189" s="490"/>
      <c r="GW189" s="490"/>
      <c r="GX189" s="490"/>
      <c r="GY189" s="490"/>
      <c r="GZ189" s="490"/>
      <c r="HA189" s="490"/>
      <c r="HB189" s="490"/>
      <c r="HC189" s="490"/>
      <c r="HD189" s="490"/>
      <c r="HE189" s="490"/>
      <c r="HF189" s="490"/>
      <c r="HG189" s="490"/>
      <c r="HH189" s="490"/>
      <c r="HI189" s="490"/>
      <c r="HJ189" s="490"/>
      <c r="HK189" s="490"/>
      <c r="HL189" s="490"/>
      <c r="HM189" s="490"/>
      <c r="HN189" s="490"/>
      <c r="HO189" s="490"/>
      <c r="HP189" s="490"/>
      <c r="HQ189" s="490"/>
      <c r="HR189" s="490"/>
      <c r="HS189" s="490"/>
      <c r="HT189" s="490"/>
      <c r="HU189" s="490"/>
      <c r="HV189" s="490"/>
      <c r="HW189" s="490"/>
      <c r="HX189" s="490"/>
      <c r="HY189" s="490"/>
      <c r="HZ189" s="490"/>
      <c r="IA189" s="490"/>
      <c r="IB189" s="490"/>
      <c r="IC189" s="490"/>
      <c r="ID189" s="490"/>
      <c r="IE189" s="490"/>
      <c r="IF189" s="490"/>
      <c r="IG189" s="490"/>
    </row>
    <row r="190" spans="1:241" ht="18.75" customHeight="1">
      <c r="A190" s="417"/>
      <c r="B190" s="911" t="s">
        <v>617</v>
      </c>
      <c r="C190" s="912"/>
      <c r="D190" s="912"/>
      <c r="E190" s="912"/>
      <c r="F190" s="913"/>
      <c r="G190" s="911">
        <f>R190</f>
        <v>0</v>
      </c>
      <c r="H190" s="912"/>
      <c r="I190" s="912"/>
      <c r="J190" s="913"/>
      <c r="K190" s="481"/>
      <c r="R190" s="409">
        <f>SUM(R175:R189)</f>
        <v>0</v>
      </c>
    </row>
    <row r="191" spans="1:241" ht="18.75" customHeight="1">
      <c r="A191" s="417"/>
      <c r="B191" s="911" t="s">
        <v>766</v>
      </c>
      <c r="C191" s="912"/>
      <c r="D191" s="912"/>
      <c r="E191" s="912"/>
      <c r="F191" s="913"/>
      <c r="G191" s="926">
        <f>G190/8</f>
        <v>0</v>
      </c>
      <c r="H191" s="927"/>
      <c r="I191" s="927"/>
      <c r="J191" s="928"/>
      <c r="K191" s="481"/>
    </row>
    <row r="192" spans="1:241" ht="18.75" customHeight="1">
      <c r="A192" s="417"/>
      <c r="B192" s="917" t="s">
        <v>619</v>
      </c>
      <c r="C192" s="917"/>
      <c r="D192" s="917"/>
      <c r="E192" s="917"/>
      <c r="F192" s="917"/>
      <c r="G192" s="917"/>
      <c r="H192" s="917"/>
      <c r="I192" s="917"/>
      <c r="J192" s="917"/>
      <c r="K192" s="481"/>
    </row>
    <row r="193" spans="1:19" ht="18.75" customHeight="1">
      <c r="A193" s="417"/>
      <c r="B193" s="918"/>
      <c r="C193" s="918"/>
      <c r="D193" s="918"/>
      <c r="E193" s="918"/>
      <c r="F193" s="918"/>
      <c r="G193" s="918"/>
      <c r="H193" s="918"/>
      <c r="I193" s="918"/>
      <c r="J193" s="918"/>
      <c r="K193" s="481"/>
    </row>
    <row r="194" spans="1:19" ht="18.75" customHeight="1">
      <c r="A194" s="417"/>
      <c r="B194" s="919"/>
      <c r="C194" s="919"/>
      <c r="D194" s="919"/>
      <c r="E194" s="919"/>
      <c r="F194" s="919"/>
      <c r="G194" s="919"/>
      <c r="H194" s="919"/>
      <c r="I194" s="919"/>
      <c r="J194" s="919"/>
      <c r="K194" s="481"/>
    </row>
    <row r="195" spans="1:19" ht="18.75" customHeight="1">
      <c r="A195" s="417"/>
      <c r="B195" s="919"/>
      <c r="C195" s="919"/>
      <c r="D195" s="919"/>
      <c r="E195" s="919"/>
      <c r="F195" s="919"/>
      <c r="G195" s="919"/>
      <c r="H195" s="919"/>
      <c r="I195" s="919"/>
      <c r="J195" s="919"/>
      <c r="K195" s="481"/>
    </row>
    <row r="196" spans="1:19" ht="18.75" customHeight="1">
      <c r="A196" s="417"/>
      <c r="B196" s="919"/>
      <c r="C196" s="919"/>
      <c r="D196" s="919"/>
      <c r="E196" s="919"/>
      <c r="F196" s="919"/>
      <c r="G196" s="919"/>
      <c r="H196" s="919"/>
      <c r="I196" s="919"/>
      <c r="J196" s="919"/>
      <c r="K196" s="481"/>
    </row>
    <row r="197" spans="1:19" ht="18.75" customHeight="1">
      <c r="A197" s="417"/>
      <c r="B197" s="919"/>
      <c r="C197" s="919"/>
      <c r="D197" s="919"/>
      <c r="E197" s="919"/>
      <c r="F197" s="919"/>
      <c r="G197" s="919"/>
      <c r="H197" s="919"/>
      <c r="I197" s="919"/>
      <c r="J197" s="919"/>
      <c r="K197" s="481"/>
    </row>
    <row r="198" spans="1:19" ht="18.75" customHeight="1">
      <c r="A198" s="417"/>
      <c r="B198" s="919"/>
      <c r="C198" s="919"/>
      <c r="D198" s="919"/>
      <c r="E198" s="919"/>
      <c r="F198" s="919"/>
      <c r="G198" s="919"/>
      <c r="H198" s="919"/>
      <c r="I198" s="919"/>
      <c r="J198" s="919"/>
      <c r="K198" s="481"/>
    </row>
    <row r="199" spans="1:19" ht="18.75" customHeight="1">
      <c r="A199" s="417"/>
      <c r="B199" s="500" t="str">
        <f>$B$46</f>
        <v>Kepala Sekolah yang Dinilai</v>
      </c>
      <c r="C199" s="500"/>
      <c r="D199" s="499"/>
      <c r="E199" s="453" t="e">
        <f>ttd</f>
        <v>#REF!</v>
      </c>
      <c r="F199" s="454"/>
      <c r="G199" s="455"/>
      <c r="H199" s="455"/>
      <c r="I199" s="455"/>
      <c r="J199" s="455"/>
      <c r="K199" s="481"/>
    </row>
    <row r="200" spans="1:19" ht="18.75" customHeight="1">
      <c r="A200" s="417"/>
      <c r="B200" s="500"/>
      <c r="C200" s="500"/>
      <c r="D200" s="499"/>
      <c r="E200" s="453" t="s">
        <v>54</v>
      </c>
      <c r="F200" s="454"/>
      <c r="G200" s="455"/>
      <c r="H200" s="455"/>
      <c r="I200" s="455"/>
      <c r="J200" s="455"/>
      <c r="K200" s="481"/>
    </row>
    <row r="201" spans="1:19" ht="18.75" customHeight="1">
      <c r="A201" s="417"/>
      <c r="B201" s="500"/>
      <c r="C201" s="500"/>
      <c r="D201" s="499"/>
      <c r="E201" s="456"/>
      <c r="F201" s="454"/>
      <c r="G201" s="455"/>
      <c r="H201" s="455"/>
      <c r="I201" s="455"/>
      <c r="J201" s="455"/>
      <c r="K201" s="481"/>
    </row>
    <row r="202" spans="1:19" ht="18.75" customHeight="1">
      <c r="A202" s="417"/>
      <c r="B202" s="500"/>
      <c r="C202" s="500"/>
      <c r="D202" s="499"/>
      <c r="E202" s="456"/>
      <c r="F202" s="454"/>
      <c r="G202" s="455"/>
      <c r="H202" s="455"/>
      <c r="I202" s="455"/>
      <c r="J202" s="455"/>
      <c r="K202" s="481"/>
    </row>
    <row r="203" spans="1:19" ht="18.75" customHeight="1">
      <c r="A203" s="417"/>
      <c r="B203" s="500"/>
      <c r="C203" s="500"/>
      <c r="D203" s="499"/>
      <c r="E203" s="456"/>
      <c r="F203" s="454"/>
      <c r="G203" s="455"/>
      <c r="H203" s="455"/>
      <c r="I203" s="455"/>
      <c r="J203" s="455"/>
      <c r="K203" s="481"/>
    </row>
    <row r="204" spans="1:19" ht="18.75" customHeight="1">
      <c r="A204" s="417"/>
      <c r="B204" s="906">
        <f>DATA!$F$9</f>
        <v>0</v>
      </c>
      <c r="C204" s="906"/>
      <c r="D204" s="457"/>
      <c r="E204" s="907">
        <f>DATA!$F$23</f>
        <v>0</v>
      </c>
      <c r="F204" s="907"/>
      <c r="G204" s="907"/>
      <c r="H204" s="907"/>
      <c r="I204" s="907"/>
      <c r="J204" s="907"/>
      <c r="K204" s="481"/>
    </row>
    <row r="205" spans="1:19" s="400" customFormat="1" ht="18.75" customHeight="1">
      <c r="A205" s="518"/>
      <c r="B205" s="914" t="str">
        <f>"NIP."&amp;DATA!$F$10</f>
        <v>NIP.</v>
      </c>
      <c r="C205" s="914"/>
      <c r="D205" s="458"/>
      <c r="E205" s="915" t="str">
        <f>"NIP."&amp;DATA!$F$24</f>
        <v>NIP.</v>
      </c>
      <c r="F205" s="915"/>
      <c r="G205" s="915"/>
      <c r="H205" s="915"/>
      <c r="I205" s="915"/>
      <c r="J205" s="915"/>
      <c r="K205" s="540"/>
      <c r="L205" s="541"/>
      <c r="M205" s="542"/>
      <c r="N205" s="543"/>
      <c r="O205" s="543"/>
      <c r="P205" s="544"/>
      <c r="Q205" s="544"/>
      <c r="R205" s="544"/>
      <c r="S205" s="546"/>
    </row>
    <row r="206" spans="1:19" ht="18.75" customHeight="1">
      <c r="A206" s="417"/>
      <c r="B206" s="519"/>
      <c r="C206" s="519"/>
      <c r="D206" s="520"/>
      <c r="E206" s="508"/>
      <c r="F206" s="521"/>
      <c r="G206" s="522"/>
      <c r="H206" s="522"/>
      <c r="I206" s="522"/>
      <c r="J206" s="522"/>
      <c r="K206" s="481"/>
    </row>
    <row r="207" spans="1:19" ht="9.75" customHeight="1">
      <c r="A207" s="417"/>
      <c r="B207" s="916"/>
      <c r="C207" s="916"/>
      <c r="D207" s="916"/>
      <c r="E207" s="916"/>
      <c r="F207" s="916"/>
      <c r="G207" s="916"/>
      <c r="H207" s="916"/>
      <c r="I207" s="916"/>
      <c r="J207" s="916"/>
      <c r="K207" s="481"/>
    </row>
    <row r="208" spans="1:19" ht="15.5">
      <c r="A208" s="417"/>
      <c r="B208" s="464" t="s">
        <v>767</v>
      </c>
      <c r="C208" s="465"/>
      <c r="D208" s="466" t="s">
        <v>697</v>
      </c>
      <c r="E208" s="467" t="s">
        <v>768</v>
      </c>
      <c r="F208" s="468"/>
      <c r="G208" s="469"/>
      <c r="H208" s="469"/>
      <c r="I208" s="469"/>
      <c r="J208" s="469"/>
      <c r="K208" s="481"/>
    </row>
    <row r="209" spans="1:241" ht="25.5" customHeight="1">
      <c r="A209" s="417"/>
      <c r="B209" s="511"/>
      <c r="C209" s="511"/>
      <c r="D209" s="512"/>
      <c r="E209" s="513"/>
      <c r="F209" s="514"/>
      <c r="G209" s="515"/>
      <c r="H209" s="515"/>
      <c r="I209" s="515"/>
      <c r="J209" s="515"/>
      <c r="K209" s="481"/>
    </row>
    <row r="210" spans="1:241" ht="15" customHeight="1">
      <c r="A210" s="417"/>
      <c r="B210" s="898" t="str">
        <f>$B$9</f>
        <v>SUB KOMPETENSI</v>
      </c>
      <c r="C210" s="899"/>
      <c r="D210" s="898" t="str">
        <f>$D$9</f>
        <v>INDIKATOR</v>
      </c>
      <c r="E210" s="899"/>
      <c r="F210" s="471" t="str">
        <f>$F$9</f>
        <v>DESKRIPSI CATATAN</v>
      </c>
      <c r="G210" s="908" t="s">
        <v>587</v>
      </c>
      <c r="H210" s="909"/>
      <c r="I210" s="909"/>
      <c r="J210" s="910"/>
      <c r="K210" s="481"/>
    </row>
    <row r="211" spans="1:241" ht="13.5" customHeight="1">
      <c r="A211" s="417"/>
      <c r="B211" s="900"/>
      <c r="C211" s="901"/>
      <c r="D211" s="900"/>
      <c r="E211" s="901"/>
      <c r="F211" s="472" t="str">
        <f>$F$10</f>
        <v>HASIL TEMUAN</v>
      </c>
      <c r="G211" s="523">
        <v>1</v>
      </c>
      <c r="H211" s="524">
        <v>2</v>
      </c>
      <c r="I211" s="524">
        <v>3</v>
      </c>
      <c r="J211" s="545">
        <v>4</v>
      </c>
      <c r="K211" s="481"/>
    </row>
    <row r="212" spans="1:241" ht="66" customHeight="1">
      <c r="A212" s="430" t="str">
        <f t="shared" ref="A212:A236" si="10">IF(E212=0,"Hapus baris kosong","Baris Terisi")</f>
        <v>Baris Terisi</v>
      </c>
      <c r="B212" s="920">
        <v>1</v>
      </c>
      <c r="C212" s="929" t="s">
        <v>769</v>
      </c>
      <c r="D212" s="431">
        <f>IF(E212=0,"",1)</f>
        <v>1</v>
      </c>
      <c r="E212" s="525" t="s">
        <v>770</v>
      </c>
      <c r="F212" s="446"/>
      <c r="G212" s="902">
        <f>IF($S212=$O$174,$S212,1)</f>
        <v>1</v>
      </c>
      <c r="H212" s="902">
        <f>IF($S212=$P$174,$S212,2)</f>
        <v>2</v>
      </c>
      <c r="I212" s="902">
        <f>IF($S212=$Q$174,$S212,3)</f>
        <v>3</v>
      </c>
      <c r="J212" s="902">
        <f>IF($S212=$R$174,$S212,4)</f>
        <v>4</v>
      </c>
      <c r="K212" s="483"/>
      <c r="L212" s="484"/>
      <c r="M212" s="485"/>
      <c r="N212" s="486">
        <f t="shared" ref="N212:N236" si="11">COUNTA(F212)</f>
        <v>0</v>
      </c>
      <c r="O212" s="486">
        <f>SUM(N212:N216)</f>
        <v>0</v>
      </c>
      <c r="P212" s="487">
        <v>5</v>
      </c>
      <c r="Q212" s="487">
        <f>(O212/P212)*100</f>
        <v>0</v>
      </c>
      <c r="R212" s="221">
        <f>IF(Q212&gt;=80,4,IF(Q212&gt;=60,3,IF(Q212&gt;=40,2,IF(Q212&gt;=20,1,0))))</f>
        <v>0</v>
      </c>
      <c r="S212" s="487">
        <f>IF(R212=1,$O$174,IF(R212=2,$P$174,IF(R212=3,$Q$174,IF(R212=4,$R$174,0))))</f>
        <v>0</v>
      </c>
      <c r="T212" s="490"/>
      <c r="U212" s="490"/>
      <c r="V212" s="490"/>
      <c r="W212" s="490"/>
      <c r="X212" s="490"/>
      <c r="Y212" s="490"/>
      <c r="Z212" s="490"/>
      <c r="AA212" s="490"/>
      <c r="AB212" s="490"/>
      <c r="AC212" s="490"/>
      <c r="AD212" s="490"/>
      <c r="AE212" s="490"/>
      <c r="AF212" s="490"/>
      <c r="AG212" s="490"/>
      <c r="AH212" s="490"/>
      <c r="AI212" s="490"/>
      <c r="AJ212" s="490"/>
      <c r="AK212" s="490"/>
      <c r="AL212" s="490"/>
      <c r="AM212" s="490"/>
      <c r="AN212" s="490"/>
      <c r="AO212" s="490"/>
      <c r="AP212" s="490"/>
      <c r="AQ212" s="490"/>
      <c r="AR212" s="490"/>
      <c r="AS212" s="490"/>
      <c r="AT212" s="490"/>
      <c r="AU212" s="490"/>
      <c r="AV212" s="490"/>
      <c r="AW212" s="490"/>
      <c r="AX212" s="490"/>
      <c r="AY212" s="490"/>
      <c r="AZ212" s="490"/>
      <c r="BA212" s="490"/>
      <c r="BB212" s="490"/>
      <c r="BC212" s="490"/>
      <c r="BD212" s="490"/>
      <c r="BE212" s="490"/>
      <c r="BF212" s="490"/>
      <c r="BG212" s="490"/>
      <c r="BH212" s="490"/>
      <c r="BI212" s="490"/>
      <c r="BJ212" s="490"/>
      <c r="BK212" s="490"/>
      <c r="BL212" s="490"/>
      <c r="BM212" s="490"/>
      <c r="BN212" s="490"/>
      <c r="BO212" s="490"/>
      <c r="BP212" s="490"/>
      <c r="BQ212" s="490"/>
      <c r="BR212" s="490"/>
      <c r="BS212" s="490"/>
      <c r="BT212" s="490"/>
      <c r="BU212" s="490"/>
      <c r="BV212" s="490"/>
      <c r="BW212" s="490"/>
      <c r="BX212" s="490"/>
      <c r="BY212" s="490"/>
      <c r="BZ212" s="490"/>
      <c r="CA212" s="490"/>
      <c r="CB212" s="490"/>
      <c r="CC212" s="490"/>
      <c r="CD212" s="490"/>
      <c r="CE212" s="490"/>
      <c r="CF212" s="490"/>
      <c r="CG212" s="490"/>
      <c r="CH212" s="490"/>
      <c r="CI212" s="490"/>
      <c r="CJ212" s="490"/>
      <c r="CK212" s="490"/>
      <c r="CL212" s="490"/>
      <c r="CM212" s="490"/>
      <c r="CN212" s="490"/>
      <c r="CO212" s="490"/>
      <c r="CP212" s="490"/>
      <c r="CQ212" s="490"/>
      <c r="CR212" s="490"/>
      <c r="CS212" s="490"/>
      <c r="CT212" s="490"/>
      <c r="CU212" s="490"/>
      <c r="CV212" s="490"/>
      <c r="CW212" s="490"/>
      <c r="CX212" s="490"/>
      <c r="CY212" s="490"/>
      <c r="CZ212" s="490"/>
      <c r="DA212" s="490"/>
      <c r="DB212" s="490"/>
      <c r="DC212" s="490"/>
      <c r="DD212" s="490"/>
      <c r="DE212" s="490"/>
      <c r="DF212" s="490"/>
      <c r="DG212" s="490"/>
      <c r="DH212" s="490"/>
      <c r="DI212" s="490"/>
      <c r="DJ212" s="490"/>
      <c r="DK212" s="490"/>
      <c r="DL212" s="490"/>
      <c r="DM212" s="490"/>
      <c r="DN212" s="490"/>
      <c r="DO212" s="490"/>
      <c r="DP212" s="490"/>
      <c r="DQ212" s="490"/>
      <c r="DR212" s="490"/>
      <c r="DS212" s="490"/>
      <c r="DT212" s="490"/>
      <c r="DU212" s="490"/>
      <c r="DV212" s="490"/>
      <c r="DW212" s="490"/>
      <c r="DX212" s="490"/>
      <c r="DY212" s="490"/>
      <c r="DZ212" s="490"/>
      <c r="EA212" s="490"/>
      <c r="EB212" s="490"/>
      <c r="EC212" s="490"/>
      <c r="ED212" s="490"/>
      <c r="EE212" s="490"/>
      <c r="EF212" s="490"/>
      <c r="EG212" s="490"/>
      <c r="EH212" s="490"/>
      <c r="EI212" s="490"/>
      <c r="EJ212" s="490"/>
      <c r="EK212" s="490"/>
      <c r="EL212" s="490"/>
      <c r="EM212" s="490"/>
      <c r="EN212" s="490"/>
      <c r="EO212" s="490"/>
      <c r="EP212" s="490"/>
      <c r="EQ212" s="490"/>
      <c r="ER212" s="490"/>
      <c r="ES212" s="490"/>
      <c r="ET212" s="490"/>
      <c r="EU212" s="490"/>
      <c r="EV212" s="490"/>
      <c r="EW212" s="490"/>
      <c r="EX212" s="490"/>
      <c r="EY212" s="490"/>
      <c r="EZ212" s="490"/>
      <c r="FA212" s="490"/>
      <c r="FB212" s="490"/>
      <c r="FC212" s="490"/>
      <c r="FD212" s="490"/>
      <c r="FE212" s="490"/>
      <c r="FF212" s="490"/>
      <c r="FG212" s="490"/>
      <c r="FH212" s="490"/>
      <c r="FI212" s="490"/>
      <c r="FJ212" s="490"/>
      <c r="FK212" s="490"/>
      <c r="FL212" s="490"/>
      <c r="FM212" s="490"/>
      <c r="FN212" s="490"/>
      <c r="FO212" s="490"/>
      <c r="FP212" s="490"/>
      <c r="FQ212" s="490"/>
      <c r="FR212" s="490"/>
      <c r="FS212" s="490"/>
      <c r="FT212" s="490"/>
      <c r="FU212" s="490"/>
      <c r="FV212" s="490"/>
      <c r="FW212" s="490"/>
      <c r="FX212" s="490"/>
      <c r="FY212" s="490"/>
      <c r="FZ212" s="490"/>
      <c r="GA212" s="490"/>
      <c r="GB212" s="490"/>
      <c r="GC212" s="490"/>
      <c r="GD212" s="490"/>
      <c r="GE212" s="490"/>
      <c r="GF212" s="490"/>
      <c r="GG212" s="490"/>
      <c r="GH212" s="490"/>
      <c r="GI212" s="490"/>
      <c r="GJ212" s="490"/>
      <c r="GK212" s="490"/>
      <c r="GL212" s="490"/>
      <c r="GM212" s="490"/>
      <c r="GN212" s="490"/>
      <c r="GO212" s="490"/>
      <c r="GP212" s="490"/>
      <c r="GQ212" s="490"/>
      <c r="GR212" s="490"/>
      <c r="GS212" s="490"/>
      <c r="GT212" s="490"/>
      <c r="GU212" s="490"/>
      <c r="GV212" s="490"/>
      <c r="GW212" s="490"/>
      <c r="GX212" s="490"/>
      <c r="GY212" s="490"/>
      <c r="GZ212" s="490"/>
      <c r="HA212" s="490"/>
      <c r="HB212" s="490"/>
      <c r="HC212" s="490"/>
      <c r="HD212" s="490"/>
      <c r="HE212" s="490"/>
      <c r="HF212" s="490"/>
      <c r="HG212" s="490"/>
      <c r="HH212" s="490"/>
      <c r="HI212" s="490"/>
      <c r="HJ212" s="490"/>
      <c r="HK212" s="490"/>
      <c r="HL212" s="490"/>
      <c r="HM212" s="490"/>
      <c r="HN212" s="490"/>
      <c r="HO212" s="490"/>
      <c r="HP212" s="490"/>
      <c r="HQ212" s="490"/>
      <c r="HR212" s="490"/>
      <c r="HS212" s="490"/>
      <c r="HT212" s="490"/>
      <c r="HU212" s="490"/>
      <c r="HV212" s="490"/>
      <c r="HW212" s="490"/>
      <c r="HX212" s="490"/>
      <c r="HY212" s="490"/>
      <c r="HZ212" s="490"/>
      <c r="IA212" s="490"/>
      <c r="IB212" s="490"/>
      <c r="IC212" s="490"/>
      <c r="ID212" s="490"/>
      <c r="IE212" s="490"/>
      <c r="IF212" s="490"/>
      <c r="IG212" s="490"/>
    </row>
    <row r="213" spans="1:241" ht="55.5" customHeight="1">
      <c r="A213" s="430"/>
      <c r="B213" s="921"/>
      <c r="C213" s="930"/>
      <c r="D213" s="434">
        <f>IF(E214=0,"",2)</f>
        <v>2</v>
      </c>
      <c r="E213" s="526" t="s">
        <v>771</v>
      </c>
      <c r="F213" s="527"/>
      <c r="G213" s="902"/>
      <c r="H213" s="902"/>
      <c r="I213" s="902"/>
      <c r="J213" s="902"/>
      <c r="K213" s="483"/>
      <c r="L213" s="484"/>
      <c r="M213" s="485"/>
      <c r="N213" s="486">
        <f t="shared" si="11"/>
        <v>0</v>
      </c>
      <c r="O213" s="486"/>
      <c r="P213" s="487"/>
      <c r="Q213" s="487"/>
      <c r="R213" s="221"/>
      <c r="S213" s="487"/>
      <c r="T213" s="490"/>
      <c r="U213" s="490"/>
      <c r="V213" s="490"/>
      <c r="W213" s="490"/>
      <c r="X213" s="490"/>
      <c r="Y213" s="490"/>
      <c r="Z213" s="490"/>
      <c r="AA213" s="490"/>
      <c r="AB213" s="490"/>
      <c r="AC213" s="490"/>
      <c r="AD213" s="490"/>
      <c r="AE213" s="490"/>
      <c r="AF213" s="490"/>
      <c r="AG213" s="490"/>
      <c r="AH213" s="490"/>
      <c r="AI213" s="490"/>
      <c r="AJ213" s="490"/>
      <c r="AK213" s="490"/>
      <c r="AL213" s="490"/>
      <c r="AM213" s="490"/>
      <c r="AN213" s="490"/>
      <c r="AO213" s="490"/>
      <c r="AP213" s="490"/>
      <c r="AQ213" s="490"/>
      <c r="AR213" s="490"/>
      <c r="AS213" s="490"/>
      <c r="AT213" s="490"/>
      <c r="AU213" s="490"/>
      <c r="AV213" s="490"/>
      <c r="AW213" s="490"/>
      <c r="AX213" s="490"/>
      <c r="AY213" s="490"/>
      <c r="AZ213" s="490"/>
      <c r="BA213" s="490"/>
      <c r="BB213" s="490"/>
      <c r="BC213" s="490"/>
      <c r="BD213" s="490"/>
      <c r="BE213" s="490"/>
      <c r="BF213" s="490"/>
      <c r="BG213" s="490"/>
      <c r="BH213" s="490"/>
      <c r="BI213" s="490"/>
      <c r="BJ213" s="490"/>
      <c r="BK213" s="490"/>
      <c r="BL213" s="490"/>
      <c r="BM213" s="490"/>
      <c r="BN213" s="490"/>
      <c r="BO213" s="490"/>
      <c r="BP213" s="490"/>
      <c r="BQ213" s="490"/>
      <c r="BR213" s="490"/>
      <c r="BS213" s="490"/>
      <c r="BT213" s="490"/>
      <c r="BU213" s="490"/>
      <c r="BV213" s="490"/>
      <c r="BW213" s="490"/>
      <c r="BX213" s="490"/>
      <c r="BY213" s="490"/>
      <c r="BZ213" s="490"/>
      <c r="CA213" s="490"/>
      <c r="CB213" s="490"/>
      <c r="CC213" s="490"/>
      <c r="CD213" s="490"/>
      <c r="CE213" s="490"/>
      <c r="CF213" s="490"/>
      <c r="CG213" s="490"/>
      <c r="CH213" s="490"/>
      <c r="CI213" s="490"/>
      <c r="CJ213" s="490"/>
      <c r="CK213" s="490"/>
      <c r="CL213" s="490"/>
      <c r="CM213" s="490"/>
      <c r="CN213" s="490"/>
      <c r="CO213" s="490"/>
      <c r="CP213" s="490"/>
      <c r="CQ213" s="490"/>
      <c r="CR213" s="490"/>
      <c r="CS213" s="490"/>
      <c r="CT213" s="490"/>
      <c r="CU213" s="490"/>
      <c r="CV213" s="490"/>
      <c r="CW213" s="490"/>
      <c r="CX213" s="490"/>
      <c r="CY213" s="490"/>
      <c r="CZ213" s="490"/>
      <c r="DA213" s="490"/>
      <c r="DB213" s="490"/>
      <c r="DC213" s="490"/>
      <c r="DD213" s="490"/>
      <c r="DE213" s="490"/>
      <c r="DF213" s="490"/>
      <c r="DG213" s="490"/>
      <c r="DH213" s="490"/>
      <c r="DI213" s="490"/>
      <c r="DJ213" s="490"/>
      <c r="DK213" s="490"/>
      <c r="DL213" s="490"/>
      <c r="DM213" s="490"/>
      <c r="DN213" s="490"/>
      <c r="DO213" s="490"/>
      <c r="DP213" s="490"/>
      <c r="DQ213" s="490"/>
      <c r="DR213" s="490"/>
      <c r="DS213" s="490"/>
      <c r="DT213" s="490"/>
      <c r="DU213" s="490"/>
      <c r="DV213" s="490"/>
      <c r="DW213" s="490"/>
      <c r="DX213" s="490"/>
      <c r="DY213" s="490"/>
      <c r="DZ213" s="490"/>
      <c r="EA213" s="490"/>
      <c r="EB213" s="490"/>
      <c r="EC213" s="490"/>
      <c r="ED213" s="490"/>
      <c r="EE213" s="490"/>
      <c r="EF213" s="490"/>
      <c r="EG213" s="490"/>
      <c r="EH213" s="490"/>
      <c r="EI213" s="490"/>
      <c r="EJ213" s="490"/>
      <c r="EK213" s="490"/>
      <c r="EL213" s="490"/>
      <c r="EM213" s="490"/>
      <c r="EN213" s="490"/>
      <c r="EO213" s="490"/>
      <c r="EP213" s="490"/>
      <c r="EQ213" s="490"/>
      <c r="ER213" s="490"/>
      <c r="ES213" s="490"/>
      <c r="ET213" s="490"/>
      <c r="EU213" s="490"/>
      <c r="EV213" s="490"/>
      <c r="EW213" s="490"/>
      <c r="EX213" s="490"/>
      <c r="EY213" s="490"/>
      <c r="EZ213" s="490"/>
      <c r="FA213" s="490"/>
      <c r="FB213" s="490"/>
      <c r="FC213" s="490"/>
      <c r="FD213" s="490"/>
      <c r="FE213" s="490"/>
      <c r="FF213" s="490"/>
      <c r="FG213" s="490"/>
      <c r="FH213" s="490"/>
      <c r="FI213" s="490"/>
      <c r="FJ213" s="490"/>
      <c r="FK213" s="490"/>
      <c r="FL213" s="490"/>
      <c r="FM213" s="490"/>
      <c r="FN213" s="490"/>
      <c r="FO213" s="490"/>
      <c r="FP213" s="490"/>
      <c r="FQ213" s="490"/>
      <c r="FR213" s="490"/>
      <c r="FS213" s="490"/>
      <c r="FT213" s="490"/>
      <c r="FU213" s="490"/>
      <c r="FV213" s="490"/>
      <c r="FW213" s="490"/>
      <c r="FX213" s="490"/>
      <c r="FY213" s="490"/>
      <c r="FZ213" s="490"/>
      <c r="GA213" s="490"/>
      <c r="GB213" s="490"/>
      <c r="GC213" s="490"/>
      <c r="GD213" s="490"/>
      <c r="GE213" s="490"/>
      <c r="GF213" s="490"/>
      <c r="GG213" s="490"/>
      <c r="GH213" s="490"/>
      <c r="GI213" s="490"/>
      <c r="GJ213" s="490"/>
      <c r="GK213" s="490"/>
      <c r="GL213" s="490"/>
      <c r="GM213" s="490"/>
      <c r="GN213" s="490"/>
      <c r="GO213" s="490"/>
      <c r="GP213" s="490"/>
      <c r="GQ213" s="490"/>
      <c r="GR213" s="490"/>
      <c r="GS213" s="490"/>
      <c r="GT213" s="490"/>
      <c r="GU213" s="490"/>
      <c r="GV213" s="490"/>
      <c r="GW213" s="490"/>
      <c r="GX213" s="490"/>
      <c r="GY213" s="490"/>
      <c r="GZ213" s="490"/>
      <c r="HA213" s="490"/>
      <c r="HB213" s="490"/>
      <c r="HC213" s="490"/>
      <c r="HD213" s="490"/>
      <c r="HE213" s="490"/>
      <c r="HF213" s="490"/>
      <c r="HG213" s="490"/>
      <c r="HH213" s="490"/>
      <c r="HI213" s="490"/>
      <c r="HJ213" s="490"/>
      <c r="HK213" s="490"/>
      <c r="HL213" s="490"/>
      <c r="HM213" s="490"/>
      <c r="HN213" s="490"/>
      <c r="HO213" s="490"/>
      <c r="HP213" s="490"/>
      <c r="HQ213" s="490"/>
      <c r="HR213" s="490"/>
      <c r="HS213" s="490"/>
      <c r="HT213" s="490"/>
      <c r="HU213" s="490"/>
      <c r="HV213" s="490"/>
      <c r="HW213" s="490"/>
      <c r="HX213" s="490"/>
      <c r="HY213" s="490"/>
      <c r="HZ213" s="490"/>
      <c r="IA213" s="490"/>
      <c r="IB213" s="490"/>
      <c r="IC213" s="490"/>
      <c r="ID213" s="490"/>
      <c r="IE213" s="490"/>
      <c r="IF213" s="490"/>
      <c r="IG213" s="490"/>
    </row>
    <row r="214" spans="1:241" ht="43.5" customHeight="1">
      <c r="A214" s="430" t="str">
        <f t="shared" si="10"/>
        <v>Baris Terisi</v>
      </c>
      <c r="B214" s="921"/>
      <c r="C214" s="930"/>
      <c r="D214" s="434">
        <f>IF(E215=0,"",3)</f>
        <v>3</v>
      </c>
      <c r="E214" s="528" t="s">
        <v>772</v>
      </c>
      <c r="F214" s="447"/>
      <c r="G214" s="902"/>
      <c r="H214" s="902"/>
      <c r="I214" s="902"/>
      <c r="J214" s="902"/>
      <c r="K214" s="483"/>
      <c r="L214" s="484"/>
      <c r="M214" s="485"/>
      <c r="N214" s="486">
        <f t="shared" si="11"/>
        <v>0</v>
      </c>
      <c r="O214" s="486"/>
      <c r="P214" s="487"/>
      <c r="Q214" s="487"/>
      <c r="R214" s="487"/>
      <c r="S214" s="487"/>
      <c r="T214" s="490"/>
      <c r="U214" s="490"/>
      <c r="V214" s="490"/>
      <c r="W214" s="490"/>
      <c r="X214" s="490"/>
      <c r="Y214" s="490"/>
      <c r="Z214" s="490"/>
      <c r="AA214" s="490"/>
      <c r="AB214" s="490"/>
      <c r="AC214" s="490"/>
      <c r="AD214" s="490"/>
      <c r="AE214" s="490"/>
      <c r="AF214" s="490"/>
      <c r="AG214" s="490"/>
      <c r="AH214" s="490"/>
      <c r="AI214" s="490"/>
      <c r="AJ214" s="490"/>
      <c r="AK214" s="490"/>
      <c r="AL214" s="490"/>
      <c r="AM214" s="490"/>
      <c r="AN214" s="490"/>
      <c r="AO214" s="490"/>
      <c r="AP214" s="490"/>
      <c r="AQ214" s="490"/>
      <c r="AR214" s="490"/>
      <c r="AS214" s="490"/>
      <c r="AT214" s="490"/>
      <c r="AU214" s="490"/>
      <c r="AV214" s="490"/>
      <c r="AW214" s="490"/>
      <c r="AX214" s="490"/>
      <c r="AY214" s="490"/>
      <c r="AZ214" s="490"/>
      <c r="BA214" s="490"/>
      <c r="BB214" s="490"/>
      <c r="BC214" s="490"/>
      <c r="BD214" s="490"/>
      <c r="BE214" s="490"/>
      <c r="BF214" s="490"/>
      <c r="BG214" s="490"/>
      <c r="BH214" s="490"/>
      <c r="BI214" s="490"/>
      <c r="BJ214" s="490"/>
      <c r="BK214" s="490"/>
      <c r="BL214" s="490"/>
      <c r="BM214" s="490"/>
      <c r="BN214" s="490"/>
      <c r="BO214" s="490"/>
      <c r="BP214" s="490"/>
      <c r="BQ214" s="490"/>
      <c r="BR214" s="490"/>
      <c r="BS214" s="490"/>
      <c r="BT214" s="490"/>
      <c r="BU214" s="490"/>
      <c r="BV214" s="490"/>
      <c r="BW214" s="490"/>
      <c r="BX214" s="490"/>
      <c r="BY214" s="490"/>
      <c r="BZ214" s="490"/>
      <c r="CA214" s="490"/>
      <c r="CB214" s="490"/>
      <c r="CC214" s="490"/>
      <c r="CD214" s="490"/>
      <c r="CE214" s="490"/>
      <c r="CF214" s="490"/>
      <c r="CG214" s="490"/>
      <c r="CH214" s="490"/>
      <c r="CI214" s="490"/>
      <c r="CJ214" s="490"/>
      <c r="CK214" s="490"/>
      <c r="CL214" s="490"/>
      <c r="CM214" s="490"/>
      <c r="CN214" s="490"/>
      <c r="CO214" s="490"/>
      <c r="CP214" s="490"/>
      <c r="CQ214" s="490"/>
      <c r="CR214" s="490"/>
      <c r="CS214" s="490"/>
      <c r="CT214" s="490"/>
      <c r="CU214" s="490"/>
      <c r="CV214" s="490"/>
      <c r="CW214" s="490"/>
      <c r="CX214" s="490"/>
      <c r="CY214" s="490"/>
      <c r="CZ214" s="490"/>
      <c r="DA214" s="490"/>
      <c r="DB214" s="490"/>
      <c r="DC214" s="490"/>
      <c r="DD214" s="490"/>
      <c r="DE214" s="490"/>
      <c r="DF214" s="490"/>
      <c r="DG214" s="490"/>
      <c r="DH214" s="490"/>
      <c r="DI214" s="490"/>
      <c r="DJ214" s="490"/>
      <c r="DK214" s="490"/>
      <c r="DL214" s="490"/>
      <c r="DM214" s="490"/>
      <c r="DN214" s="490"/>
      <c r="DO214" s="490"/>
      <c r="DP214" s="490"/>
      <c r="DQ214" s="490"/>
      <c r="DR214" s="490"/>
      <c r="DS214" s="490"/>
      <c r="DT214" s="490"/>
      <c r="DU214" s="490"/>
      <c r="DV214" s="490"/>
      <c r="DW214" s="490"/>
      <c r="DX214" s="490"/>
      <c r="DY214" s="490"/>
      <c r="DZ214" s="490"/>
      <c r="EA214" s="490"/>
      <c r="EB214" s="490"/>
      <c r="EC214" s="490"/>
      <c r="ED214" s="490"/>
      <c r="EE214" s="490"/>
      <c r="EF214" s="490"/>
      <c r="EG214" s="490"/>
      <c r="EH214" s="490"/>
      <c r="EI214" s="490"/>
      <c r="EJ214" s="490"/>
      <c r="EK214" s="490"/>
      <c r="EL214" s="490"/>
      <c r="EM214" s="490"/>
      <c r="EN214" s="490"/>
      <c r="EO214" s="490"/>
      <c r="EP214" s="490"/>
      <c r="EQ214" s="490"/>
      <c r="ER214" s="490"/>
      <c r="ES214" s="490"/>
      <c r="ET214" s="490"/>
      <c r="EU214" s="490"/>
      <c r="EV214" s="490"/>
      <c r="EW214" s="490"/>
      <c r="EX214" s="490"/>
      <c r="EY214" s="490"/>
      <c r="EZ214" s="490"/>
      <c r="FA214" s="490"/>
      <c r="FB214" s="490"/>
      <c r="FC214" s="490"/>
      <c r="FD214" s="490"/>
      <c r="FE214" s="490"/>
      <c r="FF214" s="490"/>
      <c r="FG214" s="490"/>
      <c r="FH214" s="490"/>
      <c r="FI214" s="490"/>
      <c r="FJ214" s="490"/>
      <c r="FK214" s="490"/>
      <c r="FL214" s="490"/>
      <c r="FM214" s="490"/>
      <c r="FN214" s="490"/>
      <c r="FO214" s="490"/>
      <c r="FP214" s="490"/>
      <c r="FQ214" s="490"/>
      <c r="FR214" s="490"/>
      <c r="FS214" s="490"/>
      <c r="FT214" s="490"/>
      <c r="FU214" s="490"/>
      <c r="FV214" s="490"/>
      <c r="FW214" s="490"/>
      <c r="FX214" s="490"/>
      <c r="FY214" s="490"/>
      <c r="FZ214" s="490"/>
      <c r="GA214" s="490"/>
      <c r="GB214" s="490"/>
      <c r="GC214" s="490"/>
      <c r="GD214" s="490"/>
      <c r="GE214" s="490"/>
      <c r="GF214" s="490"/>
      <c r="GG214" s="490"/>
      <c r="GH214" s="490"/>
      <c r="GI214" s="490"/>
      <c r="GJ214" s="490"/>
      <c r="GK214" s="490"/>
      <c r="GL214" s="490"/>
      <c r="GM214" s="490"/>
      <c r="GN214" s="490"/>
      <c r="GO214" s="490"/>
      <c r="GP214" s="490"/>
      <c r="GQ214" s="490"/>
      <c r="GR214" s="490"/>
      <c r="GS214" s="490"/>
      <c r="GT214" s="490"/>
      <c r="GU214" s="490"/>
      <c r="GV214" s="490"/>
      <c r="GW214" s="490"/>
      <c r="GX214" s="490"/>
      <c r="GY214" s="490"/>
      <c r="GZ214" s="490"/>
      <c r="HA214" s="490"/>
      <c r="HB214" s="490"/>
      <c r="HC214" s="490"/>
      <c r="HD214" s="490"/>
      <c r="HE214" s="490"/>
      <c r="HF214" s="490"/>
      <c r="HG214" s="490"/>
      <c r="HH214" s="490"/>
      <c r="HI214" s="490"/>
      <c r="HJ214" s="490"/>
      <c r="HK214" s="490"/>
      <c r="HL214" s="490"/>
      <c r="HM214" s="490"/>
      <c r="HN214" s="490"/>
      <c r="HO214" s="490"/>
      <c r="HP214" s="490"/>
      <c r="HQ214" s="490"/>
      <c r="HR214" s="490"/>
      <c r="HS214" s="490"/>
      <c r="HT214" s="490"/>
      <c r="HU214" s="490"/>
      <c r="HV214" s="490"/>
      <c r="HW214" s="490"/>
      <c r="HX214" s="490"/>
      <c r="HY214" s="490"/>
      <c r="HZ214" s="490"/>
      <c r="IA214" s="490"/>
      <c r="IB214" s="490"/>
      <c r="IC214" s="490"/>
      <c r="ID214" s="490"/>
      <c r="IE214" s="490"/>
      <c r="IF214" s="490"/>
      <c r="IG214" s="490"/>
    </row>
    <row r="215" spans="1:241" ht="57" customHeight="1">
      <c r="A215" s="430" t="str">
        <f t="shared" si="10"/>
        <v>Baris Terisi</v>
      </c>
      <c r="B215" s="921"/>
      <c r="C215" s="930"/>
      <c r="D215" s="434">
        <f>IF(E216=0,"",4)</f>
        <v>4</v>
      </c>
      <c r="E215" s="528" t="s">
        <v>773</v>
      </c>
      <c r="F215" s="447"/>
      <c r="G215" s="902"/>
      <c r="H215" s="902"/>
      <c r="I215" s="902"/>
      <c r="J215" s="902"/>
      <c r="K215" s="483"/>
      <c r="L215" s="484"/>
      <c r="M215" s="485"/>
      <c r="N215" s="486">
        <f t="shared" si="11"/>
        <v>0</v>
      </c>
      <c r="O215" s="486"/>
      <c r="P215" s="487"/>
      <c r="Q215" s="487"/>
      <c r="R215" s="487"/>
      <c r="S215" s="487"/>
      <c r="T215" s="490"/>
      <c r="U215" s="490"/>
      <c r="V215" s="490"/>
      <c r="W215" s="490"/>
      <c r="X215" s="490"/>
      <c r="Y215" s="490"/>
      <c r="Z215" s="490"/>
      <c r="AA215" s="490"/>
      <c r="AB215" s="490"/>
      <c r="AC215" s="490"/>
      <c r="AD215" s="490"/>
      <c r="AE215" s="490"/>
      <c r="AF215" s="490"/>
      <c r="AG215" s="490"/>
      <c r="AH215" s="490"/>
      <c r="AI215" s="490"/>
      <c r="AJ215" s="490"/>
      <c r="AK215" s="490"/>
      <c r="AL215" s="490"/>
      <c r="AM215" s="490"/>
      <c r="AN215" s="490"/>
      <c r="AO215" s="490"/>
      <c r="AP215" s="490"/>
      <c r="AQ215" s="490"/>
      <c r="AR215" s="490"/>
      <c r="AS215" s="490"/>
      <c r="AT215" s="490"/>
      <c r="AU215" s="490"/>
      <c r="AV215" s="490"/>
      <c r="AW215" s="490"/>
      <c r="AX215" s="490"/>
      <c r="AY215" s="490"/>
      <c r="AZ215" s="490"/>
      <c r="BA215" s="490"/>
      <c r="BB215" s="490"/>
      <c r="BC215" s="490"/>
      <c r="BD215" s="490"/>
      <c r="BE215" s="490"/>
      <c r="BF215" s="490"/>
      <c r="BG215" s="490"/>
      <c r="BH215" s="490"/>
      <c r="BI215" s="490"/>
      <c r="BJ215" s="490"/>
      <c r="BK215" s="490"/>
      <c r="BL215" s="490"/>
      <c r="BM215" s="490"/>
      <c r="BN215" s="490"/>
      <c r="BO215" s="490"/>
      <c r="BP215" s="490"/>
      <c r="BQ215" s="490"/>
      <c r="BR215" s="490"/>
      <c r="BS215" s="490"/>
      <c r="BT215" s="490"/>
      <c r="BU215" s="490"/>
      <c r="BV215" s="490"/>
      <c r="BW215" s="490"/>
      <c r="BX215" s="490"/>
      <c r="BY215" s="490"/>
      <c r="BZ215" s="490"/>
      <c r="CA215" s="490"/>
      <c r="CB215" s="490"/>
      <c r="CC215" s="490"/>
      <c r="CD215" s="490"/>
      <c r="CE215" s="490"/>
      <c r="CF215" s="490"/>
      <c r="CG215" s="490"/>
      <c r="CH215" s="490"/>
      <c r="CI215" s="490"/>
      <c r="CJ215" s="490"/>
      <c r="CK215" s="490"/>
      <c r="CL215" s="490"/>
      <c r="CM215" s="490"/>
      <c r="CN215" s="490"/>
      <c r="CO215" s="490"/>
      <c r="CP215" s="490"/>
      <c r="CQ215" s="490"/>
      <c r="CR215" s="490"/>
      <c r="CS215" s="490"/>
      <c r="CT215" s="490"/>
      <c r="CU215" s="490"/>
      <c r="CV215" s="490"/>
      <c r="CW215" s="490"/>
      <c r="CX215" s="490"/>
      <c r="CY215" s="490"/>
      <c r="CZ215" s="490"/>
      <c r="DA215" s="490"/>
      <c r="DB215" s="490"/>
      <c r="DC215" s="490"/>
      <c r="DD215" s="490"/>
      <c r="DE215" s="490"/>
      <c r="DF215" s="490"/>
      <c r="DG215" s="490"/>
      <c r="DH215" s="490"/>
      <c r="DI215" s="490"/>
      <c r="DJ215" s="490"/>
      <c r="DK215" s="490"/>
      <c r="DL215" s="490"/>
      <c r="DM215" s="490"/>
      <c r="DN215" s="490"/>
      <c r="DO215" s="490"/>
      <c r="DP215" s="490"/>
      <c r="DQ215" s="490"/>
      <c r="DR215" s="490"/>
      <c r="DS215" s="490"/>
      <c r="DT215" s="490"/>
      <c r="DU215" s="490"/>
      <c r="DV215" s="490"/>
      <c r="DW215" s="490"/>
      <c r="DX215" s="490"/>
      <c r="DY215" s="490"/>
      <c r="DZ215" s="490"/>
      <c r="EA215" s="490"/>
      <c r="EB215" s="490"/>
      <c r="EC215" s="490"/>
      <c r="ED215" s="490"/>
      <c r="EE215" s="490"/>
      <c r="EF215" s="490"/>
      <c r="EG215" s="490"/>
      <c r="EH215" s="490"/>
      <c r="EI215" s="490"/>
      <c r="EJ215" s="490"/>
      <c r="EK215" s="490"/>
      <c r="EL215" s="490"/>
      <c r="EM215" s="490"/>
      <c r="EN215" s="490"/>
      <c r="EO215" s="490"/>
      <c r="EP215" s="490"/>
      <c r="EQ215" s="490"/>
      <c r="ER215" s="490"/>
      <c r="ES215" s="490"/>
      <c r="ET215" s="490"/>
      <c r="EU215" s="490"/>
      <c r="EV215" s="490"/>
      <c r="EW215" s="490"/>
      <c r="EX215" s="490"/>
      <c r="EY215" s="490"/>
      <c r="EZ215" s="490"/>
      <c r="FA215" s="490"/>
      <c r="FB215" s="490"/>
      <c r="FC215" s="490"/>
      <c r="FD215" s="490"/>
      <c r="FE215" s="490"/>
      <c r="FF215" s="490"/>
      <c r="FG215" s="490"/>
      <c r="FH215" s="490"/>
      <c r="FI215" s="490"/>
      <c r="FJ215" s="490"/>
      <c r="FK215" s="490"/>
      <c r="FL215" s="490"/>
      <c r="FM215" s="490"/>
      <c r="FN215" s="490"/>
      <c r="FO215" s="490"/>
      <c r="FP215" s="490"/>
      <c r="FQ215" s="490"/>
      <c r="FR215" s="490"/>
      <c r="FS215" s="490"/>
      <c r="FT215" s="490"/>
      <c r="FU215" s="490"/>
      <c r="FV215" s="490"/>
      <c r="FW215" s="490"/>
      <c r="FX215" s="490"/>
      <c r="FY215" s="490"/>
      <c r="FZ215" s="490"/>
      <c r="GA215" s="490"/>
      <c r="GB215" s="490"/>
      <c r="GC215" s="490"/>
      <c r="GD215" s="490"/>
      <c r="GE215" s="490"/>
      <c r="GF215" s="490"/>
      <c r="GG215" s="490"/>
      <c r="GH215" s="490"/>
      <c r="GI215" s="490"/>
      <c r="GJ215" s="490"/>
      <c r="GK215" s="490"/>
      <c r="GL215" s="490"/>
      <c r="GM215" s="490"/>
      <c r="GN215" s="490"/>
      <c r="GO215" s="490"/>
      <c r="GP215" s="490"/>
      <c r="GQ215" s="490"/>
      <c r="GR215" s="490"/>
      <c r="GS215" s="490"/>
      <c r="GT215" s="490"/>
      <c r="GU215" s="490"/>
      <c r="GV215" s="490"/>
      <c r="GW215" s="490"/>
      <c r="GX215" s="490"/>
      <c r="GY215" s="490"/>
      <c r="GZ215" s="490"/>
      <c r="HA215" s="490"/>
      <c r="HB215" s="490"/>
      <c r="HC215" s="490"/>
      <c r="HD215" s="490"/>
      <c r="HE215" s="490"/>
      <c r="HF215" s="490"/>
      <c r="HG215" s="490"/>
      <c r="HH215" s="490"/>
      <c r="HI215" s="490"/>
      <c r="HJ215" s="490"/>
      <c r="HK215" s="490"/>
      <c r="HL215" s="490"/>
      <c r="HM215" s="490"/>
      <c r="HN215" s="490"/>
      <c r="HO215" s="490"/>
      <c r="HP215" s="490"/>
      <c r="HQ215" s="490"/>
      <c r="HR215" s="490"/>
      <c r="HS215" s="490"/>
      <c r="HT215" s="490"/>
      <c r="HU215" s="490"/>
      <c r="HV215" s="490"/>
      <c r="HW215" s="490"/>
      <c r="HX215" s="490"/>
      <c r="HY215" s="490"/>
      <c r="HZ215" s="490"/>
      <c r="IA215" s="490"/>
      <c r="IB215" s="490"/>
      <c r="IC215" s="490"/>
      <c r="ID215" s="490"/>
      <c r="IE215" s="490"/>
      <c r="IF215" s="490"/>
      <c r="IG215" s="490"/>
    </row>
    <row r="216" spans="1:241" ht="43.5" customHeight="1">
      <c r="A216" s="430" t="str">
        <f t="shared" si="10"/>
        <v>Baris Terisi</v>
      </c>
      <c r="B216" s="922"/>
      <c r="C216" s="931"/>
      <c r="D216" s="434">
        <f>IF(E217=0,"",5)</f>
        <v>5</v>
      </c>
      <c r="E216" s="529" t="s">
        <v>774</v>
      </c>
      <c r="F216" s="450"/>
      <c r="G216" s="902"/>
      <c r="H216" s="902"/>
      <c r="I216" s="902"/>
      <c r="J216" s="902"/>
      <c r="K216" s="483"/>
      <c r="L216" s="484"/>
      <c r="M216" s="485"/>
      <c r="N216" s="486">
        <f t="shared" si="11"/>
        <v>0</v>
      </c>
      <c r="O216" s="486"/>
      <c r="P216" s="487"/>
      <c r="Q216" s="487"/>
      <c r="R216" s="487"/>
      <c r="S216" s="487"/>
      <c r="T216" s="490"/>
      <c r="U216" s="490"/>
      <c r="V216" s="490"/>
      <c r="W216" s="490"/>
      <c r="X216" s="490"/>
      <c r="Y216" s="490"/>
      <c r="Z216" s="490"/>
      <c r="AA216" s="490"/>
      <c r="AB216" s="490"/>
      <c r="AC216" s="490"/>
      <c r="AD216" s="490"/>
      <c r="AE216" s="490"/>
      <c r="AF216" s="490"/>
      <c r="AG216" s="490"/>
      <c r="AH216" s="490"/>
      <c r="AI216" s="490"/>
      <c r="AJ216" s="490"/>
      <c r="AK216" s="490"/>
      <c r="AL216" s="490"/>
      <c r="AM216" s="490"/>
      <c r="AN216" s="490"/>
      <c r="AO216" s="490"/>
      <c r="AP216" s="490"/>
      <c r="AQ216" s="490"/>
      <c r="AR216" s="490"/>
      <c r="AS216" s="490"/>
      <c r="AT216" s="490"/>
      <c r="AU216" s="490"/>
      <c r="AV216" s="490"/>
      <c r="AW216" s="490"/>
      <c r="AX216" s="490"/>
      <c r="AY216" s="490"/>
      <c r="AZ216" s="490"/>
      <c r="BA216" s="490"/>
      <c r="BB216" s="490"/>
      <c r="BC216" s="490"/>
      <c r="BD216" s="490"/>
      <c r="BE216" s="490"/>
      <c r="BF216" s="490"/>
      <c r="BG216" s="490"/>
      <c r="BH216" s="490"/>
      <c r="BI216" s="490"/>
      <c r="BJ216" s="490"/>
      <c r="BK216" s="490"/>
      <c r="BL216" s="490"/>
      <c r="BM216" s="490"/>
      <c r="BN216" s="490"/>
      <c r="BO216" s="490"/>
      <c r="BP216" s="490"/>
      <c r="BQ216" s="490"/>
      <c r="BR216" s="490"/>
      <c r="BS216" s="490"/>
      <c r="BT216" s="490"/>
      <c r="BU216" s="490"/>
      <c r="BV216" s="490"/>
      <c r="BW216" s="490"/>
      <c r="BX216" s="490"/>
      <c r="BY216" s="490"/>
      <c r="BZ216" s="490"/>
      <c r="CA216" s="490"/>
      <c r="CB216" s="490"/>
      <c r="CC216" s="490"/>
      <c r="CD216" s="490"/>
      <c r="CE216" s="490"/>
      <c r="CF216" s="490"/>
      <c r="CG216" s="490"/>
      <c r="CH216" s="490"/>
      <c r="CI216" s="490"/>
      <c r="CJ216" s="490"/>
      <c r="CK216" s="490"/>
      <c r="CL216" s="490"/>
      <c r="CM216" s="490"/>
      <c r="CN216" s="490"/>
      <c r="CO216" s="490"/>
      <c r="CP216" s="490"/>
      <c r="CQ216" s="490"/>
      <c r="CR216" s="490"/>
      <c r="CS216" s="490"/>
      <c r="CT216" s="490"/>
      <c r="CU216" s="490"/>
      <c r="CV216" s="490"/>
      <c r="CW216" s="490"/>
      <c r="CX216" s="490"/>
      <c r="CY216" s="490"/>
      <c r="CZ216" s="490"/>
      <c r="DA216" s="490"/>
      <c r="DB216" s="490"/>
      <c r="DC216" s="490"/>
      <c r="DD216" s="490"/>
      <c r="DE216" s="490"/>
      <c r="DF216" s="490"/>
      <c r="DG216" s="490"/>
      <c r="DH216" s="490"/>
      <c r="DI216" s="490"/>
      <c r="DJ216" s="490"/>
      <c r="DK216" s="490"/>
      <c r="DL216" s="490"/>
      <c r="DM216" s="490"/>
      <c r="DN216" s="490"/>
      <c r="DO216" s="490"/>
      <c r="DP216" s="490"/>
      <c r="DQ216" s="490"/>
      <c r="DR216" s="490"/>
      <c r="DS216" s="490"/>
      <c r="DT216" s="490"/>
      <c r="DU216" s="490"/>
      <c r="DV216" s="490"/>
      <c r="DW216" s="490"/>
      <c r="DX216" s="490"/>
      <c r="DY216" s="490"/>
      <c r="DZ216" s="490"/>
      <c r="EA216" s="490"/>
      <c r="EB216" s="490"/>
      <c r="EC216" s="490"/>
      <c r="ED216" s="490"/>
      <c r="EE216" s="490"/>
      <c r="EF216" s="490"/>
      <c r="EG216" s="490"/>
      <c r="EH216" s="490"/>
      <c r="EI216" s="490"/>
      <c r="EJ216" s="490"/>
      <c r="EK216" s="490"/>
      <c r="EL216" s="490"/>
      <c r="EM216" s="490"/>
      <c r="EN216" s="490"/>
      <c r="EO216" s="490"/>
      <c r="EP216" s="490"/>
      <c r="EQ216" s="490"/>
      <c r="ER216" s="490"/>
      <c r="ES216" s="490"/>
      <c r="ET216" s="490"/>
      <c r="EU216" s="490"/>
      <c r="EV216" s="490"/>
      <c r="EW216" s="490"/>
      <c r="EX216" s="490"/>
      <c r="EY216" s="490"/>
      <c r="EZ216" s="490"/>
      <c r="FA216" s="490"/>
      <c r="FB216" s="490"/>
      <c r="FC216" s="490"/>
      <c r="FD216" s="490"/>
      <c r="FE216" s="490"/>
      <c r="FF216" s="490"/>
      <c r="FG216" s="490"/>
      <c r="FH216" s="490"/>
      <c r="FI216" s="490"/>
      <c r="FJ216" s="490"/>
      <c r="FK216" s="490"/>
      <c r="FL216" s="490"/>
      <c r="FM216" s="490"/>
      <c r="FN216" s="490"/>
      <c r="FO216" s="490"/>
      <c r="FP216" s="490"/>
      <c r="FQ216" s="490"/>
      <c r="FR216" s="490"/>
      <c r="FS216" s="490"/>
      <c r="FT216" s="490"/>
      <c r="FU216" s="490"/>
      <c r="FV216" s="490"/>
      <c r="FW216" s="490"/>
      <c r="FX216" s="490"/>
      <c r="FY216" s="490"/>
      <c r="FZ216" s="490"/>
      <c r="GA216" s="490"/>
      <c r="GB216" s="490"/>
      <c r="GC216" s="490"/>
      <c r="GD216" s="490"/>
      <c r="GE216" s="490"/>
      <c r="GF216" s="490"/>
      <c r="GG216" s="490"/>
      <c r="GH216" s="490"/>
      <c r="GI216" s="490"/>
      <c r="GJ216" s="490"/>
      <c r="GK216" s="490"/>
      <c r="GL216" s="490"/>
      <c r="GM216" s="490"/>
      <c r="GN216" s="490"/>
      <c r="GO216" s="490"/>
      <c r="GP216" s="490"/>
      <c r="GQ216" s="490"/>
      <c r="GR216" s="490"/>
      <c r="GS216" s="490"/>
      <c r="GT216" s="490"/>
      <c r="GU216" s="490"/>
      <c r="GV216" s="490"/>
      <c r="GW216" s="490"/>
      <c r="GX216" s="490"/>
      <c r="GY216" s="490"/>
      <c r="GZ216" s="490"/>
      <c r="HA216" s="490"/>
      <c r="HB216" s="490"/>
      <c r="HC216" s="490"/>
      <c r="HD216" s="490"/>
      <c r="HE216" s="490"/>
      <c r="HF216" s="490"/>
      <c r="HG216" s="490"/>
      <c r="HH216" s="490"/>
      <c r="HI216" s="490"/>
      <c r="HJ216" s="490"/>
      <c r="HK216" s="490"/>
      <c r="HL216" s="490"/>
      <c r="HM216" s="490"/>
      <c r="HN216" s="490"/>
      <c r="HO216" s="490"/>
      <c r="HP216" s="490"/>
      <c r="HQ216" s="490"/>
      <c r="HR216" s="490"/>
      <c r="HS216" s="490"/>
      <c r="HT216" s="490"/>
      <c r="HU216" s="490"/>
      <c r="HV216" s="490"/>
      <c r="HW216" s="490"/>
      <c r="HX216" s="490"/>
      <c r="HY216" s="490"/>
      <c r="HZ216" s="490"/>
      <c r="IA216" s="490"/>
      <c r="IB216" s="490"/>
      <c r="IC216" s="490"/>
      <c r="ID216" s="490"/>
      <c r="IE216" s="490"/>
      <c r="IF216" s="490"/>
      <c r="IG216" s="490"/>
    </row>
    <row r="217" spans="1:241" ht="55.5" customHeight="1">
      <c r="A217" s="430" t="str">
        <f>IF(E222=0,"Hapus baris kosong","Baris Terisi")</f>
        <v>Baris Terisi</v>
      </c>
      <c r="B217" s="920">
        <v>2</v>
      </c>
      <c r="C217" s="929" t="s">
        <v>775</v>
      </c>
      <c r="D217" s="431">
        <f>IF(E217=0,"",1)</f>
        <v>1</v>
      </c>
      <c r="E217" s="528" t="s">
        <v>776</v>
      </c>
      <c r="F217" s="446"/>
      <c r="G217" s="902">
        <f>IF($S217=$O$174,$S217,1)</f>
        <v>1</v>
      </c>
      <c r="H217" s="902">
        <f>IF($S217=$P$174,$S217,2)</f>
        <v>2</v>
      </c>
      <c r="I217" s="902">
        <f>IF($S217=$Q$174,$S217,3)</f>
        <v>3</v>
      </c>
      <c r="J217" s="902">
        <f>IF($S217=$R$174,$S217,4)</f>
        <v>4</v>
      </c>
      <c r="K217" s="483"/>
      <c r="L217" s="484"/>
      <c r="M217" s="485"/>
      <c r="N217" s="486">
        <f t="shared" si="11"/>
        <v>0</v>
      </c>
      <c r="O217" s="486">
        <f>SUM(N217:N221)</f>
        <v>0</v>
      </c>
      <c r="P217" s="487">
        <v>5</v>
      </c>
      <c r="Q217" s="487">
        <f>(O217/P217)*100</f>
        <v>0</v>
      </c>
      <c r="R217" s="221">
        <f>IF(Q217&gt;=80,4,IF(Q217&gt;=60,3,IF(Q217&gt;=40,2,IF(Q217&gt;=20,1,0))))</f>
        <v>0</v>
      </c>
      <c r="S217" s="487">
        <f>IF(R217=1,$O$174,IF(R217=2,$P$174,IF(R217=3,$Q$174,IF(R217=4,$R$174,0))))</f>
        <v>0</v>
      </c>
      <c r="T217" s="490"/>
      <c r="U217" s="490"/>
      <c r="V217" s="490"/>
      <c r="W217" s="490"/>
      <c r="X217" s="490"/>
      <c r="Y217" s="490"/>
      <c r="Z217" s="490"/>
      <c r="AA217" s="490"/>
      <c r="AB217" s="490"/>
      <c r="AC217" s="490"/>
      <c r="AD217" s="490"/>
      <c r="AE217" s="490"/>
      <c r="AF217" s="490"/>
      <c r="AG217" s="490"/>
      <c r="AH217" s="490"/>
      <c r="AI217" s="490"/>
      <c r="AJ217" s="490"/>
      <c r="AK217" s="490"/>
      <c r="AL217" s="490"/>
      <c r="AM217" s="490"/>
      <c r="AN217" s="490"/>
      <c r="AO217" s="490"/>
      <c r="AP217" s="490"/>
      <c r="AQ217" s="490"/>
      <c r="AR217" s="490"/>
      <c r="AS217" s="490"/>
      <c r="AT217" s="490"/>
      <c r="AU217" s="490"/>
      <c r="AV217" s="490"/>
      <c r="AW217" s="490"/>
      <c r="AX217" s="490"/>
      <c r="AY217" s="490"/>
      <c r="AZ217" s="490"/>
      <c r="BA217" s="490"/>
      <c r="BB217" s="490"/>
      <c r="BC217" s="490"/>
      <c r="BD217" s="490"/>
      <c r="BE217" s="490"/>
      <c r="BF217" s="490"/>
      <c r="BG217" s="490"/>
      <c r="BH217" s="490"/>
      <c r="BI217" s="490"/>
      <c r="BJ217" s="490"/>
      <c r="BK217" s="490"/>
      <c r="BL217" s="490"/>
      <c r="BM217" s="490"/>
      <c r="BN217" s="490"/>
      <c r="BO217" s="490"/>
      <c r="BP217" s="490"/>
      <c r="BQ217" s="490"/>
      <c r="BR217" s="490"/>
      <c r="BS217" s="490"/>
      <c r="BT217" s="490"/>
      <c r="BU217" s="490"/>
      <c r="BV217" s="490"/>
      <c r="BW217" s="490"/>
      <c r="BX217" s="490"/>
      <c r="BY217" s="490"/>
      <c r="BZ217" s="490"/>
      <c r="CA217" s="490"/>
      <c r="CB217" s="490"/>
      <c r="CC217" s="490"/>
      <c r="CD217" s="490"/>
      <c r="CE217" s="490"/>
      <c r="CF217" s="490"/>
      <c r="CG217" s="490"/>
      <c r="CH217" s="490"/>
      <c r="CI217" s="490"/>
      <c r="CJ217" s="490"/>
      <c r="CK217" s="490"/>
      <c r="CL217" s="490"/>
      <c r="CM217" s="490"/>
      <c r="CN217" s="490"/>
      <c r="CO217" s="490"/>
      <c r="CP217" s="490"/>
      <c r="CQ217" s="490"/>
      <c r="CR217" s="490"/>
      <c r="CS217" s="490"/>
      <c r="CT217" s="490"/>
      <c r="CU217" s="490"/>
      <c r="CV217" s="490"/>
      <c r="CW217" s="490"/>
      <c r="CX217" s="490"/>
      <c r="CY217" s="490"/>
      <c r="CZ217" s="490"/>
      <c r="DA217" s="490"/>
      <c r="DB217" s="490"/>
      <c r="DC217" s="490"/>
      <c r="DD217" s="490"/>
      <c r="DE217" s="490"/>
      <c r="DF217" s="490"/>
      <c r="DG217" s="490"/>
      <c r="DH217" s="490"/>
      <c r="DI217" s="490"/>
      <c r="DJ217" s="490"/>
      <c r="DK217" s="490"/>
      <c r="DL217" s="490"/>
      <c r="DM217" s="490"/>
      <c r="DN217" s="490"/>
      <c r="DO217" s="490"/>
      <c r="DP217" s="490"/>
      <c r="DQ217" s="490"/>
      <c r="DR217" s="490"/>
      <c r="DS217" s="490"/>
      <c r="DT217" s="490"/>
      <c r="DU217" s="490"/>
      <c r="DV217" s="490"/>
      <c r="DW217" s="490"/>
      <c r="DX217" s="490"/>
      <c r="DY217" s="490"/>
      <c r="DZ217" s="490"/>
      <c r="EA217" s="490"/>
      <c r="EB217" s="490"/>
      <c r="EC217" s="490"/>
      <c r="ED217" s="490"/>
      <c r="EE217" s="490"/>
      <c r="EF217" s="490"/>
      <c r="EG217" s="490"/>
      <c r="EH217" s="490"/>
      <c r="EI217" s="490"/>
      <c r="EJ217" s="490"/>
      <c r="EK217" s="490"/>
      <c r="EL217" s="490"/>
      <c r="EM217" s="490"/>
      <c r="EN217" s="490"/>
      <c r="EO217" s="490"/>
      <c r="EP217" s="490"/>
      <c r="EQ217" s="490"/>
      <c r="ER217" s="490"/>
      <c r="ES217" s="490"/>
      <c r="ET217" s="490"/>
      <c r="EU217" s="490"/>
      <c r="EV217" s="490"/>
      <c r="EW217" s="490"/>
      <c r="EX217" s="490"/>
      <c r="EY217" s="490"/>
      <c r="EZ217" s="490"/>
      <c r="FA217" s="490"/>
      <c r="FB217" s="490"/>
      <c r="FC217" s="490"/>
      <c r="FD217" s="490"/>
      <c r="FE217" s="490"/>
      <c r="FF217" s="490"/>
      <c r="FG217" s="490"/>
      <c r="FH217" s="490"/>
      <c r="FI217" s="490"/>
      <c r="FJ217" s="490"/>
      <c r="FK217" s="490"/>
      <c r="FL217" s="490"/>
      <c r="FM217" s="490"/>
      <c r="FN217" s="490"/>
      <c r="FO217" s="490"/>
      <c r="FP217" s="490"/>
      <c r="FQ217" s="490"/>
      <c r="FR217" s="490"/>
      <c r="FS217" s="490"/>
      <c r="FT217" s="490"/>
      <c r="FU217" s="490"/>
      <c r="FV217" s="490"/>
      <c r="FW217" s="490"/>
      <c r="FX217" s="490"/>
      <c r="FY217" s="490"/>
      <c r="FZ217" s="490"/>
      <c r="GA217" s="490"/>
      <c r="GB217" s="490"/>
      <c r="GC217" s="490"/>
      <c r="GD217" s="490"/>
      <c r="GE217" s="490"/>
      <c r="GF217" s="490"/>
      <c r="GG217" s="490"/>
      <c r="GH217" s="490"/>
      <c r="GI217" s="490"/>
      <c r="GJ217" s="490"/>
      <c r="GK217" s="490"/>
      <c r="GL217" s="490"/>
      <c r="GM217" s="490"/>
      <c r="GN217" s="490"/>
      <c r="GO217" s="490"/>
      <c r="GP217" s="490"/>
      <c r="GQ217" s="490"/>
      <c r="GR217" s="490"/>
      <c r="GS217" s="490"/>
      <c r="GT217" s="490"/>
      <c r="GU217" s="490"/>
      <c r="GV217" s="490"/>
      <c r="GW217" s="490"/>
      <c r="GX217" s="490"/>
      <c r="GY217" s="490"/>
      <c r="GZ217" s="490"/>
      <c r="HA217" s="490"/>
      <c r="HB217" s="490"/>
      <c r="HC217" s="490"/>
      <c r="HD217" s="490"/>
      <c r="HE217" s="490"/>
      <c r="HF217" s="490"/>
      <c r="HG217" s="490"/>
      <c r="HH217" s="490"/>
      <c r="HI217" s="490"/>
      <c r="HJ217" s="490"/>
      <c r="HK217" s="490"/>
      <c r="HL217" s="490"/>
      <c r="HM217" s="490"/>
      <c r="HN217" s="490"/>
      <c r="HO217" s="490"/>
      <c r="HP217" s="490"/>
      <c r="HQ217" s="490"/>
      <c r="HR217" s="490"/>
      <c r="HS217" s="490"/>
      <c r="HT217" s="490"/>
      <c r="HU217" s="490"/>
      <c r="HV217" s="490"/>
      <c r="HW217" s="490"/>
      <c r="HX217" s="490"/>
      <c r="HY217" s="490"/>
      <c r="HZ217" s="490"/>
      <c r="IA217" s="490"/>
      <c r="IB217" s="490"/>
      <c r="IC217" s="490"/>
      <c r="ID217" s="490"/>
      <c r="IE217" s="490"/>
      <c r="IF217" s="490"/>
      <c r="IG217" s="490"/>
    </row>
    <row r="218" spans="1:241" ht="55.5" customHeight="1">
      <c r="A218" s="430"/>
      <c r="B218" s="921"/>
      <c r="C218" s="930"/>
      <c r="D218" s="434">
        <f>IF(E219=0,"",2)</f>
        <v>2</v>
      </c>
      <c r="E218" s="530" t="s">
        <v>777</v>
      </c>
      <c r="F218" s="527"/>
      <c r="G218" s="902"/>
      <c r="H218" s="902"/>
      <c r="I218" s="902"/>
      <c r="J218" s="902"/>
      <c r="K218" s="483"/>
      <c r="L218" s="484"/>
      <c r="M218" s="485"/>
      <c r="N218" s="486">
        <f t="shared" si="11"/>
        <v>0</v>
      </c>
      <c r="O218" s="486"/>
      <c r="P218" s="487"/>
      <c r="Q218" s="487"/>
      <c r="R218" s="221"/>
      <c r="S218" s="487"/>
      <c r="T218" s="490"/>
      <c r="U218" s="490"/>
      <c r="V218" s="490"/>
      <c r="W218" s="490"/>
      <c r="X218" s="490"/>
      <c r="Y218" s="490"/>
      <c r="Z218" s="490"/>
      <c r="AA218" s="490"/>
      <c r="AB218" s="490"/>
      <c r="AC218" s="490"/>
      <c r="AD218" s="490"/>
      <c r="AE218" s="490"/>
      <c r="AF218" s="490"/>
      <c r="AG218" s="490"/>
      <c r="AH218" s="490"/>
      <c r="AI218" s="490"/>
      <c r="AJ218" s="490"/>
      <c r="AK218" s="490"/>
      <c r="AL218" s="490"/>
      <c r="AM218" s="490"/>
      <c r="AN218" s="490"/>
      <c r="AO218" s="490"/>
      <c r="AP218" s="490"/>
      <c r="AQ218" s="490"/>
      <c r="AR218" s="490"/>
      <c r="AS218" s="490"/>
      <c r="AT218" s="490"/>
      <c r="AU218" s="490"/>
      <c r="AV218" s="490"/>
      <c r="AW218" s="490"/>
      <c r="AX218" s="490"/>
      <c r="AY218" s="490"/>
      <c r="AZ218" s="490"/>
      <c r="BA218" s="490"/>
      <c r="BB218" s="490"/>
      <c r="BC218" s="490"/>
      <c r="BD218" s="490"/>
      <c r="BE218" s="490"/>
      <c r="BF218" s="490"/>
      <c r="BG218" s="490"/>
      <c r="BH218" s="490"/>
      <c r="BI218" s="490"/>
      <c r="BJ218" s="490"/>
      <c r="BK218" s="490"/>
      <c r="BL218" s="490"/>
      <c r="BM218" s="490"/>
      <c r="BN218" s="490"/>
      <c r="BO218" s="490"/>
      <c r="BP218" s="490"/>
      <c r="BQ218" s="490"/>
      <c r="BR218" s="490"/>
      <c r="BS218" s="490"/>
      <c r="BT218" s="490"/>
      <c r="BU218" s="490"/>
      <c r="BV218" s="490"/>
      <c r="BW218" s="490"/>
      <c r="BX218" s="490"/>
      <c r="BY218" s="490"/>
      <c r="BZ218" s="490"/>
      <c r="CA218" s="490"/>
      <c r="CB218" s="490"/>
      <c r="CC218" s="490"/>
      <c r="CD218" s="490"/>
      <c r="CE218" s="490"/>
      <c r="CF218" s="490"/>
      <c r="CG218" s="490"/>
      <c r="CH218" s="490"/>
      <c r="CI218" s="490"/>
      <c r="CJ218" s="490"/>
      <c r="CK218" s="490"/>
      <c r="CL218" s="490"/>
      <c r="CM218" s="490"/>
      <c r="CN218" s="490"/>
      <c r="CO218" s="490"/>
      <c r="CP218" s="490"/>
      <c r="CQ218" s="490"/>
      <c r="CR218" s="490"/>
      <c r="CS218" s="490"/>
      <c r="CT218" s="490"/>
      <c r="CU218" s="490"/>
      <c r="CV218" s="490"/>
      <c r="CW218" s="490"/>
      <c r="CX218" s="490"/>
      <c r="CY218" s="490"/>
      <c r="CZ218" s="490"/>
      <c r="DA218" s="490"/>
      <c r="DB218" s="490"/>
      <c r="DC218" s="490"/>
      <c r="DD218" s="490"/>
      <c r="DE218" s="490"/>
      <c r="DF218" s="490"/>
      <c r="DG218" s="490"/>
      <c r="DH218" s="490"/>
      <c r="DI218" s="490"/>
      <c r="DJ218" s="490"/>
      <c r="DK218" s="490"/>
      <c r="DL218" s="490"/>
      <c r="DM218" s="490"/>
      <c r="DN218" s="490"/>
      <c r="DO218" s="490"/>
      <c r="DP218" s="490"/>
      <c r="DQ218" s="490"/>
      <c r="DR218" s="490"/>
      <c r="DS218" s="490"/>
      <c r="DT218" s="490"/>
      <c r="DU218" s="490"/>
      <c r="DV218" s="490"/>
      <c r="DW218" s="490"/>
      <c r="DX218" s="490"/>
      <c r="DY218" s="490"/>
      <c r="DZ218" s="490"/>
      <c r="EA218" s="490"/>
      <c r="EB218" s="490"/>
      <c r="EC218" s="490"/>
      <c r="ED218" s="490"/>
      <c r="EE218" s="490"/>
      <c r="EF218" s="490"/>
      <c r="EG218" s="490"/>
      <c r="EH218" s="490"/>
      <c r="EI218" s="490"/>
      <c r="EJ218" s="490"/>
      <c r="EK218" s="490"/>
      <c r="EL218" s="490"/>
      <c r="EM218" s="490"/>
      <c r="EN218" s="490"/>
      <c r="EO218" s="490"/>
      <c r="EP218" s="490"/>
      <c r="EQ218" s="490"/>
      <c r="ER218" s="490"/>
      <c r="ES218" s="490"/>
      <c r="ET218" s="490"/>
      <c r="EU218" s="490"/>
      <c r="EV218" s="490"/>
      <c r="EW218" s="490"/>
      <c r="EX218" s="490"/>
      <c r="EY218" s="490"/>
      <c r="EZ218" s="490"/>
      <c r="FA218" s="490"/>
      <c r="FB218" s="490"/>
      <c r="FC218" s="490"/>
      <c r="FD218" s="490"/>
      <c r="FE218" s="490"/>
      <c r="FF218" s="490"/>
      <c r="FG218" s="490"/>
      <c r="FH218" s="490"/>
      <c r="FI218" s="490"/>
      <c r="FJ218" s="490"/>
      <c r="FK218" s="490"/>
      <c r="FL218" s="490"/>
      <c r="FM218" s="490"/>
      <c r="FN218" s="490"/>
      <c r="FO218" s="490"/>
      <c r="FP218" s="490"/>
      <c r="FQ218" s="490"/>
      <c r="FR218" s="490"/>
      <c r="FS218" s="490"/>
      <c r="FT218" s="490"/>
      <c r="FU218" s="490"/>
      <c r="FV218" s="490"/>
      <c r="FW218" s="490"/>
      <c r="FX218" s="490"/>
      <c r="FY218" s="490"/>
      <c r="FZ218" s="490"/>
      <c r="GA218" s="490"/>
      <c r="GB218" s="490"/>
      <c r="GC218" s="490"/>
      <c r="GD218" s="490"/>
      <c r="GE218" s="490"/>
      <c r="GF218" s="490"/>
      <c r="GG218" s="490"/>
      <c r="GH218" s="490"/>
      <c r="GI218" s="490"/>
      <c r="GJ218" s="490"/>
      <c r="GK218" s="490"/>
      <c r="GL218" s="490"/>
      <c r="GM218" s="490"/>
      <c r="GN218" s="490"/>
      <c r="GO218" s="490"/>
      <c r="GP218" s="490"/>
      <c r="GQ218" s="490"/>
      <c r="GR218" s="490"/>
      <c r="GS218" s="490"/>
      <c r="GT218" s="490"/>
      <c r="GU218" s="490"/>
      <c r="GV218" s="490"/>
      <c r="GW218" s="490"/>
      <c r="GX218" s="490"/>
      <c r="GY218" s="490"/>
      <c r="GZ218" s="490"/>
      <c r="HA218" s="490"/>
      <c r="HB218" s="490"/>
      <c r="HC218" s="490"/>
      <c r="HD218" s="490"/>
      <c r="HE218" s="490"/>
      <c r="HF218" s="490"/>
      <c r="HG218" s="490"/>
      <c r="HH218" s="490"/>
      <c r="HI218" s="490"/>
      <c r="HJ218" s="490"/>
      <c r="HK218" s="490"/>
      <c r="HL218" s="490"/>
      <c r="HM218" s="490"/>
      <c r="HN218" s="490"/>
      <c r="HO218" s="490"/>
      <c r="HP218" s="490"/>
      <c r="HQ218" s="490"/>
      <c r="HR218" s="490"/>
      <c r="HS218" s="490"/>
      <c r="HT218" s="490"/>
      <c r="HU218" s="490"/>
      <c r="HV218" s="490"/>
      <c r="HW218" s="490"/>
      <c r="HX218" s="490"/>
      <c r="HY218" s="490"/>
      <c r="HZ218" s="490"/>
      <c r="IA218" s="490"/>
      <c r="IB218" s="490"/>
      <c r="IC218" s="490"/>
      <c r="ID218" s="490"/>
      <c r="IE218" s="490"/>
      <c r="IF218" s="490"/>
      <c r="IG218" s="490"/>
    </row>
    <row r="219" spans="1:241" ht="55.5" customHeight="1">
      <c r="A219" s="430" t="str">
        <f>IF(E217=0,"Hapus baris kosong","Baris Terisi")</f>
        <v>Baris Terisi</v>
      </c>
      <c r="B219" s="921"/>
      <c r="C219" s="930"/>
      <c r="D219" s="434">
        <f>IF(E220=0,"",3)</f>
        <v>3</v>
      </c>
      <c r="E219" s="531" t="s">
        <v>778</v>
      </c>
      <c r="F219" s="447"/>
      <c r="G219" s="902"/>
      <c r="H219" s="902"/>
      <c r="I219" s="902"/>
      <c r="J219" s="902"/>
      <c r="K219" s="483"/>
      <c r="L219" s="484"/>
      <c r="M219" s="485"/>
      <c r="N219" s="486">
        <f t="shared" si="11"/>
        <v>0</v>
      </c>
      <c r="O219" s="486"/>
      <c r="P219" s="487"/>
      <c r="Q219" s="487"/>
      <c r="R219" s="487"/>
      <c r="S219" s="487"/>
      <c r="T219" s="490"/>
      <c r="U219" s="490"/>
      <c r="V219" s="490"/>
      <c r="W219" s="490"/>
      <c r="X219" s="490"/>
      <c r="Y219" s="490"/>
      <c r="Z219" s="490"/>
      <c r="AA219" s="490"/>
      <c r="AB219" s="490"/>
      <c r="AC219" s="490"/>
      <c r="AD219" s="490"/>
      <c r="AE219" s="490"/>
      <c r="AF219" s="490"/>
      <c r="AG219" s="490"/>
      <c r="AH219" s="490"/>
      <c r="AI219" s="490"/>
      <c r="AJ219" s="490"/>
      <c r="AK219" s="490"/>
      <c r="AL219" s="490"/>
      <c r="AM219" s="490"/>
      <c r="AN219" s="490"/>
      <c r="AO219" s="490"/>
      <c r="AP219" s="490"/>
      <c r="AQ219" s="490"/>
      <c r="AR219" s="490"/>
      <c r="AS219" s="490"/>
      <c r="AT219" s="490"/>
      <c r="AU219" s="490"/>
      <c r="AV219" s="490"/>
      <c r="AW219" s="490"/>
      <c r="AX219" s="490"/>
      <c r="AY219" s="490"/>
      <c r="AZ219" s="490"/>
      <c r="BA219" s="490"/>
      <c r="BB219" s="490"/>
      <c r="BC219" s="490"/>
      <c r="BD219" s="490"/>
      <c r="BE219" s="490"/>
      <c r="BF219" s="490"/>
      <c r="BG219" s="490"/>
      <c r="BH219" s="490"/>
      <c r="BI219" s="490"/>
      <c r="BJ219" s="490"/>
      <c r="BK219" s="490"/>
      <c r="BL219" s="490"/>
      <c r="BM219" s="490"/>
      <c r="BN219" s="490"/>
      <c r="BO219" s="490"/>
      <c r="BP219" s="490"/>
      <c r="BQ219" s="490"/>
      <c r="BR219" s="490"/>
      <c r="BS219" s="490"/>
      <c r="BT219" s="490"/>
      <c r="BU219" s="490"/>
      <c r="BV219" s="490"/>
      <c r="BW219" s="490"/>
      <c r="BX219" s="490"/>
      <c r="BY219" s="490"/>
      <c r="BZ219" s="490"/>
      <c r="CA219" s="490"/>
      <c r="CB219" s="490"/>
      <c r="CC219" s="490"/>
      <c r="CD219" s="490"/>
      <c r="CE219" s="490"/>
      <c r="CF219" s="490"/>
      <c r="CG219" s="490"/>
      <c r="CH219" s="490"/>
      <c r="CI219" s="490"/>
      <c r="CJ219" s="490"/>
      <c r="CK219" s="490"/>
      <c r="CL219" s="490"/>
      <c r="CM219" s="490"/>
      <c r="CN219" s="490"/>
      <c r="CO219" s="490"/>
      <c r="CP219" s="490"/>
      <c r="CQ219" s="490"/>
      <c r="CR219" s="490"/>
      <c r="CS219" s="490"/>
      <c r="CT219" s="490"/>
      <c r="CU219" s="490"/>
      <c r="CV219" s="490"/>
      <c r="CW219" s="490"/>
      <c r="CX219" s="490"/>
      <c r="CY219" s="490"/>
      <c r="CZ219" s="490"/>
      <c r="DA219" s="490"/>
      <c r="DB219" s="490"/>
      <c r="DC219" s="490"/>
      <c r="DD219" s="490"/>
      <c r="DE219" s="490"/>
      <c r="DF219" s="490"/>
      <c r="DG219" s="490"/>
      <c r="DH219" s="490"/>
      <c r="DI219" s="490"/>
      <c r="DJ219" s="490"/>
      <c r="DK219" s="490"/>
      <c r="DL219" s="490"/>
      <c r="DM219" s="490"/>
      <c r="DN219" s="490"/>
      <c r="DO219" s="490"/>
      <c r="DP219" s="490"/>
      <c r="DQ219" s="490"/>
      <c r="DR219" s="490"/>
      <c r="DS219" s="490"/>
      <c r="DT219" s="490"/>
      <c r="DU219" s="490"/>
      <c r="DV219" s="490"/>
      <c r="DW219" s="490"/>
      <c r="DX219" s="490"/>
      <c r="DY219" s="490"/>
      <c r="DZ219" s="490"/>
      <c r="EA219" s="490"/>
      <c r="EB219" s="490"/>
      <c r="EC219" s="490"/>
      <c r="ED219" s="490"/>
      <c r="EE219" s="490"/>
      <c r="EF219" s="490"/>
      <c r="EG219" s="490"/>
      <c r="EH219" s="490"/>
      <c r="EI219" s="490"/>
      <c r="EJ219" s="490"/>
      <c r="EK219" s="490"/>
      <c r="EL219" s="490"/>
      <c r="EM219" s="490"/>
      <c r="EN219" s="490"/>
      <c r="EO219" s="490"/>
      <c r="EP219" s="490"/>
      <c r="EQ219" s="490"/>
      <c r="ER219" s="490"/>
      <c r="ES219" s="490"/>
      <c r="ET219" s="490"/>
      <c r="EU219" s="490"/>
      <c r="EV219" s="490"/>
      <c r="EW219" s="490"/>
      <c r="EX219" s="490"/>
      <c r="EY219" s="490"/>
      <c r="EZ219" s="490"/>
      <c r="FA219" s="490"/>
      <c r="FB219" s="490"/>
      <c r="FC219" s="490"/>
      <c r="FD219" s="490"/>
      <c r="FE219" s="490"/>
      <c r="FF219" s="490"/>
      <c r="FG219" s="490"/>
      <c r="FH219" s="490"/>
      <c r="FI219" s="490"/>
      <c r="FJ219" s="490"/>
      <c r="FK219" s="490"/>
      <c r="FL219" s="490"/>
      <c r="FM219" s="490"/>
      <c r="FN219" s="490"/>
      <c r="FO219" s="490"/>
      <c r="FP219" s="490"/>
      <c r="FQ219" s="490"/>
      <c r="FR219" s="490"/>
      <c r="FS219" s="490"/>
      <c r="FT219" s="490"/>
      <c r="FU219" s="490"/>
      <c r="FV219" s="490"/>
      <c r="FW219" s="490"/>
      <c r="FX219" s="490"/>
      <c r="FY219" s="490"/>
      <c r="FZ219" s="490"/>
      <c r="GA219" s="490"/>
      <c r="GB219" s="490"/>
      <c r="GC219" s="490"/>
      <c r="GD219" s="490"/>
      <c r="GE219" s="490"/>
      <c r="GF219" s="490"/>
      <c r="GG219" s="490"/>
      <c r="GH219" s="490"/>
      <c r="GI219" s="490"/>
      <c r="GJ219" s="490"/>
      <c r="GK219" s="490"/>
      <c r="GL219" s="490"/>
      <c r="GM219" s="490"/>
      <c r="GN219" s="490"/>
      <c r="GO219" s="490"/>
      <c r="GP219" s="490"/>
      <c r="GQ219" s="490"/>
      <c r="GR219" s="490"/>
      <c r="GS219" s="490"/>
      <c r="GT219" s="490"/>
      <c r="GU219" s="490"/>
      <c r="GV219" s="490"/>
      <c r="GW219" s="490"/>
      <c r="GX219" s="490"/>
      <c r="GY219" s="490"/>
      <c r="GZ219" s="490"/>
      <c r="HA219" s="490"/>
      <c r="HB219" s="490"/>
      <c r="HC219" s="490"/>
      <c r="HD219" s="490"/>
      <c r="HE219" s="490"/>
      <c r="HF219" s="490"/>
      <c r="HG219" s="490"/>
      <c r="HH219" s="490"/>
      <c r="HI219" s="490"/>
      <c r="HJ219" s="490"/>
      <c r="HK219" s="490"/>
      <c r="HL219" s="490"/>
      <c r="HM219" s="490"/>
      <c r="HN219" s="490"/>
      <c r="HO219" s="490"/>
      <c r="HP219" s="490"/>
      <c r="HQ219" s="490"/>
      <c r="HR219" s="490"/>
      <c r="HS219" s="490"/>
      <c r="HT219" s="490"/>
      <c r="HU219" s="490"/>
      <c r="HV219" s="490"/>
      <c r="HW219" s="490"/>
      <c r="HX219" s="490"/>
      <c r="HY219" s="490"/>
      <c r="HZ219" s="490"/>
      <c r="IA219" s="490"/>
      <c r="IB219" s="490"/>
      <c r="IC219" s="490"/>
      <c r="ID219" s="490"/>
      <c r="IE219" s="490"/>
      <c r="IF219" s="490"/>
      <c r="IG219" s="490"/>
    </row>
    <row r="220" spans="1:241" ht="55.5" customHeight="1">
      <c r="A220" s="430" t="str">
        <f t="shared" si="10"/>
        <v>Baris Terisi</v>
      </c>
      <c r="B220" s="921"/>
      <c r="C220" s="930"/>
      <c r="D220" s="434">
        <f>IF(E221=0,"",4)</f>
        <v>4</v>
      </c>
      <c r="E220" s="528" t="s">
        <v>779</v>
      </c>
      <c r="F220" s="447"/>
      <c r="G220" s="902"/>
      <c r="H220" s="902"/>
      <c r="I220" s="902"/>
      <c r="J220" s="902"/>
      <c r="K220" s="483"/>
      <c r="L220" s="484"/>
      <c r="M220" s="485"/>
      <c r="N220" s="486">
        <f t="shared" si="11"/>
        <v>0</v>
      </c>
      <c r="O220" s="486"/>
      <c r="P220" s="487"/>
      <c r="Q220" s="487"/>
      <c r="R220" s="487"/>
      <c r="S220" s="487"/>
      <c r="T220" s="490"/>
      <c r="U220" s="490"/>
      <c r="V220" s="490"/>
      <c r="W220" s="490"/>
      <c r="X220" s="490"/>
      <c r="Y220" s="490"/>
      <c r="Z220" s="490"/>
      <c r="AA220" s="490"/>
      <c r="AB220" s="490"/>
      <c r="AC220" s="490"/>
      <c r="AD220" s="490"/>
      <c r="AE220" s="490"/>
      <c r="AF220" s="490"/>
      <c r="AG220" s="490"/>
      <c r="AH220" s="490"/>
      <c r="AI220" s="490"/>
      <c r="AJ220" s="490"/>
      <c r="AK220" s="490"/>
      <c r="AL220" s="490"/>
      <c r="AM220" s="490"/>
      <c r="AN220" s="490"/>
      <c r="AO220" s="490"/>
      <c r="AP220" s="490"/>
      <c r="AQ220" s="490"/>
      <c r="AR220" s="490"/>
      <c r="AS220" s="490"/>
      <c r="AT220" s="490"/>
      <c r="AU220" s="490"/>
      <c r="AV220" s="490"/>
      <c r="AW220" s="490"/>
      <c r="AX220" s="490"/>
      <c r="AY220" s="490"/>
      <c r="AZ220" s="490"/>
      <c r="BA220" s="490"/>
      <c r="BB220" s="490"/>
      <c r="BC220" s="490"/>
      <c r="BD220" s="490"/>
      <c r="BE220" s="490"/>
      <c r="BF220" s="490"/>
      <c r="BG220" s="490"/>
      <c r="BH220" s="490"/>
      <c r="BI220" s="490"/>
      <c r="BJ220" s="490"/>
      <c r="BK220" s="490"/>
      <c r="BL220" s="490"/>
      <c r="BM220" s="490"/>
      <c r="BN220" s="490"/>
      <c r="BO220" s="490"/>
      <c r="BP220" s="490"/>
      <c r="BQ220" s="490"/>
      <c r="BR220" s="490"/>
      <c r="BS220" s="490"/>
      <c r="BT220" s="490"/>
      <c r="BU220" s="490"/>
      <c r="BV220" s="490"/>
      <c r="BW220" s="490"/>
      <c r="BX220" s="490"/>
      <c r="BY220" s="490"/>
      <c r="BZ220" s="490"/>
      <c r="CA220" s="490"/>
      <c r="CB220" s="490"/>
      <c r="CC220" s="490"/>
      <c r="CD220" s="490"/>
      <c r="CE220" s="490"/>
      <c r="CF220" s="490"/>
      <c r="CG220" s="490"/>
      <c r="CH220" s="490"/>
      <c r="CI220" s="490"/>
      <c r="CJ220" s="490"/>
      <c r="CK220" s="490"/>
      <c r="CL220" s="490"/>
      <c r="CM220" s="490"/>
      <c r="CN220" s="490"/>
      <c r="CO220" s="490"/>
      <c r="CP220" s="490"/>
      <c r="CQ220" s="490"/>
      <c r="CR220" s="490"/>
      <c r="CS220" s="490"/>
      <c r="CT220" s="490"/>
      <c r="CU220" s="490"/>
      <c r="CV220" s="490"/>
      <c r="CW220" s="490"/>
      <c r="CX220" s="490"/>
      <c r="CY220" s="490"/>
      <c r="CZ220" s="490"/>
      <c r="DA220" s="490"/>
      <c r="DB220" s="490"/>
      <c r="DC220" s="490"/>
      <c r="DD220" s="490"/>
      <c r="DE220" s="490"/>
      <c r="DF220" s="490"/>
      <c r="DG220" s="490"/>
      <c r="DH220" s="490"/>
      <c r="DI220" s="490"/>
      <c r="DJ220" s="490"/>
      <c r="DK220" s="490"/>
      <c r="DL220" s="490"/>
      <c r="DM220" s="490"/>
      <c r="DN220" s="490"/>
      <c r="DO220" s="490"/>
      <c r="DP220" s="490"/>
      <c r="DQ220" s="490"/>
      <c r="DR220" s="490"/>
      <c r="DS220" s="490"/>
      <c r="DT220" s="490"/>
      <c r="DU220" s="490"/>
      <c r="DV220" s="490"/>
      <c r="DW220" s="490"/>
      <c r="DX220" s="490"/>
      <c r="DY220" s="490"/>
      <c r="DZ220" s="490"/>
      <c r="EA220" s="490"/>
      <c r="EB220" s="490"/>
      <c r="EC220" s="490"/>
      <c r="ED220" s="490"/>
      <c r="EE220" s="490"/>
      <c r="EF220" s="490"/>
      <c r="EG220" s="490"/>
      <c r="EH220" s="490"/>
      <c r="EI220" s="490"/>
      <c r="EJ220" s="490"/>
      <c r="EK220" s="490"/>
      <c r="EL220" s="490"/>
      <c r="EM220" s="490"/>
      <c r="EN220" s="490"/>
      <c r="EO220" s="490"/>
      <c r="EP220" s="490"/>
      <c r="EQ220" s="490"/>
      <c r="ER220" s="490"/>
      <c r="ES220" s="490"/>
      <c r="ET220" s="490"/>
      <c r="EU220" s="490"/>
      <c r="EV220" s="490"/>
      <c r="EW220" s="490"/>
      <c r="EX220" s="490"/>
      <c r="EY220" s="490"/>
      <c r="EZ220" s="490"/>
      <c r="FA220" s="490"/>
      <c r="FB220" s="490"/>
      <c r="FC220" s="490"/>
      <c r="FD220" s="490"/>
      <c r="FE220" s="490"/>
      <c r="FF220" s="490"/>
      <c r="FG220" s="490"/>
      <c r="FH220" s="490"/>
      <c r="FI220" s="490"/>
      <c r="FJ220" s="490"/>
      <c r="FK220" s="490"/>
      <c r="FL220" s="490"/>
      <c r="FM220" s="490"/>
      <c r="FN220" s="490"/>
      <c r="FO220" s="490"/>
      <c r="FP220" s="490"/>
      <c r="FQ220" s="490"/>
      <c r="FR220" s="490"/>
      <c r="FS220" s="490"/>
      <c r="FT220" s="490"/>
      <c r="FU220" s="490"/>
      <c r="FV220" s="490"/>
      <c r="FW220" s="490"/>
      <c r="FX220" s="490"/>
      <c r="FY220" s="490"/>
      <c r="FZ220" s="490"/>
      <c r="GA220" s="490"/>
      <c r="GB220" s="490"/>
      <c r="GC220" s="490"/>
      <c r="GD220" s="490"/>
      <c r="GE220" s="490"/>
      <c r="GF220" s="490"/>
      <c r="GG220" s="490"/>
      <c r="GH220" s="490"/>
      <c r="GI220" s="490"/>
      <c r="GJ220" s="490"/>
      <c r="GK220" s="490"/>
      <c r="GL220" s="490"/>
      <c r="GM220" s="490"/>
      <c r="GN220" s="490"/>
      <c r="GO220" s="490"/>
      <c r="GP220" s="490"/>
      <c r="GQ220" s="490"/>
      <c r="GR220" s="490"/>
      <c r="GS220" s="490"/>
      <c r="GT220" s="490"/>
      <c r="GU220" s="490"/>
      <c r="GV220" s="490"/>
      <c r="GW220" s="490"/>
      <c r="GX220" s="490"/>
      <c r="GY220" s="490"/>
      <c r="GZ220" s="490"/>
      <c r="HA220" s="490"/>
      <c r="HB220" s="490"/>
      <c r="HC220" s="490"/>
      <c r="HD220" s="490"/>
      <c r="HE220" s="490"/>
      <c r="HF220" s="490"/>
      <c r="HG220" s="490"/>
      <c r="HH220" s="490"/>
      <c r="HI220" s="490"/>
      <c r="HJ220" s="490"/>
      <c r="HK220" s="490"/>
      <c r="HL220" s="490"/>
      <c r="HM220" s="490"/>
      <c r="HN220" s="490"/>
      <c r="HO220" s="490"/>
      <c r="HP220" s="490"/>
      <c r="HQ220" s="490"/>
      <c r="HR220" s="490"/>
      <c r="HS220" s="490"/>
      <c r="HT220" s="490"/>
      <c r="HU220" s="490"/>
      <c r="HV220" s="490"/>
      <c r="HW220" s="490"/>
      <c r="HX220" s="490"/>
      <c r="HY220" s="490"/>
      <c r="HZ220" s="490"/>
      <c r="IA220" s="490"/>
      <c r="IB220" s="490"/>
      <c r="IC220" s="490"/>
      <c r="ID220" s="490"/>
      <c r="IE220" s="490"/>
      <c r="IF220" s="490"/>
      <c r="IG220" s="490"/>
    </row>
    <row r="221" spans="1:241" ht="47.25" customHeight="1">
      <c r="A221" s="430" t="str">
        <f t="shared" si="10"/>
        <v>Baris Terisi</v>
      </c>
      <c r="B221" s="922"/>
      <c r="C221" s="931"/>
      <c r="D221" s="434">
        <f>IF(E222=0,"",5)</f>
        <v>5</v>
      </c>
      <c r="E221" s="529" t="s">
        <v>780</v>
      </c>
      <c r="F221" s="450"/>
      <c r="G221" s="902"/>
      <c r="H221" s="902"/>
      <c r="I221" s="902"/>
      <c r="J221" s="902"/>
      <c r="K221" s="483"/>
      <c r="L221" s="484"/>
      <c r="M221" s="485"/>
      <c r="N221" s="486">
        <f t="shared" si="11"/>
        <v>0</v>
      </c>
      <c r="O221" s="486"/>
      <c r="P221" s="487"/>
      <c r="Q221" s="487"/>
      <c r="R221" s="487"/>
      <c r="S221" s="487"/>
      <c r="T221" s="490"/>
      <c r="U221" s="490"/>
      <c r="V221" s="490"/>
      <c r="W221" s="490"/>
      <c r="X221" s="490"/>
      <c r="Y221" s="490"/>
      <c r="Z221" s="490"/>
      <c r="AA221" s="490"/>
      <c r="AB221" s="490"/>
      <c r="AC221" s="490"/>
      <c r="AD221" s="490"/>
      <c r="AE221" s="490"/>
      <c r="AF221" s="490"/>
      <c r="AG221" s="490"/>
      <c r="AH221" s="490"/>
      <c r="AI221" s="490"/>
      <c r="AJ221" s="490"/>
      <c r="AK221" s="490"/>
      <c r="AL221" s="490"/>
      <c r="AM221" s="490"/>
      <c r="AN221" s="490"/>
      <c r="AO221" s="490"/>
      <c r="AP221" s="490"/>
      <c r="AQ221" s="490"/>
      <c r="AR221" s="490"/>
      <c r="AS221" s="490"/>
      <c r="AT221" s="490"/>
      <c r="AU221" s="490"/>
      <c r="AV221" s="490"/>
      <c r="AW221" s="490"/>
      <c r="AX221" s="490"/>
      <c r="AY221" s="490"/>
      <c r="AZ221" s="490"/>
      <c r="BA221" s="490"/>
      <c r="BB221" s="490"/>
      <c r="BC221" s="490"/>
      <c r="BD221" s="490"/>
      <c r="BE221" s="490"/>
      <c r="BF221" s="490"/>
      <c r="BG221" s="490"/>
      <c r="BH221" s="490"/>
      <c r="BI221" s="490"/>
      <c r="BJ221" s="490"/>
      <c r="BK221" s="490"/>
      <c r="BL221" s="490"/>
      <c r="BM221" s="490"/>
      <c r="BN221" s="490"/>
      <c r="BO221" s="490"/>
      <c r="BP221" s="490"/>
      <c r="BQ221" s="490"/>
      <c r="BR221" s="490"/>
      <c r="BS221" s="490"/>
      <c r="BT221" s="490"/>
      <c r="BU221" s="490"/>
      <c r="BV221" s="490"/>
      <c r="BW221" s="490"/>
      <c r="BX221" s="490"/>
      <c r="BY221" s="490"/>
      <c r="BZ221" s="490"/>
      <c r="CA221" s="490"/>
      <c r="CB221" s="490"/>
      <c r="CC221" s="490"/>
      <c r="CD221" s="490"/>
      <c r="CE221" s="490"/>
      <c r="CF221" s="490"/>
      <c r="CG221" s="490"/>
      <c r="CH221" s="490"/>
      <c r="CI221" s="490"/>
      <c r="CJ221" s="490"/>
      <c r="CK221" s="490"/>
      <c r="CL221" s="490"/>
      <c r="CM221" s="490"/>
      <c r="CN221" s="490"/>
      <c r="CO221" s="490"/>
      <c r="CP221" s="490"/>
      <c r="CQ221" s="490"/>
      <c r="CR221" s="490"/>
      <c r="CS221" s="490"/>
      <c r="CT221" s="490"/>
      <c r="CU221" s="490"/>
      <c r="CV221" s="490"/>
      <c r="CW221" s="490"/>
      <c r="CX221" s="490"/>
      <c r="CY221" s="490"/>
      <c r="CZ221" s="490"/>
      <c r="DA221" s="490"/>
      <c r="DB221" s="490"/>
      <c r="DC221" s="490"/>
      <c r="DD221" s="490"/>
      <c r="DE221" s="490"/>
      <c r="DF221" s="490"/>
      <c r="DG221" s="490"/>
      <c r="DH221" s="490"/>
      <c r="DI221" s="490"/>
      <c r="DJ221" s="490"/>
      <c r="DK221" s="490"/>
      <c r="DL221" s="490"/>
      <c r="DM221" s="490"/>
      <c r="DN221" s="490"/>
      <c r="DO221" s="490"/>
      <c r="DP221" s="490"/>
      <c r="DQ221" s="490"/>
      <c r="DR221" s="490"/>
      <c r="DS221" s="490"/>
      <c r="DT221" s="490"/>
      <c r="DU221" s="490"/>
      <c r="DV221" s="490"/>
      <c r="DW221" s="490"/>
      <c r="DX221" s="490"/>
      <c r="DY221" s="490"/>
      <c r="DZ221" s="490"/>
      <c r="EA221" s="490"/>
      <c r="EB221" s="490"/>
      <c r="EC221" s="490"/>
      <c r="ED221" s="490"/>
      <c r="EE221" s="490"/>
      <c r="EF221" s="490"/>
      <c r="EG221" s="490"/>
      <c r="EH221" s="490"/>
      <c r="EI221" s="490"/>
      <c r="EJ221" s="490"/>
      <c r="EK221" s="490"/>
      <c r="EL221" s="490"/>
      <c r="EM221" s="490"/>
      <c r="EN221" s="490"/>
      <c r="EO221" s="490"/>
      <c r="EP221" s="490"/>
      <c r="EQ221" s="490"/>
      <c r="ER221" s="490"/>
      <c r="ES221" s="490"/>
      <c r="ET221" s="490"/>
      <c r="EU221" s="490"/>
      <c r="EV221" s="490"/>
      <c r="EW221" s="490"/>
      <c r="EX221" s="490"/>
      <c r="EY221" s="490"/>
      <c r="EZ221" s="490"/>
      <c r="FA221" s="490"/>
      <c r="FB221" s="490"/>
      <c r="FC221" s="490"/>
      <c r="FD221" s="490"/>
      <c r="FE221" s="490"/>
      <c r="FF221" s="490"/>
      <c r="FG221" s="490"/>
      <c r="FH221" s="490"/>
      <c r="FI221" s="490"/>
      <c r="FJ221" s="490"/>
      <c r="FK221" s="490"/>
      <c r="FL221" s="490"/>
      <c r="FM221" s="490"/>
      <c r="FN221" s="490"/>
      <c r="FO221" s="490"/>
      <c r="FP221" s="490"/>
      <c r="FQ221" s="490"/>
      <c r="FR221" s="490"/>
      <c r="FS221" s="490"/>
      <c r="FT221" s="490"/>
      <c r="FU221" s="490"/>
      <c r="FV221" s="490"/>
      <c r="FW221" s="490"/>
      <c r="FX221" s="490"/>
      <c r="FY221" s="490"/>
      <c r="FZ221" s="490"/>
      <c r="GA221" s="490"/>
      <c r="GB221" s="490"/>
      <c r="GC221" s="490"/>
      <c r="GD221" s="490"/>
      <c r="GE221" s="490"/>
      <c r="GF221" s="490"/>
      <c r="GG221" s="490"/>
      <c r="GH221" s="490"/>
      <c r="GI221" s="490"/>
      <c r="GJ221" s="490"/>
      <c r="GK221" s="490"/>
      <c r="GL221" s="490"/>
      <c r="GM221" s="490"/>
      <c r="GN221" s="490"/>
      <c r="GO221" s="490"/>
      <c r="GP221" s="490"/>
      <c r="GQ221" s="490"/>
      <c r="GR221" s="490"/>
      <c r="GS221" s="490"/>
      <c r="GT221" s="490"/>
      <c r="GU221" s="490"/>
      <c r="GV221" s="490"/>
      <c r="GW221" s="490"/>
      <c r="GX221" s="490"/>
      <c r="GY221" s="490"/>
      <c r="GZ221" s="490"/>
      <c r="HA221" s="490"/>
      <c r="HB221" s="490"/>
      <c r="HC221" s="490"/>
      <c r="HD221" s="490"/>
      <c r="HE221" s="490"/>
      <c r="HF221" s="490"/>
      <c r="HG221" s="490"/>
      <c r="HH221" s="490"/>
      <c r="HI221" s="490"/>
      <c r="HJ221" s="490"/>
      <c r="HK221" s="490"/>
      <c r="HL221" s="490"/>
      <c r="HM221" s="490"/>
      <c r="HN221" s="490"/>
      <c r="HO221" s="490"/>
      <c r="HP221" s="490"/>
      <c r="HQ221" s="490"/>
      <c r="HR221" s="490"/>
      <c r="HS221" s="490"/>
      <c r="HT221" s="490"/>
      <c r="HU221" s="490"/>
      <c r="HV221" s="490"/>
      <c r="HW221" s="490"/>
      <c r="HX221" s="490"/>
      <c r="HY221" s="490"/>
      <c r="HZ221" s="490"/>
      <c r="IA221" s="490"/>
      <c r="IB221" s="490"/>
      <c r="IC221" s="490"/>
      <c r="ID221" s="490"/>
      <c r="IE221" s="490"/>
      <c r="IF221" s="490"/>
      <c r="IG221" s="490"/>
    </row>
    <row r="222" spans="1:241" ht="30" customHeight="1">
      <c r="A222" s="430" t="e">
        <f>IF(#REF!=0,"Hapus baris kosong","Baris Terisi")</f>
        <v>#REF!</v>
      </c>
      <c r="B222" s="937">
        <v>3</v>
      </c>
      <c r="C222" s="929" t="s">
        <v>781</v>
      </c>
      <c r="D222" s="494">
        <f>IF(E222=0,"",1)</f>
        <v>1</v>
      </c>
      <c r="E222" s="532" t="s">
        <v>782</v>
      </c>
      <c r="F222" s="446"/>
      <c r="G222" s="902">
        <f>IF($S222=$O$174,$S222,1)</f>
        <v>1</v>
      </c>
      <c r="H222" s="902">
        <f>IF($S222=$P$174,$S222,2)</f>
        <v>2</v>
      </c>
      <c r="I222" s="902">
        <f>IF($S222=$Q$174,$S222,3)</f>
        <v>3</v>
      </c>
      <c r="J222" s="902">
        <f>IF($S222=$R$174,$S222,4)</f>
        <v>4</v>
      </c>
      <c r="K222" s="483"/>
      <c r="L222" s="484"/>
      <c r="M222" s="485"/>
      <c r="N222" s="486">
        <f t="shared" si="11"/>
        <v>0</v>
      </c>
      <c r="O222" s="486">
        <f>SUM(N222:N226)</f>
        <v>0</v>
      </c>
      <c r="P222" s="487">
        <v>4</v>
      </c>
      <c r="Q222" s="487">
        <f>(O222/P222)*100</f>
        <v>0</v>
      </c>
      <c r="R222" s="221">
        <f>IF(Q222&gt;=80,4,IF(Q222&gt;=60,3,IF(Q222&gt;=40,2,IF(Q222&gt;=20,1,0))))</f>
        <v>0</v>
      </c>
      <c r="S222" s="487">
        <f>IF(R222=1,$O$174,IF(R222=2,$P$174,IF(R222=3,$Q$174,IF(R222=4,$R$174,0))))</f>
        <v>0</v>
      </c>
      <c r="T222" s="490"/>
      <c r="U222" s="490"/>
      <c r="V222" s="490"/>
      <c r="W222" s="490"/>
      <c r="X222" s="490"/>
      <c r="Y222" s="490"/>
      <c r="Z222" s="490"/>
      <c r="AA222" s="490"/>
      <c r="AB222" s="490"/>
      <c r="AC222" s="490"/>
      <c r="AD222" s="490"/>
      <c r="AE222" s="490"/>
      <c r="AF222" s="490"/>
      <c r="AG222" s="490"/>
      <c r="AH222" s="490"/>
      <c r="AI222" s="490"/>
      <c r="AJ222" s="490"/>
      <c r="AK222" s="490"/>
      <c r="AL222" s="490"/>
      <c r="AM222" s="490"/>
      <c r="AN222" s="490"/>
      <c r="AO222" s="490"/>
      <c r="AP222" s="490"/>
      <c r="AQ222" s="490"/>
      <c r="AR222" s="490"/>
      <c r="AS222" s="490"/>
      <c r="AT222" s="490"/>
      <c r="AU222" s="490"/>
      <c r="AV222" s="490"/>
      <c r="AW222" s="490"/>
      <c r="AX222" s="490"/>
      <c r="AY222" s="490"/>
      <c r="AZ222" s="490"/>
      <c r="BA222" s="490"/>
      <c r="BB222" s="490"/>
      <c r="BC222" s="490"/>
      <c r="BD222" s="490"/>
      <c r="BE222" s="490"/>
      <c r="BF222" s="490"/>
      <c r="BG222" s="490"/>
      <c r="BH222" s="490"/>
      <c r="BI222" s="490"/>
      <c r="BJ222" s="490"/>
      <c r="BK222" s="490"/>
      <c r="BL222" s="490"/>
      <c r="BM222" s="490"/>
      <c r="BN222" s="490"/>
      <c r="BO222" s="490"/>
      <c r="BP222" s="490"/>
      <c r="BQ222" s="490"/>
      <c r="BR222" s="490"/>
      <c r="BS222" s="490"/>
      <c r="BT222" s="490"/>
      <c r="BU222" s="490"/>
      <c r="BV222" s="490"/>
      <c r="BW222" s="490"/>
      <c r="BX222" s="490"/>
      <c r="BY222" s="490"/>
      <c r="BZ222" s="490"/>
      <c r="CA222" s="490"/>
      <c r="CB222" s="490"/>
      <c r="CC222" s="490"/>
      <c r="CD222" s="490"/>
      <c r="CE222" s="490"/>
      <c r="CF222" s="490"/>
      <c r="CG222" s="490"/>
      <c r="CH222" s="490"/>
      <c r="CI222" s="490"/>
      <c r="CJ222" s="490"/>
      <c r="CK222" s="490"/>
      <c r="CL222" s="490"/>
      <c r="CM222" s="490"/>
      <c r="CN222" s="490"/>
      <c r="CO222" s="490"/>
      <c r="CP222" s="490"/>
      <c r="CQ222" s="490"/>
      <c r="CR222" s="490"/>
      <c r="CS222" s="490"/>
      <c r="CT222" s="490"/>
      <c r="CU222" s="490"/>
      <c r="CV222" s="490"/>
      <c r="CW222" s="490"/>
      <c r="CX222" s="490"/>
      <c r="CY222" s="490"/>
      <c r="CZ222" s="490"/>
      <c r="DA222" s="490"/>
      <c r="DB222" s="490"/>
      <c r="DC222" s="490"/>
      <c r="DD222" s="490"/>
      <c r="DE222" s="490"/>
      <c r="DF222" s="490"/>
      <c r="DG222" s="490"/>
      <c r="DH222" s="490"/>
      <c r="DI222" s="490"/>
      <c r="DJ222" s="490"/>
      <c r="DK222" s="490"/>
      <c r="DL222" s="490"/>
      <c r="DM222" s="490"/>
      <c r="DN222" s="490"/>
      <c r="DO222" s="490"/>
      <c r="DP222" s="490"/>
      <c r="DQ222" s="490"/>
      <c r="DR222" s="490"/>
      <c r="DS222" s="490"/>
      <c r="DT222" s="490"/>
      <c r="DU222" s="490"/>
      <c r="DV222" s="490"/>
      <c r="DW222" s="490"/>
      <c r="DX222" s="490"/>
      <c r="DY222" s="490"/>
      <c r="DZ222" s="490"/>
      <c r="EA222" s="490"/>
      <c r="EB222" s="490"/>
      <c r="EC222" s="490"/>
      <c r="ED222" s="490"/>
      <c r="EE222" s="490"/>
      <c r="EF222" s="490"/>
      <c r="EG222" s="490"/>
      <c r="EH222" s="490"/>
      <c r="EI222" s="490"/>
      <c r="EJ222" s="490"/>
      <c r="EK222" s="490"/>
      <c r="EL222" s="490"/>
      <c r="EM222" s="490"/>
      <c r="EN222" s="490"/>
      <c r="EO222" s="490"/>
      <c r="EP222" s="490"/>
      <c r="EQ222" s="490"/>
      <c r="ER222" s="490"/>
      <c r="ES222" s="490"/>
      <c r="ET222" s="490"/>
      <c r="EU222" s="490"/>
      <c r="EV222" s="490"/>
      <c r="EW222" s="490"/>
      <c r="EX222" s="490"/>
      <c r="EY222" s="490"/>
      <c r="EZ222" s="490"/>
      <c r="FA222" s="490"/>
      <c r="FB222" s="490"/>
      <c r="FC222" s="490"/>
      <c r="FD222" s="490"/>
      <c r="FE222" s="490"/>
      <c r="FF222" s="490"/>
      <c r="FG222" s="490"/>
      <c r="FH222" s="490"/>
      <c r="FI222" s="490"/>
      <c r="FJ222" s="490"/>
      <c r="FK222" s="490"/>
      <c r="FL222" s="490"/>
      <c r="FM222" s="490"/>
      <c r="FN222" s="490"/>
      <c r="FO222" s="490"/>
      <c r="FP222" s="490"/>
      <c r="FQ222" s="490"/>
      <c r="FR222" s="490"/>
      <c r="FS222" s="490"/>
      <c r="FT222" s="490"/>
      <c r="FU222" s="490"/>
      <c r="FV222" s="490"/>
      <c r="FW222" s="490"/>
      <c r="FX222" s="490"/>
      <c r="FY222" s="490"/>
      <c r="FZ222" s="490"/>
      <c r="GA222" s="490"/>
      <c r="GB222" s="490"/>
      <c r="GC222" s="490"/>
      <c r="GD222" s="490"/>
      <c r="GE222" s="490"/>
      <c r="GF222" s="490"/>
      <c r="GG222" s="490"/>
      <c r="GH222" s="490"/>
      <c r="GI222" s="490"/>
      <c r="GJ222" s="490"/>
      <c r="GK222" s="490"/>
      <c r="GL222" s="490"/>
      <c r="GM222" s="490"/>
      <c r="GN222" s="490"/>
      <c r="GO222" s="490"/>
      <c r="GP222" s="490"/>
      <c r="GQ222" s="490"/>
      <c r="GR222" s="490"/>
      <c r="GS222" s="490"/>
      <c r="GT222" s="490"/>
      <c r="GU222" s="490"/>
      <c r="GV222" s="490"/>
      <c r="GW222" s="490"/>
      <c r="GX222" s="490"/>
      <c r="GY222" s="490"/>
      <c r="GZ222" s="490"/>
      <c r="HA222" s="490"/>
      <c r="HB222" s="490"/>
      <c r="HC222" s="490"/>
      <c r="HD222" s="490"/>
      <c r="HE222" s="490"/>
      <c r="HF222" s="490"/>
      <c r="HG222" s="490"/>
      <c r="HH222" s="490"/>
      <c r="HI222" s="490"/>
      <c r="HJ222" s="490"/>
      <c r="HK222" s="490"/>
      <c r="HL222" s="490"/>
      <c r="HM222" s="490"/>
      <c r="HN222" s="490"/>
      <c r="HO222" s="490"/>
      <c r="HP222" s="490"/>
      <c r="HQ222" s="490"/>
      <c r="HR222" s="490"/>
      <c r="HS222" s="490"/>
      <c r="HT222" s="490"/>
      <c r="HU222" s="490"/>
      <c r="HV222" s="490"/>
      <c r="HW222" s="490"/>
      <c r="HX222" s="490"/>
      <c r="HY222" s="490"/>
      <c r="HZ222" s="490"/>
      <c r="IA222" s="490"/>
      <c r="IB222" s="490"/>
      <c r="IC222" s="490"/>
      <c r="ID222" s="490"/>
      <c r="IE222" s="490"/>
      <c r="IF222" s="490"/>
      <c r="IG222" s="490"/>
    </row>
    <row r="223" spans="1:241" ht="30" customHeight="1">
      <c r="A223" s="430" t="str">
        <f t="shared" si="10"/>
        <v>Baris Terisi</v>
      </c>
      <c r="B223" s="938"/>
      <c r="C223" s="930"/>
      <c r="D223" s="434">
        <f>IF(E223=0,"",2)</f>
        <v>2</v>
      </c>
      <c r="E223" s="528" t="s">
        <v>783</v>
      </c>
      <c r="F223" s="447"/>
      <c r="G223" s="902"/>
      <c r="H223" s="902"/>
      <c r="I223" s="902"/>
      <c r="J223" s="902"/>
      <c r="K223" s="483"/>
      <c r="L223" s="484"/>
      <c r="M223" s="485"/>
      <c r="N223" s="486">
        <f t="shared" si="11"/>
        <v>0</v>
      </c>
      <c r="O223" s="486"/>
      <c r="P223" s="487"/>
      <c r="Q223" s="487"/>
      <c r="R223" s="487"/>
      <c r="S223" s="487"/>
      <c r="T223" s="490"/>
      <c r="U223" s="490"/>
      <c r="V223" s="490"/>
      <c r="W223" s="490"/>
      <c r="X223" s="490"/>
      <c r="Y223" s="490"/>
      <c r="Z223" s="490"/>
      <c r="AA223" s="490"/>
      <c r="AB223" s="490"/>
      <c r="AC223" s="490"/>
      <c r="AD223" s="490"/>
      <c r="AE223" s="490"/>
      <c r="AF223" s="490"/>
      <c r="AG223" s="490"/>
      <c r="AH223" s="490"/>
      <c r="AI223" s="490"/>
      <c r="AJ223" s="490"/>
      <c r="AK223" s="490"/>
      <c r="AL223" s="490"/>
      <c r="AM223" s="490"/>
      <c r="AN223" s="490"/>
      <c r="AO223" s="490"/>
      <c r="AP223" s="490"/>
      <c r="AQ223" s="490"/>
      <c r="AR223" s="490"/>
      <c r="AS223" s="490"/>
      <c r="AT223" s="490"/>
      <c r="AU223" s="490"/>
      <c r="AV223" s="490"/>
      <c r="AW223" s="490"/>
      <c r="AX223" s="490"/>
      <c r="AY223" s="490"/>
      <c r="AZ223" s="490"/>
      <c r="BA223" s="490"/>
      <c r="BB223" s="490"/>
      <c r="BC223" s="490"/>
      <c r="BD223" s="490"/>
      <c r="BE223" s="490"/>
      <c r="BF223" s="490"/>
      <c r="BG223" s="490"/>
      <c r="BH223" s="490"/>
      <c r="BI223" s="490"/>
      <c r="BJ223" s="490"/>
      <c r="BK223" s="490"/>
      <c r="BL223" s="490"/>
      <c r="BM223" s="490"/>
      <c r="BN223" s="490"/>
      <c r="BO223" s="490"/>
      <c r="BP223" s="490"/>
      <c r="BQ223" s="490"/>
      <c r="BR223" s="490"/>
      <c r="BS223" s="490"/>
      <c r="BT223" s="490"/>
      <c r="BU223" s="490"/>
      <c r="BV223" s="490"/>
      <c r="BW223" s="490"/>
      <c r="BX223" s="490"/>
      <c r="BY223" s="490"/>
      <c r="BZ223" s="490"/>
      <c r="CA223" s="490"/>
      <c r="CB223" s="490"/>
      <c r="CC223" s="490"/>
      <c r="CD223" s="490"/>
      <c r="CE223" s="490"/>
      <c r="CF223" s="490"/>
      <c r="CG223" s="490"/>
      <c r="CH223" s="490"/>
      <c r="CI223" s="490"/>
      <c r="CJ223" s="490"/>
      <c r="CK223" s="490"/>
      <c r="CL223" s="490"/>
      <c r="CM223" s="490"/>
      <c r="CN223" s="490"/>
      <c r="CO223" s="490"/>
      <c r="CP223" s="490"/>
      <c r="CQ223" s="490"/>
      <c r="CR223" s="490"/>
      <c r="CS223" s="490"/>
      <c r="CT223" s="490"/>
      <c r="CU223" s="490"/>
      <c r="CV223" s="490"/>
      <c r="CW223" s="490"/>
      <c r="CX223" s="490"/>
      <c r="CY223" s="490"/>
      <c r="CZ223" s="490"/>
      <c r="DA223" s="490"/>
      <c r="DB223" s="490"/>
      <c r="DC223" s="490"/>
      <c r="DD223" s="490"/>
      <c r="DE223" s="490"/>
      <c r="DF223" s="490"/>
      <c r="DG223" s="490"/>
      <c r="DH223" s="490"/>
      <c r="DI223" s="490"/>
      <c r="DJ223" s="490"/>
      <c r="DK223" s="490"/>
      <c r="DL223" s="490"/>
      <c r="DM223" s="490"/>
      <c r="DN223" s="490"/>
      <c r="DO223" s="490"/>
      <c r="DP223" s="490"/>
      <c r="DQ223" s="490"/>
      <c r="DR223" s="490"/>
      <c r="DS223" s="490"/>
      <c r="DT223" s="490"/>
      <c r="DU223" s="490"/>
      <c r="DV223" s="490"/>
      <c r="DW223" s="490"/>
      <c r="DX223" s="490"/>
      <c r="DY223" s="490"/>
      <c r="DZ223" s="490"/>
      <c r="EA223" s="490"/>
      <c r="EB223" s="490"/>
      <c r="EC223" s="490"/>
      <c r="ED223" s="490"/>
      <c r="EE223" s="490"/>
      <c r="EF223" s="490"/>
      <c r="EG223" s="490"/>
      <c r="EH223" s="490"/>
      <c r="EI223" s="490"/>
      <c r="EJ223" s="490"/>
      <c r="EK223" s="490"/>
      <c r="EL223" s="490"/>
      <c r="EM223" s="490"/>
      <c r="EN223" s="490"/>
      <c r="EO223" s="490"/>
      <c r="EP223" s="490"/>
      <c r="EQ223" s="490"/>
      <c r="ER223" s="490"/>
      <c r="ES223" s="490"/>
      <c r="ET223" s="490"/>
      <c r="EU223" s="490"/>
      <c r="EV223" s="490"/>
      <c r="EW223" s="490"/>
      <c r="EX223" s="490"/>
      <c r="EY223" s="490"/>
      <c r="EZ223" s="490"/>
      <c r="FA223" s="490"/>
      <c r="FB223" s="490"/>
      <c r="FC223" s="490"/>
      <c r="FD223" s="490"/>
      <c r="FE223" s="490"/>
      <c r="FF223" s="490"/>
      <c r="FG223" s="490"/>
      <c r="FH223" s="490"/>
      <c r="FI223" s="490"/>
      <c r="FJ223" s="490"/>
      <c r="FK223" s="490"/>
      <c r="FL223" s="490"/>
      <c r="FM223" s="490"/>
      <c r="FN223" s="490"/>
      <c r="FO223" s="490"/>
      <c r="FP223" s="490"/>
      <c r="FQ223" s="490"/>
      <c r="FR223" s="490"/>
      <c r="FS223" s="490"/>
      <c r="FT223" s="490"/>
      <c r="FU223" s="490"/>
      <c r="FV223" s="490"/>
      <c r="FW223" s="490"/>
      <c r="FX223" s="490"/>
      <c r="FY223" s="490"/>
      <c r="FZ223" s="490"/>
      <c r="GA223" s="490"/>
      <c r="GB223" s="490"/>
      <c r="GC223" s="490"/>
      <c r="GD223" s="490"/>
      <c r="GE223" s="490"/>
      <c r="GF223" s="490"/>
      <c r="GG223" s="490"/>
      <c r="GH223" s="490"/>
      <c r="GI223" s="490"/>
      <c r="GJ223" s="490"/>
      <c r="GK223" s="490"/>
      <c r="GL223" s="490"/>
      <c r="GM223" s="490"/>
      <c r="GN223" s="490"/>
      <c r="GO223" s="490"/>
      <c r="GP223" s="490"/>
      <c r="GQ223" s="490"/>
      <c r="GR223" s="490"/>
      <c r="GS223" s="490"/>
      <c r="GT223" s="490"/>
      <c r="GU223" s="490"/>
      <c r="GV223" s="490"/>
      <c r="GW223" s="490"/>
      <c r="GX223" s="490"/>
      <c r="GY223" s="490"/>
      <c r="GZ223" s="490"/>
      <c r="HA223" s="490"/>
      <c r="HB223" s="490"/>
      <c r="HC223" s="490"/>
      <c r="HD223" s="490"/>
      <c r="HE223" s="490"/>
      <c r="HF223" s="490"/>
      <c r="HG223" s="490"/>
      <c r="HH223" s="490"/>
      <c r="HI223" s="490"/>
      <c r="HJ223" s="490"/>
      <c r="HK223" s="490"/>
      <c r="HL223" s="490"/>
      <c r="HM223" s="490"/>
      <c r="HN223" s="490"/>
      <c r="HO223" s="490"/>
      <c r="HP223" s="490"/>
      <c r="HQ223" s="490"/>
      <c r="HR223" s="490"/>
      <c r="HS223" s="490"/>
      <c r="HT223" s="490"/>
      <c r="HU223" s="490"/>
      <c r="HV223" s="490"/>
      <c r="HW223" s="490"/>
      <c r="HX223" s="490"/>
      <c r="HY223" s="490"/>
      <c r="HZ223" s="490"/>
      <c r="IA223" s="490"/>
      <c r="IB223" s="490"/>
      <c r="IC223" s="490"/>
      <c r="ID223" s="490"/>
      <c r="IE223" s="490"/>
      <c r="IF223" s="490"/>
      <c r="IG223" s="490"/>
    </row>
    <row r="224" spans="1:241" ht="30" customHeight="1">
      <c r="A224" s="430"/>
      <c r="B224" s="938"/>
      <c r="C224" s="930"/>
      <c r="D224" s="434">
        <f>IF(E224=0,"",3)</f>
        <v>3</v>
      </c>
      <c r="E224" s="528" t="s">
        <v>784</v>
      </c>
      <c r="F224" s="447"/>
      <c r="G224" s="902"/>
      <c r="H224" s="902"/>
      <c r="I224" s="902"/>
      <c r="J224" s="902"/>
      <c r="K224" s="483"/>
      <c r="L224" s="484"/>
      <c r="M224" s="485"/>
      <c r="N224" s="486">
        <f t="shared" si="11"/>
        <v>0</v>
      </c>
      <c r="O224" s="486"/>
      <c r="P224" s="487"/>
      <c r="Q224" s="487"/>
      <c r="R224" s="487"/>
      <c r="S224" s="487"/>
      <c r="T224" s="490"/>
      <c r="U224" s="490"/>
      <c r="V224" s="490"/>
      <c r="W224" s="490"/>
      <c r="X224" s="490"/>
      <c r="Y224" s="490"/>
      <c r="Z224" s="490"/>
      <c r="AA224" s="490"/>
      <c r="AB224" s="490"/>
      <c r="AC224" s="490"/>
      <c r="AD224" s="490"/>
      <c r="AE224" s="490"/>
      <c r="AF224" s="490"/>
      <c r="AG224" s="490"/>
      <c r="AH224" s="490"/>
      <c r="AI224" s="490"/>
      <c r="AJ224" s="490"/>
      <c r="AK224" s="490"/>
      <c r="AL224" s="490"/>
      <c r="AM224" s="490"/>
      <c r="AN224" s="490"/>
      <c r="AO224" s="490"/>
      <c r="AP224" s="490"/>
      <c r="AQ224" s="490"/>
      <c r="AR224" s="490"/>
      <c r="AS224" s="490"/>
      <c r="AT224" s="490"/>
      <c r="AU224" s="490"/>
      <c r="AV224" s="490"/>
      <c r="AW224" s="490"/>
      <c r="AX224" s="490"/>
      <c r="AY224" s="490"/>
      <c r="AZ224" s="490"/>
      <c r="BA224" s="490"/>
      <c r="BB224" s="490"/>
      <c r="BC224" s="490"/>
      <c r="BD224" s="490"/>
      <c r="BE224" s="490"/>
      <c r="BF224" s="490"/>
      <c r="BG224" s="490"/>
      <c r="BH224" s="490"/>
      <c r="BI224" s="490"/>
      <c r="BJ224" s="490"/>
      <c r="BK224" s="490"/>
      <c r="BL224" s="490"/>
      <c r="BM224" s="490"/>
      <c r="BN224" s="490"/>
      <c r="BO224" s="490"/>
      <c r="BP224" s="490"/>
      <c r="BQ224" s="490"/>
      <c r="BR224" s="490"/>
      <c r="BS224" s="490"/>
      <c r="BT224" s="490"/>
      <c r="BU224" s="490"/>
      <c r="BV224" s="490"/>
      <c r="BW224" s="490"/>
      <c r="BX224" s="490"/>
      <c r="BY224" s="490"/>
      <c r="BZ224" s="490"/>
      <c r="CA224" s="490"/>
      <c r="CB224" s="490"/>
      <c r="CC224" s="490"/>
      <c r="CD224" s="490"/>
      <c r="CE224" s="490"/>
      <c r="CF224" s="490"/>
      <c r="CG224" s="490"/>
      <c r="CH224" s="490"/>
      <c r="CI224" s="490"/>
      <c r="CJ224" s="490"/>
      <c r="CK224" s="490"/>
      <c r="CL224" s="490"/>
      <c r="CM224" s="490"/>
      <c r="CN224" s="490"/>
      <c r="CO224" s="490"/>
      <c r="CP224" s="490"/>
      <c r="CQ224" s="490"/>
      <c r="CR224" s="490"/>
      <c r="CS224" s="490"/>
      <c r="CT224" s="490"/>
      <c r="CU224" s="490"/>
      <c r="CV224" s="490"/>
      <c r="CW224" s="490"/>
      <c r="CX224" s="490"/>
      <c r="CY224" s="490"/>
      <c r="CZ224" s="490"/>
      <c r="DA224" s="490"/>
      <c r="DB224" s="490"/>
      <c r="DC224" s="490"/>
      <c r="DD224" s="490"/>
      <c r="DE224" s="490"/>
      <c r="DF224" s="490"/>
      <c r="DG224" s="490"/>
      <c r="DH224" s="490"/>
      <c r="DI224" s="490"/>
      <c r="DJ224" s="490"/>
      <c r="DK224" s="490"/>
      <c r="DL224" s="490"/>
      <c r="DM224" s="490"/>
      <c r="DN224" s="490"/>
      <c r="DO224" s="490"/>
      <c r="DP224" s="490"/>
      <c r="DQ224" s="490"/>
      <c r="DR224" s="490"/>
      <c r="DS224" s="490"/>
      <c r="DT224" s="490"/>
      <c r="DU224" s="490"/>
      <c r="DV224" s="490"/>
      <c r="DW224" s="490"/>
      <c r="DX224" s="490"/>
      <c r="DY224" s="490"/>
      <c r="DZ224" s="490"/>
      <c r="EA224" s="490"/>
      <c r="EB224" s="490"/>
      <c r="EC224" s="490"/>
      <c r="ED224" s="490"/>
      <c r="EE224" s="490"/>
      <c r="EF224" s="490"/>
      <c r="EG224" s="490"/>
      <c r="EH224" s="490"/>
      <c r="EI224" s="490"/>
      <c r="EJ224" s="490"/>
      <c r="EK224" s="490"/>
      <c r="EL224" s="490"/>
      <c r="EM224" s="490"/>
      <c r="EN224" s="490"/>
      <c r="EO224" s="490"/>
      <c r="EP224" s="490"/>
      <c r="EQ224" s="490"/>
      <c r="ER224" s="490"/>
      <c r="ES224" s="490"/>
      <c r="ET224" s="490"/>
      <c r="EU224" s="490"/>
      <c r="EV224" s="490"/>
      <c r="EW224" s="490"/>
      <c r="EX224" s="490"/>
      <c r="EY224" s="490"/>
      <c r="EZ224" s="490"/>
      <c r="FA224" s="490"/>
      <c r="FB224" s="490"/>
      <c r="FC224" s="490"/>
      <c r="FD224" s="490"/>
      <c r="FE224" s="490"/>
      <c r="FF224" s="490"/>
      <c r="FG224" s="490"/>
      <c r="FH224" s="490"/>
      <c r="FI224" s="490"/>
      <c r="FJ224" s="490"/>
      <c r="FK224" s="490"/>
      <c r="FL224" s="490"/>
      <c r="FM224" s="490"/>
      <c r="FN224" s="490"/>
      <c r="FO224" s="490"/>
      <c r="FP224" s="490"/>
      <c r="FQ224" s="490"/>
      <c r="FR224" s="490"/>
      <c r="FS224" s="490"/>
      <c r="FT224" s="490"/>
      <c r="FU224" s="490"/>
      <c r="FV224" s="490"/>
      <c r="FW224" s="490"/>
      <c r="FX224" s="490"/>
      <c r="FY224" s="490"/>
      <c r="FZ224" s="490"/>
      <c r="GA224" s="490"/>
      <c r="GB224" s="490"/>
      <c r="GC224" s="490"/>
      <c r="GD224" s="490"/>
      <c r="GE224" s="490"/>
      <c r="GF224" s="490"/>
      <c r="GG224" s="490"/>
      <c r="GH224" s="490"/>
      <c r="GI224" s="490"/>
      <c r="GJ224" s="490"/>
      <c r="GK224" s="490"/>
      <c r="GL224" s="490"/>
      <c r="GM224" s="490"/>
      <c r="GN224" s="490"/>
      <c r="GO224" s="490"/>
      <c r="GP224" s="490"/>
      <c r="GQ224" s="490"/>
      <c r="GR224" s="490"/>
      <c r="GS224" s="490"/>
      <c r="GT224" s="490"/>
      <c r="GU224" s="490"/>
      <c r="GV224" s="490"/>
      <c r="GW224" s="490"/>
      <c r="GX224" s="490"/>
      <c r="GY224" s="490"/>
      <c r="GZ224" s="490"/>
      <c r="HA224" s="490"/>
      <c r="HB224" s="490"/>
      <c r="HC224" s="490"/>
      <c r="HD224" s="490"/>
      <c r="HE224" s="490"/>
      <c r="HF224" s="490"/>
      <c r="HG224" s="490"/>
      <c r="HH224" s="490"/>
      <c r="HI224" s="490"/>
      <c r="HJ224" s="490"/>
      <c r="HK224" s="490"/>
      <c r="HL224" s="490"/>
      <c r="HM224" s="490"/>
      <c r="HN224" s="490"/>
      <c r="HO224" s="490"/>
      <c r="HP224" s="490"/>
      <c r="HQ224" s="490"/>
      <c r="HR224" s="490"/>
      <c r="HS224" s="490"/>
      <c r="HT224" s="490"/>
      <c r="HU224" s="490"/>
      <c r="HV224" s="490"/>
      <c r="HW224" s="490"/>
      <c r="HX224" s="490"/>
      <c r="HY224" s="490"/>
      <c r="HZ224" s="490"/>
      <c r="IA224" s="490"/>
      <c r="IB224" s="490"/>
      <c r="IC224" s="490"/>
      <c r="ID224" s="490"/>
      <c r="IE224" s="490"/>
      <c r="IF224" s="490"/>
      <c r="IG224" s="490"/>
    </row>
    <row r="225" spans="1:241" ht="39" customHeight="1">
      <c r="A225" s="430" t="str">
        <f t="shared" si="10"/>
        <v>Baris Terisi</v>
      </c>
      <c r="B225" s="938"/>
      <c r="C225" s="930"/>
      <c r="D225" s="434">
        <f>IF(E225=0,"",4)</f>
        <v>4</v>
      </c>
      <c r="E225" s="528" t="s">
        <v>785</v>
      </c>
      <c r="F225" s="447"/>
      <c r="G225" s="902"/>
      <c r="H225" s="902"/>
      <c r="I225" s="902"/>
      <c r="J225" s="902"/>
      <c r="K225" s="483"/>
      <c r="L225" s="484"/>
      <c r="M225" s="485"/>
      <c r="N225" s="486">
        <f t="shared" si="11"/>
        <v>0</v>
      </c>
      <c r="O225" s="486"/>
      <c r="P225" s="487"/>
      <c r="Q225" s="487"/>
      <c r="R225" s="487"/>
      <c r="S225" s="487"/>
      <c r="T225" s="490"/>
      <c r="U225" s="490"/>
      <c r="V225" s="490"/>
      <c r="W225" s="490"/>
      <c r="X225" s="490"/>
      <c r="Y225" s="490"/>
      <c r="Z225" s="490"/>
      <c r="AA225" s="490"/>
      <c r="AB225" s="490"/>
      <c r="AC225" s="490"/>
      <c r="AD225" s="490"/>
      <c r="AE225" s="490"/>
      <c r="AF225" s="490"/>
      <c r="AG225" s="490"/>
      <c r="AH225" s="490"/>
      <c r="AI225" s="490"/>
      <c r="AJ225" s="490"/>
      <c r="AK225" s="490"/>
      <c r="AL225" s="490"/>
      <c r="AM225" s="490"/>
      <c r="AN225" s="490"/>
      <c r="AO225" s="490"/>
      <c r="AP225" s="490"/>
      <c r="AQ225" s="490"/>
      <c r="AR225" s="490"/>
      <c r="AS225" s="490"/>
      <c r="AT225" s="490"/>
      <c r="AU225" s="490"/>
      <c r="AV225" s="490"/>
      <c r="AW225" s="490"/>
      <c r="AX225" s="490"/>
      <c r="AY225" s="490"/>
      <c r="AZ225" s="490"/>
      <c r="BA225" s="490"/>
      <c r="BB225" s="490"/>
      <c r="BC225" s="490"/>
      <c r="BD225" s="490"/>
      <c r="BE225" s="490"/>
      <c r="BF225" s="490"/>
      <c r="BG225" s="490"/>
      <c r="BH225" s="490"/>
      <c r="BI225" s="490"/>
      <c r="BJ225" s="490"/>
      <c r="BK225" s="490"/>
      <c r="BL225" s="490"/>
      <c r="BM225" s="490"/>
      <c r="BN225" s="490"/>
      <c r="BO225" s="490"/>
      <c r="BP225" s="490"/>
      <c r="BQ225" s="490"/>
      <c r="BR225" s="490"/>
      <c r="BS225" s="490"/>
      <c r="BT225" s="490"/>
      <c r="BU225" s="490"/>
      <c r="BV225" s="490"/>
      <c r="BW225" s="490"/>
      <c r="BX225" s="490"/>
      <c r="BY225" s="490"/>
      <c r="BZ225" s="490"/>
      <c r="CA225" s="490"/>
      <c r="CB225" s="490"/>
      <c r="CC225" s="490"/>
      <c r="CD225" s="490"/>
      <c r="CE225" s="490"/>
      <c r="CF225" s="490"/>
      <c r="CG225" s="490"/>
      <c r="CH225" s="490"/>
      <c r="CI225" s="490"/>
      <c r="CJ225" s="490"/>
      <c r="CK225" s="490"/>
      <c r="CL225" s="490"/>
      <c r="CM225" s="490"/>
      <c r="CN225" s="490"/>
      <c r="CO225" s="490"/>
      <c r="CP225" s="490"/>
      <c r="CQ225" s="490"/>
      <c r="CR225" s="490"/>
      <c r="CS225" s="490"/>
      <c r="CT225" s="490"/>
      <c r="CU225" s="490"/>
      <c r="CV225" s="490"/>
      <c r="CW225" s="490"/>
      <c r="CX225" s="490"/>
      <c r="CY225" s="490"/>
      <c r="CZ225" s="490"/>
      <c r="DA225" s="490"/>
      <c r="DB225" s="490"/>
      <c r="DC225" s="490"/>
      <c r="DD225" s="490"/>
      <c r="DE225" s="490"/>
      <c r="DF225" s="490"/>
      <c r="DG225" s="490"/>
      <c r="DH225" s="490"/>
      <c r="DI225" s="490"/>
      <c r="DJ225" s="490"/>
      <c r="DK225" s="490"/>
      <c r="DL225" s="490"/>
      <c r="DM225" s="490"/>
      <c r="DN225" s="490"/>
      <c r="DO225" s="490"/>
      <c r="DP225" s="490"/>
      <c r="DQ225" s="490"/>
      <c r="DR225" s="490"/>
      <c r="DS225" s="490"/>
      <c r="DT225" s="490"/>
      <c r="DU225" s="490"/>
      <c r="DV225" s="490"/>
      <c r="DW225" s="490"/>
      <c r="DX225" s="490"/>
      <c r="DY225" s="490"/>
      <c r="DZ225" s="490"/>
      <c r="EA225" s="490"/>
      <c r="EB225" s="490"/>
      <c r="EC225" s="490"/>
      <c r="ED225" s="490"/>
      <c r="EE225" s="490"/>
      <c r="EF225" s="490"/>
      <c r="EG225" s="490"/>
      <c r="EH225" s="490"/>
      <c r="EI225" s="490"/>
      <c r="EJ225" s="490"/>
      <c r="EK225" s="490"/>
      <c r="EL225" s="490"/>
      <c r="EM225" s="490"/>
      <c r="EN225" s="490"/>
      <c r="EO225" s="490"/>
      <c r="EP225" s="490"/>
      <c r="EQ225" s="490"/>
      <c r="ER225" s="490"/>
      <c r="ES225" s="490"/>
      <c r="ET225" s="490"/>
      <c r="EU225" s="490"/>
      <c r="EV225" s="490"/>
      <c r="EW225" s="490"/>
      <c r="EX225" s="490"/>
      <c r="EY225" s="490"/>
      <c r="EZ225" s="490"/>
      <c r="FA225" s="490"/>
      <c r="FB225" s="490"/>
      <c r="FC225" s="490"/>
      <c r="FD225" s="490"/>
      <c r="FE225" s="490"/>
      <c r="FF225" s="490"/>
      <c r="FG225" s="490"/>
      <c r="FH225" s="490"/>
      <c r="FI225" s="490"/>
      <c r="FJ225" s="490"/>
      <c r="FK225" s="490"/>
      <c r="FL225" s="490"/>
      <c r="FM225" s="490"/>
      <c r="FN225" s="490"/>
      <c r="FO225" s="490"/>
      <c r="FP225" s="490"/>
      <c r="FQ225" s="490"/>
      <c r="FR225" s="490"/>
      <c r="FS225" s="490"/>
      <c r="FT225" s="490"/>
      <c r="FU225" s="490"/>
      <c r="FV225" s="490"/>
      <c r="FW225" s="490"/>
      <c r="FX225" s="490"/>
      <c r="FY225" s="490"/>
      <c r="FZ225" s="490"/>
      <c r="GA225" s="490"/>
      <c r="GB225" s="490"/>
      <c r="GC225" s="490"/>
      <c r="GD225" s="490"/>
      <c r="GE225" s="490"/>
      <c r="GF225" s="490"/>
      <c r="GG225" s="490"/>
      <c r="GH225" s="490"/>
      <c r="GI225" s="490"/>
      <c r="GJ225" s="490"/>
      <c r="GK225" s="490"/>
      <c r="GL225" s="490"/>
      <c r="GM225" s="490"/>
      <c r="GN225" s="490"/>
      <c r="GO225" s="490"/>
      <c r="GP225" s="490"/>
      <c r="GQ225" s="490"/>
      <c r="GR225" s="490"/>
      <c r="GS225" s="490"/>
      <c r="GT225" s="490"/>
      <c r="GU225" s="490"/>
      <c r="GV225" s="490"/>
      <c r="GW225" s="490"/>
      <c r="GX225" s="490"/>
      <c r="GY225" s="490"/>
      <c r="GZ225" s="490"/>
      <c r="HA225" s="490"/>
      <c r="HB225" s="490"/>
      <c r="HC225" s="490"/>
      <c r="HD225" s="490"/>
      <c r="HE225" s="490"/>
      <c r="HF225" s="490"/>
      <c r="HG225" s="490"/>
      <c r="HH225" s="490"/>
      <c r="HI225" s="490"/>
      <c r="HJ225" s="490"/>
      <c r="HK225" s="490"/>
      <c r="HL225" s="490"/>
      <c r="HM225" s="490"/>
      <c r="HN225" s="490"/>
      <c r="HO225" s="490"/>
      <c r="HP225" s="490"/>
      <c r="HQ225" s="490"/>
      <c r="HR225" s="490"/>
      <c r="HS225" s="490"/>
      <c r="HT225" s="490"/>
      <c r="HU225" s="490"/>
      <c r="HV225" s="490"/>
      <c r="HW225" s="490"/>
      <c r="HX225" s="490"/>
      <c r="HY225" s="490"/>
      <c r="HZ225" s="490"/>
      <c r="IA225" s="490"/>
      <c r="IB225" s="490"/>
      <c r="IC225" s="490"/>
      <c r="ID225" s="490"/>
      <c r="IE225" s="490"/>
      <c r="IF225" s="490"/>
      <c r="IG225" s="490"/>
    </row>
    <row r="226" spans="1:241" ht="30" customHeight="1">
      <c r="A226" s="430" t="str">
        <f t="shared" si="10"/>
        <v>Baris Terisi</v>
      </c>
      <c r="B226" s="939"/>
      <c r="C226" s="931"/>
      <c r="D226" s="434">
        <f>IF(E226=0,"",5)</f>
        <v>5</v>
      </c>
      <c r="E226" s="529" t="s">
        <v>786</v>
      </c>
      <c r="F226" s="450"/>
      <c r="G226" s="902"/>
      <c r="H226" s="902"/>
      <c r="I226" s="902"/>
      <c r="J226" s="902"/>
      <c r="K226" s="483"/>
      <c r="L226" s="484"/>
      <c r="M226" s="485"/>
      <c r="N226" s="486">
        <f t="shared" si="11"/>
        <v>0</v>
      </c>
      <c r="O226" s="486"/>
      <c r="P226" s="487"/>
      <c r="Q226" s="487"/>
      <c r="R226" s="487"/>
      <c r="S226" s="487"/>
      <c r="T226" s="490"/>
      <c r="U226" s="490"/>
      <c r="V226" s="490"/>
      <c r="W226" s="490"/>
      <c r="X226" s="490"/>
      <c r="Y226" s="490"/>
      <c r="Z226" s="490"/>
      <c r="AA226" s="490"/>
      <c r="AB226" s="490"/>
      <c r="AC226" s="490"/>
      <c r="AD226" s="490"/>
      <c r="AE226" s="490"/>
      <c r="AF226" s="490"/>
      <c r="AG226" s="490"/>
      <c r="AH226" s="490"/>
      <c r="AI226" s="490"/>
      <c r="AJ226" s="490"/>
      <c r="AK226" s="490"/>
      <c r="AL226" s="490"/>
      <c r="AM226" s="490"/>
      <c r="AN226" s="490"/>
      <c r="AO226" s="490"/>
      <c r="AP226" s="490"/>
      <c r="AQ226" s="490"/>
      <c r="AR226" s="490"/>
      <c r="AS226" s="490"/>
      <c r="AT226" s="490"/>
      <c r="AU226" s="490"/>
      <c r="AV226" s="490"/>
      <c r="AW226" s="490"/>
      <c r="AX226" s="490"/>
      <c r="AY226" s="490"/>
      <c r="AZ226" s="490"/>
      <c r="BA226" s="490"/>
      <c r="BB226" s="490"/>
      <c r="BC226" s="490"/>
      <c r="BD226" s="490"/>
      <c r="BE226" s="490"/>
      <c r="BF226" s="490"/>
      <c r="BG226" s="490"/>
      <c r="BH226" s="490"/>
      <c r="BI226" s="490"/>
      <c r="BJ226" s="490"/>
      <c r="BK226" s="490"/>
      <c r="BL226" s="490"/>
      <c r="BM226" s="490"/>
      <c r="BN226" s="490"/>
      <c r="BO226" s="490"/>
      <c r="BP226" s="490"/>
      <c r="BQ226" s="490"/>
      <c r="BR226" s="490"/>
      <c r="BS226" s="490"/>
      <c r="BT226" s="490"/>
      <c r="BU226" s="490"/>
      <c r="BV226" s="490"/>
      <c r="BW226" s="490"/>
      <c r="BX226" s="490"/>
      <c r="BY226" s="490"/>
      <c r="BZ226" s="490"/>
      <c r="CA226" s="490"/>
      <c r="CB226" s="490"/>
      <c r="CC226" s="490"/>
      <c r="CD226" s="490"/>
      <c r="CE226" s="490"/>
      <c r="CF226" s="490"/>
      <c r="CG226" s="490"/>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0"/>
      <c r="DM226" s="490"/>
      <c r="DN226" s="490"/>
      <c r="DO226" s="490"/>
      <c r="DP226" s="490"/>
      <c r="DQ226" s="490"/>
      <c r="DR226" s="490"/>
      <c r="DS226" s="490"/>
      <c r="DT226" s="490"/>
      <c r="DU226" s="490"/>
      <c r="DV226" s="490"/>
      <c r="DW226" s="490"/>
      <c r="DX226" s="490"/>
      <c r="DY226" s="490"/>
      <c r="DZ226" s="490"/>
      <c r="EA226" s="490"/>
      <c r="EB226" s="490"/>
      <c r="EC226" s="490"/>
      <c r="ED226" s="490"/>
      <c r="EE226" s="490"/>
      <c r="EF226" s="490"/>
      <c r="EG226" s="490"/>
      <c r="EH226" s="490"/>
      <c r="EI226" s="490"/>
      <c r="EJ226" s="490"/>
      <c r="EK226" s="490"/>
      <c r="EL226" s="490"/>
      <c r="EM226" s="490"/>
      <c r="EN226" s="490"/>
      <c r="EO226" s="490"/>
      <c r="EP226" s="490"/>
      <c r="EQ226" s="490"/>
      <c r="ER226" s="490"/>
      <c r="ES226" s="490"/>
      <c r="ET226" s="490"/>
      <c r="EU226" s="490"/>
      <c r="EV226" s="490"/>
      <c r="EW226" s="490"/>
      <c r="EX226" s="490"/>
      <c r="EY226" s="490"/>
      <c r="EZ226" s="490"/>
      <c r="FA226" s="490"/>
      <c r="FB226" s="490"/>
      <c r="FC226" s="490"/>
      <c r="FD226" s="490"/>
      <c r="FE226" s="490"/>
      <c r="FF226" s="490"/>
      <c r="FG226" s="490"/>
      <c r="FH226" s="490"/>
      <c r="FI226" s="490"/>
      <c r="FJ226" s="490"/>
      <c r="FK226" s="490"/>
      <c r="FL226" s="490"/>
      <c r="FM226" s="490"/>
      <c r="FN226" s="490"/>
      <c r="FO226" s="490"/>
      <c r="FP226" s="490"/>
      <c r="FQ226" s="490"/>
      <c r="FR226" s="490"/>
      <c r="FS226" s="490"/>
      <c r="FT226" s="490"/>
      <c r="FU226" s="490"/>
      <c r="FV226" s="490"/>
      <c r="FW226" s="490"/>
      <c r="FX226" s="490"/>
      <c r="FY226" s="490"/>
      <c r="FZ226" s="490"/>
      <c r="GA226" s="490"/>
      <c r="GB226" s="490"/>
      <c r="GC226" s="490"/>
      <c r="GD226" s="490"/>
      <c r="GE226" s="490"/>
      <c r="GF226" s="490"/>
      <c r="GG226" s="490"/>
      <c r="GH226" s="490"/>
      <c r="GI226" s="490"/>
      <c r="GJ226" s="490"/>
      <c r="GK226" s="490"/>
      <c r="GL226" s="490"/>
      <c r="GM226" s="490"/>
      <c r="GN226" s="490"/>
      <c r="GO226" s="490"/>
      <c r="GP226" s="490"/>
      <c r="GQ226" s="490"/>
      <c r="GR226" s="490"/>
      <c r="GS226" s="490"/>
      <c r="GT226" s="490"/>
      <c r="GU226" s="490"/>
      <c r="GV226" s="490"/>
      <c r="GW226" s="490"/>
      <c r="GX226" s="490"/>
      <c r="GY226" s="490"/>
      <c r="GZ226" s="490"/>
      <c r="HA226" s="490"/>
      <c r="HB226" s="490"/>
      <c r="HC226" s="490"/>
      <c r="HD226" s="490"/>
      <c r="HE226" s="490"/>
      <c r="HF226" s="490"/>
      <c r="HG226" s="490"/>
      <c r="HH226" s="490"/>
      <c r="HI226" s="490"/>
      <c r="HJ226" s="490"/>
      <c r="HK226" s="490"/>
      <c r="HL226" s="490"/>
      <c r="HM226" s="490"/>
      <c r="HN226" s="490"/>
      <c r="HO226" s="490"/>
      <c r="HP226" s="490"/>
      <c r="HQ226" s="490"/>
      <c r="HR226" s="490"/>
      <c r="HS226" s="490"/>
      <c r="HT226" s="490"/>
      <c r="HU226" s="490"/>
      <c r="HV226" s="490"/>
      <c r="HW226" s="490"/>
      <c r="HX226" s="490"/>
      <c r="HY226" s="490"/>
      <c r="HZ226" s="490"/>
      <c r="IA226" s="490"/>
      <c r="IB226" s="490"/>
      <c r="IC226" s="490"/>
      <c r="ID226" s="490"/>
      <c r="IE226" s="490"/>
      <c r="IF226" s="490"/>
      <c r="IG226" s="490"/>
    </row>
    <row r="227" spans="1:241" ht="44.25" customHeight="1">
      <c r="A227" s="430" t="str">
        <f t="shared" si="10"/>
        <v>Baris Terisi</v>
      </c>
      <c r="B227" s="937">
        <v>4</v>
      </c>
      <c r="C227" s="929" t="s">
        <v>787</v>
      </c>
      <c r="D227" s="431">
        <f>IF(E227=0,"",1)</f>
        <v>1</v>
      </c>
      <c r="E227" s="525" t="s">
        <v>788</v>
      </c>
      <c r="F227" s="446"/>
      <c r="G227" s="902">
        <f>IF($S227=$O$174,$S227,1)</f>
        <v>1</v>
      </c>
      <c r="H227" s="902">
        <f>IF($S227=$P$174,$S227,2)</f>
        <v>2</v>
      </c>
      <c r="I227" s="902">
        <f>IF($S227=$Q$174,$S227,3)</f>
        <v>3</v>
      </c>
      <c r="J227" s="902">
        <f>IF($S227=$R$174,$S227,4)</f>
        <v>4</v>
      </c>
      <c r="K227" s="483"/>
      <c r="L227" s="484"/>
      <c r="M227" s="485"/>
      <c r="N227" s="486">
        <f t="shared" si="11"/>
        <v>0</v>
      </c>
      <c r="O227" s="486">
        <f>SUM(N227:N229)</f>
        <v>0</v>
      </c>
      <c r="P227" s="487">
        <v>3</v>
      </c>
      <c r="Q227" s="487">
        <f>(O227/P227)*100</f>
        <v>0</v>
      </c>
      <c r="R227" s="221">
        <f>IF(Q227&gt;=80,4,IF(Q227&gt;=60,3,IF(Q227&gt;=40,2,IF(Q227&gt;=20,1,0))))</f>
        <v>0</v>
      </c>
      <c r="S227" s="487">
        <f>IF(R227=1,$O$174,IF(R227=2,$P$174,IF(R227=3,$Q$174,IF(R227=4,$R$174,0))))</f>
        <v>0</v>
      </c>
      <c r="T227" s="490"/>
      <c r="U227" s="490"/>
      <c r="V227" s="490"/>
      <c r="W227" s="490"/>
      <c r="X227" s="490"/>
      <c r="Y227" s="490"/>
      <c r="Z227" s="490"/>
      <c r="AA227" s="490"/>
      <c r="AB227" s="490"/>
      <c r="AC227" s="490"/>
      <c r="AD227" s="490"/>
      <c r="AE227" s="490"/>
      <c r="AF227" s="490"/>
      <c r="AG227" s="490"/>
      <c r="AH227" s="490"/>
      <c r="AI227" s="490"/>
      <c r="AJ227" s="490"/>
      <c r="AK227" s="490"/>
      <c r="AL227" s="490"/>
      <c r="AM227" s="490"/>
      <c r="AN227" s="490"/>
      <c r="AO227" s="490"/>
      <c r="AP227" s="490"/>
      <c r="AQ227" s="490"/>
      <c r="AR227" s="490"/>
      <c r="AS227" s="490"/>
      <c r="AT227" s="490"/>
      <c r="AU227" s="490"/>
      <c r="AV227" s="490"/>
      <c r="AW227" s="490"/>
      <c r="AX227" s="490"/>
      <c r="AY227" s="490"/>
      <c r="AZ227" s="490"/>
      <c r="BA227" s="490"/>
      <c r="BB227" s="490"/>
      <c r="BC227" s="490"/>
      <c r="BD227" s="490"/>
      <c r="BE227" s="490"/>
      <c r="BF227" s="490"/>
      <c r="BG227" s="490"/>
      <c r="BH227" s="490"/>
      <c r="BI227" s="490"/>
      <c r="BJ227" s="490"/>
      <c r="BK227" s="490"/>
      <c r="BL227" s="490"/>
      <c r="BM227" s="490"/>
      <c r="BN227" s="490"/>
      <c r="BO227" s="490"/>
      <c r="BP227" s="490"/>
      <c r="BQ227" s="490"/>
      <c r="BR227" s="490"/>
      <c r="BS227" s="490"/>
      <c r="BT227" s="490"/>
      <c r="BU227" s="490"/>
      <c r="BV227" s="490"/>
      <c r="BW227" s="490"/>
      <c r="BX227" s="490"/>
      <c r="BY227" s="490"/>
      <c r="BZ227" s="490"/>
      <c r="CA227" s="490"/>
      <c r="CB227" s="490"/>
      <c r="CC227" s="490"/>
      <c r="CD227" s="490"/>
      <c r="CE227" s="490"/>
      <c r="CF227" s="490"/>
      <c r="CG227" s="490"/>
      <c r="CH227" s="490"/>
      <c r="CI227" s="490"/>
      <c r="CJ227" s="490"/>
      <c r="CK227" s="490"/>
      <c r="CL227" s="490"/>
      <c r="CM227" s="490"/>
      <c r="CN227" s="490"/>
      <c r="CO227" s="490"/>
      <c r="CP227" s="490"/>
      <c r="CQ227" s="490"/>
      <c r="CR227" s="490"/>
      <c r="CS227" s="490"/>
      <c r="CT227" s="490"/>
      <c r="CU227" s="490"/>
      <c r="CV227" s="490"/>
      <c r="CW227" s="490"/>
      <c r="CX227" s="490"/>
      <c r="CY227" s="490"/>
      <c r="CZ227" s="490"/>
      <c r="DA227" s="490"/>
      <c r="DB227" s="490"/>
      <c r="DC227" s="490"/>
      <c r="DD227" s="490"/>
      <c r="DE227" s="490"/>
      <c r="DF227" s="490"/>
      <c r="DG227" s="490"/>
      <c r="DH227" s="490"/>
      <c r="DI227" s="490"/>
      <c r="DJ227" s="490"/>
      <c r="DK227" s="490"/>
      <c r="DL227" s="490"/>
      <c r="DM227" s="490"/>
      <c r="DN227" s="490"/>
      <c r="DO227" s="490"/>
      <c r="DP227" s="490"/>
      <c r="DQ227" s="490"/>
      <c r="DR227" s="490"/>
      <c r="DS227" s="490"/>
      <c r="DT227" s="490"/>
      <c r="DU227" s="490"/>
      <c r="DV227" s="490"/>
      <c r="DW227" s="490"/>
      <c r="DX227" s="490"/>
      <c r="DY227" s="490"/>
      <c r="DZ227" s="490"/>
      <c r="EA227" s="490"/>
      <c r="EB227" s="490"/>
      <c r="EC227" s="490"/>
      <c r="ED227" s="490"/>
      <c r="EE227" s="490"/>
      <c r="EF227" s="490"/>
      <c r="EG227" s="490"/>
      <c r="EH227" s="490"/>
      <c r="EI227" s="490"/>
      <c r="EJ227" s="490"/>
      <c r="EK227" s="490"/>
      <c r="EL227" s="490"/>
      <c r="EM227" s="490"/>
      <c r="EN227" s="490"/>
      <c r="EO227" s="490"/>
      <c r="EP227" s="490"/>
      <c r="EQ227" s="490"/>
      <c r="ER227" s="490"/>
      <c r="ES227" s="490"/>
      <c r="ET227" s="490"/>
      <c r="EU227" s="490"/>
      <c r="EV227" s="490"/>
      <c r="EW227" s="490"/>
      <c r="EX227" s="490"/>
      <c r="EY227" s="490"/>
      <c r="EZ227" s="490"/>
      <c r="FA227" s="490"/>
      <c r="FB227" s="490"/>
      <c r="FC227" s="490"/>
      <c r="FD227" s="490"/>
      <c r="FE227" s="490"/>
      <c r="FF227" s="490"/>
      <c r="FG227" s="490"/>
      <c r="FH227" s="490"/>
      <c r="FI227" s="490"/>
      <c r="FJ227" s="490"/>
      <c r="FK227" s="490"/>
      <c r="FL227" s="490"/>
      <c r="FM227" s="490"/>
      <c r="FN227" s="490"/>
      <c r="FO227" s="490"/>
      <c r="FP227" s="490"/>
      <c r="FQ227" s="490"/>
      <c r="FR227" s="490"/>
      <c r="FS227" s="490"/>
      <c r="FT227" s="490"/>
      <c r="FU227" s="490"/>
      <c r="FV227" s="490"/>
      <c r="FW227" s="490"/>
      <c r="FX227" s="490"/>
      <c r="FY227" s="490"/>
      <c r="FZ227" s="490"/>
      <c r="GA227" s="490"/>
      <c r="GB227" s="490"/>
      <c r="GC227" s="490"/>
      <c r="GD227" s="490"/>
      <c r="GE227" s="490"/>
      <c r="GF227" s="490"/>
      <c r="GG227" s="490"/>
      <c r="GH227" s="490"/>
      <c r="GI227" s="490"/>
      <c r="GJ227" s="490"/>
      <c r="GK227" s="490"/>
      <c r="GL227" s="490"/>
      <c r="GM227" s="490"/>
      <c r="GN227" s="490"/>
      <c r="GO227" s="490"/>
      <c r="GP227" s="490"/>
      <c r="GQ227" s="490"/>
      <c r="GR227" s="490"/>
      <c r="GS227" s="490"/>
      <c r="GT227" s="490"/>
      <c r="GU227" s="490"/>
      <c r="GV227" s="490"/>
      <c r="GW227" s="490"/>
      <c r="GX227" s="490"/>
      <c r="GY227" s="490"/>
      <c r="GZ227" s="490"/>
      <c r="HA227" s="490"/>
      <c r="HB227" s="490"/>
      <c r="HC227" s="490"/>
      <c r="HD227" s="490"/>
      <c r="HE227" s="490"/>
      <c r="HF227" s="490"/>
      <c r="HG227" s="490"/>
      <c r="HH227" s="490"/>
      <c r="HI227" s="490"/>
      <c r="HJ227" s="490"/>
      <c r="HK227" s="490"/>
      <c r="HL227" s="490"/>
      <c r="HM227" s="490"/>
      <c r="HN227" s="490"/>
      <c r="HO227" s="490"/>
      <c r="HP227" s="490"/>
      <c r="HQ227" s="490"/>
      <c r="HR227" s="490"/>
      <c r="HS227" s="490"/>
      <c r="HT227" s="490"/>
      <c r="HU227" s="490"/>
      <c r="HV227" s="490"/>
      <c r="HW227" s="490"/>
      <c r="HX227" s="490"/>
      <c r="HY227" s="490"/>
      <c r="HZ227" s="490"/>
      <c r="IA227" s="490"/>
      <c r="IB227" s="490"/>
      <c r="IC227" s="490"/>
      <c r="ID227" s="490"/>
      <c r="IE227" s="490"/>
      <c r="IF227" s="490"/>
      <c r="IG227" s="490"/>
    </row>
    <row r="228" spans="1:241" ht="60" customHeight="1">
      <c r="A228" s="430" t="str">
        <f t="shared" si="10"/>
        <v>Baris Terisi</v>
      </c>
      <c r="B228" s="938"/>
      <c r="C228" s="930"/>
      <c r="D228" s="434">
        <f>IF(E228=0,"",2)</f>
        <v>2</v>
      </c>
      <c r="E228" s="528" t="s">
        <v>789</v>
      </c>
      <c r="F228" s="447"/>
      <c r="G228" s="902"/>
      <c r="H228" s="902"/>
      <c r="I228" s="902"/>
      <c r="J228" s="902"/>
      <c r="K228" s="483"/>
      <c r="L228" s="484"/>
      <c r="M228" s="485"/>
      <c r="N228" s="486">
        <f t="shared" si="11"/>
        <v>0</v>
      </c>
      <c r="O228" s="486"/>
      <c r="P228" s="487"/>
      <c r="Q228" s="487"/>
      <c r="R228" s="487"/>
      <c r="S228" s="487"/>
      <c r="T228" s="490"/>
      <c r="U228" s="490"/>
      <c r="V228" s="490"/>
      <c r="W228" s="490"/>
      <c r="X228" s="490"/>
      <c r="Y228" s="490"/>
      <c r="Z228" s="490"/>
      <c r="AA228" s="490"/>
      <c r="AB228" s="490"/>
      <c r="AC228" s="490"/>
      <c r="AD228" s="490"/>
      <c r="AE228" s="490"/>
      <c r="AF228" s="490"/>
      <c r="AG228" s="490"/>
      <c r="AH228" s="490"/>
      <c r="AI228" s="490"/>
      <c r="AJ228" s="490"/>
      <c r="AK228" s="490"/>
      <c r="AL228" s="490"/>
      <c r="AM228" s="490"/>
      <c r="AN228" s="490"/>
      <c r="AO228" s="490"/>
      <c r="AP228" s="490"/>
      <c r="AQ228" s="490"/>
      <c r="AR228" s="490"/>
      <c r="AS228" s="490"/>
      <c r="AT228" s="490"/>
      <c r="AU228" s="490"/>
      <c r="AV228" s="490"/>
      <c r="AW228" s="490"/>
      <c r="AX228" s="490"/>
      <c r="AY228" s="490"/>
      <c r="AZ228" s="490"/>
      <c r="BA228" s="490"/>
      <c r="BB228" s="490"/>
      <c r="BC228" s="490"/>
      <c r="BD228" s="490"/>
      <c r="BE228" s="490"/>
      <c r="BF228" s="490"/>
      <c r="BG228" s="490"/>
      <c r="BH228" s="490"/>
      <c r="BI228" s="490"/>
      <c r="BJ228" s="490"/>
      <c r="BK228" s="490"/>
      <c r="BL228" s="490"/>
      <c r="BM228" s="490"/>
      <c r="BN228" s="490"/>
      <c r="BO228" s="490"/>
      <c r="BP228" s="490"/>
      <c r="BQ228" s="490"/>
      <c r="BR228" s="490"/>
      <c r="BS228" s="490"/>
      <c r="BT228" s="490"/>
      <c r="BU228" s="490"/>
      <c r="BV228" s="490"/>
      <c r="BW228" s="490"/>
      <c r="BX228" s="490"/>
      <c r="BY228" s="490"/>
      <c r="BZ228" s="490"/>
      <c r="CA228" s="490"/>
      <c r="CB228" s="490"/>
      <c r="CC228" s="490"/>
      <c r="CD228" s="490"/>
      <c r="CE228" s="490"/>
      <c r="CF228" s="490"/>
      <c r="CG228" s="490"/>
      <c r="CH228" s="490"/>
      <c r="CI228" s="490"/>
      <c r="CJ228" s="490"/>
      <c r="CK228" s="490"/>
      <c r="CL228" s="490"/>
      <c r="CM228" s="490"/>
      <c r="CN228" s="490"/>
      <c r="CO228" s="490"/>
      <c r="CP228" s="490"/>
      <c r="CQ228" s="490"/>
      <c r="CR228" s="490"/>
      <c r="CS228" s="490"/>
      <c r="CT228" s="490"/>
      <c r="CU228" s="490"/>
      <c r="CV228" s="490"/>
      <c r="CW228" s="490"/>
      <c r="CX228" s="490"/>
      <c r="CY228" s="490"/>
      <c r="CZ228" s="490"/>
      <c r="DA228" s="490"/>
      <c r="DB228" s="490"/>
      <c r="DC228" s="490"/>
      <c r="DD228" s="490"/>
      <c r="DE228" s="490"/>
      <c r="DF228" s="490"/>
      <c r="DG228" s="490"/>
      <c r="DH228" s="490"/>
      <c r="DI228" s="490"/>
      <c r="DJ228" s="490"/>
      <c r="DK228" s="490"/>
      <c r="DL228" s="490"/>
      <c r="DM228" s="490"/>
      <c r="DN228" s="490"/>
      <c r="DO228" s="490"/>
      <c r="DP228" s="490"/>
      <c r="DQ228" s="490"/>
      <c r="DR228" s="490"/>
      <c r="DS228" s="490"/>
      <c r="DT228" s="490"/>
      <c r="DU228" s="490"/>
      <c r="DV228" s="490"/>
      <c r="DW228" s="490"/>
      <c r="DX228" s="490"/>
      <c r="DY228" s="490"/>
      <c r="DZ228" s="490"/>
      <c r="EA228" s="490"/>
      <c r="EB228" s="490"/>
      <c r="EC228" s="490"/>
      <c r="ED228" s="490"/>
      <c r="EE228" s="490"/>
      <c r="EF228" s="490"/>
      <c r="EG228" s="490"/>
      <c r="EH228" s="490"/>
      <c r="EI228" s="490"/>
      <c r="EJ228" s="490"/>
      <c r="EK228" s="490"/>
      <c r="EL228" s="490"/>
      <c r="EM228" s="490"/>
      <c r="EN228" s="490"/>
      <c r="EO228" s="490"/>
      <c r="EP228" s="490"/>
      <c r="EQ228" s="490"/>
      <c r="ER228" s="490"/>
      <c r="ES228" s="490"/>
      <c r="ET228" s="490"/>
      <c r="EU228" s="490"/>
      <c r="EV228" s="490"/>
      <c r="EW228" s="490"/>
      <c r="EX228" s="490"/>
      <c r="EY228" s="490"/>
      <c r="EZ228" s="490"/>
      <c r="FA228" s="490"/>
      <c r="FB228" s="490"/>
      <c r="FC228" s="490"/>
      <c r="FD228" s="490"/>
      <c r="FE228" s="490"/>
      <c r="FF228" s="490"/>
      <c r="FG228" s="490"/>
      <c r="FH228" s="490"/>
      <c r="FI228" s="490"/>
      <c r="FJ228" s="490"/>
      <c r="FK228" s="490"/>
      <c r="FL228" s="490"/>
      <c r="FM228" s="490"/>
      <c r="FN228" s="490"/>
      <c r="FO228" s="490"/>
      <c r="FP228" s="490"/>
      <c r="FQ228" s="490"/>
      <c r="FR228" s="490"/>
      <c r="FS228" s="490"/>
      <c r="FT228" s="490"/>
      <c r="FU228" s="490"/>
      <c r="FV228" s="490"/>
      <c r="FW228" s="490"/>
      <c r="FX228" s="490"/>
      <c r="FY228" s="490"/>
      <c r="FZ228" s="490"/>
      <c r="GA228" s="490"/>
      <c r="GB228" s="490"/>
      <c r="GC228" s="490"/>
      <c r="GD228" s="490"/>
      <c r="GE228" s="490"/>
      <c r="GF228" s="490"/>
      <c r="GG228" s="490"/>
      <c r="GH228" s="490"/>
      <c r="GI228" s="490"/>
      <c r="GJ228" s="490"/>
      <c r="GK228" s="490"/>
      <c r="GL228" s="490"/>
      <c r="GM228" s="490"/>
      <c r="GN228" s="490"/>
      <c r="GO228" s="490"/>
      <c r="GP228" s="490"/>
      <c r="GQ228" s="490"/>
      <c r="GR228" s="490"/>
      <c r="GS228" s="490"/>
      <c r="GT228" s="490"/>
      <c r="GU228" s="490"/>
      <c r="GV228" s="490"/>
      <c r="GW228" s="490"/>
      <c r="GX228" s="490"/>
      <c r="GY228" s="490"/>
      <c r="GZ228" s="490"/>
      <c r="HA228" s="490"/>
      <c r="HB228" s="490"/>
      <c r="HC228" s="490"/>
      <c r="HD228" s="490"/>
      <c r="HE228" s="490"/>
      <c r="HF228" s="490"/>
      <c r="HG228" s="490"/>
      <c r="HH228" s="490"/>
      <c r="HI228" s="490"/>
      <c r="HJ228" s="490"/>
      <c r="HK228" s="490"/>
      <c r="HL228" s="490"/>
      <c r="HM228" s="490"/>
      <c r="HN228" s="490"/>
      <c r="HO228" s="490"/>
      <c r="HP228" s="490"/>
      <c r="HQ228" s="490"/>
      <c r="HR228" s="490"/>
      <c r="HS228" s="490"/>
      <c r="HT228" s="490"/>
      <c r="HU228" s="490"/>
      <c r="HV228" s="490"/>
      <c r="HW228" s="490"/>
      <c r="HX228" s="490"/>
      <c r="HY228" s="490"/>
      <c r="HZ228" s="490"/>
      <c r="IA228" s="490"/>
      <c r="IB228" s="490"/>
      <c r="IC228" s="490"/>
      <c r="ID228" s="490"/>
      <c r="IE228" s="490"/>
      <c r="IF228" s="490"/>
      <c r="IG228" s="490"/>
    </row>
    <row r="229" spans="1:241" ht="54" customHeight="1">
      <c r="A229" s="430" t="str">
        <f t="shared" si="10"/>
        <v>Baris Terisi</v>
      </c>
      <c r="B229" s="939"/>
      <c r="C229" s="931"/>
      <c r="D229" s="434">
        <f>IF(E229=0,"",3)</f>
        <v>3</v>
      </c>
      <c r="E229" s="529" t="s">
        <v>790</v>
      </c>
      <c r="F229" s="450"/>
      <c r="G229" s="902"/>
      <c r="H229" s="902"/>
      <c r="I229" s="902"/>
      <c r="J229" s="902"/>
      <c r="K229" s="483"/>
      <c r="L229" s="484"/>
      <c r="M229" s="485"/>
      <c r="N229" s="486">
        <f t="shared" si="11"/>
        <v>0</v>
      </c>
      <c r="O229" s="486"/>
      <c r="P229" s="487"/>
      <c r="Q229" s="487"/>
      <c r="R229" s="487"/>
      <c r="S229" s="487"/>
      <c r="T229" s="490"/>
      <c r="U229" s="490"/>
      <c r="V229" s="490"/>
      <c r="W229" s="490"/>
      <c r="X229" s="490"/>
      <c r="Y229" s="490"/>
      <c r="Z229" s="490"/>
      <c r="AA229" s="490"/>
      <c r="AB229" s="490"/>
      <c r="AC229" s="490"/>
      <c r="AD229" s="490"/>
      <c r="AE229" s="490"/>
      <c r="AF229" s="490"/>
      <c r="AG229" s="490"/>
      <c r="AH229" s="490"/>
      <c r="AI229" s="490"/>
      <c r="AJ229" s="490"/>
      <c r="AK229" s="490"/>
      <c r="AL229" s="490"/>
      <c r="AM229" s="490"/>
      <c r="AN229" s="490"/>
      <c r="AO229" s="490"/>
      <c r="AP229" s="490"/>
      <c r="AQ229" s="490"/>
      <c r="AR229" s="490"/>
      <c r="AS229" s="490"/>
      <c r="AT229" s="490"/>
      <c r="AU229" s="490"/>
      <c r="AV229" s="490"/>
      <c r="AW229" s="490"/>
      <c r="AX229" s="490"/>
      <c r="AY229" s="490"/>
      <c r="AZ229" s="490"/>
      <c r="BA229" s="490"/>
      <c r="BB229" s="490"/>
      <c r="BC229" s="490"/>
      <c r="BD229" s="490"/>
      <c r="BE229" s="490"/>
      <c r="BF229" s="490"/>
      <c r="BG229" s="490"/>
      <c r="BH229" s="490"/>
      <c r="BI229" s="490"/>
      <c r="BJ229" s="490"/>
      <c r="BK229" s="490"/>
      <c r="BL229" s="490"/>
      <c r="BM229" s="490"/>
      <c r="BN229" s="490"/>
      <c r="BO229" s="490"/>
      <c r="BP229" s="490"/>
      <c r="BQ229" s="490"/>
      <c r="BR229" s="490"/>
      <c r="BS229" s="490"/>
      <c r="BT229" s="490"/>
      <c r="BU229" s="490"/>
      <c r="BV229" s="490"/>
      <c r="BW229" s="490"/>
      <c r="BX229" s="490"/>
      <c r="BY229" s="490"/>
      <c r="BZ229" s="490"/>
      <c r="CA229" s="490"/>
      <c r="CB229" s="490"/>
      <c r="CC229" s="490"/>
      <c r="CD229" s="490"/>
      <c r="CE229" s="490"/>
      <c r="CF229" s="490"/>
      <c r="CG229" s="490"/>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0"/>
      <c r="DM229" s="490"/>
      <c r="DN229" s="490"/>
      <c r="DO229" s="490"/>
      <c r="DP229" s="490"/>
      <c r="DQ229" s="490"/>
      <c r="DR229" s="490"/>
      <c r="DS229" s="490"/>
      <c r="DT229" s="490"/>
      <c r="DU229" s="490"/>
      <c r="DV229" s="490"/>
      <c r="DW229" s="490"/>
      <c r="DX229" s="490"/>
      <c r="DY229" s="490"/>
      <c r="DZ229" s="490"/>
      <c r="EA229" s="490"/>
      <c r="EB229" s="490"/>
      <c r="EC229" s="490"/>
      <c r="ED229" s="490"/>
      <c r="EE229" s="490"/>
      <c r="EF229" s="490"/>
      <c r="EG229" s="490"/>
      <c r="EH229" s="490"/>
      <c r="EI229" s="490"/>
      <c r="EJ229" s="490"/>
      <c r="EK229" s="490"/>
      <c r="EL229" s="490"/>
      <c r="EM229" s="490"/>
      <c r="EN229" s="490"/>
      <c r="EO229" s="490"/>
      <c r="EP229" s="490"/>
      <c r="EQ229" s="490"/>
      <c r="ER229" s="490"/>
      <c r="ES229" s="490"/>
      <c r="ET229" s="490"/>
      <c r="EU229" s="490"/>
      <c r="EV229" s="490"/>
      <c r="EW229" s="490"/>
      <c r="EX229" s="490"/>
      <c r="EY229" s="490"/>
      <c r="EZ229" s="490"/>
      <c r="FA229" s="490"/>
      <c r="FB229" s="490"/>
      <c r="FC229" s="490"/>
      <c r="FD229" s="490"/>
      <c r="FE229" s="490"/>
      <c r="FF229" s="490"/>
      <c r="FG229" s="490"/>
      <c r="FH229" s="490"/>
      <c r="FI229" s="490"/>
      <c r="FJ229" s="490"/>
      <c r="FK229" s="490"/>
      <c r="FL229" s="490"/>
      <c r="FM229" s="490"/>
      <c r="FN229" s="490"/>
      <c r="FO229" s="490"/>
      <c r="FP229" s="490"/>
      <c r="FQ229" s="490"/>
      <c r="FR229" s="490"/>
      <c r="FS229" s="490"/>
      <c r="FT229" s="490"/>
      <c r="FU229" s="490"/>
      <c r="FV229" s="490"/>
      <c r="FW229" s="490"/>
      <c r="FX229" s="490"/>
      <c r="FY229" s="490"/>
      <c r="FZ229" s="490"/>
      <c r="GA229" s="490"/>
      <c r="GB229" s="490"/>
      <c r="GC229" s="490"/>
      <c r="GD229" s="490"/>
      <c r="GE229" s="490"/>
      <c r="GF229" s="490"/>
      <c r="GG229" s="490"/>
      <c r="GH229" s="490"/>
      <c r="GI229" s="490"/>
      <c r="GJ229" s="490"/>
      <c r="GK229" s="490"/>
      <c r="GL229" s="490"/>
      <c r="GM229" s="490"/>
      <c r="GN229" s="490"/>
      <c r="GO229" s="490"/>
      <c r="GP229" s="490"/>
      <c r="GQ229" s="490"/>
      <c r="GR229" s="490"/>
      <c r="GS229" s="490"/>
      <c r="GT229" s="490"/>
      <c r="GU229" s="490"/>
      <c r="GV229" s="490"/>
      <c r="GW229" s="490"/>
      <c r="GX229" s="490"/>
      <c r="GY229" s="490"/>
      <c r="GZ229" s="490"/>
      <c r="HA229" s="490"/>
      <c r="HB229" s="490"/>
      <c r="HC229" s="490"/>
      <c r="HD229" s="490"/>
      <c r="HE229" s="490"/>
      <c r="HF229" s="490"/>
      <c r="HG229" s="490"/>
      <c r="HH229" s="490"/>
      <c r="HI229" s="490"/>
      <c r="HJ229" s="490"/>
      <c r="HK229" s="490"/>
      <c r="HL229" s="490"/>
      <c r="HM229" s="490"/>
      <c r="HN229" s="490"/>
      <c r="HO229" s="490"/>
      <c r="HP229" s="490"/>
      <c r="HQ229" s="490"/>
      <c r="HR229" s="490"/>
      <c r="HS229" s="490"/>
      <c r="HT229" s="490"/>
      <c r="HU229" s="490"/>
      <c r="HV229" s="490"/>
      <c r="HW229" s="490"/>
      <c r="HX229" s="490"/>
      <c r="HY229" s="490"/>
      <c r="HZ229" s="490"/>
      <c r="IA229" s="490"/>
      <c r="IB229" s="490"/>
      <c r="IC229" s="490"/>
      <c r="ID229" s="490"/>
      <c r="IE229" s="490"/>
      <c r="IF229" s="490"/>
      <c r="IG229" s="490"/>
    </row>
    <row r="230" spans="1:241" ht="42.75" customHeight="1">
      <c r="A230" s="430" t="str">
        <f t="shared" si="10"/>
        <v>Baris Terisi</v>
      </c>
      <c r="B230" s="937">
        <v>5</v>
      </c>
      <c r="C230" s="929" t="s">
        <v>791</v>
      </c>
      <c r="D230" s="431">
        <f>IF(E230=0,"",1)</f>
        <v>1</v>
      </c>
      <c r="E230" s="525" t="s">
        <v>792</v>
      </c>
      <c r="F230" s="446" t="s">
        <v>793</v>
      </c>
      <c r="G230" s="902">
        <f>IF($S230=$O$174,$S230,1)</f>
        <v>1</v>
      </c>
      <c r="H230" s="902">
        <f>IF($S230=$P$174,$S230,2)</f>
        <v>2</v>
      </c>
      <c r="I230" s="902">
        <f>IF($S230=$Q$174,$S230,3)</f>
        <v>3</v>
      </c>
      <c r="J230" s="902" t="str">
        <f>IF($S230=$R$174,$S230,4)</f>
        <v>④</v>
      </c>
      <c r="K230" s="483"/>
      <c r="L230" s="484"/>
      <c r="M230" s="485"/>
      <c r="N230" s="486">
        <f t="shared" si="11"/>
        <v>1</v>
      </c>
      <c r="O230" s="486">
        <f>SUM(N230:N231)</f>
        <v>2</v>
      </c>
      <c r="P230" s="487">
        <v>2</v>
      </c>
      <c r="Q230" s="487">
        <f>(O230/P230)*100</f>
        <v>100</v>
      </c>
      <c r="R230" s="221">
        <f>IF(Q230&gt;=80,4,IF(Q230&gt;=60,3,IF(Q230&gt;=40,2,IF(Q230&gt;=20,1,0))))</f>
        <v>4</v>
      </c>
      <c r="S230" s="487" t="str">
        <f>IF(R230=1,$O$174,IF(R230=2,$P$174,IF(R230=3,$Q$174,IF(R230=4,$R$174,0))))</f>
        <v>④</v>
      </c>
      <c r="T230" s="490"/>
      <c r="U230" s="490"/>
      <c r="V230" s="490"/>
      <c r="W230" s="490"/>
      <c r="X230" s="490"/>
      <c r="Y230" s="490"/>
      <c r="Z230" s="490"/>
      <c r="AA230" s="490"/>
      <c r="AB230" s="490"/>
      <c r="AC230" s="490"/>
      <c r="AD230" s="490"/>
      <c r="AE230" s="490"/>
      <c r="AF230" s="490"/>
      <c r="AG230" s="490"/>
      <c r="AH230" s="490"/>
      <c r="AI230" s="490"/>
      <c r="AJ230" s="490"/>
      <c r="AK230" s="490"/>
      <c r="AL230" s="490"/>
      <c r="AM230" s="490"/>
      <c r="AN230" s="490"/>
      <c r="AO230" s="490"/>
      <c r="AP230" s="490"/>
      <c r="AQ230" s="490"/>
      <c r="AR230" s="490"/>
      <c r="AS230" s="490"/>
      <c r="AT230" s="490"/>
      <c r="AU230" s="490"/>
      <c r="AV230" s="490"/>
      <c r="AW230" s="490"/>
      <c r="AX230" s="490"/>
      <c r="AY230" s="490"/>
      <c r="AZ230" s="490"/>
      <c r="BA230" s="490"/>
      <c r="BB230" s="490"/>
      <c r="BC230" s="490"/>
      <c r="BD230" s="490"/>
      <c r="BE230" s="490"/>
      <c r="BF230" s="490"/>
      <c r="BG230" s="490"/>
      <c r="BH230" s="490"/>
      <c r="BI230" s="490"/>
      <c r="BJ230" s="490"/>
      <c r="BK230" s="490"/>
      <c r="BL230" s="490"/>
      <c r="BM230" s="490"/>
      <c r="BN230" s="490"/>
      <c r="BO230" s="490"/>
      <c r="BP230" s="490"/>
      <c r="BQ230" s="490"/>
      <c r="BR230" s="490"/>
      <c r="BS230" s="490"/>
      <c r="BT230" s="490"/>
      <c r="BU230" s="490"/>
      <c r="BV230" s="490"/>
      <c r="BW230" s="490"/>
      <c r="BX230" s="490"/>
      <c r="BY230" s="490"/>
      <c r="BZ230" s="490"/>
      <c r="CA230" s="490"/>
      <c r="CB230" s="490"/>
      <c r="CC230" s="490"/>
      <c r="CD230" s="490"/>
      <c r="CE230" s="490"/>
      <c r="CF230" s="490"/>
      <c r="CG230" s="490"/>
      <c r="CH230" s="490"/>
      <c r="CI230" s="490"/>
      <c r="CJ230" s="490"/>
      <c r="CK230" s="490"/>
      <c r="CL230" s="490"/>
      <c r="CM230" s="490"/>
      <c r="CN230" s="490"/>
      <c r="CO230" s="490"/>
      <c r="CP230" s="490"/>
      <c r="CQ230" s="490"/>
      <c r="CR230" s="490"/>
      <c r="CS230" s="490"/>
      <c r="CT230" s="490"/>
      <c r="CU230" s="490"/>
      <c r="CV230" s="490"/>
      <c r="CW230" s="490"/>
      <c r="CX230" s="490"/>
      <c r="CY230" s="490"/>
      <c r="CZ230" s="490"/>
      <c r="DA230" s="490"/>
      <c r="DB230" s="490"/>
      <c r="DC230" s="490"/>
      <c r="DD230" s="490"/>
      <c r="DE230" s="490"/>
      <c r="DF230" s="490"/>
      <c r="DG230" s="490"/>
      <c r="DH230" s="490"/>
      <c r="DI230" s="490"/>
      <c r="DJ230" s="490"/>
      <c r="DK230" s="490"/>
      <c r="DL230" s="490"/>
      <c r="DM230" s="490"/>
      <c r="DN230" s="490"/>
      <c r="DO230" s="490"/>
      <c r="DP230" s="490"/>
      <c r="DQ230" s="490"/>
      <c r="DR230" s="490"/>
      <c r="DS230" s="490"/>
      <c r="DT230" s="490"/>
      <c r="DU230" s="490"/>
      <c r="DV230" s="490"/>
      <c r="DW230" s="490"/>
      <c r="DX230" s="490"/>
      <c r="DY230" s="490"/>
      <c r="DZ230" s="490"/>
      <c r="EA230" s="490"/>
      <c r="EB230" s="490"/>
      <c r="EC230" s="490"/>
      <c r="ED230" s="490"/>
      <c r="EE230" s="490"/>
      <c r="EF230" s="490"/>
      <c r="EG230" s="490"/>
      <c r="EH230" s="490"/>
      <c r="EI230" s="490"/>
      <c r="EJ230" s="490"/>
      <c r="EK230" s="490"/>
      <c r="EL230" s="490"/>
      <c r="EM230" s="490"/>
      <c r="EN230" s="490"/>
      <c r="EO230" s="490"/>
      <c r="EP230" s="490"/>
      <c r="EQ230" s="490"/>
      <c r="ER230" s="490"/>
      <c r="ES230" s="490"/>
      <c r="ET230" s="490"/>
      <c r="EU230" s="490"/>
      <c r="EV230" s="490"/>
      <c r="EW230" s="490"/>
      <c r="EX230" s="490"/>
      <c r="EY230" s="490"/>
      <c r="EZ230" s="490"/>
      <c r="FA230" s="490"/>
      <c r="FB230" s="490"/>
      <c r="FC230" s="490"/>
      <c r="FD230" s="490"/>
      <c r="FE230" s="490"/>
      <c r="FF230" s="490"/>
      <c r="FG230" s="490"/>
      <c r="FH230" s="490"/>
      <c r="FI230" s="490"/>
      <c r="FJ230" s="490"/>
      <c r="FK230" s="490"/>
      <c r="FL230" s="490"/>
      <c r="FM230" s="490"/>
      <c r="FN230" s="490"/>
      <c r="FO230" s="490"/>
      <c r="FP230" s="490"/>
      <c r="FQ230" s="490"/>
      <c r="FR230" s="490"/>
      <c r="FS230" s="490"/>
      <c r="FT230" s="490"/>
      <c r="FU230" s="490"/>
      <c r="FV230" s="490"/>
      <c r="FW230" s="490"/>
      <c r="FX230" s="490"/>
      <c r="FY230" s="490"/>
      <c r="FZ230" s="490"/>
      <c r="GA230" s="490"/>
      <c r="GB230" s="490"/>
      <c r="GC230" s="490"/>
      <c r="GD230" s="490"/>
      <c r="GE230" s="490"/>
      <c r="GF230" s="490"/>
      <c r="GG230" s="490"/>
      <c r="GH230" s="490"/>
      <c r="GI230" s="490"/>
      <c r="GJ230" s="490"/>
      <c r="GK230" s="490"/>
      <c r="GL230" s="490"/>
      <c r="GM230" s="490"/>
      <c r="GN230" s="490"/>
      <c r="GO230" s="490"/>
      <c r="GP230" s="490"/>
      <c r="GQ230" s="490"/>
      <c r="GR230" s="490"/>
      <c r="GS230" s="490"/>
      <c r="GT230" s="490"/>
      <c r="GU230" s="490"/>
      <c r="GV230" s="490"/>
      <c r="GW230" s="490"/>
      <c r="GX230" s="490"/>
      <c r="GY230" s="490"/>
      <c r="GZ230" s="490"/>
      <c r="HA230" s="490"/>
      <c r="HB230" s="490"/>
      <c r="HC230" s="490"/>
      <c r="HD230" s="490"/>
      <c r="HE230" s="490"/>
      <c r="HF230" s="490"/>
      <c r="HG230" s="490"/>
      <c r="HH230" s="490"/>
      <c r="HI230" s="490"/>
      <c r="HJ230" s="490"/>
      <c r="HK230" s="490"/>
      <c r="HL230" s="490"/>
      <c r="HM230" s="490"/>
      <c r="HN230" s="490"/>
      <c r="HO230" s="490"/>
      <c r="HP230" s="490"/>
      <c r="HQ230" s="490"/>
      <c r="HR230" s="490"/>
      <c r="HS230" s="490"/>
      <c r="HT230" s="490"/>
      <c r="HU230" s="490"/>
      <c r="HV230" s="490"/>
      <c r="HW230" s="490"/>
      <c r="HX230" s="490"/>
      <c r="HY230" s="490"/>
      <c r="HZ230" s="490"/>
      <c r="IA230" s="490"/>
      <c r="IB230" s="490"/>
      <c r="IC230" s="490"/>
      <c r="ID230" s="490"/>
      <c r="IE230" s="490"/>
      <c r="IF230" s="490"/>
      <c r="IG230" s="490"/>
    </row>
    <row r="231" spans="1:241" ht="57" customHeight="1">
      <c r="A231" s="430" t="str">
        <f t="shared" si="10"/>
        <v>Baris Terisi</v>
      </c>
      <c r="B231" s="939"/>
      <c r="C231" s="931"/>
      <c r="D231" s="434">
        <f>IF(E231=0,"",2)</f>
        <v>2</v>
      </c>
      <c r="E231" s="529" t="s">
        <v>794</v>
      </c>
      <c r="F231" s="450" t="s">
        <v>795</v>
      </c>
      <c r="G231" s="902"/>
      <c r="H231" s="902"/>
      <c r="I231" s="902"/>
      <c r="J231" s="902"/>
      <c r="K231" s="483"/>
      <c r="L231" s="484"/>
      <c r="M231" s="485"/>
      <c r="N231" s="486">
        <f t="shared" si="11"/>
        <v>1</v>
      </c>
      <c r="O231" s="486"/>
      <c r="P231" s="487"/>
      <c r="Q231" s="487"/>
      <c r="R231" s="487"/>
      <c r="S231" s="487"/>
      <c r="T231" s="490"/>
      <c r="U231" s="490"/>
      <c r="V231" s="490"/>
      <c r="W231" s="490"/>
      <c r="X231" s="490"/>
      <c r="Y231" s="490"/>
      <c r="Z231" s="490"/>
      <c r="AA231" s="490"/>
      <c r="AB231" s="490"/>
      <c r="AC231" s="490"/>
      <c r="AD231" s="490"/>
      <c r="AE231" s="490"/>
      <c r="AF231" s="490"/>
      <c r="AG231" s="490"/>
      <c r="AH231" s="490"/>
      <c r="AI231" s="490"/>
      <c r="AJ231" s="490"/>
      <c r="AK231" s="490"/>
      <c r="AL231" s="490"/>
      <c r="AM231" s="490"/>
      <c r="AN231" s="490"/>
      <c r="AO231" s="490"/>
      <c r="AP231" s="490"/>
      <c r="AQ231" s="490"/>
      <c r="AR231" s="490"/>
      <c r="AS231" s="490"/>
      <c r="AT231" s="490"/>
      <c r="AU231" s="490"/>
      <c r="AV231" s="490"/>
      <c r="AW231" s="490"/>
      <c r="AX231" s="490"/>
      <c r="AY231" s="490"/>
      <c r="AZ231" s="490"/>
      <c r="BA231" s="490"/>
      <c r="BB231" s="490"/>
      <c r="BC231" s="490"/>
      <c r="BD231" s="490"/>
      <c r="BE231" s="490"/>
      <c r="BF231" s="490"/>
      <c r="BG231" s="490"/>
      <c r="BH231" s="490"/>
      <c r="BI231" s="490"/>
      <c r="BJ231" s="490"/>
      <c r="BK231" s="490"/>
      <c r="BL231" s="490"/>
      <c r="BM231" s="490"/>
      <c r="BN231" s="490"/>
      <c r="BO231" s="490"/>
      <c r="BP231" s="490"/>
      <c r="BQ231" s="490"/>
      <c r="BR231" s="490"/>
      <c r="BS231" s="490"/>
      <c r="BT231" s="490"/>
      <c r="BU231" s="490"/>
      <c r="BV231" s="490"/>
      <c r="BW231" s="490"/>
      <c r="BX231" s="490"/>
      <c r="BY231" s="490"/>
      <c r="BZ231" s="490"/>
      <c r="CA231" s="490"/>
      <c r="CB231" s="490"/>
      <c r="CC231" s="490"/>
      <c r="CD231" s="490"/>
      <c r="CE231" s="490"/>
      <c r="CF231" s="490"/>
      <c r="CG231" s="490"/>
      <c r="CH231" s="490"/>
      <c r="CI231" s="490"/>
      <c r="CJ231" s="490"/>
      <c r="CK231" s="490"/>
      <c r="CL231" s="490"/>
      <c r="CM231" s="490"/>
      <c r="CN231" s="490"/>
      <c r="CO231" s="490"/>
      <c r="CP231" s="490"/>
      <c r="CQ231" s="490"/>
      <c r="CR231" s="490"/>
      <c r="CS231" s="490"/>
      <c r="CT231" s="490"/>
      <c r="CU231" s="490"/>
      <c r="CV231" s="490"/>
      <c r="CW231" s="490"/>
      <c r="CX231" s="490"/>
      <c r="CY231" s="490"/>
      <c r="CZ231" s="490"/>
      <c r="DA231" s="490"/>
      <c r="DB231" s="490"/>
      <c r="DC231" s="490"/>
      <c r="DD231" s="490"/>
      <c r="DE231" s="490"/>
      <c r="DF231" s="490"/>
      <c r="DG231" s="490"/>
      <c r="DH231" s="490"/>
      <c r="DI231" s="490"/>
      <c r="DJ231" s="490"/>
      <c r="DK231" s="490"/>
      <c r="DL231" s="490"/>
      <c r="DM231" s="490"/>
      <c r="DN231" s="490"/>
      <c r="DO231" s="490"/>
      <c r="DP231" s="490"/>
      <c r="DQ231" s="490"/>
      <c r="DR231" s="490"/>
      <c r="DS231" s="490"/>
      <c r="DT231" s="490"/>
      <c r="DU231" s="490"/>
      <c r="DV231" s="490"/>
      <c r="DW231" s="490"/>
      <c r="DX231" s="490"/>
      <c r="DY231" s="490"/>
      <c r="DZ231" s="490"/>
      <c r="EA231" s="490"/>
      <c r="EB231" s="490"/>
      <c r="EC231" s="490"/>
      <c r="ED231" s="490"/>
      <c r="EE231" s="490"/>
      <c r="EF231" s="490"/>
      <c r="EG231" s="490"/>
      <c r="EH231" s="490"/>
      <c r="EI231" s="490"/>
      <c r="EJ231" s="490"/>
      <c r="EK231" s="490"/>
      <c r="EL231" s="490"/>
      <c r="EM231" s="490"/>
      <c r="EN231" s="490"/>
      <c r="EO231" s="490"/>
      <c r="EP231" s="490"/>
      <c r="EQ231" s="490"/>
      <c r="ER231" s="490"/>
      <c r="ES231" s="490"/>
      <c r="ET231" s="490"/>
      <c r="EU231" s="490"/>
      <c r="EV231" s="490"/>
      <c r="EW231" s="490"/>
      <c r="EX231" s="490"/>
      <c r="EY231" s="490"/>
      <c r="EZ231" s="490"/>
      <c r="FA231" s="490"/>
      <c r="FB231" s="490"/>
      <c r="FC231" s="490"/>
      <c r="FD231" s="490"/>
      <c r="FE231" s="490"/>
      <c r="FF231" s="490"/>
      <c r="FG231" s="490"/>
      <c r="FH231" s="490"/>
      <c r="FI231" s="490"/>
      <c r="FJ231" s="490"/>
      <c r="FK231" s="490"/>
      <c r="FL231" s="490"/>
      <c r="FM231" s="490"/>
      <c r="FN231" s="490"/>
      <c r="FO231" s="490"/>
      <c r="FP231" s="490"/>
      <c r="FQ231" s="490"/>
      <c r="FR231" s="490"/>
      <c r="FS231" s="490"/>
      <c r="FT231" s="490"/>
      <c r="FU231" s="490"/>
      <c r="FV231" s="490"/>
      <c r="FW231" s="490"/>
      <c r="FX231" s="490"/>
      <c r="FY231" s="490"/>
      <c r="FZ231" s="490"/>
      <c r="GA231" s="490"/>
      <c r="GB231" s="490"/>
      <c r="GC231" s="490"/>
      <c r="GD231" s="490"/>
      <c r="GE231" s="490"/>
      <c r="GF231" s="490"/>
      <c r="GG231" s="490"/>
      <c r="GH231" s="490"/>
      <c r="GI231" s="490"/>
      <c r="GJ231" s="490"/>
      <c r="GK231" s="490"/>
      <c r="GL231" s="490"/>
      <c r="GM231" s="490"/>
      <c r="GN231" s="490"/>
      <c r="GO231" s="490"/>
      <c r="GP231" s="490"/>
      <c r="GQ231" s="490"/>
      <c r="GR231" s="490"/>
      <c r="GS231" s="490"/>
      <c r="GT231" s="490"/>
      <c r="GU231" s="490"/>
      <c r="GV231" s="490"/>
      <c r="GW231" s="490"/>
      <c r="GX231" s="490"/>
      <c r="GY231" s="490"/>
      <c r="GZ231" s="490"/>
      <c r="HA231" s="490"/>
      <c r="HB231" s="490"/>
      <c r="HC231" s="490"/>
      <c r="HD231" s="490"/>
      <c r="HE231" s="490"/>
      <c r="HF231" s="490"/>
      <c r="HG231" s="490"/>
      <c r="HH231" s="490"/>
      <c r="HI231" s="490"/>
      <c r="HJ231" s="490"/>
      <c r="HK231" s="490"/>
      <c r="HL231" s="490"/>
      <c r="HM231" s="490"/>
      <c r="HN231" s="490"/>
      <c r="HO231" s="490"/>
      <c r="HP231" s="490"/>
      <c r="HQ231" s="490"/>
      <c r="HR231" s="490"/>
      <c r="HS231" s="490"/>
      <c r="HT231" s="490"/>
      <c r="HU231" s="490"/>
      <c r="HV231" s="490"/>
      <c r="HW231" s="490"/>
      <c r="HX231" s="490"/>
      <c r="HY231" s="490"/>
      <c r="HZ231" s="490"/>
      <c r="IA231" s="490"/>
      <c r="IB231" s="490"/>
      <c r="IC231" s="490"/>
      <c r="ID231" s="490"/>
      <c r="IE231" s="490"/>
      <c r="IF231" s="490"/>
      <c r="IG231" s="490"/>
    </row>
    <row r="232" spans="1:241" ht="30" customHeight="1">
      <c r="A232" s="430" t="str">
        <f t="shared" si="10"/>
        <v>Baris Terisi</v>
      </c>
      <c r="B232" s="937">
        <v>6</v>
      </c>
      <c r="C232" s="929" t="s">
        <v>796</v>
      </c>
      <c r="D232" s="431">
        <f>IF(E232=0,"",1)</f>
        <v>1</v>
      </c>
      <c r="E232" s="525" t="s">
        <v>797</v>
      </c>
      <c r="F232" s="446" t="s">
        <v>798</v>
      </c>
      <c r="G232" s="902">
        <f>IF($S232=$O$174,$S232,1)</f>
        <v>1</v>
      </c>
      <c r="H232" s="902">
        <f>IF($S232=$P$174,$S232,2)</f>
        <v>2</v>
      </c>
      <c r="I232" s="902" t="str">
        <f>IF($S232=$Q$174,$S232,3)</f>
        <v>③</v>
      </c>
      <c r="J232" s="902">
        <f>IF($S232=$R$174,$S232,4)</f>
        <v>4</v>
      </c>
      <c r="K232" s="483"/>
      <c r="L232" s="484"/>
      <c r="M232" s="485"/>
      <c r="N232" s="486">
        <f t="shared" si="11"/>
        <v>1</v>
      </c>
      <c r="O232" s="486">
        <f>SUM(N232:N234)</f>
        <v>3</v>
      </c>
      <c r="P232" s="487">
        <v>4</v>
      </c>
      <c r="Q232" s="487">
        <f>(O232/P232)*100</f>
        <v>75</v>
      </c>
      <c r="R232" s="221">
        <f>IF(Q232&gt;=80,4,IF(Q232&gt;=60,3,IF(Q232&gt;=40,2,IF(Q232&gt;=20,1,0))))</f>
        <v>3</v>
      </c>
      <c r="S232" s="487" t="str">
        <f>IF(R232=1,$O$174,IF(R232=2,$P$174,IF(R232=3,$Q$174,IF(R232=4,$R$174,0))))</f>
        <v>③</v>
      </c>
      <c r="T232" s="490"/>
      <c r="U232" s="490"/>
      <c r="V232" s="490"/>
      <c r="W232" s="490"/>
      <c r="X232" s="490"/>
      <c r="Y232" s="490"/>
      <c r="Z232" s="490"/>
      <c r="AA232" s="490"/>
      <c r="AB232" s="490"/>
      <c r="AC232" s="490"/>
      <c r="AD232" s="490"/>
      <c r="AE232" s="490"/>
      <c r="AF232" s="490"/>
      <c r="AG232" s="490"/>
      <c r="AH232" s="490"/>
      <c r="AI232" s="490"/>
      <c r="AJ232" s="490"/>
      <c r="AK232" s="490"/>
      <c r="AL232" s="490"/>
      <c r="AM232" s="490"/>
      <c r="AN232" s="490"/>
      <c r="AO232" s="490"/>
      <c r="AP232" s="490"/>
      <c r="AQ232" s="490"/>
      <c r="AR232" s="490"/>
      <c r="AS232" s="490"/>
      <c r="AT232" s="490"/>
      <c r="AU232" s="490"/>
      <c r="AV232" s="490"/>
      <c r="AW232" s="490"/>
      <c r="AX232" s="490"/>
      <c r="AY232" s="490"/>
      <c r="AZ232" s="490"/>
      <c r="BA232" s="490"/>
      <c r="BB232" s="490"/>
      <c r="BC232" s="490"/>
      <c r="BD232" s="490"/>
      <c r="BE232" s="490"/>
      <c r="BF232" s="490"/>
      <c r="BG232" s="490"/>
      <c r="BH232" s="490"/>
      <c r="BI232" s="490"/>
      <c r="BJ232" s="490"/>
      <c r="BK232" s="490"/>
      <c r="BL232" s="490"/>
      <c r="BM232" s="490"/>
      <c r="BN232" s="490"/>
      <c r="BO232" s="490"/>
      <c r="BP232" s="490"/>
      <c r="BQ232" s="490"/>
      <c r="BR232" s="490"/>
      <c r="BS232" s="490"/>
      <c r="BT232" s="490"/>
      <c r="BU232" s="490"/>
      <c r="BV232" s="490"/>
      <c r="BW232" s="490"/>
      <c r="BX232" s="490"/>
      <c r="BY232" s="490"/>
      <c r="BZ232" s="490"/>
      <c r="CA232" s="490"/>
      <c r="CB232" s="490"/>
      <c r="CC232" s="490"/>
      <c r="CD232" s="490"/>
      <c r="CE232" s="490"/>
      <c r="CF232" s="490"/>
      <c r="CG232" s="490"/>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0"/>
      <c r="DM232" s="490"/>
      <c r="DN232" s="490"/>
      <c r="DO232" s="490"/>
      <c r="DP232" s="490"/>
      <c r="DQ232" s="490"/>
      <c r="DR232" s="490"/>
      <c r="DS232" s="490"/>
      <c r="DT232" s="490"/>
      <c r="DU232" s="490"/>
      <c r="DV232" s="490"/>
      <c r="DW232" s="490"/>
      <c r="DX232" s="490"/>
      <c r="DY232" s="490"/>
      <c r="DZ232" s="490"/>
      <c r="EA232" s="490"/>
      <c r="EB232" s="490"/>
      <c r="EC232" s="490"/>
      <c r="ED232" s="490"/>
      <c r="EE232" s="490"/>
      <c r="EF232" s="490"/>
      <c r="EG232" s="490"/>
      <c r="EH232" s="490"/>
      <c r="EI232" s="490"/>
      <c r="EJ232" s="490"/>
      <c r="EK232" s="490"/>
      <c r="EL232" s="490"/>
      <c r="EM232" s="490"/>
      <c r="EN232" s="490"/>
      <c r="EO232" s="490"/>
      <c r="EP232" s="490"/>
      <c r="EQ232" s="490"/>
      <c r="ER232" s="490"/>
      <c r="ES232" s="490"/>
      <c r="ET232" s="490"/>
      <c r="EU232" s="490"/>
      <c r="EV232" s="490"/>
      <c r="EW232" s="490"/>
      <c r="EX232" s="490"/>
      <c r="EY232" s="490"/>
      <c r="EZ232" s="490"/>
      <c r="FA232" s="490"/>
      <c r="FB232" s="490"/>
      <c r="FC232" s="490"/>
      <c r="FD232" s="490"/>
      <c r="FE232" s="490"/>
      <c r="FF232" s="490"/>
      <c r="FG232" s="490"/>
      <c r="FH232" s="490"/>
      <c r="FI232" s="490"/>
      <c r="FJ232" s="490"/>
      <c r="FK232" s="490"/>
      <c r="FL232" s="490"/>
      <c r="FM232" s="490"/>
      <c r="FN232" s="490"/>
      <c r="FO232" s="490"/>
      <c r="FP232" s="490"/>
      <c r="FQ232" s="490"/>
      <c r="FR232" s="490"/>
      <c r="FS232" s="490"/>
      <c r="FT232" s="490"/>
      <c r="FU232" s="490"/>
      <c r="FV232" s="490"/>
      <c r="FW232" s="490"/>
      <c r="FX232" s="490"/>
      <c r="FY232" s="490"/>
      <c r="FZ232" s="490"/>
      <c r="GA232" s="490"/>
      <c r="GB232" s="490"/>
      <c r="GC232" s="490"/>
      <c r="GD232" s="490"/>
      <c r="GE232" s="490"/>
      <c r="GF232" s="490"/>
      <c r="GG232" s="490"/>
      <c r="GH232" s="490"/>
      <c r="GI232" s="490"/>
      <c r="GJ232" s="490"/>
      <c r="GK232" s="490"/>
      <c r="GL232" s="490"/>
      <c r="GM232" s="490"/>
      <c r="GN232" s="490"/>
      <c r="GO232" s="490"/>
      <c r="GP232" s="490"/>
      <c r="GQ232" s="490"/>
      <c r="GR232" s="490"/>
      <c r="GS232" s="490"/>
      <c r="GT232" s="490"/>
      <c r="GU232" s="490"/>
      <c r="GV232" s="490"/>
      <c r="GW232" s="490"/>
      <c r="GX232" s="490"/>
      <c r="GY232" s="490"/>
      <c r="GZ232" s="490"/>
      <c r="HA232" s="490"/>
      <c r="HB232" s="490"/>
      <c r="HC232" s="490"/>
      <c r="HD232" s="490"/>
      <c r="HE232" s="490"/>
      <c r="HF232" s="490"/>
      <c r="HG232" s="490"/>
      <c r="HH232" s="490"/>
      <c r="HI232" s="490"/>
      <c r="HJ232" s="490"/>
      <c r="HK232" s="490"/>
      <c r="HL232" s="490"/>
      <c r="HM232" s="490"/>
      <c r="HN232" s="490"/>
      <c r="HO232" s="490"/>
      <c r="HP232" s="490"/>
      <c r="HQ232" s="490"/>
      <c r="HR232" s="490"/>
      <c r="HS232" s="490"/>
      <c r="HT232" s="490"/>
      <c r="HU232" s="490"/>
      <c r="HV232" s="490"/>
      <c r="HW232" s="490"/>
      <c r="HX232" s="490"/>
      <c r="HY232" s="490"/>
      <c r="HZ232" s="490"/>
      <c r="IA232" s="490"/>
      <c r="IB232" s="490"/>
      <c r="IC232" s="490"/>
      <c r="ID232" s="490"/>
      <c r="IE232" s="490"/>
      <c r="IF232" s="490"/>
      <c r="IG232" s="490"/>
    </row>
    <row r="233" spans="1:241" ht="30" customHeight="1">
      <c r="A233" s="430" t="str">
        <f t="shared" si="10"/>
        <v>Baris Terisi</v>
      </c>
      <c r="B233" s="938"/>
      <c r="C233" s="930"/>
      <c r="D233" s="434">
        <f>IF(E233=0,"",2)</f>
        <v>2</v>
      </c>
      <c r="E233" s="528" t="s">
        <v>799</v>
      </c>
      <c r="F233" s="447" t="s">
        <v>800</v>
      </c>
      <c r="G233" s="902"/>
      <c r="H233" s="902"/>
      <c r="I233" s="902"/>
      <c r="J233" s="902"/>
      <c r="K233" s="483"/>
      <c r="L233" s="484"/>
      <c r="M233" s="485"/>
      <c r="N233" s="516">
        <f t="shared" si="11"/>
        <v>1</v>
      </c>
      <c r="O233" s="486"/>
      <c r="P233" s="487"/>
      <c r="Q233" s="487"/>
      <c r="R233" s="487"/>
      <c r="S233" s="487"/>
      <c r="T233" s="490"/>
      <c r="U233" s="490"/>
      <c r="V233" s="490"/>
      <c r="W233" s="490"/>
      <c r="X233" s="490"/>
      <c r="Y233" s="490"/>
      <c r="Z233" s="490"/>
      <c r="AA233" s="490"/>
      <c r="AB233" s="490"/>
      <c r="AC233" s="490"/>
      <c r="AD233" s="490"/>
      <c r="AE233" s="490"/>
      <c r="AF233" s="490"/>
      <c r="AG233" s="490"/>
      <c r="AH233" s="490"/>
      <c r="AI233" s="490"/>
      <c r="AJ233" s="490"/>
      <c r="AK233" s="490"/>
      <c r="AL233" s="490"/>
      <c r="AM233" s="490"/>
      <c r="AN233" s="490"/>
      <c r="AO233" s="490"/>
      <c r="AP233" s="490"/>
      <c r="AQ233" s="490"/>
      <c r="AR233" s="490"/>
      <c r="AS233" s="490"/>
      <c r="AT233" s="490"/>
      <c r="AU233" s="490"/>
      <c r="AV233" s="490"/>
      <c r="AW233" s="490"/>
      <c r="AX233" s="490"/>
      <c r="AY233" s="490"/>
      <c r="AZ233" s="490"/>
      <c r="BA233" s="490"/>
      <c r="BB233" s="490"/>
      <c r="BC233" s="490"/>
      <c r="BD233" s="490"/>
      <c r="BE233" s="490"/>
      <c r="BF233" s="490"/>
      <c r="BG233" s="490"/>
      <c r="BH233" s="490"/>
      <c r="BI233" s="490"/>
      <c r="BJ233" s="490"/>
      <c r="BK233" s="490"/>
      <c r="BL233" s="490"/>
      <c r="BM233" s="490"/>
      <c r="BN233" s="490"/>
      <c r="BO233" s="490"/>
      <c r="BP233" s="490"/>
      <c r="BQ233" s="490"/>
      <c r="BR233" s="490"/>
      <c r="BS233" s="490"/>
      <c r="BT233" s="490"/>
      <c r="BU233" s="490"/>
      <c r="BV233" s="490"/>
      <c r="BW233" s="490"/>
      <c r="BX233" s="490"/>
      <c r="BY233" s="490"/>
      <c r="BZ233" s="490"/>
      <c r="CA233" s="490"/>
      <c r="CB233" s="490"/>
      <c r="CC233" s="490"/>
      <c r="CD233" s="490"/>
      <c r="CE233" s="490"/>
      <c r="CF233" s="490"/>
      <c r="CG233" s="490"/>
      <c r="CH233" s="490"/>
      <c r="CI233" s="490"/>
      <c r="CJ233" s="490"/>
      <c r="CK233" s="490"/>
      <c r="CL233" s="490"/>
      <c r="CM233" s="490"/>
      <c r="CN233" s="490"/>
      <c r="CO233" s="490"/>
      <c r="CP233" s="490"/>
      <c r="CQ233" s="490"/>
      <c r="CR233" s="490"/>
      <c r="CS233" s="490"/>
      <c r="CT233" s="490"/>
      <c r="CU233" s="490"/>
      <c r="CV233" s="490"/>
      <c r="CW233" s="490"/>
      <c r="CX233" s="490"/>
      <c r="CY233" s="490"/>
      <c r="CZ233" s="490"/>
      <c r="DA233" s="490"/>
      <c r="DB233" s="490"/>
      <c r="DC233" s="490"/>
      <c r="DD233" s="490"/>
      <c r="DE233" s="490"/>
      <c r="DF233" s="490"/>
      <c r="DG233" s="490"/>
      <c r="DH233" s="490"/>
      <c r="DI233" s="490"/>
      <c r="DJ233" s="490"/>
      <c r="DK233" s="490"/>
      <c r="DL233" s="490"/>
      <c r="DM233" s="490"/>
      <c r="DN233" s="490"/>
      <c r="DO233" s="490"/>
      <c r="DP233" s="490"/>
      <c r="DQ233" s="490"/>
      <c r="DR233" s="490"/>
      <c r="DS233" s="490"/>
      <c r="DT233" s="490"/>
      <c r="DU233" s="490"/>
      <c r="DV233" s="490"/>
      <c r="DW233" s="490"/>
      <c r="DX233" s="490"/>
      <c r="DY233" s="490"/>
      <c r="DZ233" s="490"/>
      <c r="EA233" s="490"/>
      <c r="EB233" s="490"/>
      <c r="EC233" s="490"/>
      <c r="ED233" s="490"/>
      <c r="EE233" s="490"/>
      <c r="EF233" s="490"/>
      <c r="EG233" s="490"/>
      <c r="EH233" s="490"/>
      <c r="EI233" s="490"/>
      <c r="EJ233" s="490"/>
      <c r="EK233" s="490"/>
      <c r="EL233" s="490"/>
      <c r="EM233" s="490"/>
      <c r="EN233" s="490"/>
      <c r="EO233" s="490"/>
      <c r="EP233" s="490"/>
      <c r="EQ233" s="490"/>
      <c r="ER233" s="490"/>
      <c r="ES233" s="490"/>
      <c r="ET233" s="490"/>
      <c r="EU233" s="490"/>
      <c r="EV233" s="490"/>
      <c r="EW233" s="490"/>
      <c r="EX233" s="490"/>
      <c r="EY233" s="490"/>
      <c r="EZ233" s="490"/>
      <c r="FA233" s="490"/>
      <c r="FB233" s="490"/>
      <c r="FC233" s="490"/>
      <c r="FD233" s="490"/>
      <c r="FE233" s="490"/>
      <c r="FF233" s="490"/>
      <c r="FG233" s="490"/>
      <c r="FH233" s="490"/>
      <c r="FI233" s="490"/>
      <c r="FJ233" s="490"/>
      <c r="FK233" s="490"/>
      <c r="FL233" s="490"/>
      <c r="FM233" s="490"/>
      <c r="FN233" s="490"/>
      <c r="FO233" s="490"/>
      <c r="FP233" s="490"/>
      <c r="FQ233" s="490"/>
      <c r="FR233" s="490"/>
      <c r="FS233" s="490"/>
      <c r="FT233" s="490"/>
      <c r="FU233" s="490"/>
      <c r="FV233" s="490"/>
      <c r="FW233" s="490"/>
      <c r="FX233" s="490"/>
      <c r="FY233" s="490"/>
      <c r="FZ233" s="490"/>
      <c r="GA233" s="490"/>
      <c r="GB233" s="490"/>
      <c r="GC233" s="490"/>
      <c r="GD233" s="490"/>
      <c r="GE233" s="490"/>
      <c r="GF233" s="490"/>
      <c r="GG233" s="490"/>
      <c r="GH233" s="490"/>
      <c r="GI233" s="490"/>
      <c r="GJ233" s="490"/>
      <c r="GK233" s="490"/>
      <c r="GL233" s="490"/>
      <c r="GM233" s="490"/>
      <c r="GN233" s="490"/>
      <c r="GO233" s="490"/>
      <c r="GP233" s="490"/>
      <c r="GQ233" s="490"/>
      <c r="GR233" s="490"/>
      <c r="GS233" s="490"/>
      <c r="GT233" s="490"/>
      <c r="GU233" s="490"/>
      <c r="GV233" s="490"/>
      <c r="GW233" s="490"/>
      <c r="GX233" s="490"/>
      <c r="GY233" s="490"/>
      <c r="GZ233" s="490"/>
      <c r="HA233" s="490"/>
      <c r="HB233" s="490"/>
      <c r="HC233" s="490"/>
      <c r="HD233" s="490"/>
      <c r="HE233" s="490"/>
      <c r="HF233" s="490"/>
      <c r="HG233" s="490"/>
      <c r="HH233" s="490"/>
      <c r="HI233" s="490"/>
      <c r="HJ233" s="490"/>
      <c r="HK233" s="490"/>
      <c r="HL233" s="490"/>
      <c r="HM233" s="490"/>
      <c r="HN233" s="490"/>
      <c r="HO233" s="490"/>
      <c r="HP233" s="490"/>
      <c r="HQ233" s="490"/>
      <c r="HR233" s="490"/>
      <c r="HS233" s="490"/>
      <c r="HT233" s="490"/>
      <c r="HU233" s="490"/>
      <c r="HV233" s="490"/>
      <c r="HW233" s="490"/>
      <c r="HX233" s="490"/>
      <c r="HY233" s="490"/>
      <c r="HZ233" s="490"/>
      <c r="IA233" s="490"/>
      <c r="IB233" s="490"/>
      <c r="IC233" s="490"/>
      <c r="ID233" s="490"/>
      <c r="IE233" s="490"/>
      <c r="IF233" s="490"/>
      <c r="IG233" s="490"/>
    </row>
    <row r="234" spans="1:241" ht="30" customHeight="1">
      <c r="A234" s="430" t="str">
        <f t="shared" si="10"/>
        <v>Baris Terisi</v>
      </c>
      <c r="B234" s="939"/>
      <c r="C234" s="931"/>
      <c r="D234" s="434">
        <f>IF(E234=0,"",3)</f>
        <v>3</v>
      </c>
      <c r="E234" s="529" t="s">
        <v>801</v>
      </c>
      <c r="F234" s="450" t="s">
        <v>802</v>
      </c>
      <c r="G234" s="902"/>
      <c r="H234" s="902"/>
      <c r="I234" s="902"/>
      <c r="J234" s="902"/>
      <c r="K234" s="483"/>
      <c r="L234" s="484"/>
      <c r="M234" s="485"/>
      <c r="N234" s="516">
        <f t="shared" si="11"/>
        <v>1</v>
      </c>
      <c r="O234" s="486"/>
      <c r="P234" s="487"/>
      <c r="Q234" s="487"/>
      <c r="R234" s="487"/>
      <c r="S234" s="487"/>
      <c r="T234" s="490"/>
      <c r="U234" s="490"/>
      <c r="V234" s="490"/>
      <c r="W234" s="490"/>
      <c r="X234" s="490"/>
      <c r="Y234" s="490"/>
      <c r="Z234" s="490"/>
      <c r="AA234" s="490"/>
      <c r="AB234" s="490"/>
      <c r="AC234" s="490"/>
      <c r="AD234" s="490"/>
      <c r="AE234" s="490"/>
      <c r="AF234" s="490"/>
      <c r="AG234" s="490"/>
      <c r="AH234" s="490"/>
      <c r="AI234" s="490"/>
      <c r="AJ234" s="490"/>
      <c r="AK234" s="490"/>
      <c r="AL234" s="490"/>
      <c r="AM234" s="490"/>
      <c r="AN234" s="490"/>
      <c r="AO234" s="490"/>
      <c r="AP234" s="490"/>
      <c r="AQ234" s="490"/>
      <c r="AR234" s="490"/>
      <c r="AS234" s="490"/>
      <c r="AT234" s="490"/>
      <c r="AU234" s="490"/>
      <c r="AV234" s="490"/>
      <c r="AW234" s="490"/>
      <c r="AX234" s="490"/>
      <c r="AY234" s="490"/>
      <c r="AZ234" s="490"/>
      <c r="BA234" s="490"/>
      <c r="BB234" s="490"/>
      <c r="BC234" s="490"/>
      <c r="BD234" s="490"/>
      <c r="BE234" s="490"/>
      <c r="BF234" s="490"/>
      <c r="BG234" s="490"/>
      <c r="BH234" s="490"/>
      <c r="BI234" s="490"/>
      <c r="BJ234" s="490"/>
      <c r="BK234" s="490"/>
      <c r="BL234" s="490"/>
      <c r="BM234" s="490"/>
      <c r="BN234" s="490"/>
      <c r="BO234" s="490"/>
      <c r="BP234" s="490"/>
      <c r="BQ234" s="490"/>
      <c r="BR234" s="490"/>
      <c r="BS234" s="490"/>
      <c r="BT234" s="490"/>
      <c r="BU234" s="490"/>
      <c r="BV234" s="490"/>
      <c r="BW234" s="490"/>
      <c r="BX234" s="490"/>
      <c r="BY234" s="490"/>
      <c r="BZ234" s="490"/>
      <c r="CA234" s="490"/>
      <c r="CB234" s="490"/>
      <c r="CC234" s="490"/>
      <c r="CD234" s="490"/>
      <c r="CE234" s="490"/>
      <c r="CF234" s="490"/>
      <c r="CG234" s="490"/>
      <c r="CH234" s="490"/>
      <c r="CI234" s="490"/>
      <c r="CJ234" s="490"/>
      <c r="CK234" s="490"/>
      <c r="CL234" s="490"/>
      <c r="CM234" s="490"/>
      <c r="CN234" s="490"/>
      <c r="CO234" s="490"/>
      <c r="CP234" s="490"/>
      <c r="CQ234" s="490"/>
      <c r="CR234" s="490"/>
      <c r="CS234" s="490"/>
      <c r="CT234" s="490"/>
      <c r="CU234" s="490"/>
      <c r="CV234" s="490"/>
      <c r="CW234" s="490"/>
      <c r="CX234" s="490"/>
      <c r="CY234" s="490"/>
      <c r="CZ234" s="490"/>
      <c r="DA234" s="490"/>
      <c r="DB234" s="490"/>
      <c r="DC234" s="490"/>
      <c r="DD234" s="490"/>
      <c r="DE234" s="490"/>
      <c r="DF234" s="490"/>
      <c r="DG234" s="490"/>
      <c r="DH234" s="490"/>
      <c r="DI234" s="490"/>
      <c r="DJ234" s="490"/>
      <c r="DK234" s="490"/>
      <c r="DL234" s="490"/>
      <c r="DM234" s="490"/>
      <c r="DN234" s="490"/>
      <c r="DO234" s="490"/>
      <c r="DP234" s="490"/>
      <c r="DQ234" s="490"/>
      <c r="DR234" s="490"/>
      <c r="DS234" s="490"/>
      <c r="DT234" s="490"/>
      <c r="DU234" s="490"/>
      <c r="DV234" s="490"/>
      <c r="DW234" s="490"/>
      <c r="DX234" s="490"/>
      <c r="DY234" s="490"/>
      <c r="DZ234" s="490"/>
      <c r="EA234" s="490"/>
      <c r="EB234" s="490"/>
      <c r="EC234" s="490"/>
      <c r="ED234" s="490"/>
      <c r="EE234" s="490"/>
      <c r="EF234" s="490"/>
      <c r="EG234" s="490"/>
      <c r="EH234" s="490"/>
      <c r="EI234" s="490"/>
      <c r="EJ234" s="490"/>
      <c r="EK234" s="490"/>
      <c r="EL234" s="490"/>
      <c r="EM234" s="490"/>
      <c r="EN234" s="490"/>
      <c r="EO234" s="490"/>
      <c r="EP234" s="490"/>
      <c r="EQ234" s="490"/>
      <c r="ER234" s="490"/>
      <c r="ES234" s="490"/>
      <c r="ET234" s="490"/>
      <c r="EU234" s="490"/>
      <c r="EV234" s="490"/>
      <c r="EW234" s="490"/>
      <c r="EX234" s="490"/>
      <c r="EY234" s="490"/>
      <c r="EZ234" s="490"/>
      <c r="FA234" s="490"/>
      <c r="FB234" s="490"/>
      <c r="FC234" s="490"/>
      <c r="FD234" s="490"/>
      <c r="FE234" s="490"/>
      <c r="FF234" s="490"/>
      <c r="FG234" s="490"/>
      <c r="FH234" s="490"/>
      <c r="FI234" s="490"/>
      <c r="FJ234" s="490"/>
      <c r="FK234" s="490"/>
      <c r="FL234" s="490"/>
      <c r="FM234" s="490"/>
      <c r="FN234" s="490"/>
      <c r="FO234" s="490"/>
      <c r="FP234" s="490"/>
      <c r="FQ234" s="490"/>
      <c r="FR234" s="490"/>
      <c r="FS234" s="490"/>
      <c r="FT234" s="490"/>
      <c r="FU234" s="490"/>
      <c r="FV234" s="490"/>
      <c r="FW234" s="490"/>
      <c r="FX234" s="490"/>
      <c r="FY234" s="490"/>
      <c r="FZ234" s="490"/>
      <c r="GA234" s="490"/>
      <c r="GB234" s="490"/>
      <c r="GC234" s="490"/>
      <c r="GD234" s="490"/>
      <c r="GE234" s="490"/>
      <c r="GF234" s="490"/>
      <c r="GG234" s="490"/>
      <c r="GH234" s="490"/>
      <c r="GI234" s="490"/>
      <c r="GJ234" s="490"/>
      <c r="GK234" s="490"/>
      <c r="GL234" s="490"/>
      <c r="GM234" s="490"/>
      <c r="GN234" s="490"/>
      <c r="GO234" s="490"/>
      <c r="GP234" s="490"/>
      <c r="GQ234" s="490"/>
      <c r="GR234" s="490"/>
      <c r="GS234" s="490"/>
      <c r="GT234" s="490"/>
      <c r="GU234" s="490"/>
      <c r="GV234" s="490"/>
      <c r="GW234" s="490"/>
      <c r="GX234" s="490"/>
      <c r="GY234" s="490"/>
      <c r="GZ234" s="490"/>
      <c r="HA234" s="490"/>
      <c r="HB234" s="490"/>
      <c r="HC234" s="490"/>
      <c r="HD234" s="490"/>
      <c r="HE234" s="490"/>
      <c r="HF234" s="490"/>
      <c r="HG234" s="490"/>
      <c r="HH234" s="490"/>
      <c r="HI234" s="490"/>
      <c r="HJ234" s="490"/>
      <c r="HK234" s="490"/>
      <c r="HL234" s="490"/>
      <c r="HM234" s="490"/>
      <c r="HN234" s="490"/>
      <c r="HO234" s="490"/>
      <c r="HP234" s="490"/>
      <c r="HQ234" s="490"/>
      <c r="HR234" s="490"/>
      <c r="HS234" s="490"/>
      <c r="HT234" s="490"/>
      <c r="HU234" s="490"/>
      <c r="HV234" s="490"/>
      <c r="HW234" s="490"/>
      <c r="HX234" s="490"/>
      <c r="HY234" s="490"/>
      <c r="HZ234" s="490"/>
      <c r="IA234" s="490"/>
      <c r="IB234" s="490"/>
      <c r="IC234" s="490"/>
      <c r="ID234" s="490"/>
      <c r="IE234" s="490"/>
      <c r="IF234" s="490"/>
      <c r="IG234" s="490"/>
    </row>
    <row r="235" spans="1:241" ht="44.25" customHeight="1">
      <c r="A235" s="430" t="str">
        <f t="shared" si="10"/>
        <v>Baris Terisi</v>
      </c>
      <c r="B235" s="920">
        <v>7</v>
      </c>
      <c r="C235" s="932" t="s">
        <v>803</v>
      </c>
      <c r="D235" s="431">
        <f>IF(E235=0,"",1)</f>
        <v>1</v>
      </c>
      <c r="E235" s="525" t="s">
        <v>804</v>
      </c>
      <c r="F235" s="446"/>
      <c r="G235" s="902">
        <f>IF($S235=$O$174,$S235,1)</f>
        <v>1</v>
      </c>
      <c r="H235" s="902">
        <f>IF($S235=$P$174,$S235,2)</f>
        <v>2</v>
      </c>
      <c r="I235" s="902">
        <f>IF($S235=$Q$174,$S235,3)</f>
        <v>3</v>
      </c>
      <c r="J235" s="902">
        <f>IF($S235=$R$174,$S235,4)</f>
        <v>4</v>
      </c>
      <c r="K235" s="483"/>
      <c r="L235" s="484"/>
      <c r="M235" s="485"/>
      <c r="N235" s="516">
        <f t="shared" si="11"/>
        <v>0</v>
      </c>
      <c r="O235" s="486">
        <f>SUM(N235:N236)</f>
        <v>0</v>
      </c>
      <c r="P235" s="487">
        <v>2</v>
      </c>
      <c r="Q235" s="487">
        <f>(O235/P235)*100</f>
        <v>0</v>
      </c>
      <c r="R235" s="221">
        <f>IF(Q235&gt;=80,4,IF(Q235&gt;=60,3,IF(Q235&gt;=40,2,IF(Q235&gt;=20,1,0))))</f>
        <v>0</v>
      </c>
      <c r="S235" s="487">
        <f>IF(R235=1,$O$174,IF(R235=2,$P$174,IF(R235=3,$Q$174,IF(R235=4,$R$174,0))))</f>
        <v>0</v>
      </c>
      <c r="T235" s="490"/>
      <c r="U235" s="490"/>
      <c r="V235" s="490"/>
      <c r="W235" s="490"/>
      <c r="X235" s="490"/>
      <c r="Y235" s="490"/>
      <c r="Z235" s="490"/>
      <c r="AA235" s="490"/>
      <c r="AB235" s="490"/>
      <c r="AC235" s="490"/>
      <c r="AD235" s="490"/>
      <c r="AE235" s="490"/>
      <c r="AF235" s="490"/>
      <c r="AG235" s="490"/>
      <c r="AH235" s="490"/>
      <c r="AI235" s="490"/>
      <c r="AJ235" s="490"/>
      <c r="AK235" s="490"/>
      <c r="AL235" s="490"/>
      <c r="AM235" s="490"/>
      <c r="AN235" s="490"/>
      <c r="AO235" s="490"/>
      <c r="AP235" s="490"/>
      <c r="AQ235" s="490"/>
      <c r="AR235" s="490"/>
      <c r="AS235" s="490"/>
      <c r="AT235" s="490"/>
      <c r="AU235" s="490"/>
      <c r="AV235" s="490"/>
      <c r="AW235" s="490"/>
      <c r="AX235" s="490"/>
      <c r="AY235" s="490"/>
      <c r="AZ235" s="490"/>
      <c r="BA235" s="490"/>
      <c r="BB235" s="490"/>
      <c r="BC235" s="490"/>
      <c r="BD235" s="490"/>
      <c r="BE235" s="490"/>
      <c r="BF235" s="490"/>
      <c r="BG235" s="490"/>
      <c r="BH235" s="490"/>
      <c r="BI235" s="490"/>
      <c r="BJ235" s="490"/>
      <c r="BK235" s="490"/>
      <c r="BL235" s="490"/>
      <c r="BM235" s="490"/>
      <c r="BN235" s="490"/>
      <c r="BO235" s="490"/>
      <c r="BP235" s="490"/>
      <c r="BQ235" s="490"/>
      <c r="BR235" s="490"/>
      <c r="BS235" s="490"/>
      <c r="BT235" s="490"/>
      <c r="BU235" s="490"/>
      <c r="BV235" s="490"/>
      <c r="BW235" s="490"/>
      <c r="BX235" s="490"/>
      <c r="BY235" s="490"/>
      <c r="BZ235" s="490"/>
      <c r="CA235" s="490"/>
      <c r="CB235" s="490"/>
      <c r="CC235" s="490"/>
      <c r="CD235" s="490"/>
      <c r="CE235" s="490"/>
      <c r="CF235" s="490"/>
      <c r="CG235" s="490"/>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0"/>
      <c r="DM235" s="490"/>
      <c r="DN235" s="490"/>
      <c r="DO235" s="490"/>
      <c r="DP235" s="490"/>
      <c r="DQ235" s="490"/>
      <c r="DR235" s="490"/>
      <c r="DS235" s="490"/>
      <c r="DT235" s="490"/>
      <c r="DU235" s="490"/>
      <c r="DV235" s="490"/>
      <c r="DW235" s="490"/>
      <c r="DX235" s="490"/>
      <c r="DY235" s="490"/>
      <c r="DZ235" s="490"/>
      <c r="EA235" s="490"/>
      <c r="EB235" s="490"/>
      <c r="EC235" s="490"/>
      <c r="ED235" s="490"/>
      <c r="EE235" s="490"/>
      <c r="EF235" s="490"/>
      <c r="EG235" s="490"/>
      <c r="EH235" s="490"/>
      <c r="EI235" s="490"/>
      <c r="EJ235" s="490"/>
      <c r="EK235" s="490"/>
      <c r="EL235" s="490"/>
      <c r="EM235" s="490"/>
      <c r="EN235" s="490"/>
      <c r="EO235" s="490"/>
      <c r="EP235" s="490"/>
      <c r="EQ235" s="490"/>
      <c r="ER235" s="490"/>
      <c r="ES235" s="490"/>
      <c r="ET235" s="490"/>
      <c r="EU235" s="490"/>
      <c r="EV235" s="490"/>
      <c r="EW235" s="490"/>
      <c r="EX235" s="490"/>
      <c r="EY235" s="490"/>
      <c r="EZ235" s="490"/>
      <c r="FA235" s="490"/>
      <c r="FB235" s="490"/>
      <c r="FC235" s="490"/>
      <c r="FD235" s="490"/>
      <c r="FE235" s="490"/>
      <c r="FF235" s="490"/>
      <c r="FG235" s="490"/>
      <c r="FH235" s="490"/>
      <c r="FI235" s="490"/>
      <c r="FJ235" s="490"/>
      <c r="FK235" s="490"/>
      <c r="FL235" s="490"/>
      <c r="FM235" s="490"/>
      <c r="FN235" s="490"/>
      <c r="FO235" s="490"/>
      <c r="FP235" s="490"/>
      <c r="FQ235" s="490"/>
      <c r="FR235" s="490"/>
      <c r="FS235" s="490"/>
      <c r="FT235" s="490"/>
      <c r="FU235" s="490"/>
      <c r="FV235" s="490"/>
      <c r="FW235" s="490"/>
      <c r="FX235" s="490"/>
      <c r="FY235" s="490"/>
      <c r="FZ235" s="490"/>
      <c r="GA235" s="490"/>
      <c r="GB235" s="490"/>
      <c r="GC235" s="490"/>
      <c r="GD235" s="490"/>
      <c r="GE235" s="490"/>
      <c r="GF235" s="490"/>
      <c r="GG235" s="490"/>
      <c r="GH235" s="490"/>
      <c r="GI235" s="490"/>
      <c r="GJ235" s="490"/>
      <c r="GK235" s="490"/>
      <c r="GL235" s="490"/>
      <c r="GM235" s="490"/>
      <c r="GN235" s="490"/>
      <c r="GO235" s="490"/>
      <c r="GP235" s="490"/>
      <c r="GQ235" s="490"/>
      <c r="GR235" s="490"/>
      <c r="GS235" s="490"/>
      <c r="GT235" s="490"/>
      <c r="GU235" s="490"/>
      <c r="GV235" s="490"/>
      <c r="GW235" s="490"/>
      <c r="GX235" s="490"/>
      <c r="GY235" s="490"/>
      <c r="GZ235" s="490"/>
      <c r="HA235" s="490"/>
      <c r="HB235" s="490"/>
      <c r="HC235" s="490"/>
      <c r="HD235" s="490"/>
      <c r="HE235" s="490"/>
      <c r="HF235" s="490"/>
      <c r="HG235" s="490"/>
      <c r="HH235" s="490"/>
      <c r="HI235" s="490"/>
      <c r="HJ235" s="490"/>
      <c r="HK235" s="490"/>
      <c r="HL235" s="490"/>
      <c r="HM235" s="490"/>
      <c r="HN235" s="490"/>
      <c r="HO235" s="490"/>
      <c r="HP235" s="490"/>
      <c r="HQ235" s="490"/>
      <c r="HR235" s="490"/>
      <c r="HS235" s="490"/>
      <c r="HT235" s="490"/>
      <c r="HU235" s="490"/>
      <c r="HV235" s="490"/>
      <c r="HW235" s="490"/>
      <c r="HX235" s="490"/>
      <c r="HY235" s="490"/>
      <c r="HZ235" s="490"/>
      <c r="IA235" s="490"/>
      <c r="IB235" s="490"/>
      <c r="IC235" s="490"/>
      <c r="ID235" s="490"/>
      <c r="IE235" s="490"/>
      <c r="IF235" s="490"/>
      <c r="IG235" s="490"/>
    </row>
    <row r="236" spans="1:241" ht="41.25" customHeight="1">
      <c r="A236" s="430" t="str">
        <f t="shared" si="10"/>
        <v>Baris Terisi</v>
      </c>
      <c r="B236" s="921"/>
      <c r="C236" s="933"/>
      <c r="D236" s="434">
        <f>IF(E236=0,"",2)</f>
        <v>2</v>
      </c>
      <c r="E236" s="528" t="s">
        <v>805</v>
      </c>
      <c r="F236" s="447"/>
      <c r="G236" s="902"/>
      <c r="H236" s="902"/>
      <c r="I236" s="902"/>
      <c r="J236" s="902"/>
      <c r="K236" s="483"/>
      <c r="L236" s="484"/>
      <c r="M236" s="485"/>
      <c r="N236" s="486">
        <f t="shared" si="11"/>
        <v>0</v>
      </c>
      <c r="O236" s="486"/>
      <c r="P236" s="487"/>
      <c r="Q236" s="487"/>
      <c r="R236" s="487"/>
      <c r="S236" s="487"/>
      <c r="T236" s="490"/>
      <c r="U236" s="490"/>
      <c r="V236" s="490"/>
      <c r="W236" s="490"/>
      <c r="X236" s="490"/>
      <c r="Y236" s="490"/>
      <c r="Z236" s="490"/>
      <c r="AA236" s="490"/>
      <c r="AB236" s="490"/>
      <c r="AC236" s="490"/>
      <c r="AD236" s="490"/>
      <c r="AE236" s="490"/>
      <c r="AF236" s="490"/>
      <c r="AG236" s="490"/>
      <c r="AH236" s="490"/>
      <c r="AI236" s="490"/>
      <c r="AJ236" s="490"/>
      <c r="AK236" s="490"/>
      <c r="AL236" s="490"/>
      <c r="AM236" s="490"/>
      <c r="AN236" s="490"/>
      <c r="AO236" s="490"/>
      <c r="AP236" s="490"/>
      <c r="AQ236" s="490"/>
      <c r="AR236" s="490"/>
      <c r="AS236" s="490"/>
      <c r="AT236" s="490"/>
      <c r="AU236" s="490"/>
      <c r="AV236" s="490"/>
      <c r="AW236" s="490"/>
      <c r="AX236" s="490"/>
      <c r="AY236" s="490"/>
      <c r="AZ236" s="490"/>
      <c r="BA236" s="490"/>
      <c r="BB236" s="490"/>
      <c r="BC236" s="490"/>
      <c r="BD236" s="490"/>
      <c r="BE236" s="490"/>
      <c r="BF236" s="490"/>
      <c r="BG236" s="490"/>
      <c r="BH236" s="490"/>
      <c r="BI236" s="490"/>
      <c r="BJ236" s="490"/>
      <c r="BK236" s="490"/>
      <c r="BL236" s="490"/>
      <c r="BM236" s="490"/>
      <c r="BN236" s="490"/>
      <c r="BO236" s="490"/>
      <c r="BP236" s="490"/>
      <c r="BQ236" s="490"/>
      <c r="BR236" s="490"/>
      <c r="BS236" s="490"/>
      <c r="BT236" s="490"/>
      <c r="BU236" s="490"/>
      <c r="BV236" s="490"/>
      <c r="BW236" s="490"/>
      <c r="BX236" s="490"/>
      <c r="BY236" s="490"/>
      <c r="BZ236" s="490"/>
      <c r="CA236" s="490"/>
      <c r="CB236" s="490"/>
      <c r="CC236" s="490"/>
      <c r="CD236" s="490"/>
      <c r="CE236" s="490"/>
      <c r="CF236" s="490"/>
      <c r="CG236" s="490"/>
      <c r="CH236" s="490"/>
      <c r="CI236" s="490"/>
      <c r="CJ236" s="490"/>
      <c r="CK236" s="490"/>
      <c r="CL236" s="490"/>
      <c r="CM236" s="490"/>
      <c r="CN236" s="490"/>
      <c r="CO236" s="490"/>
      <c r="CP236" s="490"/>
      <c r="CQ236" s="490"/>
      <c r="CR236" s="490"/>
      <c r="CS236" s="490"/>
      <c r="CT236" s="490"/>
      <c r="CU236" s="490"/>
      <c r="CV236" s="490"/>
      <c r="CW236" s="490"/>
      <c r="CX236" s="490"/>
      <c r="CY236" s="490"/>
      <c r="CZ236" s="490"/>
      <c r="DA236" s="490"/>
      <c r="DB236" s="490"/>
      <c r="DC236" s="490"/>
      <c r="DD236" s="490"/>
      <c r="DE236" s="490"/>
      <c r="DF236" s="490"/>
      <c r="DG236" s="490"/>
      <c r="DH236" s="490"/>
      <c r="DI236" s="490"/>
      <c r="DJ236" s="490"/>
      <c r="DK236" s="490"/>
      <c r="DL236" s="490"/>
      <c r="DM236" s="490"/>
      <c r="DN236" s="490"/>
      <c r="DO236" s="490"/>
      <c r="DP236" s="490"/>
      <c r="DQ236" s="490"/>
      <c r="DR236" s="490"/>
      <c r="DS236" s="490"/>
      <c r="DT236" s="490"/>
      <c r="DU236" s="490"/>
      <c r="DV236" s="490"/>
      <c r="DW236" s="490"/>
      <c r="DX236" s="490"/>
      <c r="DY236" s="490"/>
      <c r="DZ236" s="490"/>
      <c r="EA236" s="490"/>
      <c r="EB236" s="490"/>
      <c r="EC236" s="490"/>
      <c r="ED236" s="490"/>
      <c r="EE236" s="490"/>
      <c r="EF236" s="490"/>
      <c r="EG236" s="490"/>
      <c r="EH236" s="490"/>
      <c r="EI236" s="490"/>
      <c r="EJ236" s="490"/>
      <c r="EK236" s="490"/>
      <c r="EL236" s="490"/>
      <c r="EM236" s="490"/>
      <c r="EN236" s="490"/>
      <c r="EO236" s="490"/>
      <c r="EP236" s="490"/>
      <c r="EQ236" s="490"/>
      <c r="ER236" s="490"/>
      <c r="ES236" s="490"/>
      <c r="ET236" s="490"/>
      <c r="EU236" s="490"/>
      <c r="EV236" s="490"/>
      <c r="EW236" s="490"/>
      <c r="EX236" s="490"/>
      <c r="EY236" s="490"/>
      <c r="EZ236" s="490"/>
      <c r="FA236" s="490"/>
      <c r="FB236" s="490"/>
      <c r="FC236" s="490"/>
      <c r="FD236" s="490"/>
      <c r="FE236" s="490"/>
      <c r="FF236" s="490"/>
      <c r="FG236" s="490"/>
      <c r="FH236" s="490"/>
      <c r="FI236" s="490"/>
      <c r="FJ236" s="490"/>
      <c r="FK236" s="490"/>
      <c r="FL236" s="490"/>
      <c r="FM236" s="490"/>
      <c r="FN236" s="490"/>
      <c r="FO236" s="490"/>
      <c r="FP236" s="490"/>
      <c r="FQ236" s="490"/>
      <c r="FR236" s="490"/>
      <c r="FS236" s="490"/>
      <c r="FT236" s="490"/>
      <c r="FU236" s="490"/>
      <c r="FV236" s="490"/>
      <c r="FW236" s="490"/>
      <c r="FX236" s="490"/>
      <c r="FY236" s="490"/>
      <c r="FZ236" s="490"/>
      <c r="GA236" s="490"/>
      <c r="GB236" s="490"/>
      <c r="GC236" s="490"/>
      <c r="GD236" s="490"/>
      <c r="GE236" s="490"/>
      <c r="GF236" s="490"/>
      <c r="GG236" s="490"/>
      <c r="GH236" s="490"/>
      <c r="GI236" s="490"/>
      <c r="GJ236" s="490"/>
      <c r="GK236" s="490"/>
      <c r="GL236" s="490"/>
      <c r="GM236" s="490"/>
      <c r="GN236" s="490"/>
      <c r="GO236" s="490"/>
      <c r="GP236" s="490"/>
      <c r="GQ236" s="490"/>
      <c r="GR236" s="490"/>
      <c r="GS236" s="490"/>
      <c r="GT236" s="490"/>
      <c r="GU236" s="490"/>
      <c r="GV236" s="490"/>
      <c r="GW236" s="490"/>
      <c r="GX236" s="490"/>
      <c r="GY236" s="490"/>
      <c r="GZ236" s="490"/>
      <c r="HA236" s="490"/>
      <c r="HB236" s="490"/>
      <c r="HC236" s="490"/>
      <c r="HD236" s="490"/>
      <c r="HE236" s="490"/>
      <c r="HF236" s="490"/>
      <c r="HG236" s="490"/>
      <c r="HH236" s="490"/>
      <c r="HI236" s="490"/>
      <c r="HJ236" s="490"/>
      <c r="HK236" s="490"/>
      <c r="HL236" s="490"/>
      <c r="HM236" s="490"/>
      <c r="HN236" s="490"/>
      <c r="HO236" s="490"/>
      <c r="HP236" s="490"/>
      <c r="HQ236" s="490"/>
      <c r="HR236" s="490"/>
      <c r="HS236" s="490"/>
      <c r="HT236" s="490"/>
      <c r="HU236" s="490"/>
      <c r="HV236" s="490"/>
      <c r="HW236" s="490"/>
      <c r="HX236" s="490"/>
      <c r="HY236" s="490"/>
      <c r="HZ236" s="490"/>
      <c r="IA236" s="490"/>
      <c r="IB236" s="490"/>
      <c r="IC236" s="490"/>
      <c r="ID236" s="490"/>
      <c r="IE236" s="490"/>
      <c r="IF236" s="490"/>
      <c r="IG236" s="490"/>
    </row>
    <row r="237" spans="1:241" ht="25.5" customHeight="1">
      <c r="A237" s="417"/>
      <c r="B237" s="911" t="s">
        <v>617</v>
      </c>
      <c r="C237" s="912"/>
      <c r="D237" s="912"/>
      <c r="E237" s="912"/>
      <c r="F237" s="913"/>
      <c r="G237" s="911">
        <f>R237</f>
        <v>7</v>
      </c>
      <c r="H237" s="912"/>
      <c r="I237" s="912"/>
      <c r="J237" s="913"/>
      <c r="K237" s="481"/>
      <c r="R237" s="409">
        <f>SUM(R212:R236)</f>
        <v>7</v>
      </c>
    </row>
    <row r="238" spans="1:241" ht="25.5" customHeight="1">
      <c r="A238" s="417"/>
      <c r="B238" s="911" t="s">
        <v>743</v>
      </c>
      <c r="C238" s="912"/>
      <c r="D238" s="912"/>
      <c r="E238" s="912"/>
      <c r="F238" s="913"/>
      <c r="G238" s="926">
        <f>G237/7</f>
        <v>1</v>
      </c>
      <c r="H238" s="927"/>
      <c r="I238" s="927"/>
      <c r="J238" s="928"/>
      <c r="K238" s="481"/>
    </row>
    <row r="239" spans="1:241" ht="21.75" customHeight="1">
      <c r="A239" s="417"/>
      <c r="B239" s="917" t="s">
        <v>619</v>
      </c>
      <c r="C239" s="917"/>
      <c r="D239" s="917"/>
      <c r="E239" s="917"/>
      <c r="F239" s="917"/>
      <c r="G239" s="917"/>
      <c r="H239" s="917"/>
      <c r="I239" s="917"/>
      <c r="J239" s="917"/>
      <c r="K239" s="481"/>
    </row>
    <row r="240" spans="1:241" ht="23.25" customHeight="1">
      <c r="A240" s="417"/>
      <c r="B240" s="918"/>
      <c r="C240" s="918"/>
      <c r="D240" s="918"/>
      <c r="E240" s="918"/>
      <c r="F240" s="918"/>
      <c r="G240" s="918"/>
      <c r="H240" s="918"/>
      <c r="I240" s="918"/>
      <c r="J240" s="918"/>
      <c r="K240" s="481"/>
    </row>
    <row r="241" spans="1:11" ht="23.25" customHeight="1">
      <c r="A241" s="417"/>
      <c r="B241" s="919"/>
      <c r="C241" s="919"/>
      <c r="D241" s="919"/>
      <c r="E241" s="919"/>
      <c r="F241" s="919"/>
      <c r="G241" s="919"/>
      <c r="H241" s="919"/>
      <c r="I241" s="919"/>
      <c r="J241" s="919"/>
      <c r="K241" s="481"/>
    </row>
    <row r="242" spans="1:11" ht="23.25" customHeight="1">
      <c r="A242" s="417"/>
      <c r="B242" s="919"/>
      <c r="C242" s="919"/>
      <c r="D242" s="919"/>
      <c r="E242" s="919"/>
      <c r="F242" s="919"/>
      <c r="G242" s="919"/>
      <c r="H242" s="919"/>
      <c r="I242" s="919"/>
      <c r="J242" s="919"/>
      <c r="K242" s="481"/>
    </row>
    <row r="243" spans="1:11" ht="23.25" customHeight="1">
      <c r="A243" s="417"/>
      <c r="B243" s="919"/>
      <c r="C243" s="919"/>
      <c r="D243" s="919"/>
      <c r="E243" s="919"/>
      <c r="F243" s="919"/>
      <c r="G243" s="919"/>
      <c r="H243" s="919"/>
      <c r="I243" s="919"/>
      <c r="J243" s="919"/>
      <c r="K243" s="481"/>
    </row>
    <row r="244" spans="1:11" ht="23.25" customHeight="1">
      <c r="A244" s="417"/>
      <c r="B244" s="919"/>
      <c r="C244" s="919"/>
      <c r="D244" s="919"/>
      <c r="E244" s="919"/>
      <c r="F244" s="919"/>
      <c r="G244" s="919"/>
      <c r="H244" s="919"/>
      <c r="I244" s="919"/>
      <c r="J244" s="919"/>
      <c r="K244" s="481"/>
    </row>
    <row r="245" spans="1:11" ht="23.25" customHeight="1">
      <c r="A245" s="417"/>
      <c r="B245" s="919"/>
      <c r="C245" s="919"/>
      <c r="D245" s="919"/>
      <c r="E245" s="919"/>
      <c r="F245" s="919"/>
      <c r="G245" s="919"/>
      <c r="H245" s="919"/>
      <c r="I245" s="919"/>
      <c r="J245" s="919"/>
      <c r="K245" s="481"/>
    </row>
    <row r="246" spans="1:11" ht="23.25" customHeight="1">
      <c r="A246" s="417"/>
      <c r="B246" s="919"/>
      <c r="C246" s="919"/>
      <c r="D246" s="919"/>
      <c r="E246" s="919"/>
      <c r="F246" s="919"/>
      <c r="G246" s="919"/>
      <c r="H246" s="919"/>
      <c r="I246" s="919"/>
      <c r="J246" s="919"/>
      <c r="K246" s="481"/>
    </row>
    <row r="247" spans="1:11" ht="23.25" customHeight="1">
      <c r="A247" s="417"/>
      <c r="B247" s="919"/>
      <c r="C247" s="919"/>
      <c r="D247" s="919"/>
      <c r="E247" s="919"/>
      <c r="F247" s="919"/>
      <c r="G247" s="919"/>
      <c r="H247" s="919"/>
      <c r="I247" s="919"/>
      <c r="J247" s="919"/>
      <c r="K247" s="481"/>
    </row>
    <row r="248" spans="1:11" ht="21.75" customHeight="1">
      <c r="A248" s="417"/>
      <c r="B248" s="500" t="str">
        <f>$B$46</f>
        <v>Kepala Sekolah yang Dinilai</v>
      </c>
      <c r="C248" s="500"/>
      <c r="D248" s="499"/>
      <c r="E248" s="453" t="e">
        <f>ttd</f>
        <v>#REF!</v>
      </c>
      <c r="F248" s="454"/>
      <c r="G248" s="455"/>
      <c r="H248" s="455"/>
      <c r="I248" s="455"/>
      <c r="J248" s="455"/>
      <c r="K248" s="481"/>
    </row>
    <row r="249" spans="1:11" ht="21.75" customHeight="1">
      <c r="A249" s="417"/>
      <c r="B249" s="500"/>
      <c r="C249" s="500"/>
      <c r="D249" s="499"/>
      <c r="E249" s="453" t="s">
        <v>54</v>
      </c>
      <c r="F249" s="454"/>
      <c r="G249" s="455"/>
      <c r="H249" s="455"/>
      <c r="I249" s="455"/>
      <c r="J249" s="455"/>
      <c r="K249" s="481"/>
    </row>
    <row r="250" spans="1:11" ht="21.75" customHeight="1">
      <c r="A250" s="417"/>
      <c r="B250" s="500"/>
      <c r="C250" s="500"/>
      <c r="D250" s="499"/>
      <c r="E250" s="456"/>
      <c r="F250" s="454"/>
      <c r="G250" s="455"/>
      <c r="H250" s="455"/>
      <c r="I250" s="455"/>
      <c r="J250" s="455"/>
      <c r="K250" s="481"/>
    </row>
    <row r="251" spans="1:11" ht="21.75" customHeight="1">
      <c r="A251" s="417"/>
      <c r="B251" s="500"/>
      <c r="C251" s="500"/>
      <c r="D251" s="499"/>
      <c r="E251" s="456"/>
      <c r="F251" s="454"/>
      <c r="G251" s="455"/>
      <c r="H251" s="455"/>
      <c r="I251" s="455"/>
      <c r="J251" s="455"/>
      <c r="K251" s="481"/>
    </row>
    <row r="252" spans="1:11" ht="21.75" customHeight="1">
      <c r="A252" s="417"/>
      <c r="B252" s="500"/>
      <c r="C252" s="500"/>
      <c r="D252" s="499"/>
      <c r="E252" s="456"/>
      <c r="F252" s="454"/>
      <c r="G252" s="455"/>
      <c r="H252" s="455"/>
      <c r="I252" s="455"/>
      <c r="J252" s="455"/>
      <c r="K252" s="481"/>
    </row>
    <row r="253" spans="1:11" ht="21.75" customHeight="1">
      <c r="A253" s="417"/>
      <c r="B253" s="906">
        <f>DATA!$F$9</f>
        <v>0</v>
      </c>
      <c r="C253" s="906"/>
      <c r="D253" s="457"/>
      <c r="E253" s="907">
        <f>DATA!$F$23</f>
        <v>0</v>
      </c>
      <c r="F253" s="907"/>
      <c r="G253" s="907"/>
      <c r="H253" s="907"/>
      <c r="I253" s="907"/>
      <c r="J253" s="907"/>
      <c r="K253" s="481"/>
    </row>
    <row r="254" spans="1:11" ht="21.75" customHeight="1">
      <c r="A254" s="417"/>
      <c r="B254" s="914" t="str">
        <f>"NIP."&amp;DATA!$F$10</f>
        <v>NIP.</v>
      </c>
      <c r="C254" s="914"/>
      <c r="D254" s="458"/>
      <c r="E254" s="915" t="str">
        <f>"NIP."&amp;DATA!$F$24</f>
        <v>NIP.</v>
      </c>
      <c r="F254" s="915"/>
      <c r="G254" s="915"/>
      <c r="H254" s="915"/>
      <c r="I254" s="915"/>
      <c r="J254" s="915"/>
      <c r="K254" s="481"/>
    </row>
    <row r="255" spans="1:11" ht="21.75" customHeight="1">
      <c r="A255" s="417"/>
      <c r="B255" s="533"/>
      <c r="C255" s="533"/>
      <c r="D255" s="534"/>
      <c r="E255" s="508"/>
      <c r="F255" s="521"/>
      <c r="G255" s="535"/>
      <c r="H255" s="535"/>
      <c r="I255" s="535"/>
      <c r="J255" s="535"/>
      <c r="K255" s="481"/>
    </row>
    <row r="256" spans="1:11" ht="21.75" hidden="1" customHeight="1">
      <c r="A256" s="418"/>
      <c r="B256" s="536"/>
      <c r="C256" s="536"/>
      <c r="D256" s="537"/>
      <c r="E256" s="456"/>
      <c r="F256" s="538"/>
      <c r="G256" s="539"/>
      <c r="H256" s="539"/>
      <c r="I256" s="539"/>
      <c r="J256" s="539"/>
      <c r="K256" s="418"/>
    </row>
    <row r="257" spans="1:11" ht="23.25" hidden="1" customHeight="1">
      <c r="A257" s="418"/>
      <c r="B257" s="451"/>
      <c r="C257" s="451"/>
      <c r="D257" s="452"/>
      <c r="E257" s="420"/>
      <c r="F257" s="539"/>
      <c r="G257" s="539"/>
      <c r="H257" s="539"/>
      <c r="I257" s="539"/>
      <c r="J257" s="539"/>
      <c r="K257" s="418"/>
    </row>
    <row r="258" spans="1:11" ht="43.5" hidden="1" customHeight="1"/>
    <row r="259" spans="1:11" ht="15.5" hidden="1"/>
    <row r="260" spans="1:11" ht="15.5" hidden="1"/>
    <row r="261" spans="1:11" ht="15.5" hidden="1"/>
    <row r="262" spans="1:11" ht="15.5" hidden="1"/>
    <row r="263" spans="1:11" ht="15.5" hidden="1"/>
    <row r="264" spans="1:11" ht="15.5" hidden="1"/>
    <row r="265" spans="1:11" ht="12.75" hidden="1" customHeight="1"/>
    <row r="266" spans="1:11" ht="12.75" hidden="1" customHeight="1"/>
    <row r="267" spans="1:11" ht="12.75" hidden="1" customHeight="1"/>
    <row r="268" spans="1:11" ht="12.75" hidden="1" customHeight="1"/>
    <row r="269" spans="1:11" ht="12.75" hidden="1" customHeight="1"/>
  </sheetData>
  <sheetProtection formatCells="0" formatRows="0" selectLockedCells="1" autoFilter="0"/>
  <autoFilter ref="A10:A257"/>
  <mergeCells count="323">
    <mergeCell ref="B5:J5"/>
    <mergeCell ref="G9:J9"/>
    <mergeCell ref="B33:F33"/>
    <mergeCell ref="G33:J33"/>
    <mergeCell ref="B34:F34"/>
    <mergeCell ref="G34:J34"/>
    <mergeCell ref="B35:J35"/>
    <mergeCell ref="B36:J36"/>
    <mergeCell ref="B37:J37"/>
    <mergeCell ref="C11:C14"/>
    <mergeCell ref="C15:C18"/>
    <mergeCell ref="C19:C21"/>
    <mergeCell ref="C22:C25"/>
    <mergeCell ref="C26:C28"/>
    <mergeCell ref="C29:C32"/>
    <mergeCell ref="G11:G14"/>
    <mergeCell ref="G15:G18"/>
    <mergeCell ref="G19:G21"/>
    <mergeCell ref="G22:G25"/>
    <mergeCell ref="G26:G28"/>
    <mergeCell ref="G29:G32"/>
    <mergeCell ref="B9:C10"/>
    <mergeCell ref="D9:E10"/>
    <mergeCell ref="H11:H14"/>
    <mergeCell ref="B114:F114"/>
    <mergeCell ref="G114:J114"/>
    <mergeCell ref="B115:F115"/>
    <mergeCell ref="G115:J115"/>
    <mergeCell ref="B116:J116"/>
    <mergeCell ref="B117:J117"/>
    <mergeCell ref="C58:C60"/>
    <mergeCell ref="C61:C64"/>
    <mergeCell ref="C65:C68"/>
    <mergeCell ref="C69:C74"/>
    <mergeCell ref="C75:C79"/>
    <mergeCell ref="C80:C83"/>
    <mergeCell ref="C84:C87"/>
    <mergeCell ref="C88:C90"/>
    <mergeCell ref="C91:C94"/>
    <mergeCell ref="C95:C97"/>
    <mergeCell ref="C98:C100"/>
    <mergeCell ref="C101:C104"/>
    <mergeCell ref="C105:C107"/>
    <mergeCell ref="C108:C111"/>
    <mergeCell ref="C112:C113"/>
    <mergeCell ref="B105:B107"/>
    <mergeCell ref="B101:B104"/>
    <mergeCell ref="B108:B111"/>
    <mergeCell ref="B112:B113"/>
    <mergeCell ref="B135:B136"/>
    <mergeCell ref="B240:J240"/>
    <mergeCell ref="B241:J241"/>
    <mergeCell ref="B242:J242"/>
    <mergeCell ref="B243:J243"/>
    <mergeCell ref="B244:J244"/>
    <mergeCell ref="B237:F237"/>
    <mergeCell ref="G237:J237"/>
    <mergeCell ref="B238:F238"/>
    <mergeCell ref="G238:J238"/>
    <mergeCell ref="B239:J239"/>
    <mergeCell ref="B212:B216"/>
    <mergeCell ref="B217:B221"/>
    <mergeCell ref="B222:B226"/>
    <mergeCell ref="B227:B229"/>
    <mergeCell ref="B230:B231"/>
    <mergeCell ref="B232:B234"/>
    <mergeCell ref="B235:B236"/>
    <mergeCell ref="C212:C216"/>
    <mergeCell ref="C217:C221"/>
    <mergeCell ref="C222:C226"/>
    <mergeCell ref="B11:B14"/>
    <mergeCell ref="B15:B18"/>
    <mergeCell ref="B19:B21"/>
    <mergeCell ref="B22:B25"/>
    <mergeCell ref="B26:B28"/>
    <mergeCell ref="B29:B32"/>
    <mergeCell ref="B58:B60"/>
    <mergeCell ref="B61:B64"/>
    <mergeCell ref="B65:B68"/>
    <mergeCell ref="B52:C52"/>
    <mergeCell ref="G156:J156"/>
    <mergeCell ref="B157:J157"/>
    <mergeCell ref="B158:J158"/>
    <mergeCell ref="B159:J159"/>
    <mergeCell ref="B254:C254"/>
    <mergeCell ref="E254:J254"/>
    <mergeCell ref="B245:J245"/>
    <mergeCell ref="B246:J246"/>
    <mergeCell ref="B247:J247"/>
    <mergeCell ref="B253:C253"/>
    <mergeCell ref="E253:J253"/>
    <mergeCell ref="C227:C229"/>
    <mergeCell ref="C230:C231"/>
    <mergeCell ref="C232:C234"/>
    <mergeCell ref="C235:C236"/>
    <mergeCell ref="G222:G226"/>
    <mergeCell ref="G227:G229"/>
    <mergeCell ref="G230:G231"/>
    <mergeCell ref="G232:G234"/>
    <mergeCell ref="G235:G236"/>
    <mergeCell ref="E167:J167"/>
    <mergeCell ref="J185:J189"/>
    <mergeCell ref="J105:J107"/>
    <mergeCell ref="G141:G142"/>
    <mergeCell ref="B137:B140"/>
    <mergeCell ref="B141:B142"/>
    <mergeCell ref="B143:B146"/>
    <mergeCell ref="B147:B150"/>
    <mergeCell ref="B151:B152"/>
    <mergeCell ref="B153:B154"/>
    <mergeCell ref="B175:B180"/>
    <mergeCell ref="B167:C167"/>
    <mergeCell ref="B168:C168"/>
    <mergeCell ref="B170:J170"/>
    <mergeCell ref="G173:J173"/>
    <mergeCell ref="C175:C180"/>
    <mergeCell ref="B160:J160"/>
    <mergeCell ref="B161:J161"/>
    <mergeCell ref="G143:G146"/>
    <mergeCell ref="G147:G150"/>
    <mergeCell ref="G151:G152"/>
    <mergeCell ref="G153:G154"/>
    <mergeCell ref="G175:G180"/>
    <mergeCell ref="B155:F155"/>
    <mergeCell ref="G155:J155"/>
    <mergeCell ref="B156:F156"/>
    <mergeCell ref="I108:I111"/>
    <mergeCell ref="I112:I113"/>
    <mergeCell ref="E168:J168"/>
    <mergeCell ref="H143:H146"/>
    <mergeCell ref="H147:H150"/>
    <mergeCell ref="H151:H152"/>
    <mergeCell ref="H153:H154"/>
    <mergeCell ref="H175:H180"/>
    <mergeCell ref="G65:G68"/>
    <mergeCell ref="G69:G74"/>
    <mergeCell ref="G75:G79"/>
    <mergeCell ref="G80:G83"/>
    <mergeCell ref="G84:G87"/>
    <mergeCell ref="G88:G90"/>
    <mergeCell ref="G91:G94"/>
    <mergeCell ref="H141:H142"/>
    <mergeCell ref="I98:I100"/>
    <mergeCell ref="I101:I104"/>
    <mergeCell ref="I105:I107"/>
    <mergeCell ref="J88:J90"/>
    <mergeCell ref="J91:J94"/>
    <mergeCell ref="J95:J97"/>
    <mergeCell ref="J98:J100"/>
    <mergeCell ref="J101:J104"/>
    <mergeCell ref="B133:C134"/>
    <mergeCell ref="D133:E134"/>
    <mergeCell ref="C135:C136"/>
    <mergeCell ref="C137:C140"/>
    <mergeCell ref="G95:G97"/>
    <mergeCell ref="G98:G100"/>
    <mergeCell ref="G101:G104"/>
    <mergeCell ref="G105:G107"/>
    <mergeCell ref="G108:G111"/>
    <mergeCell ref="G112:G113"/>
    <mergeCell ref="G135:G136"/>
    <mergeCell ref="G137:G140"/>
    <mergeCell ref="B118:J118"/>
    <mergeCell ref="B119:J119"/>
    <mergeCell ref="B120:J120"/>
    <mergeCell ref="B121:J121"/>
    <mergeCell ref="B128:C128"/>
    <mergeCell ref="E128:J128"/>
    <mergeCell ref="B129:C129"/>
    <mergeCell ref="E129:J129"/>
    <mergeCell ref="G133:J133"/>
    <mergeCell ref="H112:H113"/>
    <mergeCell ref="H135:H136"/>
    <mergeCell ref="H137:H140"/>
    <mergeCell ref="H212:H216"/>
    <mergeCell ref="H217:H221"/>
    <mergeCell ref="I185:I189"/>
    <mergeCell ref="I212:I216"/>
    <mergeCell ref="I217:I221"/>
    <mergeCell ref="B205:C205"/>
    <mergeCell ref="E205:J205"/>
    <mergeCell ref="B207:J207"/>
    <mergeCell ref="G212:G216"/>
    <mergeCell ref="G217:G221"/>
    <mergeCell ref="B192:J192"/>
    <mergeCell ref="B193:J193"/>
    <mergeCell ref="B194:J194"/>
    <mergeCell ref="B195:J195"/>
    <mergeCell ref="B196:J196"/>
    <mergeCell ref="B197:J197"/>
    <mergeCell ref="B198:J198"/>
    <mergeCell ref="B204:C204"/>
    <mergeCell ref="E204:J204"/>
    <mergeCell ref="J212:J216"/>
    <mergeCell ref="J217:J221"/>
    <mergeCell ref="B185:B189"/>
    <mergeCell ref="C185:C189"/>
    <mergeCell ref="H185:H189"/>
    <mergeCell ref="H101:H104"/>
    <mergeCell ref="H105:H107"/>
    <mergeCell ref="H58:H60"/>
    <mergeCell ref="H61:H64"/>
    <mergeCell ref="H65:H68"/>
    <mergeCell ref="H69:H74"/>
    <mergeCell ref="B40:J40"/>
    <mergeCell ref="J69:J74"/>
    <mergeCell ref="G185:G189"/>
    <mergeCell ref="J75:J79"/>
    <mergeCell ref="J80:J83"/>
    <mergeCell ref="J84:J87"/>
    <mergeCell ref="I175:I180"/>
    <mergeCell ref="I181:I184"/>
    <mergeCell ref="I141:I142"/>
    <mergeCell ref="I143:I146"/>
    <mergeCell ref="J108:J111"/>
    <mergeCell ref="J112:J113"/>
    <mergeCell ref="I147:I150"/>
    <mergeCell ref="I151:I152"/>
    <mergeCell ref="I153:I154"/>
    <mergeCell ref="C141:C142"/>
    <mergeCell ref="C143:C146"/>
    <mergeCell ref="C147:C150"/>
    <mergeCell ref="B38:J38"/>
    <mergeCell ref="B39:J39"/>
    <mergeCell ref="H75:H79"/>
    <mergeCell ref="H80:H83"/>
    <mergeCell ref="H84:H87"/>
    <mergeCell ref="H88:H90"/>
    <mergeCell ref="H91:H94"/>
    <mergeCell ref="H95:H97"/>
    <mergeCell ref="H98:H100"/>
    <mergeCell ref="B69:B74"/>
    <mergeCell ref="B75:B79"/>
    <mergeCell ref="B80:B83"/>
    <mergeCell ref="B84:B87"/>
    <mergeCell ref="B88:B90"/>
    <mergeCell ref="B91:B94"/>
    <mergeCell ref="B95:B97"/>
    <mergeCell ref="B98:B100"/>
    <mergeCell ref="E52:J52"/>
    <mergeCell ref="G56:J56"/>
    <mergeCell ref="H222:H226"/>
    <mergeCell ref="H227:H229"/>
    <mergeCell ref="H230:H231"/>
    <mergeCell ref="H232:H234"/>
    <mergeCell ref="H108:H111"/>
    <mergeCell ref="H235:H236"/>
    <mergeCell ref="I11:I14"/>
    <mergeCell ref="I15:I18"/>
    <mergeCell ref="I19:I21"/>
    <mergeCell ref="I22:I25"/>
    <mergeCell ref="I26:I28"/>
    <mergeCell ref="I29:I32"/>
    <mergeCell ref="I58:I60"/>
    <mergeCell ref="I61:I64"/>
    <mergeCell ref="I65:I68"/>
    <mergeCell ref="I69:I74"/>
    <mergeCell ref="I75:I79"/>
    <mergeCell ref="I80:I83"/>
    <mergeCell ref="I84:I87"/>
    <mergeCell ref="I88:I90"/>
    <mergeCell ref="I91:I94"/>
    <mergeCell ref="I95:I97"/>
    <mergeCell ref="I135:I136"/>
    <mergeCell ref="I137:I140"/>
    <mergeCell ref="J11:J14"/>
    <mergeCell ref="J15:J18"/>
    <mergeCell ref="J19:J21"/>
    <mergeCell ref="J22:J25"/>
    <mergeCell ref="J26:J28"/>
    <mergeCell ref="J29:J32"/>
    <mergeCell ref="J58:J60"/>
    <mergeCell ref="J61:J64"/>
    <mergeCell ref="J65:J68"/>
    <mergeCell ref="B41:J41"/>
    <mergeCell ref="B42:J42"/>
    <mergeCell ref="B43:J43"/>
    <mergeCell ref="B44:J44"/>
    <mergeCell ref="B51:C51"/>
    <mergeCell ref="E51:J51"/>
    <mergeCell ref="B56:C57"/>
    <mergeCell ref="D56:E57"/>
    <mergeCell ref="H15:H18"/>
    <mergeCell ref="H19:H21"/>
    <mergeCell ref="H22:H25"/>
    <mergeCell ref="H26:H28"/>
    <mergeCell ref="H29:H32"/>
    <mergeCell ref="G58:G60"/>
    <mergeCell ref="G61:G64"/>
    <mergeCell ref="J222:J226"/>
    <mergeCell ref="J227:J229"/>
    <mergeCell ref="J230:J231"/>
    <mergeCell ref="J232:J234"/>
    <mergeCell ref="J235:J236"/>
    <mergeCell ref="I222:I226"/>
    <mergeCell ref="I227:I229"/>
    <mergeCell ref="I230:I231"/>
    <mergeCell ref="I232:I234"/>
    <mergeCell ref="I235:I236"/>
    <mergeCell ref="B210:C211"/>
    <mergeCell ref="D210:E211"/>
    <mergeCell ref="B173:C174"/>
    <mergeCell ref="D173:E174"/>
    <mergeCell ref="J135:J136"/>
    <mergeCell ref="J137:J140"/>
    <mergeCell ref="J141:J142"/>
    <mergeCell ref="J143:J146"/>
    <mergeCell ref="J147:J150"/>
    <mergeCell ref="J151:J152"/>
    <mergeCell ref="J153:J154"/>
    <mergeCell ref="J175:J180"/>
    <mergeCell ref="J181:J184"/>
    <mergeCell ref="G210:J210"/>
    <mergeCell ref="B190:F190"/>
    <mergeCell ref="G190:J190"/>
    <mergeCell ref="B191:F191"/>
    <mergeCell ref="G191:J191"/>
    <mergeCell ref="C151:C152"/>
    <mergeCell ref="C153:C154"/>
    <mergeCell ref="B181:B184"/>
    <mergeCell ref="H181:H184"/>
    <mergeCell ref="C181:C184"/>
    <mergeCell ref="G181:G184"/>
  </mergeCells>
  <conditionalFormatting sqref="A4:XFD44 A249:XFD65536 A248:D248 F248:IV248 A200:XFD247 A199:D199 F199:IV199 A163:XFD198 A162:D162 F162:IV162 A124:XFD161 A123:D123 F123:IV123 A46:XFD122 A45:D45 F45:IV45 A1:A3 K1:IV3">
    <cfRule type="cellIs" dxfId="832" priority="1" operator="equal">
      <formula>0</formula>
    </cfRule>
  </conditionalFormatting>
  <conditionalFormatting sqref="C239:F247 A230:K234 F219 B33:F34 B210:C211 B173:C174 A153:K154 C191:C236 E131:F132 B133:C134 A108:K113 A95:K104 A88:K90 G131:J258 D58:F113 D52:D55 D58:D132 E22:F44 K4 K6:K258 A4:C20 D4:F8 D15:K18 C21:D50 F21 D11:F20 G53:J127 G4:J50 E220:F236 C52:C189 D175:F189 C156:F156 A21:B258 B114:F115 E212:F218 D212:D236 E58:F122 D135:F161 D191:F198 B167:J168 B128:J129 B51:J52 B200:J205 B249:J254 C249:F258 B248:D248 F248:J248 D200:F209 B199:D199 F199:J199 D163:F172 B162:D168 F162 E124:F127 F123 E46:F55 F45">
    <cfRule type="expression" dxfId="831" priority="5">
      <formula>KJN&lt;&gt;0</formula>
    </cfRule>
  </conditionalFormatting>
  <conditionalFormatting sqref="C239:F247 F219 B33:F34 B210:C211 B173:C174 C191:C236 E131:F132 B133:C134 G131:J258 D58:F113 D52:D55 D58:D132 E22:F44 B5:C20 D5:F8 D15:J18 C21:D50 F21 D11:F20 G53:J127 G5:J50 E220:F236 C52:C189 D175:F189 C156:F156 B21:B258 B114:F115 E212:F218 D212:D236 E58:F122 D135:F161 D191:F198 B167:J168 B128:J129 B51:J52 B200:J205 B249:J254 C249:F258 B248:D248 F248:J248 D200:F209 B199:D199 F199:J199 D163:F172 B162:D168 F162 E124:F127 F123 E46:F55 F45">
    <cfRule type="expression" dxfId="830" priority="6" stopIfTrue="1">
      <formula>a111_1&lt;&gt;1</formula>
    </cfRule>
  </conditionalFormatting>
  <conditionalFormatting sqref="G212:J236 G175:J189 G58:J113 G135:J154 G11:J32">
    <cfRule type="cellIs" dxfId="829" priority="9" stopIfTrue="1" operator="equal">
      <formula>0</formula>
    </cfRule>
  </conditionalFormatting>
  <conditionalFormatting sqref="K212:K236 K175:K189 K135:K154 K58:K113 K11:K32">
    <cfRule type="cellIs" dxfId="828" priority="10" stopIfTrue="1" operator="equal">
      <formula>"Isi Salah Satu"</formula>
    </cfRule>
    <cfRule type="cellIs" dxfId="827" priority="11" stopIfTrue="1" operator="equal">
      <formula>"""Isi Salah Satu"""</formula>
    </cfRule>
  </conditionalFormatting>
  <dataValidations count="9">
    <dataValidation allowBlank="1" showInputMessage="1" showErrorMessage="1" prompt="Berikan skor untuk masing‐masing kriteria berdasarkan bukti yang relevan yang teridentifikasi." sqref="G9 G56 G133 G173 G210"/>
    <dataValidation allowBlank="1" showInputMessage="1" showErrorMessage="1" prompt="Untuk merubah kembali menu utama_x000a_Isi Data Guru_x000a_Selengkapnya" sqref="E45 B51:C51 E51:J51 B52:C52 E52:J52 E123 B128:C128 E128:J128 B129:C129 E129:J129 E162 B167:C167 E167:J167 B168:C168 E168:J168 E199 B204:C204 E204:J204 B205:C205 E205:J205 E248 B253:C253 E253:J253 B254:C254 E254:J254"/>
    <dataValidation allowBlank="1" showInputMessage="1" showErrorMessage="1" prompt="Tulislah deskripsi kinerja yang telah dilakukan kepala sekolah untuk masing‐masing kompetensi berdasarkan kriteria, bukti fisik yang teramati, dan skor rata‐rata komponen tersebut." sqref="C169:F169 C206:F206 C248:D252 C122:D127 C162:D166 C255:F256 C199:D203"/>
    <dataValidation allowBlank="1" showInputMessage="1" showErrorMessage="1" prompt="Jika tidak ditemukan bukti sesuai indikator atau ditemukan bukti yang tidak sesuai indikator maka sel ini JANGAN DIBERI CATATAN APAPUN" sqref="F11:F32 F58:F113 F135:F154 F175:F189 F212:F236"/>
    <dataValidation allowBlank="1" showInputMessage="1" showErrorMessage="1" error="Ops...salah!_x000a_yang bener 1..." sqref="G33:G34 G114:G115 G155:G156 G190:G191 G237:G238"/>
    <dataValidation type="whole" operator="equal" allowBlank="1" showInputMessage="1" showErrorMessage="1" error="Ops...salah!_x000a_yang bener 1..." sqref="G54:G55 G131:G132 G171:G172 G208:G209">
      <formula1>1</formula1>
    </dataValidation>
    <dataValidation type="whole" operator="equal" allowBlank="1" showInputMessage="1" showErrorMessage="1" error="Waw ...salah ya?_x000a_yang bener 2 kan...!" sqref="H54:H55 H131:H132 H171:H172 H208:H209">
      <formula1>2</formula1>
    </dataValidation>
    <dataValidation type="whole" operator="equal" allowBlank="1" showInputMessage="1" showErrorMessage="1" error="Weleh - weleh...salah ketik ya ?_x000a_Yang bener 3 bro..!" sqref="I54:I55 I131:I132 I171:I172 I208:I209">
      <formula1>3</formula1>
    </dataValidation>
    <dataValidation type="whole" operator="equal" allowBlank="1" showInputMessage="1" showErrorMessage="1" error="Ops...salah...ya?_x000a_yang bener 4 kale...!!!" sqref="J54:J55 J131:J132 J171:J172 J208:J209">
      <formula1>4</formula1>
    </dataValidation>
  </dataValidations>
  <printOptions horizontalCentered="1"/>
  <pageMargins left="0.31" right="0.12" top="0.51" bottom="0.24" header="0.31" footer="0.31"/>
  <pageSetup paperSize="9" scale="93" orientation="portrait"/>
  <rowBreaks count="5" manualBreakCount="5">
    <brk id="74" max="9" man="1"/>
    <brk id="90" max="9" man="1"/>
    <brk id="100" max="9" man="1"/>
    <brk id="142" max="9" man="1"/>
    <brk id="234" max="9" man="1"/>
  </row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50"/>
  <sheetViews>
    <sheetView showGridLines="0" showRowColHeaders="0" workbookViewId="0">
      <pane xSplit="8" ySplit="3" topLeftCell="I28" activePane="bottomRight" state="frozen"/>
      <selection pane="topRight"/>
      <selection pane="bottomLeft"/>
      <selection pane="bottomRight" activeCell="H40" sqref="H40"/>
    </sheetView>
  </sheetViews>
  <sheetFormatPr defaultColWidth="0" defaultRowHeight="14.5" zeroHeight="1"/>
  <cols>
    <col min="1" max="1" width="11.90625" customWidth="1"/>
    <col min="2" max="2" width="7.08984375" customWidth="1"/>
    <col min="3" max="3" width="27.6328125" customWidth="1"/>
    <col min="4" max="4" width="1.90625" customWidth="1"/>
    <col min="5" max="5" width="12.54296875" customWidth="1"/>
    <col min="6" max="6" width="15.90625" customWidth="1"/>
    <col min="7" max="7" width="19.453125" customWidth="1"/>
    <col min="8" max="8" width="11.90625" customWidth="1"/>
    <col min="9" max="16384" width="9.08984375" hidden="1"/>
  </cols>
  <sheetData>
    <row r="1" spans="1:8">
      <c r="B1" s="968" t="s">
        <v>564</v>
      </c>
      <c r="C1" s="968"/>
      <c r="D1" s="968"/>
      <c r="E1" s="968"/>
      <c r="F1" s="970"/>
      <c r="G1" s="970"/>
      <c r="H1" s="970"/>
    </row>
    <row r="2" spans="1:8">
      <c r="B2" s="968" t="s">
        <v>565</v>
      </c>
      <c r="C2" s="968"/>
      <c r="D2" s="968"/>
      <c r="E2" s="968"/>
      <c r="F2" s="970"/>
      <c r="G2" s="970"/>
      <c r="H2" s="970"/>
    </row>
    <row r="3" spans="1:8">
      <c r="B3" s="968"/>
      <c r="C3" s="968"/>
      <c r="D3" s="968"/>
      <c r="E3" s="968"/>
      <c r="F3" s="970"/>
      <c r="G3" s="970"/>
      <c r="H3" s="970"/>
    </row>
    <row r="4" spans="1:8" s="2" customFormat="1">
      <c r="A4" s="380"/>
      <c r="B4" s="381"/>
      <c r="C4" s="381"/>
      <c r="D4" s="381"/>
      <c r="E4" s="381"/>
      <c r="F4" s="382"/>
      <c r="G4" s="382"/>
      <c r="H4" s="382"/>
    </row>
    <row r="5" spans="1:8" s="2" customFormat="1" ht="15.5">
      <c r="A5" s="382"/>
      <c r="B5" s="969" t="s">
        <v>806</v>
      </c>
      <c r="C5" s="969"/>
      <c r="D5" s="969"/>
      <c r="E5" s="969"/>
      <c r="F5" s="969"/>
      <c r="G5" s="969"/>
      <c r="H5" s="382"/>
    </row>
    <row r="6" spans="1:8" s="2" customFormat="1">
      <c r="A6" s="382"/>
      <c r="B6" s="383"/>
      <c r="C6" s="383"/>
      <c r="D6" s="383"/>
      <c r="E6" s="383"/>
      <c r="F6" s="38"/>
      <c r="G6" s="38"/>
      <c r="H6" s="382"/>
    </row>
    <row r="7" spans="1:8" s="2" customFormat="1">
      <c r="A7" s="382"/>
      <c r="B7" s="384" t="str">
        <f>DATA!B8</f>
        <v>A.   IDENTITAS GURU YANG DINILAI</v>
      </c>
      <c r="C7" s="383"/>
      <c r="D7" s="383"/>
      <c r="E7" s="383"/>
      <c r="F7" s="38"/>
      <c r="G7" s="38"/>
      <c r="H7" s="382"/>
    </row>
    <row r="8" spans="1:8" s="2" customFormat="1">
      <c r="A8" s="382"/>
      <c r="B8" s="385" t="str">
        <f>DATA!B9</f>
        <v>Nama</v>
      </c>
      <c r="C8" s="383"/>
      <c r="D8" s="386" t="s">
        <v>492</v>
      </c>
      <c r="E8" s="967">
        <f>akks!F9</f>
        <v>0</v>
      </c>
      <c r="F8" s="967"/>
      <c r="G8" s="967"/>
      <c r="H8" s="382"/>
    </row>
    <row r="9" spans="1:8" s="2" customFormat="1">
      <c r="A9" s="382"/>
      <c r="B9" s="385" t="str">
        <f>DATA!B10</f>
        <v>NI P</v>
      </c>
      <c r="C9" s="383"/>
      <c r="D9" s="386" t="s">
        <v>492</v>
      </c>
      <c r="E9" s="966">
        <f>akks!F10</f>
        <v>0</v>
      </c>
      <c r="F9" s="966"/>
      <c r="G9" s="966"/>
      <c r="H9" s="382"/>
    </row>
    <row r="10" spans="1:8" s="2" customFormat="1">
      <c r="A10" s="382"/>
      <c r="B10" s="385" t="str">
        <f>DATA!B11</f>
        <v>Tempat/Tanggal Lahir</v>
      </c>
      <c r="C10" s="383"/>
      <c r="D10" s="386" t="s">
        <v>492</v>
      </c>
      <c r="E10" s="966">
        <f>akks!F11</f>
        <v>0</v>
      </c>
      <c r="F10" s="966"/>
      <c r="G10" s="966"/>
      <c r="H10" s="382"/>
    </row>
    <row r="11" spans="1:8" s="2" customFormat="1">
      <c r="A11" s="382"/>
      <c r="B11" s="385" t="str">
        <f>DATA!B12</f>
        <v>Pangkat/Golongan</v>
      </c>
      <c r="C11" s="383"/>
      <c r="D11" s="386" t="s">
        <v>492</v>
      </c>
      <c r="E11" s="966" t="str">
        <f>akks!F12</f>
        <v>Penata Muda Tk I, III/b</v>
      </c>
      <c r="F11" s="966"/>
      <c r="G11" s="966"/>
      <c r="H11" s="382"/>
    </row>
    <row r="12" spans="1:8" s="2" customFormat="1">
      <c r="A12" s="382"/>
      <c r="B12" s="385" t="str">
        <f>DATA!B13</f>
        <v>TMT sebagai guru</v>
      </c>
      <c r="C12" s="383"/>
      <c r="D12" s="386" t="s">
        <v>492</v>
      </c>
      <c r="E12" s="966">
        <f>akks!F13</f>
        <v>0</v>
      </c>
      <c r="F12" s="966"/>
      <c r="G12" s="966"/>
      <c r="H12" s="382"/>
    </row>
    <row r="13" spans="1:8" s="2" customFormat="1">
      <c r="A13" s="382"/>
      <c r="B13" s="385" t="str">
        <f>DATA!B14</f>
        <v>Masa Kerja</v>
      </c>
      <c r="C13" s="383"/>
      <c r="D13" s="386" t="s">
        <v>492</v>
      </c>
      <c r="E13" s="966">
        <f>akks!F14</f>
        <v>0</v>
      </c>
      <c r="F13" s="966"/>
      <c r="G13" s="966"/>
      <c r="H13" s="382"/>
    </row>
    <row r="14" spans="1:8" s="2" customFormat="1">
      <c r="A14" s="382"/>
      <c r="B14" s="385" t="str">
        <f>DATA!B15</f>
        <v>Jenis Kelamin</v>
      </c>
      <c r="C14" s="383"/>
      <c r="D14" s="386" t="s">
        <v>492</v>
      </c>
      <c r="E14" s="966">
        <f>akks!F15</f>
        <v>0</v>
      </c>
      <c r="F14" s="966"/>
      <c r="G14" s="966"/>
      <c r="H14" s="382"/>
    </row>
    <row r="15" spans="1:8" s="2" customFormat="1">
      <c r="A15" s="382"/>
      <c r="B15" s="385" t="str">
        <f>DATA!B16</f>
        <v>PendidikanTerakhir</v>
      </c>
      <c r="C15" s="383"/>
      <c r="D15" s="386" t="s">
        <v>492</v>
      </c>
      <c r="E15" s="966">
        <f>akks!F16</f>
        <v>0</v>
      </c>
      <c r="F15" s="966"/>
      <c r="G15" s="966"/>
      <c r="H15" s="382"/>
    </row>
    <row r="16" spans="1:8" s="2" customFormat="1">
      <c r="A16" s="382"/>
      <c r="B16" s="385" t="str">
        <f>DATA!B17</f>
        <v>Tugas Tambahan</v>
      </c>
      <c r="C16" s="383"/>
      <c r="D16" s="386" t="s">
        <v>492</v>
      </c>
      <c r="E16" s="966">
        <f>akks!F17</f>
        <v>0</v>
      </c>
      <c r="F16" s="966"/>
      <c r="G16" s="966"/>
      <c r="H16" s="382"/>
    </row>
    <row r="17" spans="1:8" s="2" customFormat="1">
      <c r="A17" s="382"/>
      <c r="B17" s="384" t="str">
        <f>akks!B18</f>
        <v>B.  IDENTITAS LEMBAGA</v>
      </c>
      <c r="C17" s="383"/>
      <c r="D17" s="386"/>
      <c r="E17" s="966">
        <f>akks!F18</f>
        <v>0</v>
      </c>
      <c r="F17" s="966"/>
      <c r="G17" s="966"/>
      <c r="H17" s="382"/>
    </row>
    <row r="18" spans="1:8" s="2" customFormat="1">
      <c r="A18" s="382"/>
      <c r="B18" s="385" t="str">
        <f>akks!B19</f>
        <v>Nama Instansi/Sekolah</v>
      </c>
      <c r="C18" s="383"/>
      <c r="D18" s="386" t="s">
        <v>492</v>
      </c>
      <c r="E18" s="967">
        <f>akks!F19</f>
        <v>0</v>
      </c>
      <c r="F18" s="967"/>
      <c r="G18" s="967"/>
      <c r="H18" s="382"/>
    </row>
    <row r="19" spans="1:8" s="2" customFormat="1">
      <c r="A19" s="382"/>
      <c r="B19" s="385" t="str">
        <f>akks!B20</f>
        <v>Telp/Fax</v>
      </c>
      <c r="C19" s="383"/>
      <c r="D19" s="386" t="s">
        <v>492</v>
      </c>
      <c r="E19" s="966">
        <f>akks!F20</f>
        <v>0</v>
      </c>
      <c r="F19" s="966"/>
      <c r="G19" s="966"/>
      <c r="H19" s="382"/>
    </row>
    <row r="20" spans="1:8" s="2" customFormat="1">
      <c r="A20" s="382"/>
      <c r="B20" s="385" t="str">
        <f>akks!B21</f>
        <v>Kelurahan</v>
      </c>
      <c r="C20" s="383"/>
      <c r="D20" s="386" t="s">
        <v>492</v>
      </c>
      <c r="E20" s="966">
        <f>akks!F21</f>
        <v>0</v>
      </c>
      <c r="F20" s="966"/>
      <c r="G20" s="966"/>
      <c r="H20" s="382"/>
    </row>
    <row r="21" spans="1:8" s="2" customFormat="1">
      <c r="A21" s="382"/>
      <c r="B21" s="385" t="str">
        <f>akks!B22</f>
        <v>Kecamatan</v>
      </c>
      <c r="C21" s="383"/>
      <c r="D21" s="386" t="s">
        <v>492</v>
      </c>
      <c r="E21" s="966">
        <f>akks!F22</f>
        <v>0</v>
      </c>
      <c r="F21" s="966"/>
      <c r="G21" s="966"/>
      <c r="H21" s="382"/>
    </row>
    <row r="22" spans="1:8" s="2" customFormat="1">
      <c r="A22" s="382"/>
      <c r="B22" s="385" t="str">
        <f>akks!B23</f>
        <v>Kab/Kota</v>
      </c>
      <c r="C22" s="383"/>
      <c r="D22" s="386" t="s">
        <v>492</v>
      </c>
      <c r="E22" s="966" t="str">
        <f>akks!F23</f>
        <v>Sleman</v>
      </c>
      <c r="F22" s="966"/>
      <c r="G22" s="966"/>
      <c r="H22" s="382"/>
    </row>
    <row r="23" spans="1:8" s="2" customFormat="1">
      <c r="A23" s="382"/>
      <c r="B23" s="385" t="str">
        <f>akks!B24</f>
        <v>Provinsi</v>
      </c>
      <c r="C23" s="383"/>
      <c r="D23" s="386" t="s">
        <v>492</v>
      </c>
      <c r="E23" s="966" t="str">
        <f>akks!F24</f>
        <v>Daerah Istimewa Yogyakarta</v>
      </c>
      <c r="F23" s="966"/>
      <c r="G23" s="966"/>
      <c r="H23" s="382"/>
    </row>
    <row r="24" spans="1:8">
      <c r="A24" s="380"/>
      <c r="B24" s="387"/>
      <c r="C24" s="388"/>
      <c r="D24" s="388"/>
      <c r="E24" s="388"/>
      <c r="F24" s="388"/>
      <c r="G24" s="388"/>
      <c r="H24" s="380"/>
    </row>
    <row r="25" spans="1:8" ht="39" customHeight="1">
      <c r="A25" s="380"/>
      <c r="B25" s="389" t="s">
        <v>807</v>
      </c>
      <c r="C25" s="963" t="s">
        <v>808</v>
      </c>
      <c r="D25" s="964"/>
      <c r="E25" s="965"/>
      <c r="F25" s="389" t="s">
        <v>809</v>
      </c>
      <c r="G25" s="389" t="s">
        <v>810</v>
      </c>
      <c r="H25" s="380"/>
    </row>
    <row r="26" spans="1:8" ht="30" customHeight="1">
      <c r="A26" s="380"/>
      <c r="B26" s="390">
        <v>1</v>
      </c>
      <c r="C26" s="959" t="s">
        <v>811</v>
      </c>
      <c r="D26" s="960"/>
      <c r="E26" s="961"/>
      <c r="F26" s="390" t="s">
        <v>812</v>
      </c>
      <c r="G26" s="391">
        <f>IPKS!G34</f>
        <v>0</v>
      </c>
      <c r="H26" s="380"/>
    </row>
    <row r="27" spans="1:8" ht="30" customHeight="1">
      <c r="A27" s="380"/>
      <c r="B27" s="390">
        <v>2</v>
      </c>
      <c r="C27" s="959" t="s">
        <v>813</v>
      </c>
      <c r="D27" s="960"/>
      <c r="E27" s="961"/>
      <c r="F27" s="390" t="s">
        <v>814</v>
      </c>
      <c r="G27" s="391">
        <f>IPKS!G115</f>
        <v>0</v>
      </c>
      <c r="H27" s="380"/>
    </row>
    <row r="28" spans="1:8" ht="30" customHeight="1">
      <c r="A28" s="380"/>
      <c r="B28" s="390">
        <v>3</v>
      </c>
      <c r="C28" s="959" t="s">
        <v>815</v>
      </c>
      <c r="D28" s="960"/>
      <c r="E28" s="961"/>
      <c r="F28" s="390" t="s">
        <v>816</v>
      </c>
      <c r="G28" s="391">
        <f>IPKS!G156</f>
        <v>3.25</v>
      </c>
      <c r="H28" s="380"/>
    </row>
    <row r="29" spans="1:8" ht="30" customHeight="1">
      <c r="A29" s="380"/>
      <c r="B29" s="390">
        <v>4</v>
      </c>
      <c r="C29" s="959" t="s">
        <v>817</v>
      </c>
      <c r="D29" s="960"/>
      <c r="E29" s="961"/>
      <c r="F29" s="390" t="s">
        <v>818</v>
      </c>
      <c r="G29" s="391">
        <f>IPKS!G191</f>
        <v>0</v>
      </c>
      <c r="H29" s="380"/>
    </row>
    <row r="30" spans="1:8" ht="30" customHeight="1">
      <c r="A30" s="380"/>
      <c r="B30" s="390">
        <v>5</v>
      </c>
      <c r="C30" s="959" t="s">
        <v>819</v>
      </c>
      <c r="D30" s="960"/>
      <c r="E30" s="961"/>
      <c r="F30" s="390" t="s">
        <v>820</v>
      </c>
      <c r="G30" s="391">
        <f>IPKS!G238</f>
        <v>1</v>
      </c>
      <c r="H30" s="380"/>
    </row>
    <row r="31" spans="1:8" ht="20.149999999999999" customHeight="1">
      <c r="A31" s="380"/>
      <c r="B31" s="953" t="s">
        <v>821</v>
      </c>
      <c r="C31" s="954"/>
      <c r="D31" s="954"/>
      <c r="E31" s="955"/>
      <c r="F31" s="962">
        <f>SUM(G26:G30)</f>
        <v>4.25</v>
      </c>
      <c r="G31" s="962"/>
      <c r="H31" s="380"/>
    </row>
    <row r="32" spans="1:8" ht="20.149999999999999" customHeight="1">
      <c r="A32" s="380"/>
      <c r="B32" s="953" t="s">
        <v>822</v>
      </c>
      <c r="C32" s="954"/>
      <c r="D32" s="954"/>
      <c r="E32" s="955"/>
      <c r="F32" s="962">
        <f>(F31/20)*100</f>
        <v>21.25</v>
      </c>
      <c r="G32" s="962"/>
      <c r="H32" s="380"/>
    </row>
    <row r="33" spans="1:8" ht="20.149999999999999" customHeight="1">
      <c r="A33" s="380"/>
      <c r="B33" s="953" t="s">
        <v>823</v>
      </c>
      <c r="C33" s="954"/>
      <c r="D33" s="954"/>
      <c r="E33" s="955"/>
      <c r="F33" s="956" t="str">
        <f>IF(F32&gt;=91,"Amat Baik",IF(F32&gt;=76,"Baik",IF(F32&gt;=61,"Cukup",IF(F32&gt;=51,"Sedang","Kurang"))))</f>
        <v>Kurang</v>
      </c>
      <c r="G33" s="956"/>
      <c r="H33" s="380"/>
    </row>
    <row r="34" spans="1:8">
      <c r="A34" s="380"/>
      <c r="B34" s="387"/>
      <c r="C34" s="388"/>
      <c r="D34" s="388"/>
      <c r="E34" s="388"/>
      <c r="F34" s="388"/>
      <c r="G34" s="388"/>
      <c r="H34" s="380"/>
    </row>
    <row r="35" spans="1:8">
      <c r="A35" s="380"/>
      <c r="B35" s="392"/>
      <c r="C35" s="393"/>
      <c r="D35" s="393"/>
      <c r="E35" s="393"/>
      <c r="F35" s="393"/>
      <c r="G35" s="393"/>
      <c r="H35" s="380"/>
    </row>
    <row r="36" spans="1:8">
      <c r="A36" s="380"/>
      <c r="B36" s="392"/>
      <c r="C36" s="393"/>
      <c r="D36" s="393"/>
      <c r="E36" s="393"/>
      <c r="F36" s="394" t="s">
        <v>83</v>
      </c>
      <c r="G36" s="395">
        <f>DATA!F21</f>
        <v>0</v>
      </c>
      <c r="H36" s="380"/>
    </row>
    <row r="37" spans="1:8">
      <c r="A37" s="380"/>
      <c r="B37" s="396" t="s">
        <v>507</v>
      </c>
      <c r="C37" s="393"/>
      <c r="D37" s="393"/>
      <c r="E37" s="393"/>
      <c r="F37" s="397" t="s">
        <v>54</v>
      </c>
      <c r="G37" s="398"/>
      <c r="H37" s="380"/>
    </row>
    <row r="38" spans="1:8">
      <c r="A38" s="380"/>
      <c r="B38" s="396" t="s">
        <v>824</v>
      </c>
      <c r="C38" s="393"/>
      <c r="D38" s="393"/>
      <c r="E38" s="393"/>
      <c r="F38" s="397"/>
      <c r="G38" s="398"/>
      <c r="H38" s="380"/>
    </row>
    <row r="39" spans="1:8">
      <c r="A39" s="380"/>
      <c r="B39" s="397"/>
      <c r="C39" s="393"/>
      <c r="D39" s="393"/>
      <c r="E39" s="393"/>
      <c r="F39" s="397"/>
      <c r="G39" s="398"/>
      <c r="H39" s="380"/>
    </row>
    <row r="40" spans="1:8">
      <c r="A40" s="380"/>
      <c r="B40" s="397"/>
      <c r="C40" s="393"/>
      <c r="D40" s="393"/>
      <c r="E40" s="393"/>
      <c r="F40" s="397"/>
      <c r="G40" s="398"/>
      <c r="H40" s="380"/>
    </row>
    <row r="41" spans="1:8">
      <c r="A41" s="380"/>
      <c r="B41" s="397"/>
      <c r="C41" s="393"/>
      <c r="D41" s="393"/>
      <c r="E41" s="393"/>
      <c r="F41" s="397"/>
      <c r="G41" s="398"/>
      <c r="H41" s="380"/>
    </row>
    <row r="42" spans="1:8">
      <c r="A42" s="380"/>
      <c r="B42" s="397"/>
      <c r="C42" s="393"/>
      <c r="D42" s="393"/>
      <c r="E42" s="393"/>
      <c r="F42" s="397"/>
      <c r="G42" s="398"/>
      <c r="H42" s="380"/>
    </row>
    <row r="43" spans="1:8">
      <c r="A43" s="380"/>
      <c r="B43" s="957">
        <f>IPKS!B51</f>
        <v>0</v>
      </c>
      <c r="C43" s="957"/>
      <c r="D43" s="399"/>
      <c r="E43" s="399"/>
      <c r="F43" s="957">
        <f>IPKS!E51</f>
        <v>0</v>
      </c>
      <c r="G43" s="957"/>
      <c r="H43" s="380"/>
    </row>
    <row r="44" spans="1:8">
      <c r="A44" s="380"/>
      <c r="B44" s="958" t="str">
        <f>IPKS!B52</f>
        <v>NIP.</v>
      </c>
      <c r="C44" s="958"/>
      <c r="D44" s="399"/>
      <c r="E44" s="399"/>
      <c r="F44" s="958" t="str">
        <f>IPKS!E52</f>
        <v>NIP.</v>
      </c>
      <c r="G44" s="958"/>
      <c r="H44" s="380"/>
    </row>
    <row r="45" spans="1:8" ht="39.75" customHeight="1">
      <c r="A45" s="380"/>
      <c r="B45" s="380"/>
      <c r="C45" s="380"/>
      <c r="D45" s="380"/>
      <c r="E45" s="380"/>
      <c r="F45" s="380"/>
      <c r="G45" s="380"/>
      <c r="H45" s="380"/>
    </row>
    <row r="50"/>
  </sheetData>
  <mergeCells count="37">
    <mergeCell ref="B1:E1"/>
    <mergeCell ref="B2:E2"/>
    <mergeCell ref="B3:E3"/>
    <mergeCell ref="B5:G5"/>
    <mergeCell ref="E8:G8"/>
    <mergeCell ref="F1:H3"/>
    <mergeCell ref="E9:G9"/>
    <mergeCell ref="E10:G10"/>
    <mergeCell ref="E11:G11"/>
    <mergeCell ref="E12:G12"/>
    <mergeCell ref="E13:G13"/>
    <mergeCell ref="E14:G14"/>
    <mergeCell ref="E15:G15"/>
    <mergeCell ref="E16:G16"/>
    <mergeCell ref="E17:G17"/>
    <mergeCell ref="E18:G18"/>
    <mergeCell ref="E19:G19"/>
    <mergeCell ref="E20:G20"/>
    <mergeCell ref="E21:G21"/>
    <mergeCell ref="E22:G22"/>
    <mergeCell ref="E23:G23"/>
    <mergeCell ref="C25:E25"/>
    <mergeCell ref="C26:E26"/>
    <mergeCell ref="C27:E27"/>
    <mergeCell ref="C28:E28"/>
    <mergeCell ref="C29:E29"/>
    <mergeCell ref="C30:E30"/>
    <mergeCell ref="B31:E31"/>
    <mergeCell ref="F31:G31"/>
    <mergeCell ref="B32:E32"/>
    <mergeCell ref="F32:G32"/>
    <mergeCell ref="B33:E33"/>
    <mergeCell ref="F33:G33"/>
    <mergeCell ref="B43:C43"/>
    <mergeCell ref="F43:G43"/>
    <mergeCell ref="B44:C44"/>
    <mergeCell ref="F44:G44"/>
  </mergeCells>
  <conditionalFormatting sqref="E8:G23">
    <cfRule type="cellIs" dxfId="826" priority="2" operator="equal">
      <formula>0</formula>
    </cfRule>
  </conditionalFormatting>
  <conditionalFormatting sqref="B35:G44">
    <cfRule type="cellIs" dxfId="825" priority="1" operator="equal">
      <formula>0</formula>
    </cfRule>
  </conditionalFormatting>
  <dataValidations count="1">
    <dataValidation allowBlank="1" showInputMessage="1" showErrorMessage="1" prompt="Untuk merubah kembali menu utama_x000a_Isi Data Guru_x000a_Selengkapnya" sqref="F36 B43:C43 F43:G43 B44:C44 F44:G44"/>
  </dataValidations>
  <printOptions horizontalCentered="1"/>
  <pageMargins left="0.7" right="0.7" top="0.5" bottom="0.2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7"/>
  <sheetViews>
    <sheetView showGridLines="0" showRowColHeaders="0" zoomScale="150" zoomScaleNormal="150" workbookViewId="0">
      <selection activeCell="B1" sqref="B1:E3"/>
    </sheetView>
  </sheetViews>
  <sheetFormatPr defaultColWidth="0" defaultRowHeight="0" customHeight="1" zeroHeight="1"/>
  <cols>
    <col min="1" max="1" width="11.90625" style="141" customWidth="1"/>
    <col min="2" max="2" width="5" style="141" customWidth="1"/>
    <col min="3" max="3" width="19.08984375" style="141" customWidth="1"/>
    <col min="4" max="4" width="8.54296875" style="359" customWidth="1"/>
    <col min="5" max="5" width="12.6328125" style="359" customWidth="1"/>
    <col min="6" max="6" width="6.6328125" style="359" customWidth="1"/>
    <col min="7" max="7" width="9" style="359" customWidth="1"/>
    <col min="8" max="8" width="13.08984375" style="359" customWidth="1"/>
    <col min="9" max="9" width="6.453125" style="359" customWidth="1"/>
    <col min="10" max="10" width="8.54296875" style="359" customWidth="1"/>
    <col min="11" max="11" width="9.90625" style="359" customWidth="1"/>
    <col min="12" max="12" width="11.90625" style="141" customWidth="1"/>
    <col min="13" max="16384" width="5.54296875" style="141" hidden="1"/>
  </cols>
  <sheetData>
    <row r="1" spans="1:14" ht="15" customHeight="1">
      <c r="A1" s="250"/>
      <c r="B1" s="980" t="s">
        <v>825</v>
      </c>
      <c r="C1" s="980"/>
      <c r="D1" s="980"/>
      <c r="E1" s="980"/>
      <c r="F1" s="981" t="s">
        <v>826</v>
      </c>
      <c r="G1" s="981"/>
      <c r="H1" s="981"/>
      <c r="I1" s="981"/>
      <c r="J1" s="981"/>
      <c r="K1" s="981"/>
      <c r="L1" s="160"/>
    </row>
    <row r="2" spans="1:14" ht="15" customHeight="1">
      <c r="A2" s="250"/>
      <c r="B2" s="980" t="s">
        <v>827</v>
      </c>
      <c r="C2" s="980"/>
      <c r="D2" s="980"/>
      <c r="E2" s="980"/>
      <c r="F2" s="981" t="s">
        <v>828</v>
      </c>
      <c r="G2" s="981"/>
      <c r="H2" s="981"/>
      <c r="I2" s="981"/>
      <c r="J2" s="981"/>
      <c r="K2" s="981"/>
      <c r="L2" s="160"/>
    </row>
    <row r="3" spans="1:14" ht="15" customHeight="1">
      <c r="A3" s="250"/>
      <c r="B3" s="980" t="s">
        <v>829</v>
      </c>
      <c r="C3" s="980"/>
      <c r="D3" s="980"/>
      <c r="E3" s="980"/>
      <c r="F3" s="981" t="s">
        <v>830</v>
      </c>
      <c r="G3" s="981"/>
      <c r="H3" s="981"/>
      <c r="I3" s="981"/>
      <c r="J3" s="981"/>
      <c r="K3" s="981"/>
      <c r="L3" s="160"/>
    </row>
    <row r="4" spans="1:14" ht="19.5" customHeight="1">
      <c r="A4" s="147"/>
      <c r="B4" s="360"/>
      <c r="C4" s="360"/>
      <c r="D4" s="360"/>
      <c r="E4" s="360"/>
      <c r="F4" s="360"/>
      <c r="G4" s="360"/>
      <c r="H4" s="360"/>
      <c r="I4" s="360"/>
      <c r="J4" s="360"/>
      <c r="K4" s="360"/>
      <c r="L4" s="147"/>
    </row>
    <row r="5" spans="1:14" ht="19.5" customHeight="1">
      <c r="A5" s="147"/>
      <c r="B5" s="977" t="s">
        <v>831</v>
      </c>
      <c r="C5" s="977"/>
      <c r="D5" s="977"/>
      <c r="E5" s="977"/>
      <c r="F5" s="977"/>
      <c r="G5" s="977"/>
      <c r="H5" s="977"/>
      <c r="I5" s="977"/>
      <c r="J5" s="977"/>
      <c r="K5" s="977"/>
      <c r="L5" s="147"/>
    </row>
    <row r="6" spans="1:14" ht="14.5">
      <c r="A6" s="147"/>
      <c r="B6" s="978" t="s">
        <v>832</v>
      </c>
      <c r="C6" s="978"/>
      <c r="D6" s="152" t="str">
        <f>":  "&amp;DATA!F9</f>
        <v xml:space="preserve">:  </v>
      </c>
      <c r="E6" s="152"/>
      <c r="F6" s="152"/>
      <c r="G6" s="152"/>
      <c r="H6" s="152"/>
      <c r="I6" s="361"/>
      <c r="J6" s="361"/>
      <c r="K6" s="361"/>
      <c r="L6" s="147"/>
    </row>
    <row r="7" spans="1:14" ht="14.5">
      <c r="A7" s="147"/>
      <c r="B7" s="978" t="s">
        <v>833</v>
      </c>
      <c r="C7" s="978"/>
      <c r="D7" s="152" t="str">
        <f>":  "&amp;DATA!F10</f>
        <v xml:space="preserve">:  </v>
      </c>
      <c r="E7" s="152"/>
      <c r="F7" s="152"/>
      <c r="G7" s="152"/>
      <c r="H7" s="152"/>
      <c r="I7" s="361"/>
      <c r="J7" s="361"/>
      <c r="K7" s="361"/>
      <c r="L7" s="147"/>
    </row>
    <row r="8" spans="1:14" ht="14.5">
      <c r="A8" s="147"/>
      <c r="B8" s="978" t="s">
        <v>834</v>
      </c>
      <c r="C8" s="978"/>
      <c r="D8" s="152" t="str">
        <f>":  "&amp;DATA!F17</f>
        <v>:</v>
      </c>
      <c r="E8" s="152"/>
      <c r="F8" s="152"/>
      <c r="G8" s="152"/>
      <c r="H8" s="152"/>
      <c r="I8" s="361"/>
      <c r="J8" s="361"/>
      <c r="K8" s="361"/>
      <c r="L8" s="147"/>
    </row>
    <row r="9" spans="1:14" ht="14.5">
      <c r="A9" s="147"/>
      <c r="B9" s="200"/>
      <c r="C9" s="200"/>
      <c r="D9" s="361"/>
      <c r="E9" s="361"/>
      <c r="F9" s="361"/>
      <c r="G9" s="361"/>
      <c r="H9" s="361"/>
      <c r="I9" s="361"/>
      <c r="J9" s="361"/>
      <c r="K9" s="361"/>
      <c r="L9" s="147"/>
    </row>
    <row r="10" spans="1:14" ht="15" customHeight="1">
      <c r="A10" s="147"/>
      <c r="B10" s="972" t="s">
        <v>807</v>
      </c>
      <c r="C10" s="972" t="s">
        <v>835</v>
      </c>
      <c r="D10" s="972" t="s">
        <v>836</v>
      </c>
      <c r="E10" s="972"/>
      <c r="F10" s="972"/>
      <c r="G10" s="972"/>
      <c r="H10" s="972"/>
      <c r="I10" s="972"/>
      <c r="J10" s="979" t="s">
        <v>837</v>
      </c>
      <c r="K10" s="979"/>
      <c r="L10" s="147"/>
    </row>
    <row r="11" spans="1:14" ht="15" customHeight="1">
      <c r="A11" s="147"/>
      <c r="B11" s="972"/>
      <c r="C11" s="972"/>
      <c r="D11" s="363" t="s">
        <v>838</v>
      </c>
      <c r="E11" s="363" t="s">
        <v>839</v>
      </c>
      <c r="F11" s="363" t="s">
        <v>840</v>
      </c>
      <c r="G11" s="363" t="s">
        <v>841</v>
      </c>
      <c r="H11" s="363" t="s">
        <v>842</v>
      </c>
      <c r="I11" s="973" t="s">
        <v>843</v>
      </c>
      <c r="J11" s="974" t="s">
        <v>836</v>
      </c>
      <c r="K11" s="974" t="s">
        <v>844</v>
      </c>
      <c r="L11" s="147"/>
    </row>
    <row r="12" spans="1:14" ht="14.5">
      <c r="A12" s="364"/>
      <c r="B12" s="972"/>
      <c r="C12" s="972"/>
      <c r="D12" s="363" t="s">
        <v>845</v>
      </c>
      <c r="E12" s="363" t="s">
        <v>845</v>
      </c>
      <c r="F12" s="363" t="s">
        <v>846</v>
      </c>
      <c r="G12" s="363" t="s">
        <v>847</v>
      </c>
      <c r="H12" s="363" t="s">
        <v>848</v>
      </c>
      <c r="I12" s="973"/>
      <c r="J12" s="974"/>
      <c r="K12" s="974"/>
      <c r="L12" s="147"/>
    </row>
    <row r="13" spans="1:14" ht="14.5" hidden="1">
      <c r="A13" s="147"/>
      <c r="B13" s="362"/>
      <c r="C13" s="362"/>
      <c r="D13" s="362"/>
      <c r="E13" s="362">
        <v>1</v>
      </c>
      <c r="F13" s="362"/>
      <c r="G13" s="362">
        <v>2</v>
      </c>
      <c r="H13" s="362"/>
      <c r="I13" s="362"/>
      <c r="J13" s="362"/>
      <c r="K13" s="373"/>
      <c r="L13" s="147"/>
    </row>
    <row r="14" spans="1:14" ht="11.25" customHeight="1">
      <c r="A14" s="147"/>
      <c r="B14" s="727" t="s">
        <v>849</v>
      </c>
      <c r="C14" s="727" t="s">
        <v>850</v>
      </c>
      <c r="D14" s="727" t="s">
        <v>851</v>
      </c>
      <c r="E14" s="727" t="s">
        <v>852</v>
      </c>
      <c r="F14" s="727" t="s">
        <v>853</v>
      </c>
      <c r="G14" s="727" t="s">
        <v>854</v>
      </c>
      <c r="H14" s="727" t="s">
        <v>855</v>
      </c>
      <c r="I14" s="727" t="s">
        <v>856</v>
      </c>
      <c r="J14" s="727" t="s">
        <v>857</v>
      </c>
      <c r="K14" s="727" t="s">
        <v>858</v>
      </c>
      <c r="L14" s="147"/>
    </row>
    <row r="15" spans="1:14" s="278" customFormat="1" ht="14.5">
      <c r="A15" s="365" t="str">
        <f>IF(C15=0,"Hilangkan Baris Kosong","Baris Terisi")</f>
        <v>Baris Terisi</v>
      </c>
      <c r="B15" s="366">
        <v>1</v>
      </c>
      <c r="C15" s="367" t="s">
        <v>859</v>
      </c>
      <c r="D15" s="368"/>
      <c r="E15" s="368"/>
      <c r="F15" s="369">
        <f t="shared" ref="F15:F26" si="0">D15+E15</f>
        <v>0</v>
      </c>
      <c r="G15" s="370">
        <f>F15/375</f>
        <v>0</v>
      </c>
      <c r="H15" s="368">
        <v>0</v>
      </c>
      <c r="I15" s="370">
        <f>G15+H15</f>
        <v>0</v>
      </c>
      <c r="J15" s="374">
        <f t="shared" ref="J15:J26" si="1">IF(C15=0,0,I15/46)</f>
        <v>0</v>
      </c>
      <c r="K15" s="375">
        <f t="shared" ref="K15:K26" si="2">IF(C15=0,0,1-J15)</f>
        <v>1</v>
      </c>
      <c r="L15" s="293"/>
      <c r="N15" s="278">
        <v>45.99</v>
      </c>
    </row>
    <row r="16" spans="1:14" ht="14.5">
      <c r="A16" s="365" t="str">
        <f t="shared" ref="A16:A26" si="3">IF(C16=0,"Hilangkan Baris Kosong","Baris Terisi")</f>
        <v>Baris Terisi</v>
      </c>
      <c r="B16" s="362">
        <v>2</v>
      </c>
      <c r="C16" s="367" t="s">
        <v>860</v>
      </c>
      <c r="D16" s="368"/>
      <c r="E16" s="368"/>
      <c r="F16" s="369">
        <f t="shared" si="0"/>
        <v>0</v>
      </c>
      <c r="G16" s="370">
        <f t="shared" ref="G16:G27" si="4">F16/375</f>
        <v>0</v>
      </c>
      <c r="H16" s="368">
        <v>0</v>
      </c>
      <c r="I16" s="370">
        <f t="shared" ref="I16:I27" si="5">G16+H16</f>
        <v>0</v>
      </c>
      <c r="J16" s="374">
        <f t="shared" si="1"/>
        <v>0</v>
      </c>
      <c r="K16" s="375">
        <f t="shared" si="2"/>
        <v>1</v>
      </c>
      <c r="L16" s="147"/>
    </row>
    <row r="17" spans="1:12" ht="14.5">
      <c r="A17" s="365" t="str">
        <f t="shared" si="3"/>
        <v>Baris Terisi</v>
      </c>
      <c r="B17" s="362">
        <v>3</v>
      </c>
      <c r="C17" s="367" t="s">
        <v>861</v>
      </c>
      <c r="D17" s="368"/>
      <c r="E17" s="368">
        <v>0</v>
      </c>
      <c r="F17" s="369">
        <f t="shared" si="0"/>
        <v>0</v>
      </c>
      <c r="G17" s="370">
        <f t="shared" si="4"/>
        <v>0</v>
      </c>
      <c r="H17" s="368"/>
      <c r="I17" s="370">
        <f t="shared" si="5"/>
        <v>0</v>
      </c>
      <c r="J17" s="374">
        <f t="shared" si="1"/>
        <v>0</v>
      </c>
      <c r="K17" s="375">
        <f t="shared" si="2"/>
        <v>1</v>
      </c>
      <c r="L17" s="147"/>
    </row>
    <row r="18" spans="1:12" ht="14.5">
      <c r="A18" s="365" t="str">
        <f t="shared" si="3"/>
        <v>Baris Terisi</v>
      </c>
      <c r="B18" s="362">
        <v>4</v>
      </c>
      <c r="C18" s="367" t="s">
        <v>862</v>
      </c>
      <c r="D18" s="368"/>
      <c r="E18" s="368"/>
      <c r="F18" s="369">
        <f t="shared" si="0"/>
        <v>0</v>
      </c>
      <c r="G18" s="370">
        <f t="shared" si="4"/>
        <v>0</v>
      </c>
      <c r="H18" s="368"/>
      <c r="I18" s="370">
        <f t="shared" si="5"/>
        <v>0</v>
      </c>
      <c r="J18" s="374">
        <f t="shared" si="1"/>
        <v>0</v>
      </c>
      <c r="K18" s="375">
        <f t="shared" si="2"/>
        <v>1</v>
      </c>
      <c r="L18" s="147"/>
    </row>
    <row r="19" spans="1:12" ht="14.5">
      <c r="A19" s="365" t="str">
        <f t="shared" si="3"/>
        <v>Baris Terisi</v>
      </c>
      <c r="B19" s="362">
        <v>5</v>
      </c>
      <c r="C19" s="367" t="s">
        <v>863</v>
      </c>
      <c r="D19" s="368">
        <v>0</v>
      </c>
      <c r="E19" s="368">
        <v>0</v>
      </c>
      <c r="F19" s="369">
        <f t="shared" si="0"/>
        <v>0</v>
      </c>
      <c r="G19" s="370">
        <f t="shared" si="4"/>
        <v>0</v>
      </c>
      <c r="H19" s="368"/>
      <c r="I19" s="370">
        <f t="shared" si="5"/>
        <v>0</v>
      </c>
      <c r="J19" s="374">
        <f t="shared" si="1"/>
        <v>0</v>
      </c>
      <c r="K19" s="375">
        <f t="shared" si="2"/>
        <v>1</v>
      </c>
      <c r="L19" s="147"/>
    </row>
    <row r="20" spans="1:12" ht="14.5">
      <c r="A20" s="365" t="str">
        <f t="shared" si="3"/>
        <v>Baris Terisi</v>
      </c>
      <c r="B20" s="362">
        <v>6</v>
      </c>
      <c r="C20" s="367" t="s">
        <v>864</v>
      </c>
      <c r="D20" s="368">
        <v>0</v>
      </c>
      <c r="E20" s="368"/>
      <c r="F20" s="369">
        <f t="shared" si="0"/>
        <v>0</v>
      </c>
      <c r="G20" s="370">
        <f t="shared" si="4"/>
        <v>0</v>
      </c>
      <c r="H20" s="368">
        <v>0</v>
      </c>
      <c r="I20" s="370">
        <f t="shared" si="5"/>
        <v>0</v>
      </c>
      <c r="J20" s="374">
        <f t="shared" si="1"/>
        <v>0</v>
      </c>
      <c r="K20" s="375">
        <f t="shared" si="2"/>
        <v>1</v>
      </c>
      <c r="L20" s="147"/>
    </row>
    <row r="21" spans="1:12" ht="14.5">
      <c r="A21" s="365" t="str">
        <f t="shared" si="3"/>
        <v>Baris Terisi</v>
      </c>
      <c r="B21" s="362">
        <v>7</v>
      </c>
      <c r="C21" s="367" t="s">
        <v>865</v>
      </c>
      <c r="D21" s="368">
        <v>0</v>
      </c>
      <c r="E21" s="368">
        <v>0</v>
      </c>
      <c r="F21" s="369">
        <f t="shared" si="0"/>
        <v>0</v>
      </c>
      <c r="G21" s="370">
        <f t="shared" si="4"/>
        <v>0</v>
      </c>
      <c r="H21" s="368">
        <v>0</v>
      </c>
      <c r="I21" s="370">
        <f t="shared" si="5"/>
        <v>0</v>
      </c>
      <c r="J21" s="374">
        <f t="shared" si="1"/>
        <v>0</v>
      </c>
      <c r="K21" s="375">
        <f t="shared" si="2"/>
        <v>1</v>
      </c>
      <c r="L21" s="147"/>
    </row>
    <row r="22" spans="1:12" ht="14.5">
      <c r="A22" s="365" t="str">
        <f t="shared" si="3"/>
        <v>Baris Terisi</v>
      </c>
      <c r="B22" s="362">
        <v>8</v>
      </c>
      <c r="C22" s="367" t="s">
        <v>866</v>
      </c>
      <c r="D22" s="368">
        <v>0</v>
      </c>
      <c r="E22" s="368"/>
      <c r="F22" s="369">
        <f t="shared" si="0"/>
        <v>0</v>
      </c>
      <c r="G22" s="370">
        <f t="shared" si="4"/>
        <v>0</v>
      </c>
      <c r="H22" s="368"/>
      <c r="I22" s="370">
        <f t="shared" si="5"/>
        <v>0</v>
      </c>
      <c r="J22" s="374">
        <f t="shared" si="1"/>
        <v>0</v>
      </c>
      <c r="K22" s="375">
        <f t="shared" si="2"/>
        <v>1</v>
      </c>
      <c r="L22" s="147"/>
    </row>
    <row r="23" spans="1:12" ht="14.5">
      <c r="A23" s="365" t="str">
        <f t="shared" si="3"/>
        <v>Baris Terisi</v>
      </c>
      <c r="B23" s="362">
        <v>9</v>
      </c>
      <c r="C23" s="367" t="s">
        <v>867</v>
      </c>
      <c r="D23" s="368">
        <v>0</v>
      </c>
      <c r="E23" s="368"/>
      <c r="F23" s="369">
        <f t="shared" si="0"/>
        <v>0</v>
      </c>
      <c r="G23" s="370">
        <f t="shared" si="4"/>
        <v>0</v>
      </c>
      <c r="H23" s="368"/>
      <c r="I23" s="370">
        <f t="shared" si="5"/>
        <v>0</v>
      </c>
      <c r="J23" s="374">
        <f t="shared" si="1"/>
        <v>0</v>
      </c>
      <c r="K23" s="375">
        <f t="shared" si="2"/>
        <v>1</v>
      </c>
      <c r="L23" s="147"/>
    </row>
    <row r="24" spans="1:12" ht="14.5">
      <c r="A24" s="365" t="str">
        <f t="shared" si="3"/>
        <v>Baris Terisi</v>
      </c>
      <c r="B24" s="362">
        <v>10</v>
      </c>
      <c r="C24" s="367" t="s">
        <v>868</v>
      </c>
      <c r="D24" s="368">
        <v>0</v>
      </c>
      <c r="E24" s="368"/>
      <c r="F24" s="369">
        <f t="shared" si="0"/>
        <v>0</v>
      </c>
      <c r="G24" s="370">
        <f t="shared" si="4"/>
        <v>0</v>
      </c>
      <c r="H24" s="368"/>
      <c r="I24" s="370">
        <f t="shared" si="5"/>
        <v>0</v>
      </c>
      <c r="J24" s="374">
        <f t="shared" si="1"/>
        <v>0</v>
      </c>
      <c r="K24" s="375">
        <f t="shared" si="2"/>
        <v>1</v>
      </c>
      <c r="L24" s="147"/>
    </row>
    <row r="25" spans="1:12" ht="14.5">
      <c r="A25" s="365" t="str">
        <f t="shared" si="3"/>
        <v>Baris Terisi</v>
      </c>
      <c r="B25" s="362">
        <v>11</v>
      </c>
      <c r="C25" s="367" t="s">
        <v>869</v>
      </c>
      <c r="D25" s="368"/>
      <c r="E25" s="368"/>
      <c r="F25" s="369">
        <f t="shared" si="0"/>
        <v>0</v>
      </c>
      <c r="G25" s="370">
        <f t="shared" si="4"/>
        <v>0</v>
      </c>
      <c r="H25" s="368"/>
      <c r="I25" s="370">
        <f t="shared" si="5"/>
        <v>0</v>
      </c>
      <c r="J25" s="374">
        <f t="shared" si="1"/>
        <v>0</v>
      </c>
      <c r="K25" s="375">
        <f t="shared" si="2"/>
        <v>1</v>
      </c>
      <c r="L25" s="147"/>
    </row>
    <row r="26" spans="1:12" ht="14.5">
      <c r="A26" s="365" t="str">
        <f t="shared" si="3"/>
        <v>Baris Terisi</v>
      </c>
      <c r="B26" s="362">
        <v>12</v>
      </c>
      <c r="C26" s="367" t="s">
        <v>870</v>
      </c>
      <c r="D26" s="368"/>
      <c r="E26" s="368"/>
      <c r="F26" s="369">
        <f t="shared" si="0"/>
        <v>0</v>
      </c>
      <c r="G26" s="370">
        <f t="shared" si="4"/>
        <v>0</v>
      </c>
      <c r="H26" s="368"/>
      <c r="I26" s="370">
        <f t="shared" si="5"/>
        <v>0</v>
      </c>
      <c r="J26" s="374">
        <f t="shared" si="1"/>
        <v>0</v>
      </c>
      <c r="K26" s="375">
        <f t="shared" si="2"/>
        <v>1</v>
      </c>
      <c r="L26" s="147"/>
    </row>
    <row r="27" spans="1:12" ht="14.5">
      <c r="A27" s="365" t="str">
        <f>IF(B27=0,"Hilangkan Baris Kosong","Baris Terisi")</f>
        <v>Baris Terisi</v>
      </c>
      <c r="B27" s="975" t="s">
        <v>486</v>
      </c>
      <c r="C27" s="976"/>
      <c r="D27" s="366">
        <f>SUM(D15:D26)</f>
        <v>0</v>
      </c>
      <c r="E27" s="366">
        <f>SUM(E15:E26)</f>
        <v>0</v>
      </c>
      <c r="F27" s="366">
        <f>SUM(F15:F26)</f>
        <v>0</v>
      </c>
      <c r="G27" s="370">
        <f t="shared" si="4"/>
        <v>0</v>
      </c>
      <c r="H27" s="366">
        <f>SUM(H15:H26)</f>
        <v>0</v>
      </c>
      <c r="I27" s="376">
        <f t="shared" si="5"/>
        <v>0</v>
      </c>
      <c r="J27" s="377">
        <f>IF(B27=0,0,I27/46)</f>
        <v>0</v>
      </c>
      <c r="K27" s="292"/>
      <c r="L27" s="147"/>
    </row>
    <row r="28" spans="1:12" ht="15" customHeight="1">
      <c r="A28" s="147"/>
      <c r="B28" s="896" t="s">
        <v>871</v>
      </c>
      <c r="C28" s="896"/>
      <c r="D28" s="896"/>
      <c r="E28" s="896"/>
      <c r="F28" s="896"/>
      <c r="G28" s="896"/>
      <c r="H28" s="896"/>
      <c r="I28" s="896"/>
      <c r="J28" s="896"/>
      <c r="K28" s="378">
        <f>IF(B27=0,0,1-J27)</f>
        <v>1</v>
      </c>
      <c r="L28" s="147"/>
    </row>
    <row r="29" spans="1:12" ht="15" customHeight="1">
      <c r="A29" s="147"/>
      <c r="B29" s="200"/>
      <c r="C29" s="200"/>
      <c r="D29" s="361"/>
      <c r="E29" s="361"/>
      <c r="F29" s="361"/>
      <c r="G29" s="361"/>
      <c r="H29" s="361"/>
      <c r="I29" s="361"/>
      <c r="J29" s="361"/>
      <c r="K29" s="379"/>
      <c r="L29" s="147"/>
    </row>
    <row r="30" spans="1:12" ht="15" customHeight="1">
      <c r="A30" s="147"/>
      <c r="B30" s="200"/>
      <c r="C30" s="200"/>
      <c r="D30" s="361"/>
      <c r="E30" s="361"/>
      <c r="F30" s="361"/>
      <c r="G30" s="361" t="s">
        <v>872</v>
      </c>
      <c r="H30" s="371">
        <f>DATA!F21</f>
        <v>0</v>
      </c>
      <c r="I30" s="361"/>
      <c r="J30" s="361"/>
      <c r="K30" s="361"/>
      <c r="L30" s="147"/>
    </row>
    <row r="31" spans="1:12" ht="15" customHeight="1">
      <c r="A31" s="147"/>
      <c r="B31" s="200" t="s">
        <v>53</v>
      </c>
      <c r="E31" s="118" t="s">
        <v>54</v>
      </c>
      <c r="F31" s="361"/>
      <c r="G31" s="361"/>
      <c r="H31" s="361" t="s">
        <v>873</v>
      </c>
      <c r="I31" s="361"/>
      <c r="J31" s="361"/>
      <c r="K31" s="361"/>
      <c r="L31" s="147"/>
    </row>
    <row r="32" spans="1:12" ht="15" customHeight="1">
      <c r="A32" s="147"/>
      <c r="B32" s="361"/>
      <c r="C32" s="200"/>
      <c r="D32" s="361"/>
      <c r="E32" s="361"/>
      <c r="F32" s="361"/>
      <c r="G32" s="361"/>
      <c r="H32" s="361"/>
      <c r="I32" s="361"/>
      <c r="J32" s="361"/>
      <c r="K32" s="361"/>
      <c r="L32" s="147"/>
    </row>
    <row r="33" spans="1:12" ht="15" customHeight="1">
      <c r="A33" s="147"/>
      <c r="B33" s="361"/>
      <c r="C33" s="200"/>
      <c r="D33" s="361"/>
      <c r="E33" s="361"/>
      <c r="F33" s="361"/>
      <c r="G33" s="361"/>
      <c r="H33" s="361"/>
      <c r="I33" s="361"/>
      <c r="J33" s="361"/>
      <c r="K33" s="361"/>
      <c r="L33" s="147"/>
    </row>
    <row r="34" spans="1:12" ht="15" customHeight="1">
      <c r="A34" s="147"/>
      <c r="B34" s="361"/>
      <c r="C34" s="200"/>
      <c r="D34" s="361"/>
      <c r="E34" s="361"/>
      <c r="F34" s="361"/>
      <c r="G34" s="361"/>
      <c r="H34" s="361"/>
      <c r="I34" s="361"/>
      <c r="J34" s="361"/>
      <c r="K34" s="361"/>
      <c r="L34" s="147"/>
    </row>
    <row r="35" spans="1:12" ht="15" customHeight="1">
      <c r="A35" s="147"/>
      <c r="B35" s="817">
        <f>nama_guru</f>
        <v>0</v>
      </c>
      <c r="C35" s="817"/>
      <c r="D35" s="817"/>
      <c r="E35" s="817">
        <f>nama_penilai</f>
        <v>0</v>
      </c>
      <c r="F35" s="817"/>
      <c r="G35" s="817"/>
      <c r="H35" s="817">
        <f>nama_kasek</f>
        <v>0</v>
      </c>
      <c r="I35" s="817"/>
      <c r="J35" s="817"/>
      <c r="K35" s="817"/>
      <c r="L35" s="147"/>
    </row>
    <row r="36" spans="1:12" ht="15" customHeight="1">
      <c r="A36" s="147"/>
      <c r="B36" s="971" t="str">
        <f>nip_guru</f>
        <v>NIP.</v>
      </c>
      <c r="C36" s="971"/>
      <c r="D36" s="971"/>
      <c r="E36" s="971" t="str">
        <f>nip_penilai</f>
        <v>NIP.</v>
      </c>
      <c r="F36" s="971"/>
      <c r="G36" s="971"/>
      <c r="H36" s="971" t="str">
        <f>nip_kasek</f>
        <v>NIP.</v>
      </c>
      <c r="I36" s="971"/>
      <c r="J36" s="971"/>
      <c r="K36" s="971"/>
      <c r="L36" s="147"/>
    </row>
    <row r="37" spans="1:12" ht="15" customHeight="1">
      <c r="A37" s="147"/>
      <c r="B37" s="372"/>
      <c r="C37" s="147"/>
      <c r="D37" s="372"/>
      <c r="E37" s="372"/>
      <c r="F37" s="372"/>
      <c r="G37" s="372"/>
      <c r="H37" s="372"/>
      <c r="I37" s="372"/>
      <c r="J37" s="372"/>
      <c r="K37" s="372"/>
      <c r="L37" s="147"/>
    </row>
    <row r="38" spans="1:12" ht="15" hidden="1" customHeight="1">
      <c r="B38" s="359"/>
    </row>
    <row r="39" spans="1:12" ht="15" hidden="1" customHeight="1">
      <c r="B39" s="359"/>
    </row>
    <row r="40" spans="1:12" ht="15" hidden="1" customHeight="1">
      <c r="B40" s="359"/>
    </row>
    <row r="41" spans="1:12" ht="15" hidden="1" customHeight="1">
      <c r="B41" s="359"/>
    </row>
    <row r="42" spans="1:12" ht="15" hidden="1" customHeight="1">
      <c r="B42" s="359"/>
    </row>
    <row r="43" spans="1:12" ht="15" hidden="1" customHeight="1">
      <c r="B43" s="359"/>
    </row>
    <row r="44" spans="1:12" ht="15" hidden="1" customHeight="1">
      <c r="B44" s="359"/>
    </row>
    <row r="45" spans="1:12" ht="15" hidden="1" customHeight="1">
      <c r="B45" s="359"/>
    </row>
    <row r="46" spans="1:12" ht="15" hidden="1" customHeight="1">
      <c r="B46" s="359"/>
    </row>
    <row r="47" spans="1:12" ht="15" hidden="1" customHeight="1"/>
  </sheetData>
  <sheetProtection selectLockedCells="1" autoFilter="0"/>
  <mergeCells count="25">
    <mergeCell ref="B1:E1"/>
    <mergeCell ref="F1:K1"/>
    <mergeCell ref="B2:E2"/>
    <mergeCell ref="F2:K2"/>
    <mergeCell ref="B3:E3"/>
    <mergeCell ref="F3:K3"/>
    <mergeCell ref="B5:K5"/>
    <mergeCell ref="B6:C6"/>
    <mergeCell ref="B7:C7"/>
    <mergeCell ref="B8:C8"/>
    <mergeCell ref="D10:I10"/>
    <mergeCell ref="J10:K10"/>
    <mergeCell ref="B36:D36"/>
    <mergeCell ref="E36:G36"/>
    <mergeCell ref="H36:K36"/>
    <mergeCell ref="B10:B12"/>
    <mergeCell ref="C10:C12"/>
    <mergeCell ref="I11:I12"/>
    <mergeCell ref="J11:J12"/>
    <mergeCell ref="K11:K12"/>
    <mergeCell ref="B27:C27"/>
    <mergeCell ref="B28:J28"/>
    <mergeCell ref="B35:D35"/>
    <mergeCell ref="E35:G35"/>
    <mergeCell ref="H35:K35"/>
  </mergeCells>
  <conditionalFormatting sqref="K15:K26 K28:K29 C15:C26 D15:J27">
    <cfRule type="cellIs" dxfId="824" priority="3" operator="equal">
      <formula>0</formula>
    </cfRule>
  </conditionalFormatting>
  <conditionalFormatting sqref="H15:I27">
    <cfRule type="cellIs" dxfId="823" priority="1" operator="greaterThan">
      <formula>$N$15</formula>
    </cfRule>
  </conditionalFormatting>
  <conditionalFormatting sqref="H24:I27">
    <cfRule type="cellIs" dxfId="822" priority="2" operator="greaterThan">
      <formula>45.99</formula>
    </cfRule>
  </conditionalFormatting>
  <dataValidations count="3">
    <dataValidation allowBlank="1" showInputMessage="1" showErrorMessage="1" prompt="Untuk merubah kembali menu utama_x000a_Isi Data Guru_x000a_Selengkapnya" sqref="H30 B35:K36"/>
    <dataValidation type="whole" allowBlank="1" showInputMessage="1" showErrorMessage="1" sqref="H15:H26">
      <formula1>0</formula1>
      <formula2>366</formula2>
    </dataValidation>
    <dataValidation type="whole" allowBlank="1" showInputMessage="1" showErrorMessage="1" sqref="D15:E26">
      <formula1>0</formula1>
      <formula2>1000</formula2>
    </dataValidation>
  </dataValidations>
  <printOptions horizontalCentered="1"/>
  <pageMargins left="0.45" right="0.2" top="0.75" bottom="0.75" header="0.3" footer="0.3"/>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28</vt:i4>
      </vt:variant>
    </vt:vector>
  </HeadingPairs>
  <TitlesOfParts>
    <vt:vector size="57" baseType="lpstr">
      <vt:lpstr>InstrumenGuru (2)</vt:lpstr>
      <vt:lpstr>Chart1</vt:lpstr>
      <vt:lpstr>5-6</vt:lpstr>
      <vt:lpstr>akks</vt:lpstr>
      <vt:lpstr>akKasek</vt:lpstr>
      <vt:lpstr>S7ks</vt:lpstr>
      <vt:lpstr>IPKS</vt:lpstr>
      <vt:lpstr>RekapKs</vt:lpstr>
      <vt:lpstr>KH</vt:lpstr>
      <vt:lpstr>KS02</vt:lpstr>
      <vt:lpstr>KS03</vt:lpstr>
      <vt:lpstr>KUESIONERTEMANSEJAWAT</vt:lpstr>
      <vt:lpstr>KUESIONERORTU</vt:lpstr>
      <vt:lpstr>TK2</vt:lpstr>
      <vt:lpstr>TK1</vt:lpstr>
      <vt:lpstr>RekapGr</vt:lpstr>
      <vt:lpstr>S7gr</vt:lpstr>
      <vt:lpstr>akguru</vt:lpstr>
      <vt:lpstr>iNDEKS</vt:lpstr>
      <vt:lpstr>DATA</vt:lpstr>
      <vt:lpstr>Sheet5</vt:lpstr>
      <vt:lpstr>Catatan</vt:lpstr>
      <vt:lpstr>SAMPUL</vt:lpstr>
      <vt:lpstr>KETENTUAN RESPONDEN</vt:lpstr>
      <vt:lpstr>PETUNJUK</vt:lpstr>
      <vt:lpstr>MENU UTAMA</vt:lpstr>
      <vt:lpstr>Sheet3</vt:lpstr>
      <vt:lpstr>Sheet2</vt:lpstr>
      <vt:lpstr>Sheet1</vt:lpstr>
      <vt:lpstr>AK</vt:lpstr>
      <vt:lpstr>AKKS</vt:lpstr>
      <vt:lpstr>jbt</vt:lpstr>
      <vt:lpstr>nama_guru</vt:lpstr>
      <vt:lpstr>nama_kasek</vt:lpstr>
      <vt:lpstr>nama_penilai</vt:lpstr>
      <vt:lpstr>nip_guru</vt:lpstr>
      <vt:lpstr>nip_kasek</vt:lpstr>
      <vt:lpstr>nip_penilai</vt:lpstr>
      <vt:lpstr>akguru!Print_Area</vt:lpstr>
      <vt:lpstr>akKasek!Print_Area</vt:lpstr>
      <vt:lpstr>akks!Print_Area</vt:lpstr>
      <vt:lpstr>Catatan!Print_Area</vt:lpstr>
      <vt:lpstr>DATA!Print_Area</vt:lpstr>
      <vt:lpstr>iNDEKS!Print_Area</vt:lpstr>
      <vt:lpstr>IPKS!Print_Area</vt:lpstr>
      <vt:lpstr>KH!Print_Area</vt:lpstr>
      <vt:lpstr>KUESIONERORTU!Print_Area</vt:lpstr>
      <vt:lpstr>KUESIONERTEMANSEJAWAT!Print_Area</vt:lpstr>
      <vt:lpstr>RekapGr!Print_Area</vt:lpstr>
      <vt:lpstr>RekapKs!Print_Area</vt:lpstr>
      <vt:lpstr>S7gr!Print_Area</vt:lpstr>
      <vt:lpstr>S7ks!Print_Area</vt:lpstr>
      <vt:lpstr>SAMPUL!Print_Area</vt:lpstr>
      <vt:lpstr>KH!Print_Titles</vt:lpstr>
      <vt:lpstr>RekapGr!Print_Titles</vt:lpstr>
      <vt:lpstr>S7gr!Print_Titles</vt:lpstr>
      <vt:lpstr>S7ks!Print_Titles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cp:lastPrinted>2019-10-10T08:10:00Z</cp:lastPrinted>
  <dcterms:created xsi:type="dcterms:W3CDTF">2016-05-09T06:43:00Z</dcterms:created>
  <dcterms:modified xsi:type="dcterms:W3CDTF">2023-08-14T05:01:36Z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1033-12.2.0.13110</vt:lpwstr>
  </property>
  <property fmtid="{D5CDD505-2E9C-101B-9397-08002B2CF9AE}" pid="3" name="ICV">
    <vt:lpwstr>CBDB65CB9FFF4814B0DB6D6F7593152A_13</vt:lpwstr>
  </property>
</Properties>
</file>