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YON'S\Aplikasi Penilaian Kinerja Tutor\"/>
    </mc:Choice>
  </mc:AlternateContent>
  <bookViews>
    <workbookView xWindow="0" yWindow="0" windowWidth="20490" windowHeight="7755"/>
  </bookViews>
  <sheets>
    <sheet name="MENU UTAMA" sheetId="1" r:id="rId1"/>
    <sheet name="PETUNJUK" sheetId="2" r:id="rId2"/>
    <sheet name="2.IDENTITAS" sheetId="3" r:id="rId3"/>
    <sheet name="3.SAMPUL" sheetId="4" r:id="rId4"/>
    <sheet name="4. PERSETUJUAN" sheetId="5" r:id="rId5"/>
    <sheet name="KETENTUAN RESPONDEN" sheetId="6" r:id="rId6"/>
    <sheet name="5. PENGAMATAN DAN PEMANTAUAN" sheetId="7" r:id="rId7"/>
    <sheet name="SEBELUM PENGAMATAN" sheetId="8" state="hidden" r:id="rId8"/>
    <sheet name="FORM SELAMA PENGAMATAN" sheetId="9" state="hidden" r:id="rId9"/>
    <sheet name="FORM PEMANTAUAN" sheetId="10" state="hidden" r:id="rId10"/>
    <sheet name="6.PEMERIKSAAN" sheetId="11" r:id="rId11"/>
    <sheet name="7.INSTRUMEN" sheetId="12" r:id="rId12"/>
    <sheet name="Sheet1" sheetId="13" state="hidden" r:id="rId13"/>
    <sheet name="NILAI" sheetId="14" state="hidden" r:id="rId14"/>
    <sheet name="8.Kuesioner Teman Sejawat1" sheetId="15" r:id="rId15"/>
    <sheet name="9.Kuesioner Peserta Didik2 " sheetId="16" r:id="rId16"/>
    <sheet name="10.Kuesioner Orang Tua3" sheetId="17" r:id="rId17"/>
    <sheet name="11.REKAP PENDIDIK" sheetId="18" r:id="rId18"/>
    <sheet name="12.REKAP PESERTA DIDIK" sheetId="19" r:id="rId19"/>
    <sheet name="13.REKAP ORANG TUA" sheetId="20" r:id="rId20"/>
    <sheet name="14.REKAPHASILPKP" sheetId="21" r:id="rId21"/>
    <sheet name="ISIAN INSTRUMEN" sheetId="22" state="hidden" r:id="rId22"/>
    <sheet name="GRAFIK" sheetId="23" state="hidden" r:id="rId23"/>
    <sheet name="DATA GRAFIK" sheetId="24" state="hidden" r:id="rId24"/>
    <sheet name="06. KETERANGAN" sheetId="25" state="hidden" r:id="rId25"/>
    <sheet name="KETERANGAN-1" sheetId="26" state="hidden" r:id="rId26"/>
    <sheet name="KETERANGAN-2" sheetId="27" state="hidden" r:id="rId27"/>
    <sheet name="KETERANGAN-3" sheetId="28" state="hidden" r:id="rId28"/>
    <sheet name="KETERANGAN-4" sheetId="29" state="hidden" r:id="rId29"/>
    <sheet name="KETERANGAN-5" sheetId="30" state="hidden" r:id="rId30"/>
    <sheet name="KETERANGAN-6" sheetId="31" state="hidden" r:id="rId31"/>
    <sheet name="KETERANGAN-7" sheetId="32" state="hidden" r:id="rId32"/>
    <sheet name="KETERANGAN-8" sheetId="33" state="hidden" r:id="rId33"/>
    <sheet name="KETERANGAN-9" sheetId="34" state="hidden" r:id="rId34"/>
    <sheet name="KETERANGAN-10" sheetId="35" state="hidden" r:id="rId35"/>
    <sheet name="KETERANGAN-11" sheetId="36" state="hidden" r:id="rId36"/>
    <sheet name="KETERANGAN-12" sheetId="37" state="hidden" r:id="rId37"/>
    <sheet name="KETERANGAN-13" sheetId="38" state="hidden" r:id="rId38"/>
    <sheet name="KETERANGAN-14" sheetId="39" state="hidden" r:id="rId39"/>
    <sheet name="KETERANGAN-15" sheetId="40" state="hidden" r:id="rId40"/>
    <sheet name="KETERANGAN-16" sheetId="41" state="hidden" r:id="rId41"/>
    <sheet name="16. F0RMT HITUNG A-K " sheetId="42" r:id="rId42"/>
    <sheet name="17.REKAP KEHADIRAN" sheetId="43" r:id="rId43"/>
    <sheet name="HITUNG KEHADIRAN" sheetId="44" r:id="rId44"/>
  </sheets>
  <externalReferences>
    <externalReference r:id="rId45"/>
  </externalReferences>
  <definedNames>
    <definedName name="jenis">'[1]Guru '!$K$19:$K$24</definedName>
    <definedName name="Penata_Muda">'2.IDENTITAS'!$AB$16:$AB$23</definedName>
  </definedNames>
  <calcPr calcId="152511"/>
  <extLst>
    <ext uri="GoogleSheetsCustomDataVersion1">
      <go:sheetsCustomData xmlns:go="http://customooxmlschemas.google.com/" r:id="rId49" roundtripDataSignature="AMtx7milbzYo+4MwarDbrLLUxJzj63mfRA=="/>
    </ext>
  </extLst>
</workbook>
</file>

<file path=xl/calcChain.xml><?xml version="1.0" encoding="utf-8"?>
<calcChain xmlns="http://schemas.openxmlformats.org/spreadsheetml/2006/main">
  <c r="CR20" i="44" l="1"/>
  <c r="CQ20" i="44"/>
  <c r="CS20" i="44" s="1"/>
  <c r="CP20" i="44"/>
  <c r="CR19" i="44"/>
  <c r="CQ19" i="44"/>
  <c r="CS19" i="44" s="1"/>
  <c r="CP19" i="44"/>
  <c r="CR18" i="44"/>
  <c r="CQ18" i="44"/>
  <c r="CS18" i="44" s="1"/>
  <c r="CP18" i="44"/>
  <c r="CR17" i="44"/>
  <c r="CQ17" i="44"/>
  <c r="CS17" i="44" s="1"/>
  <c r="CP17" i="44"/>
  <c r="CR16" i="44"/>
  <c r="CQ16" i="44"/>
  <c r="CS16" i="44" s="1"/>
  <c r="CP16" i="44"/>
  <c r="CR15" i="44"/>
  <c r="CQ15" i="44"/>
  <c r="CS15" i="44" s="1"/>
  <c r="CP15" i="44"/>
  <c r="CR14" i="44"/>
  <c r="CQ14" i="44"/>
  <c r="CS14" i="44" s="1"/>
  <c r="CP14" i="44"/>
  <c r="CR13" i="44"/>
  <c r="CQ13" i="44"/>
  <c r="CS13" i="44" s="1"/>
  <c r="CP13" i="44"/>
  <c r="CR12" i="44"/>
  <c r="F18" i="43" s="1"/>
  <c r="CQ12" i="44"/>
  <c r="CS12" i="44" s="1"/>
  <c r="CP12" i="44"/>
  <c r="CR11" i="44"/>
  <c r="CQ11" i="44"/>
  <c r="CS11" i="44" s="1"/>
  <c r="CP11" i="44"/>
  <c r="CR10" i="44"/>
  <c r="CQ10" i="44"/>
  <c r="CS10" i="44" s="1"/>
  <c r="CP10" i="44"/>
  <c r="CR9" i="44"/>
  <c r="CQ9" i="44"/>
  <c r="CS9" i="44" s="1"/>
  <c r="B6" i="44"/>
  <c r="L36" i="43"/>
  <c r="H36" i="43"/>
  <c r="C36" i="43"/>
  <c r="K35" i="43"/>
  <c r="G35" i="43"/>
  <c r="B35" i="43"/>
  <c r="M30" i="43"/>
  <c r="J27" i="43"/>
  <c r="H26" i="43"/>
  <c r="I26" i="43" s="1"/>
  <c r="K26" i="43" s="1"/>
  <c r="M26" i="43" s="1"/>
  <c r="N26" i="43" s="1"/>
  <c r="F26" i="43"/>
  <c r="D26" i="43"/>
  <c r="F25" i="43"/>
  <c r="D25" i="43"/>
  <c r="F24" i="43"/>
  <c r="D24" i="43"/>
  <c r="F23" i="43"/>
  <c r="D23" i="43"/>
  <c r="F22" i="43"/>
  <c r="D22" i="43"/>
  <c r="H22" i="43" s="1"/>
  <c r="I22" i="43" s="1"/>
  <c r="K22" i="43" s="1"/>
  <c r="M22" i="43" s="1"/>
  <c r="N22" i="43" s="1"/>
  <c r="F21" i="43"/>
  <c r="D21" i="43"/>
  <c r="F20" i="43"/>
  <c r="D20" i="43"/>
  <c r="F19" i="43"/>
  <c r="D19" i="43"/>
  <c r="D18" i="43"/>
  <c r="H18" i="43" s="1"/>
  <c r="I18" i="43" s="1"/>
  <c r="K18" i="43" s="1"/>
  <c r="M18" i="43" s="1"/>
  <c r="N18" i="43" s="1"/>
  <c r="F17" i="43"/>
  <c r="F16" i="43"/>
  <c r="D16" i="43"/>
  <c r="F15" i="43"/>
  <c r="D15" i="43"/>
  <c r="H15" i="43" s="1"/>
  <c r="I15" i="43" s="1"/>
  <c r="K15" i="43" s="1"/>
  <c r="M15" i="43" s="1"/>
  <c r="N15" i="43" s="1"/>
  <c r="E9" i="43"/>
  <c r="E8" i="43"/>
  <c r="A6" i="43"/>
  <c r="G44" i="42"/>
  <c r="D44" i="42"/>
  <c r="B44" i="42"/>
  <c r="F43" i="42"/>
  <c r="C43" i="42"/>
  <c r="A43" i="42"/>
  <c r="H38" i="42"/>
  <c r="I32" i="42"/>
  <c r="I30" i="42"/>
  <c r="D22" i="42"/>
  <c r="D21" i="42"/>
  <c r="D20" i="42"/>
  <c r="D19" i="42"/>
  <c r="D18" i="42"/>
  <c r="D17" i="42"/>
  <c r="E16" i="42"/>
  <c r="D16" i="42"/>
  <c r="D15" i="42"/>
  <c r="D14" i="42"/>
  <c r="G13" i="42"/>
  <c r="D13" i="42"/>
  <c r="D12" i="42"/>
  <c r="H11" i="42"/>
  <c r="D11" i="42"/>
  <c r="D10" i="42"/>
  <c r="D9" i="42"/>
  <c r="D8" i="42"/>
  <c r="L21" i="24"/>
  <c r="L20" i="24"/>
  <c r="L18" i="24"/>
  <c r="D5" i="23"/>
  <c r="D3" i="23"/>
  <c r="AR504" i="22"/>
  <c r="AO504" i="22"/>
  <c r="AN504" i="22"/>
  <c r="AP504" i="22" s="1"/>
  <c r="AH504" i="22"/>
  <c r="AO503" i="22"/>
  <c r="AN503" i="22"/>
  <c r="AP503" i="22" s="1"/>
  <c r="AH503" i="22"/>
  <c r="AO502" i="22"/>
  <c r="AN502" i="22"/>
  <c r="AP502" i="22" s="1"/>
  <c r="AH502" i="22"/>
  <c r="AO501" i="22"/>
  <c r="AN501" i="22"/>
  <c r="AP501" i="22" s="1"/>
  <c r="AH501" i="22"/>
  <c r="AO500" i="22"/>
  <c r="AN500" i="22"/>
  <c r="AP500" i="22" s="1"/>
  <c r="AH500" i="22"/>
  <c r="AO499" i="22"/>
  <c r="AN499" i="22"/>
  <c r="AP499" i="22" s="1"/>
  <c r="AH499" i="22"/>
  <c r="AR498" i="22"/>
  <c r="AO498" i="22"/>
  <c r="AN498" i="22"/>
  <c r="AP498" i="22" s="1"/>
  <c r="AH498" i="22"/>
  <c r="AO497" i="22"/>
  <c r="AN497" i="22"/>
  <c r="AP497" i="22" s="1"/>
  <c r="AH497" i="22"/>
  <c r="AO496" i="22"/>
  <c r="AN496" i="22"/>
  <c r="AP496" i="22" s="1"/>
  <c r="AH496" i="22"/>
  <c r="AO495" i="22"/>
  <c r="AN495" i="22"/>
  <c r="AP495" i="22" s="1"/>
  <c r="AS498" i="22" s="1"/>
  <c r="AT498" i="22" s="1"/>
  <c r="AU498" i="22" s="1"/>
  <c r="AH495" i="22"/>
  <c r="AO494" i="22"/>
  <c r="AN494" i="22"/>
  <c r="AP494" i="22" s="1"/>
  <c r="AH494" i="22"/>
  <c r="AO493" i="22"/>
  <c r="AN493" i="22"/>
  <c r="AP493" i="22" s="1"/>
  <c r="AH493" i="22"/>
  <c r="AR492" i="22"/>
  <c r="AO492" i="22"/>
  <c r="AN492" i="22"/>
  <c r="AP492" i="22" s="1"/>
  <c r="AH492" i="22"/>
  <c r="AO491" i="22"/>
  <c r="AN491" i="22"/>
  <c r="AP491" i="22" s="1"/>
  <c r="AH491" i="22"/>
  <c r="AO490" i="22"/>
  <c r="AN490" i="22"/>
  <c r="AP490" i="22" s="1"/>
  <c r="AH490" i="22"/>
  <c r="AO489" i="22"/>
  <c r="AN489" i="22"/>
  <c r="AP489" i="22" s="1"/>
  <c r="AH489" i="22"/>
  <c r="AO488" i="22"/>
  <c r="AN488" i="22"/>
  <c r="AP488" i="22" s="1"/>
  <c r="AH488" i="22"/>
  <c r="AO487" i="22"/>
  <c r="AN487" i="22"/>
  <c r="AP487" i="22" s="1"/>
  <c r="AH487" i="22"/>
  <c r="AR486" i="22"/>
  <c r="AO486" i="22"/>
  <c r="AN486" i="22"/>
  <c r="AP486" i="22" s="1"/>
  <c r="AH486" i="22"/>
  <c r="AO485" i="22"/>
  <c r="AN485" i="22"/>
  <c r="AP485" i="22" s="1"/>
  <c r="AH485" i="22"/>
  <c r="AO484" i="22"/>
  <c r="AN484" i="22"/>
  <c r="AP484" i="22" s="1"/>
  <c r="AH484" i="22"/>
  <c r="AO483" i="22"/>
  <c r="AN483" i="22"/>
  <c r="AP483" i="22" s="1"/>
  <c r="AH483" i="22"/>
  <c r="AO482" i="22"/>
  <c r="AN482" i="22"/>
  <c r="AP482" i="22" s="1"/>
  <c r="AH482" i="22"/>
  <c r="AO481" i="22"/>
  <c r="AN481" i="22"/>
  <c r="AH481" i="22"/>
  <c r="AR480" i="22"/>
  <c r="AO480" i="22"/>
  <c r="AN480" i="22"/>
  <c r="AP480" i="22" s="1"/>
  <c r="AH480" i="22"/>
  <c r="AO479" i="22"/>
  <c r="AN479" i="22"/>
  <c r="AP479" i="22" s="1"/>
  <c r="AH479" i="22"/>
  <c r="AO478" i="22"/>
  <c r="AN478" i="22"/>
  <c r="AH478" i="22"/>
  <c r="AO477" i="22"/>
  <c r="AN477" i="22"/>
  <c r="AP477" i="22" s="1"/>
  <c r="AH477" i="22"/>
  <c r="AO476" i="22"/>
  <c r="AN476" i="22"/>
  <c r="AP476" i="22" s="1"/>
  <c r="AH476" i="22"/>
  <c r="AO475" i="22"/>
  <c r="AN475" i="22"/>
  <c r="AP475" i="22" s="1"/>
  <c r="AH475" i="22"/>
  <c r="AR474" i="22"/>
  <c r="AO474" i="22"/>
  <c r="AN474" i="22"/>
  <c r="AP474" i="22" s="1"/>
  <c r="AH474" i="22"/>
  <c r="AO473" i="22"/>
  <c r="AN473" i="22"/>
  <c r="AP473" i="22" s="1"/>
  <c r="AH473" i="22"/>
  <c r="AO472" i="22"/>
  <c r="AN472" i="22"/>
  <c r="AP472" i="22" s="1"/>
  <c r="AH472" i="22"/>
  <c r="AO471" i="22"/>
  <c r="AN471" i="22"/>
  <c r="AH471" i="22"/>
  <c r="AO470" i="22"/>
  <c r="AN470" i="22"/>
  <c r="AP470" i="22" s="1"/>
  <c r="AH470" i="22"/>
  <c r="AO469" i="22"/>
  <c r="AN469" i="22"/>
  <c r="AP469" i="22" s="1"/>
  <c r="AH469" i="22"/>
  <c r="AO468" i="22"/>
  <c r="AN468" i="22"/>
  <c r="AP468" i="22" s="1"/>
  <c r="AH468" i="22"/>
  <c r="AR467" i="22"/>
  <c r="AO467" i="22"/>
  <c r="AN467" i="22"/>
  <c r="AP467" i="22" s="1"/>
  <c r="AH467" i="22"/>
  <c r="AO466" i="22"/>
  <c r="AN466" i="22"/>
  <c r="AH466" i="22"/>
  <c r="AO465" i="22"/>
  <c r="AN465" i="22"/>
  <c r="AP465" i="22" s="1"/>
  <c r="AH465" i="22"/>
  <c r="AO464" i="22"/>
  <c r="AN464" i="22"/>
  <c r="AP464" i="22" s="1"/>
  <c r="AH464" i="22"/>
  <c r="AO463" i="22"/>
  <c r="AN463" i="22"/>
  <c r="AP463" i="22" s="1"/>
  <c r="AH463" i="22"/>
  <c r="AO462" i="22"/>
  <c r="AN462" i="22"/>
  <c r="AH462" i="22"/>
  <c r="AR461" i="22"/>
  <c r="AO461" i="22"/>
  <c r="AN461" i="22"/>
  <c r="AP461" i="22" s="1"/>
  <c r="AH461" i="22"/>
  <c r="AO460" i="22"/>
  <c r="AN460" i="22"/>
  <c r="AP460" i="22" s="1"/>
  <c r="AH460" i="22"/>
  <c r="AO459" i="22"/>
  <c r="AN459" i="22"/>
  <c r="AH459" i="22"/>
  <c r="AO458" i="22"/>
  <c r="AN458" i="22"/>
  <c r="AP458" i="22" s="1"/>
  <c r="AH458" i="22"/>
  <c r="AO457" i="22"/>
  <c r="AN457" i="22"/>
  <c r="AP457" i="22" s="1"/>
  <c r="AH457" i="22"/>
  <c r="AO456" i="22"/>
  <c r="AN456" i="22"/>
  <c r="AP456" i="22" s="1"/>
  <c r="AH456" i="22"/>
  <c r="AR455" i="22"/>
  <c r="AO455" i="22"/>
  <c r="AN455" i="22"/>
  <c r="AP455" i="22" s="1"/>
  <c r="AH455" i="22"/>
  <c r="AO454" i="22"/>
  <c r="AN454" i="22"/>
  <c r="AP454" i="22" s="1"/>
  <c r="AH454" i="22"/>
  <c r="AO453" i="22"/>
  <c r="AN453" i="22"/>
  <c r="AP453" i="22" s="1"/>
  <c r="AH453" i="22"/>
  <c r="AO452" i="22"/>
  <c r="AN452" i="22"/>
  <c r="AH452" i="22"/>
  <c r="AO451" i="22"/>
  <c r="AN451" i="22"/>
  <c r="AP451" i="22" s="1"/>
  <c r="AH451" i="22"/>
  <c r="AO450" i="22"/>
  <c r="AN450" i="22"/>
  <c r="AP450" i="22" s="1"/>
  <c r="AH450" i="22"/>
  <c r="AO449" i="22"/>
  <c r="AN449" i="22"/>
  <c r="AP449" i="22" s="1"/>
  <c r="AH449" i="22"/>
  <c r="AO448" i="22"/>
  <c r="AN448" i="22"/>
  <c r="AH448" i="22"/>
  <c r="AO447" i="22"/>
  <c r="AN447" i="22"/>
  <c r="AP447" i="22" s="1"/>
  <c r="AH447" i="22"/>
  <c r="AR446" i="22"/>
  <c r="AO446" i="22"/>
  <c r="AN446" i="22"/>
  <c r="AP446" i="22" s="1"/>
  <c r="AH446" i="22"/>
  <c r="AO445" i="22"/>
  <c r="AN445" i="22"/>
  <c r="AH445" i="22"/>
  <c r="AO444" i="22"/>
  <c r="AN444" i="22"/>
  <c r="AH444" i="22"/>
  <c r="AO443" i="22"/>
  <c r="AN443" i="22"/>
  <c r="AP443" i="22" s="1"/>
  <c r="AH443" i="22"/>
  <c r="AO442" i="22"/>
  <c r="AN442" i="22"/>
  <c r="AP442" i="22" s="1"/>
  <c r="AH442" i="22"/>
  <c r="AO441" i="22"/>
  <c r="AN441" i="22"/>
  <c r="AP441" i="22" s="1"/>
  <c r="AH441" i="22"/>
  <c r="AR440" i="22"/>
  <c r="AO440" i="22"/>
  <c r="AN440" i="22"/>
  <c r="AP440" i="22" s="1"/>
  <c r="AH440" i="22"/>
  <c r="AO439" i="22"/>
  <c r="AN439" i="22"/>
  <c r="AP439" i="22" s="1"/>
  <c r="AH439" i="22"/>
  <c r="AO438" i="22"/>
  <c r="AN438" i="22"/>
  <c r="AP438" i="22" s="1"/>
  <c r="AH438" i="22"/>
  <c r="AO437" i="22"/>
  <c r="AN437" i="22"/>
  <c r="AP437" i="22" s="1"/>
  <c r="AH437" i="22"/>
  <c r="AO436" i="22"/>
  <c r="AN436" i="22"/>
  <c r="AP436" i="22" s="1"/>
  <c r="AH436" i="22"/>
  <c r="AO435" i="22"/>
  <c r="AN435" i="22"/>
  <c r="AP435" i="22" s="1"/>
  <c r="AH435" i="22"/>
  <c r="AR434" i="22"/>
  <c r="AP434" i="22"/>
  <c r="AO434" i="22"/>
  <c r="AN434" i="22"/>
  <c r="AH434" i="22"/>
  <c r="AP433" i="22"/>
  <c r="AO433" i="22"/>
  <c r="AN433" i="22"/>
  <c r="AH433" i="22"/>
  <c r="AP432" i="22"/>
  <c r="AO432" i="22"/>
  <c r="AN432" i="22"/>
  <c r="AH432" i="22"/>
  <c r="AP431" i="22"/>
  <c r="AO431" i="22"/>
  <c r="AN431" i="22"/>
  <c r="AH431" i="22"/>
  <c r="AP430" i="22"/>
  <c r="AO430" i="22"/>
  <c r="AN430" i="22"/>
  <c r="AH430" i="22"/>
  <c r="AP429" i="22"/>
  <c r="AS434" i="22" s="1"/>
  <c r="AT434" i="22" s="1"/>
  <c r="AU434" i="22" s="1"/>
  <c r="AO429" i="22"/>
  <c r="AN429" i="22"/>
  <c r="AH429" i="22"/>
  <c r="AP428" i="22"/>
  <c r="AO428" i="22"/>
  <c r="AN428" i="22"/>
  <c r="AH428" i="22"/>
  <c r="AR427" i="22"/>
  <c r="AP427" i="22"/>
  <c r="AO427" i="22"/>
  <c r="AN427" i="22"/>
  <c r="AH427" i="22"/>
  <c r="AP426" i="22"/>
  <c r="AO426" i="22"/>
  <c r="AN426" i="22"/>
  <c r="AH426" i="22"/>
  <c r="AP425" i="22"/>
  <c r="AO425" i="22"/>
  <c r="AN425" i="22"/>
  <c r="AH425" i="22"/>
  <c r="AP424" i="22"/>
  <c r="AO424" i="22"/>
  <c r="AN424" i="22"/>
  <c r="AH424" i="22"/>
  <c r="AP423" i="22"/>
  <c r="AO423" i="22"/>
  <c r="AN423" i="22"/>
  <c r="AH423" i="22"/>
  <c r="AP422" i="22"/>
  <c r="AS427" i="22" s="1"/>
  <c r="AT427" i="22" s="1"/>
  <c r="AU427" i="22" s="1"/>
  <c r="AO422" i="22"/>
  <c r="AN422" i="22"/>
  <c r="AH422" i="22"/>
  <c r="AR421" i="22"/>
  <c r="AO421" i="22"/>
  <c r="AN421" i="22"/>
  <c r="AP421" i="22" s="1"/>
  <c r="AH421" i="22"/>
  <c r="AO420" i="22"/>
  <c r="AN420" i="22"/>
  <c r="AP420" i="22" s="1"/>
  <c r="AH420" i="22"/>
  <c r="AO419" i="22"/>
  <c r="AN419" i="22"/>
  <c r="AP419" i="22" s="1"/>
  <c r="AH419" i="22"/>
  <c r="AO418" i="22"/>
  <c r="AN418" i="22"/>
  <c r="AP418" i="22" s="1"/>
  <c r="AS421" i="22" s="1"/>
  <c r="AT421" i="22" s="1"/>
  <c r="AU421" i="22" s="1"/>
  <c r="H76" i="13" s="1"/>
  <c r="I77" i="13" s="1"/>
  <c r="K77" i="13" s="1"/>
  <c r="L77" i="13" s="1"/>
  <c r="AH418" i="22"/>
  <c r="AO417" i="22"/>
  <c r="AN417" i="22"/>
  <c r="AP417" i="22" s="1"/>
  <c r="AH417" i="22"/>
  <c r="AO416" i="22"/>
  <c r="AN416" i="22"/>
  <c r="AP416" i="22" s="1"/>
  <c r="AH416" i="22"/>
  <c r="AR415" i="22"/>
  <c r="AO415" i="22"/>
  <c r="AN415" i="22"/>
  <c r="AP415" i="22" s="1"/>
  <c r="AH415" i="22"/>
  <c r="AO414" i="22"/>
  <c r="AN414" i="22"/>
  <c r="AP414" i="22" s="1"/>
  <c r="AH414" i="22"/>
  <c r="AO413" i="22"/>
  <c r="AN413" i="22"/>
  <c r="AP413" i="22" s="1"/>
  <c r="AH413" i="22"/>
  <c r="AO412" i="22"/>
  <c r="AN412" i="22"/>
  <c r="AP412" i="22" s="1"/>
  <c r="AH412" i="22"/>
  <c r="AO411" i="22"/>
  <c r="AN411" i="22"/>
  <c r="AP411" i="22" s="1"/>
  <c r="AH411" i="22"/>
  <c r="AO410" i="22"/>
  <c r="AN410" i="22"/>
  <c r="AP410" i="22" s="1"/>
  <c r="AH410" i="22"/>
  <c r="AO409" i="22"/>
  <c r="AN409" i="22"/>
  <c r="AP409" i="22" s="1"/>
  <c r="AS415" i="22" s="1"/>
  <c r="AT415" i="22" s="1"/>
  <c r="AU415" i="22" s="1"/>
  <c r="H75" i="13" s="1"/>
  <c r="AH409" i="22"/>
  <c r="AO408" i="22"/>
  <c r="AN408" i="22"/>
  <c r="AP408" i="22" s="1"/>
  <c r="AH408" i="22"/>
  <c r="AR407" i="22"/>
  <c r="AP407" i="22"/>
  <c r="AO407" i="22"/>
  <c r="AN407" i="22"/>
  <c r="AH407" i="22"/>
  <c r="AP406" i="22"/>
  <c r="AO406" i="22"/>
  <c r="AN406" i="22"/>
  <c r="AH406" i="22"/>
  <c r="AP405" i="22"/>
  <c r="AO405" i="22"/>
  <c r="AN405" i="22"/>
  <c r="AH405" i="22"/>
  <c r="AP404" i="22"/>
  <c r="AO404" i="22"/>
  <c r="AN404" i="22"/>
  <c r="AH404" i="22"/>
  <c r="AP403" i="22"/>
  <c r="AO403" i="22"/>
  <c r="AN403" i="22"/>
  <c r="AH403" i="22"/>
  <c r="AP402" i="22"/>
  <c r="AS407" i="22" s="1"/>
  <c r="AT407" i="22" s="1"/>
  <c r="AU407" i="22" s="1"/>
  <c r="AO402" i="22"/>
  <c r="AN402" i="22"/>
  <c r="AH402" i="22"/>
  <c r="AR401" i="22"/>
  <c r="AP401" i="22"/>
  <c r="AO401" i="22"/>
  <c r="AN401" i="22"/>
  <c r="AH401" i="22"/>
  <c r="AP400" i="22"/>
  <c r="AO400" i="22"/>
  <c r="AN400" i="22"/>
  <c r="AH400" i="22"/>
  <c r="AP399" i="22"/>
  <c r="AO399" i="22"/>
  <c r="AN399" i="22"/>
  <c r="AH399" i="22"/>
  <c r="AP398" i="22"/>
  <c r="AO398" i="22"/>
  <c r="AN398" i="22"/>
  <c r="AH398" i="22"/>
  <c r="AP397" i="22"/>
  <c r="AO397" i="22"/>
  <c r="AN397" i="22"/>
  <c r="AH397" i="22"/>
  <c r="AP396" i="22"/>
  <c r="AS401" i="22" s="1"/>
  <c r="AT401" i="22" s="1"/>
  <c r="AU401" i="22" s="1"/>
  <c r="AO396" i="22"/>
  <c r="AN396" i="22"/>
  <c r="AH396" i="22"/>
  <c r="AR395" i="22"/>
  <c r="AO395" i="22"/>
  <c r="AN395" i="22"/>
  <c r="AP395" i="22" s="1"/>
  <c r="AH395" i="22"/>
  <c r="AO394" i="22"/>
  <c r="AN394" i="22"/>
  <c r="AP394" i="22" s="1"/>
  <c r="AH394" i="22"/>
  <c r="AO393" i="22"/>
  <c r="AN393" i="22"/>
  <c r="AP393" i="22" s="1"/>
  <c r="AH393" i="22"/>
  <c r="AO392" i="22"/>
  <c r="AN392" i="22"/>
  <c r="AP392" i="22" s="1"/>
  <c r="AS395" i="22" s="1"/>
  <c r="AT395" i="22" s="1"/>
  <c r="AU395" i="22" s="1"/>
  <c r="H72" i="13" s="1"/>
  <c r="AH392" i="22"/>
  <c r="AO391" i="22"/>
  <c r="AN391" i="22"/>
  <c r="AP391" i="22" s="1"/>
  <c r="AH391" i="22"/>
  <c r="AO390" i="22"/>
  <c r="AN390" i="22"/>
  <c r="AP390" i="22" s="1"/>
  <c r="AH390" i="22"/>
  <c r="AR389" i="22"/>
  <c r="AO389" i="22"/>
  <c r="AN389" i="22"/>
  <c r="AP389" i="22" s="1"/>
  <c r="AH389" i="22"/>
  <c r="AO388" i="22"/>
  <c r="AN388" i="22"/>
  <c r="AP388" i="22" s="1"/>
  <c r="AH388" i="22"/>
  <c r="AO387" i="22"/>
  <c r="AN387" i="22"/>
  <c r="AP387" i="22" s="1"/>
  <c r="AH387" i="22"/>
  <c r="AO386" i="22"/>
  <c r="AN386" i="22"/>
  <c r="AP386" i="22" s="1"/>
  <c r="AH386" i="22"/>
  <c r="AO385" i="22"/>
  <c r="AN385" i="22"/>
  <c r="AP385" i="22" s="1"/>
  <c r="AH385" i="22"/>
  <c r="AO384" i="22"/>
  <c r="AN384" i="22"/>
  <c r="AP384" i="22" s="1"/>
  <c r="AH384" i="22"/>
  <c r="AR383" i="22"/>
  <c r="AP383" i="22"/>
  <c r="AO383" i="22"/>
  <c r="AN383" i="22"/>
  <c r="AH383" i="22"/>
  <c r="AP382" i="22"/>
  <c r="AO382" i="22"/>
  <c r="AN382" i="22"/>
  <c r="AH382" i="22"/>
  <c r="AP381" i="22"/>
  <c r="AO381" i="22"/>
  <c r="AN381" i="22"/>
  <c r="AH381" i="22"/>
  <c r="AP380" i="22"/>
  <c r="AO380" i="22"/>
  <c r="AN380" i="22"/>
  <c r="AH380" i="22"/>
  <c r="AP379" i="22"/>
  <c r="AO379" i="22"/>
  <c r="AN379" i="22"/>
  <c r="AH379" i="22"/>
  <c r="AP378" i="22"/>
  <c r="AS383" i="22" s="1"/>
  <c r="AT383" i="22" s="1"/>
  <c r="AU383" i="22" s="1"/>
  <c r="AO378" i="22"/>
  <c r="AN378" i="22"/>
  <c r="AH378" i="22"/>
  <c r="AU377" i="22"/>
  <c r="AR377" i="22"/>
  <c r="AP377" i="22"/>
  <c r="AO377" i="22"/>
  <c r="AN377" i="22"/>
  <c r="AH377" i="22"/>
  <c r="AP376" i="22"/>
  <c r="AO376" i="22"/>
  <c r="AN376" i="22"/>
  <c r="AH376" i="22"/>
  <c r="AP375" i="22"/>
  <c r="AO375" i="22"/>
  <c r="AN375" i="22"/>
  <c r="AH375" i="22"/>
  <c r="AP374" i="22"/>
  <c r="AO374" i="22"/>
  <c r="AN374" i="22"/>
  <c r="AH374" i="22"/>
  <c r="AP373" i="22"/>
  <c r="AO373" i="22"/>
  <c r="AN373" i="22"/>
  <c r="AH373" i="22"/>
  <c r="AP372" i="22"/>
  <c r="AS377" i="22" s="1"/>
  <c r="AT377" i="22" s="1"/>
  <c r="AO372" i="22"/>
  <c r="AN372" i="22"/>
  <c r="AH372" i="22"/>
  <c r="AR371" i="22"/>
  <c r="AO371" i="22"/>
  <c r="AN371" i="22"/>
  <c r="AP371" i="22" s="1"/>
  <c r="AH371" i="22"/>
  <c r="AO370" i="22"/>
  <c r="AN370" i="22"/>
  <c r="AP370" i="22" s="1"/>
  <c r="AH370" i="22"/>
  <c r="AO369" i="22"/>
  <c r="AN369" i="22"/>
  <c r="AP369" i="22" s="1"/>
  <c r="AH369" i="22"/>
  <c r="AO368" i="22"/>
  <c r="AN368" i="22"/>
  <c r="AP368" i="22" s="1"/>
  <c r="AH368" i="22"/>
  <c r="AO367" i="22"/>
  <c r="AN367" i="22"/>
  <c r="AP367" i="22" s="1"/>
  <c r="AH367" i="22"/>
  <c r="AO366" i="22"/>
  <c r="AN366" i="22"/>
  <c r="AP366" i="22" s="1"/>
  <c r="AS371" i="22" s="1"/>
  <c r="AT371" i="22" s="1"/>
  <c r="AU371" i="22" s="1"/>
  <c r="AH366" i="22"/>
  <c r="AR365" i="22"/>
  <c r="AO365" i="22"/>
  <c r="AN365" i="22"/>
  <c r="AP365" i="22" s="1"/>
  <c r="AH365" i="22"/>
  <c r="AO364" i="22"/>
  <c r="AN364" i="22"/>
  <c r="AP364" i="22" s="1"/>
  <c r="AH364" i="22"/>
  <c r="AO363" i="22"/>
  <c r="AN363" i="22"/>
  <c r="AP363" i="22" s="1"/>
  <c r="AH363" i="22"/>
  <c r="AO362" i="22"/>
  <c r="AN362" i="22"/>
  <c r="AP362" i="22" s="1"/>
  <c r="AH362" i="22"/>
  <c r="AO361" i="22"/>
  <c r="AN361" i="22"/>
  <c r="AP361" i="22" s="1"/>
  <c r="AH361" i="22"/>
  <c r="AO360" i="22"/>
  <c r="AN360" i="22"/>
  <c r="AP360" i="22" s="1"/>
  <c r="AH360" i="22"/>
  <c r="AO359" i="22"/>
  <c r="AN359" i="22"/>
  <c r="AP359" i="22" s="1"/>
  <c r="AH359" i="22"/>
  <c r="AR358" i="22"/>
  <c r="AP358" i="22"/>
  <c r="AO358" i="22"/>
  <c r="AN358" i="22"/>
  <c r="AH358" i="22"/>
  <c r="AP357" i="22"/>
  <c r="AO357" i="22"/>
  <c r="AN357" i="22"/>
  <c r="AH357" i="22"/>
  <c r="AP356" i="22"/>
  <c r="AO356" i="22"/>
  <c r="AN356" i="22"/>
  <c r="AH356" i="22"/>
  <c r="AP355" i="22"/>
  <c r="AO355" i="22"/>
  <c r="AN355" i="22"/>
  <c r="AH355" i="22"/>
  <c r="AP354" i="22"/>
  <c r="AO354" i="22"/>
  <c r="AN354" i="22"/>
  <c r="AH354" i="22"/>
  <c r="AP353" i="22"/>
  <c r="AS358" i="22" s="1"/>
  <c r="AT358" i="22" s="1"/>
  <c r="AU358" i="22" s="1"/>
  <c r="AO353" i="22"/>
  <c r="AN353" i="22"/>
  <c r="AH353" i="22"/>
  <c r="AU352" i="22"/>
  <c r="AR352" i="22"/>
  <c r="AP352" i="22"/>
  <c r="AO352" i="22"/>
  <c r="AN352" i="22"/>
  <c r="AH352" i="22"/>
  <c r="AP351" i="22"/>
  <c r="AO351" i="22"/>
  <c r="AN351" i="22"/>
  <c r="AH351" i="22"/>
  <c r="AP350" i="22"/>
  <c r="AO350" i="22"/>
  <c r="AN350" i="22"/>
  <c r="AH350" i="22"/>
  <c r="AP349" i="22"/>
  <c r="AO349" i="22"/>
  <c r="AN349" i="22"/>
  <c r="AH349" i="22"/>
  <c r="AP348" i="22"/>
  <c r="AO348" i="22"/>
  <c r="AN348" i="22"/>
  <c r="AH348" i="22"/>
  <c r="AP347" i="22"/>
  <c r="AS352" i="22" s="1"/>
  <c r="AT352" i="22" s="1"/>
  <c r="AO347" i="22"/>
  <c r="AN347" i="22"/>
  <c r="AH347" i="22"/>
  <c r="AR346" i="22"/>
  <c r="AO346" i="22"/>
  <c r="AN346" i="22"/>
  <c r="AP346" i="22" s="1"/>
  <c r="AH346" i="22"/>
  <c r="AO345" i="22"/>
  <c r="AN345" i="22"/>
  <c r="AP345" i="22" s="1"/>
  <c r="AH345" i="22"/>
  <c r="AO344" i="22"/>
  <c r="AN344" i="22"/>
  <c r="AP344" i="22" s="1"/>
  <c r="AH344" i="22"/>
  <c r="AO343" i="22"/>
  <c r="AN343" i="22"/>
  <c r="AP343" i="22" s="1"/>
  <c r="AH343" i="22"/>
  <c r="AO342" i="22"/>
  <c r="AN342" i="22"/>
  <c r="AP342" i="22" s="1"/>
  <c r="AH342" i="22"/>
  <c r="AO341" i="22"/>
  <c r="AN341" i="22"/>
  <c r="AP341" i="22" s="1"/>
  <c r="AH341" i="22"/>
  <c r="AR340" i="22"/>
  <c r="AO340" i="22"/>
  <c r="AN340" i="22"/>
  <c r="AP340" i="22" s="1"/>
  <c r="AH340" i="22"/>
  <c r="AO339" i="22"/>
  <c r="AN339" i="22"/>
  <c r="AP339" i="22" s="1"/>
  <c r="AH339" i="22"/>
  <c r="AO338" i="22"/>
  <c r="AN338" i="22"/>
  <c r="AP338" i="22" s="1"/>
  <c r="AH338" i="22"/>
  <c r="AO337" i="22"/>
  <c r="AN337" i="22"/>
  <c r="AP337" i="22" s="1"/>
  <c r="AH337" i="22"/>
  <c r="AO336" i="22"/>
  <c r="AN336" i="22"/>
  <c r="AP336" i="22" s="1"/>
  <c r="AH336" i="22"/>
  <c r="AO335" i="22"/>
  <c r="AN335" i="22"/>
  <c r="AP335" i="22" s="1"/>
  <c r="AS340" i="22" s="1"/>
  <c r="AT340" i="22" s="1"/>
  <c r="AU340" i="22" s="1"/>
  <c r="H63" i="13" s="1"/>
  <c r="AH335" i="22"/>
  <c r="AR334" i="22"/>
  <c r="AP334" i="22"/>
  <c r="AO334" i="22"/>
  <c r="AN334" i="22"/>
  <c r="AH334" i="22"/>
  <c r="AP333" i="22"/>
  <c r="AO333" i="22"/>
  <c r="AN333" i="22"/>
  <c r="AH333" i="22"/>
  <c r="AP332" i="22"/>
  <c r="AO332" i="22"/>
  <c r="AN332" i="22"/>
  <c r="AH332" i="22"/>
  <c r="AP331" i="22"/>
  <c r="AO331" i="22"/>
  <c r="AN331" i="22"/>
  <c r="AH331" i="22"/>
  <c r="AP330" i="22"/>
  <c r="AO330" i="22"/>
  <c r="AN330" i="22"/>
  <c r="AH330" i="22"/>
  <c r="AP329" i="22"/>
  <c r="AO329" i="22"/>
  <c r="AN329" i="22"/>
  <c r="AH329" i="22"/>
  <c r="AP328" i="22"/>
  <c r="AS334" i="22" s="1"/>
  <c r="AO328" i="22"/>
  <c r="AN328" i="22"/>
  <c r="AH328" i="22"/>
  <c r="AP327" i="22"/>
  <c r="AO327" i="22"/>
  <c r="AN327" i="22"/>
  <c r="AH327" i="22"/>
  <c r="AR326" i="22"/>
  <c r="AP326" i="22"/>
  <c r="AO326" i="22"/>
  <c r="AN326" i="22"/>
  <c r="AH326" i="22"/>
  <c r="AP325" i="22"/>
  <c r="AO325" i="22"/>
  <c r="AN325" i="22"/>
  <c r="AH325" i="22"/>
  <c r="AP324" i="22"/>
  <c r="AO324" i="22"/>
  <c r="AN324" i="22"/>
  <c r="AH324" i="22"/>
  <c r="AP323" i="22"/>
  <c r="AO323" i="22"/>
  <c r="AN323" i="22"/>
  <c r="AH323" i="22"/>
  <c r="AP322" i="22"/>
  <c r="AO322" i="22"/>
  <c r="AN322" i="22"/>
  <c r="AH322" i="22"/>
  <c r="AP321" i="22"/>
  <c r="AS326" i="22" s="1"/>
  <c r="AT326" i="22" s="1"/>
  <c r="AU326" i="22" s="1"/>
  <c r="H61" i="13" s="1"/>
  <c r="AO321" i="22"/>
  <c r="AN321" i="22"/>
  <c r="AH321" i="22"/>
  <c r="AR320" i="22"/>
  <c r="AO320" i="22"/>
  <c r="AN320" i="22"/>
  <c r="AP320" i="22" s="1"/>
  <c r="AH320" i="22"/>
  <c r="AO319" i="22"/>
  <c r="AN319" i="22"/>
  <c r="AP319" i="22" s="1"/>
  <c r="AH319" i="22"/>
  <c r="AO318" i="22"/>
  <c r="AN318" i="22"/>
  <c r="AP318" i="22" s="1"/>
  <c r="AH318" i="22"/>
  <c r="AO317" i="22"/>
  <c r="AN317" i="22"/>
  <c r="AP317" i="22" s="1"/>
  <c r="AH317" i="22"/>
  <c r="AO316" i="22"/>
  <c r="AN316" i="22"/>
  <c r="AP316" i="22" s="1"/>
  <c r="AH316" i="22"/>
  <c r="AO315" i="22"/>
  <c r="AN315" i="22"/>
  <c r="AP315" i="22" s="1"/>
  <c r="AS320" i="22" s="1"/>
  <c r="AT320" i="22" s="1"/>
  <c r="AU320" i="22" s="1"/>
  <c r="AH315" i="22"/>
  <c r="AR314" i="22"/>
  <c r="AO314" i="22"/>
  <c r="AN314" i="22"/>
  <c r="AP314" i="22" s="1"/>
  <c r="AH314" i="22"/>
  <c r="AO313" i="22"/>
  <c r="AN313" i="22"/>
  <c r="AP313" i="22" s="1"/>
  <c r="AH313" i="22"/>
  <c r="AO312" i="22"/>
  <c r="AN312" i="22"/>
  <c r="AP312" i="22" s="1"/>
  <c r="AH312" i="22"/>
  <c r="AO311" i="22"/>
  <c r="AN311" i="22"/>
  <c r="AP311" i="22" s="1"/>
  <c r="AH311" i="22"/>
  <c r="AO310" i="22"/>
  <c r="AN310" i="22"/>
  <c r="AP310" i="22" s="1"/>
  <c r="AH310" i="22"/>
  <c r="AO309" i="22"/>
  <c r="AN309" i="22"/>
  <c r="AP309" i="22" s="1"/>
  <c r="AS314" i="22" s="1"/>
  <c r="AT314" i="22" s="1"/>
  <c r="AU314" i="22" s="1"/>
  <c r="H59" i="13" s="1"/>
  <c r="AH309" i="22"/>
  <c r="AR308" i="22"/>
  <c r="AP308" i="22"/>
  <c r="AO308" i="22"/>
  <c r="AN308" i="22"/>
  <c r="AH308" i="22"/>
  <c r="AP307" i="22"/>
  <c r="AO307" i="22"/>
  <c r="AN307" i="22"/>
  <c r="AH307" i="22"/>
  <c r="AP306" i="22"/>
  <c r="AO306" i="22"/>
  <c r="AN306" i="22"/>
  <c r="AH306" i="22"/>
  <c r="AP305" i="22"/>
  <c r="AO305" i="22"/>
  <c r="AN305" i="22"/>
  <c r="AH305" i="22"/>
  <c r="AP304" i="22"/>
  <c r="AO304" i="22"/>
  <c r="AN304" i="22"/>
  <c r="AH304" i="22"/>
  <c r="AP303" i="22"/>
  <c r="AS308" i="22" s="1"/>
  <c r="AO303" i="22"/>
  <c r="AN303" i="22"/>
  <c r="AH303" i="22"/>
  <c r="AR302" i="22"/>
  <c r="AP302" i="22"/>
  <c r="AO302" i="22"/>
  <c r="AN302" i="22"/>
  <c r="AH302" i="22"/>
  <c r="AP301" i="22"/>
  <c r="AO301" i="22"/>
  <c r="AN301" i="22"/>
  <c r="AH301" i="22"/>
  <c r="AP300" i="22"/>
  <c r="AO300" i="22"/>
  <c r="AN300" i="22"/>
  <c r="AH300" i="22"/>
  <c r="AP299" i="22"/>
  <c r="AO299" i="22"/>
  <c r="AN299" i="22"/>
  <c r="AH299" i="22"/>
  <c r="AP298" i="22"/>
  <c r="AO298" i="22"/>
  <c r="AN298" i="22"/>
  <c r="AH298" i="22"/>
  <c r="AP297" i="22"/>
  <c r="AS302" i="22" s="1"/>
  <c r="AT302" i="22" s="1"/>
  <c r="AU302" i="22" s="1"/>
  <c r="H57" i="13" s="1"/>
  <c r="AO297" i="22"/>
  <c r="AN297" i="22"/>
  <c r="AH297" i="22"/>
  <c r="AH296" i="22"/>
  <c r="AR295" i="22"/>
  <c r="AO295" i="22"/>
  <c r="AN295" i="22"/>
  <c r="AH295" i="22"/>
  <c r="AO294" i="22"/>
  <c r="AN294" i="22"/>
  <c r="AP294" i="22" s="1"/>
  <c r="AH294" i="22"/>
  <c r="AO293" i="22"/>
  <c r="AN293" i="22"/>
  <c r="AP293" i="22" s="1"/>
  <c r="AH293" i="22"/>
  <c r="AO292" i="22"/>
  <c r="AN292" i="22"/>
  <c r="AH292" i="22"/>
  <c r="AO291" i="22"/>
  <c r="AN291" i="22"/>
  <c r="AH291" i="22"/>
  <c r="AO290" i="22"/>
  <c r="AN290" i="22"/>
  <c r="AP290" i="22" s="1"/>
  <c r="AH290" i="22"/>
  <c r="AR289" i="22"/>
  <c r="AO289" i="22"/>
  <c r="AN289" i="22"/>
  <c r="AH289" i="22"/>
  <c r="AO288" i="22"/>
  <c r="AN288" i="22"/>
  <c r="AH288" i="22"/>
  <c r="AO287" i="22"/>
  <c r="AN287" i="22"/>
  <c r="AP287" i="22" s="1"/>
  <c r="AH287" i="22"/>
  <c r="AO286" i="22"/>
  <c r="AN286" i="22"/>
  <c r="AP286" i="22" s="1"/>
  <c r="AH286" i="22"/>
  <c r="AO285" i="22"/>
  <c r="AN285" i="22"/>
  <c r="AH285" i="22"/>
  <c r="AO284" i="22"/>
  <c r="AN284" i="22"/>
  <c r="AH284" i="22"/>
  <c r="AR283" i="22"/>
  <c r="AO283" i="22"/>
  <c r="AN283" i="22"/>
  <c r="AP283" i="22" s="1"/>
  <c r="AH283" i="22"/>
  <c r="AO282" i="22"/>
  <c r="AN282" i="22"/>
  <c r="AH282" i="22"/>
  <c r="AO281" i="22"/>
  <c r="AN281" i="22"/>
  <c r="AP281" i="22" s="1"/>
  <c r="AH281" i="22"/>
  <c r="AO280" i="22"/>
  <c r="AN280" i="22"/>
  <c r="AP280" i="22" s="1"/>
  <c r="AH280" i="22"/>
  <c r="AO279" i="22"/>
  <c r="AN279" i="22"/>
  <c r="AP279" i="22" s="1"/>
  <c r="AH279" i="22"/>
  <c r="AR278" i="22"/>
  <c r="AO278" i="22"/>
  <c r="AN278" i="22"/>
  <c r="AH278" i="22"/>
  <c r="AO277" i="22"/>
  <c r="AN277" i="22"/>
  <c r="AP277" i="22" s="1"/>
  <c r="AH277" i="22"/>
  <c r="AO276" i="22"/>
  <c r="AN276" i="22"/>
  <c r="AP276" i="22" s="1"/>
  <c r="AH276" i="22"/>
  <c r="AO275" i="22"/>
  <c r="AN275" i="22"/>
  <c r="AH275" i="22"/>
  <c r="AO274" i="22"/>
  <c r="AN274" i="22"/>
  <c r="AH274" i="22"/>
  <c r="AO273" i="22"/>
  <c r="AN273" i="22"/>
  <c r="AP273" i="22" s="1"/>
  <c r="AH273" i="22"/>
  <c r="AR272" i="22"/>
  <c r="AP272" i="22"/>
  <c r="AO272" i="22"/>
  <c r="AN272" i="22"/>
  <c r="AH272" i="22"/>
  <c r="AP271" i="22"/>
  <c r="AO271" i="22"/>
  <c r="AN271" i="22"/>
  <c r="AH271" i="22"/>
  <c r="AP270" i="22"/>
  <c r="AO270" i="22"/>
  <c r="AN270" i="22"/>
  <c r="AH270" i="22"/>
  <c r="AP269" i="22"/>
  <c r="AO269" i="22"/>
  <c r="AN269" i="22"/>
  <c r="AH269" i="22"/>
  <c r="AP268" i="22"/>
  <c r="AO268" i="22"/>
  <c r="AN268" i="22"/>
  <c r="AH268" i="22"/>
  <c r="AP267" i="22"/>
  <c r="AO267" i="22"/>
  <c r="AN267" i="22"/>
  <c r="AH267" i="22"/>
  <c r="AP266" i="22"/>
  <c r="AO266" i="22"/>
  <c r="AN266" i="22"/>
  <c r="AH266" i="22"/>
  <c r="AP265" i="22"/>
  <c r="AO265" i="22"/>
  <c r="AN265" i="22"/>
  <c r="AH265" i="22"/>
  <c r="AP264" i="22"/>
  <c r="AO264" i="22"/>
  <c r="AN264" i="22"/>
  <c r="AH264" i="22"/>
  <c r="AP263" i="22"/>
  <c r="AS272" i="22" s="1"/>
  <c r="AO263" i="22"/>
  <c r="AN263" i="22"/>
  <c r="AH263" i="22"/>
  <c r="AP262" i="22"/>
  <c r="AO262" i="22"/>
  <c r="AN262" i="22"/>
  <c r="AH262" i="22"/>
  <c r="AR261" i="22"/>
  <c r="AP261" i="22"/>
  <c r="AO261" i="22"/>
  <c r="AN261" i="22"/>
  <c r="AH261" i="22"/>
  <c r="AP260" i="22"/>
  <c r="AO260" i="22"/>
  <c r="AN260" i="22"/>
  <c r="AH260" i="22"/>
  <c r="AP259" i="22"/>
  <c r="AO259" i="22"/>
  <c r="AN259" i="22"/>
  <c r="AH259" i="22"/>
  <c r="AP258" i="22"/>
  <c r="AO258" i="22"/>
  <c r="AN258" i="22"/>
  <c r="AH258" i="22"/>
  <c r="AP257" i="22"/>
  <c r="AO257" i="22"/>
  <c r="AN257" i="22"/>
  <c r="AH257" i="22"/>
  <c r="AP256" i="22"/>
  <c r="AS261" i="22" s="1"/>
  <c r="AO256" i="22"/>
  <c r="AN256" i="22"/>
  <c r="AH256" i="22"/>
  <c r="AR255" i="22"/>
  <c r="AP255" i="22"/>
  <c r="AO255" i="22"/>
  <c r="AN255" i="22"/>
  <c r="AH255" i="22"/>
  <c r="AP254" i="22"/>
  <c r="AO254" i="22"/>
  <c r="AN254" i="22"/>
  <c r="AH254" i="22"/>
  <c r="AP253" i="22"/>
  <c r="AO253" i="22"/>
  <c r="AN253" i="22"/>
  <c r="AH253" i="22"/>
  <c r="AP252" i="22"/>
  <c r="AO252" i="22"/>
  <c r="AN252" i="22"/>
  <c r="AH252" i="22"/>
  <c r="AP251" i="22"/>
  <c r="AO251" i="22"/>
  <c r="AN251" i="22"/>
  <c r="AH251" i="22"/>
  <c r="AP250" i="22"/>
  <c r="AS255" i="22" s="1"/>
  <c r="AO250" i="22"/>
  <c r="AN250" i="22"/>
  <c r="AH250" i="22"/>
  <c r="AR249" i="22"/>
  <c r="AP249" i="22"/>
  <c r="AO249" i="22"/>
  <c r="AN249" i="22"/>
  <c r="AH249" i="22"/>
  <c r="AP248" i="22"/>
  <c r="AO248" i="22"/>
  <c r="AN248" i="22"/>
  <c r="AH248" i="22"/>
  <c r="AP247" i="22"/>
  <c r="AO247" i="22"/>
  <c r="AN247" i="22"/>
  <c r="AH247" i="22"/>
  <c r="AP246" i="22"/>
  <c r="AO246" i="22"/>
  <c r="AN246" i="22"/>
  <c r="AH246" i="22"/>
  <c r="AP245" i="22"/>
  <c r="AO245" i="22"/>
  <c r="AN245" i="22"/>
  <c r="AH245" i="22"/>
  <c r="AP244" i="22"/>
  <c r="AS249" i="22" s="1"/>
  <c r="AO244" i="22"/>
  <c r="AN244" i="22"/>
  <c r="AH244" i="22"/>
  <c r="AR243" i="22"/>
  <c r="AP243" i="22"/>
  <c r="AO243" i="22"/>
  <c r="AN243" i="22"/>
  <c r="AH243" i="22"/>
  <c r="AP242" i="22"/>
  <c r="AO242" i="22"/>
  <c r="AN242" i="22"/>
  <c r="AH242" i="22"/>
  <c r="AP241" i="22"/>
  <c r="AO241" i="22"/>
  <c r="AN241" i="22"/>
  <c r="AH241" i="22"/>
  <c r="AP240" i="22"/>
  <c r="AO240" i="22"/>
  <c r="AN240" i="22"/>
  <c r="AH240" i="22"/>
  <c r="AP239" i="22"/>
  <c r="AS243" i="22" s="1"/>
  <c r="AO239" i="22"/>
  <c r="AN239" i="22"/>
  <c r="AH239" i="22"/>
  <c r="AR238" i="22"/>
  <c r="AP238" i="22"/>
  <c r="AO238" i="22"/>
  <c r="AN238" i="22"/>
  <c r="AH238" i="22"/>
  <c r="AP237" i="22"/>
  <c r="AO237" i="22"/>
  <c r="AN237" i="22"/>
  <c r="AH237" i="22"/>
  <c r="AP236" i="22"/>
  <c r="AO236" i="22"/>
  <c r="AN236" i="22"/>
  <c r="AH236" i="22"/>
  <c r="AP235" i="22"/>
  <c r="AO235" i="22"/>
  <c r="AN235" i="22"/>
  <c r="AH235" i="22"/>
  <c r="AP234" i="22"/>
  <c r="AO234" i="22"/>
  <c r="AN234" i="22"/>
  <c r="AH234" i="22"/>
  <c r="AP233" i="22"/>
  <c r="AS238" i="22" s="1"/>
  <c r="AO233" i="22"/>
  <c r="AN233" i="22"/>
  <c r="AH233" i="22"/>
  <c r="AR232" i="22"/>
  <c r="AP232" i="22"/>
  <c r="AO232" i="22"/>
  <c r="AN232" i="22"/>
  <c r="AH232" i="22"/>
  <c r="AP231" i="22"/>
  <c r="AO231" i="22"/>
  <c r="AN231" i="22"/>
  <c r="AH231" i="22"/>
  <c r="AP230" i="22"/>
  <c r="AO230" i="22"/>
  <c r="AN230" i="22"/>
  <c r="AH230" i="22"/>
  <c r="AP229" i="22"/>
  <c r="AO229" i="22"/>
  <c r="AN229" i="22"/>
  <c r="AH229" i="22"/>
  <c r="AP228" i="22"/>
  <c r="AO228" i="22"/>
  <c r="AN228" i="22"/>
  <c r="AH228" i="22"/>
  <c r="AP227" i="22"/>
  <c r="AS232" i="22" s="1"/>
  <c r="AO227" i="22"/>
  <c r="AN227" i="22"/>
  <c r="AH227" i="22"/>
  <c r="AP226" i="22"/>
  <c r="AO226" i="22"/>
  <c r="AN226" i="22"/>
  <c r="AH226" i="22"/>
  <c r="AR225" i="22"/>
  <c r="AP225" i="22"/>
  <c r="AO225" i="22"/>
  <c r="AN225" i="22"/>
  <c r="AH225" i="22"/>
  <c r="AP224" i="22"/>
  <c r="AO224" i="22"/>
  <c r="AN224" i="22"/>
  <c r="AH224" i="22"/>
  <c r="AP223" i="22"/>
  <c r="AO223" i="22"/>
  <c r="AN223" i="22"/>
  <c r="AH223" i="22"/>
  <c r="AP222" i="22"/>
  <c r="AO222" i="22"/>
  <c r="AN222" i="22"/>
  <c r="AH222" i="22"/>
  <c r="AP221" i="22"/>
  <c r="AO221" i="22"/>
  <c r="AN221" i="22"/>
  <c r="AH221" i="22"/>
  <c r="AP220" i="22"/>
  <c r="AS225" i="22" s="1"/>
  <c r="AO220" i="22"/>
  <c r="AN220" i="22"/>
  <c r="AH220" i="22"/>
  <c r="AR219" i="22"/>
  <c r="AP219" i="22"/>
  <c r="AO219" i="22"/>
  <c r="AN219" i="22"/>
  <c r="AH219" i="22"/>
  <c r="AP218" i="22"/>
  <c r="AO218" i="22"/>
  <c r="AN218" i="22"/>
  <c r="AH218" i="22"/>
  <c r="AP217" i="22"/>
  <c r="AO217" i="22"/>
  <c r="AN217" i="22"/>
  <c r="AH217" i="22"/>
  <c r="AP216" i="22"/>
  <c r="AO216" i="22"/>
  <c r="AN216" i="22"/>
  <c r="AH216" i="22"/>
  <c r="AP215" i="22"/>
  <c r="AO215" i="22"/>
  <c r="AN215" i="22"/>
  <c r="AH215" i="22"/>
  <c r="AP214" i="22"/>
  <c r="AS219" i="22" s="1"/>
  <c r="AO214" i="22"/>
  <c r="AN214" i="22"/>
  <c r="AH214" i="22"/>
  <c r="AR213" i="22"/>
  <c r="AP213" i="22"/>
  <c r="AO213" i="22"/>
  <c r="AN213" i="22"/>
  <c r="AH213" i="22"/>
  <c r="AP212" i="22"/>
  <c r="AO212" i="22"/>
  <c r="AN212" i="22"/>
  <c r="AH212" i="22"/>
  <c r="AP211" i="22"/>
  <c r="AO211" i="22"/>
  <c r="AN211" i="22"/>
  <c r="AH211" i="22"/>
  <c r="AP210" i="22"/>
  <c r="AO210" i="22"/>
  <c r="AN210" i="22"/>
  <c r="AH210" i="22"/>
  <c r="AP209" i="22"/>
  <c r="AO209" i="22"/>
  <c r="AN209" i="22"/>
  <c r="AH209" i="22"/>
  <c r="AP208" i="22"/>
  <c r="AS213" i="22" s="1"/>
  <c r="AO208" i="22"/>
  <c r="AN208" i="22"/>
  <c r="AH208" i="22"/>
  <c r="AR207" i="22"/>
  <c r="AP207" i="22"/>
  <c r="AO207" i="22"/>
  <c r="AN207" i="22"/>
  <c r="AH207" i="22"/>
  <c r="AP206" i="22"/>
  <c r="AO206" i="22"/>
  <c r="AN206" i="22"/>
  <c r="AH206" i="22"/>
  <c r="AP205" i="22"/>
  <c r="AO205" i="22"/>
  <c r="AN205" i="22"/>
  <c r="AH205" i="22"/>
  <c r="AP204" i="22"/>
  <c r="AO204" i="22"/>
  <c r="AN204" i="22"/>
  <c r="AH204" i="22"/>
  <c r="AP203" i="22"/>
  <c r="AO203" i="22"/>
  <c r="AN203" i="22"/>
  <c r="AH203" i="22"/>
  <c r="AP202" i="22"/>
  <c r="AS207" i="22" s="1"/>
  <c r="AO202" i="22"/>
  <c r="AN202" i="22"/>
  <c r="AH202" i="22"/>
  <c r="AR201" i="22"/>
  <c r="AP201" i="22"/>
  <c r="AO201" i="22"/>
  <c r="AN201" i="22"/>
  <c r="AH201" i="22"/>
  <c r="AP200" i="22"/>
  <c r="AO200" i="22"/>
  <c r="AN200" i="22"/>
  <c r="AH200" i="22"/>
  <c r="AP199" i="22"/>
  <c r="AO199" i="22"/>
  <c r="AN199" i="22"/>
  <c r="AH199" i="22"/>
  <c r="AP198" i="22"/>
  <c r="AO198" i="22"/>
  <c r="AN198" i="22"/>
  <c r="AH198" i="22"/>
  <c r="AP197" i="22"/>
  <c r="AO197" i="22"/>
  <c r="AN197" i="22"/>
  <c r="AH197" i="22"/>
  <c r="AP196" i="22"/>
  <c r="AS201" i="22" s="1"/>
  <c r="AO196" i="22"/>
  <c r="AN196" i="22"/>
  <c r="AH196" i="22"/>
  <c r="AR195" i="22"/>
  <c r="AP195" i="22"/>
  <c r="AO195" i="22"/>
  <c r="AN195" i="22"/>
  <c r="AH195" i="22"/>
  <c r="AP194" i="22"/>
  <c r="AO194" i="22"/>
  <c r="AN194" i="22"/>
  <c r="AH194" i="22"/>
  <c r="AP193" i="22"/>
  <c r="AO193" i="22"/>
  <c r="AN193" i="22"/>
  <c r="AH193" i="22"/>
  <c r="AP192" i="22"/>
  <c r="AO192" i="22"/>
  <c r="AN192" i="22"/>
  <c r="AH192" i="22"/>
  <c r="AP191" i="22"/>
  <c r="AO191" i="22"/>
  <c r="AN191" i="22"/>
  <c r="AH191" i="22"/>
  <c r="AP190" i="22"/>
  <c r="AS195" i="22" s="1"/>
  <c r="AO190" i="22"/>
  <c r="AN190" i="22"/>
  <c r="AH190" i="22"/>
  <c r="AR189" i="22"/>
  <c r="AP189" i="22"/>
  <c r="AO189" i="22"/>
  <c r="AN189" i="22"/>
  <c r="AH189" i="22"/>
  <c r="AP188" i="22"/>
  <c r="AO188" i="22"/>
  <c r="AN188" i="22"/>
  <c r="AH188" i="22"/>
  <c r="AP187" i="22"/>
  <c r="AO187" i="22"/>
  <c r="AN187" i="22"/>
  <c r="AH187" i="22"/>
  <c r="AP186" i="22"/>
  <c r="AO186" i="22"/>
  <c r="AN186" i="22"/>
  <c r="AH186" i="22"/>
  <c r="AP185" i="22"/>
  <c r="AO185" i="22"/>
  <c r="AN185" i="22"/>
  <c r="AH185" i="22"/>
  <c r="AP184" i="22"/>
  <c r="AO184" i="22"/>
  <c r="AN184" i="22"/>
  <c r="AH184" i="22"/>
  <c r="AP183" i="22"/>
  <c r="AS189" i="22" s="1"/>
  <c r="AO183" i="22"/>
  <c r="AN183" i="22"/>
  <c r="AH183" i="22"/>
  <c r="AP182" i="22"/>
  <c r="AO182" i="22"/>
  <c r="AN182" i="22"/>
  <c r="AH182" i="22"/>
  <c r="AR181" i="22"/>
  <c r="AP181" i="22"/>
  <c r="AO181" i="22"/>
  <c r="AN181" i="22"/>
  <c r="AH181" i="22"/>
  <c r="AP180" i="22"/>
  <c r="AO180" i="22"/>
  <c r="AN180" i="22"/>
  <c r="AH180" i="22"/>
  <c r="AP179" i="22"/>
  <c r="AO179" i="22"/>
  <c r="AN179" i="22"/>
  <c r="AH179" i="22"/>
  <c r="AP178" i="22"/>
  <c r="AO178" i="22"/>
  <c r="AN178" i="22"/>
  <c r="AH178" i="22"/>
  <c r="AP177" i="22"/>
  <c r="AO177" i="22"/>
  <c r="AN177" i="22"/>
  <c r="AH177" i="22"/>
  <c r="AP176" i="22"/>
  <c r="AS181" i="22" s="1"/>
  <c r="AO176" i="22"/>
  <c r="AN176" i="22"/>
  <c r="AH176" i="22"/>
  <c r="AR175" i="22"/>
  <c r="AP175" i="22"/>
  <c r="AO175" i="22"/>
  <c r="AN175" i="22"/>
  <c r="AH175" i="22"/>
  <c r="AP174" i="22"/>
  <c r="AO174" i="22"/>
  <c r="AN174" i="22"/>
  <c r="AH174" i="22"/>
  <c r="AO173" i="22"/>
  <c r="AN173" i="22"/>
  <c r="AH173" i="22"/>
  <c r="AP172" i="22"/>
  <c r="AO172" i="22"/>
  <c r="AN172" i="22"/>
  <c r="AH172" i="22"/>
  <c r="AP171" i="22"/>
  <c r="AO171" i="22"/>
  <c r="AN171" i="22"/>
  <c r="AH171" i="22"/>
  <c r="AP170" i="22"/>
  <c r="AS175" i="22" s="1"/>
  <c r="AT175" i="22" s="1"/>
  <c r="AU175" i="22" s="1"/>
  <c r="AO170" i="22"/>
  <c r="AN170" i="22"/>
  <c r="AH170" i="22"/>
  <c r="AR169" i="22"/>
  <c r="AO169" i="22"/>
  <c r="AP169" i="22" s="1"/>
  <c r="AN169" i="22"/>
  <c r="AH169" i="22"/>
  <c r="AO168" i="22"/>
  <c r="AP168" i="22" s="1"/>
  <c r="AN168" i="22"/>
  <c r="AH168" i="22"/>
  <c r="AO167" i="22"/>
  <c r="AP167" i="22" s="1"/>
  <c r="AN167" i="22"/>
  <c r="AH167" i="22"/>
  <c r="AO166" i="22"/>
  <c r="AP166" i="22" s="1"/>
  <c r="AN166" i="22"/>
  <c r="AH166" i="22"/>
  <c r="AO165" i="22"/>
  <c r="AP165" i="22" s="1"/>
  <c r="AN165" i="22"/>
  <c r="AH165" i="22"/>
  <c r="AO164" i="22"/>
  <c r="AP164" i="22" s="1"/>
  <c r="AN164" i="22"/>
  <c r="AH164" i="22"/>
  <c r="AR163" i="22"/>
  <c r="AP163" i="22"/>
  <c r="AO163" i="22"/>
  <c r="AN163" i="22"/>
  <c r="AH163" i="22"/>
  <c r="AP162" i="22"/>
  <c r="AO162" i="22"/>
  <c r="AN162" i="22"/>
  <c r="AH162" i="22"/>
  <c r="AP161" i="22"/>
  <c r="AO161" i="22"/>
  <c r="AN161" i="22"/>
  <c r="AH161" i="22"/>
  <c r="AP160" i="22"/>
  <c r="AO160" i="22"/>
  <c r="AN160" i="22"/>
  <c r="AH160" i="22"/>
  <c r="AP159" i="22"/>
  <c r="AO159" i="22"/>
  <c r="AN159" i="22"/>
  <c r="AH159" i="22"/>
  <c r="AP158" i="22"/>
  <c r="AS163" i="22" s="1"/>
  <c r="AT163" i="22" s="1"/>
  <c r="AU163" i="22" s="1"/>
  <c r="AO158" i="22"/>
  <c r="AN158" i="22"/>
  <c r="AH158" i="22"/>
  <c r="AR157" i="22"/>
  <c r="AO157" i="22"/>
  <c r="AP157" i="22" s="1"/>
  <c r="AN157" i="22"/>
  <c r="AH157" i="22"/>
  <c r="AO156" i="22"/>
  <c r="AP156" i="22" s="1"/>
  <c r="AN156" i="22"/>
  <c r="AH156" i="22"/>
  <c r="AO155" i="22"/>
  <c r="AP155" i="22" s="1"/>
  <c r="AN155" i="22"/>
  <c r="AH155" i="22"/>
  <c r="AO154" i="22"/>
  <c r="AP154" i="22" s="1"/>
  <c r="AN154" i="22"/>
  <c r="AH154" i="22"/>
  <c r="AO153" i="22"/>
  <c r="AP153" i="22" s="1"/>
  <c r="AN153" i="22"/>
  <c r="AH153" i="22"/>
  <c r="AO152" i="22"/>
  <c r="AP152" i="22" s="1"/>
  <c r="AS157" i="22" s="1"/>
  <c r="AT157" i="22" s="1"/>
  <c r="AU157" i="22" s="1"/>
  <c r="H34" i="13" s="1"/>
  <c r="AN152" i="22"/>
  <c r="AH152" i="22"/>
  <c r="AT151" i="22"/>
  <c r="AU151" i="22" s="1"/>
  <c r="AR151" i="22"/>
  <c r="AP151" i="22"/>
  <c r="AO151" i="22"/>
  <c r="AN151" i="22"/>
  <c r="AH151" i="22"/>
  <c r="AP150" i="22"/>
  <c r="AO150" i="22"/>
  <c r="AN150" i="22"/>
  <c r="AH150" i="22"/>
  <c r="AP149" i="22"/>
  <c r="AO149" i="22"/>
  <c r="AN149" i="22"/>
  <c r="AH149" i="22"/>
  <c r="AP148" i="22"/>
  <c r="AO148" i="22"/>
  <c r="AN148" i="22"/>
  <c r="AH148" i="22"/>
  <c r="AP147" i="22"/>
  <c r="AO147" i="22"/>
  <c r="AN147" i="22"/>
  <c r="AH147" i="22"/>
  <c r="AP146" i="22"/>
  <c r="AO146" i="22"/>
  <c r="AN146" i="22"/>
  <c r="AH146" i="22"/>
  <c r="AP145" i="22"/>
  <c r="AS151" i="22" s="1"/>
  <c r="AO145" i="22"/>
  <c r="AN145" i="22"/>
  <c r="AH145" i="22"/>
  <c r="AR144" i="22"/>
  <c r="AO144" i="22"/>
  <c r="AP144" i="22" s="1"/>
  <c r="AN144" i="22"/>
  <c r="AH144" i="22"/>
  <c r="AO143" i="22"/>
  <c r="AP143" i="22" s="1"/>
  <c r="AN143" i="22"/>
  <c r="AH143" i="22"/>
  <c r="AO142" i="22"/>
  <c r="AP142" i="22" s="1"/>
  <c r="AN142" i="22"/>
  <c r="AH142" i="22"/>
  <c r="AO141" i="22"/>
  <c r="AP141" i="22" s="1"/>
  <c r="AN141" i="22"/>
  <c r="AH141" i="22"/>
  <c r="AO140" i="22"/>
  <c r="AP140" i="22" s="1"/>
  <c r="AN140" i="22"/>
  <c r="AH140" i="22"/>
  <c r="AO139" i="22"/>
  <c r="AP139" i="22" s="1"/>
  <c r="AN139" i="22"/>
  <c r="AH139" i="22"/>
  <c r="AR138" i="22"/>
  <c r="AP138" i="22"/>
  <c r="AO138" i="22"/>
  <c r="AN138" i="22"/>
  <c r="AH138" i="22"/>
  <c r="AP137" i="22"/>
  <c r="AO137" i="22"/>
  <c r="AN137" i="22"/>
  <c r="AH137" i="22"/>
  <c r="AP136" i="22"/>
  <c r="AO136" i="22"/>
  <c r="AN136" i="22"/>
  <c r="AH136" i="22"/>
  <c r="AP135" i="22"/>
  <c r="AO135" i="22"/>
  <c r="AN135" i="22"/>
  <c r="AH135" i="22"/>
  <c r="AP134" i="22"/>
  <c r="AO134" i="22"/>
  <c r="AN134" i="22"/>
  <c r="AH134" i="22"/>
  <c r="AP133" i="22"/>
  <c r="AO133" i="22"/>
  <c r="AN133" i="22"/>
  <c r="AH133" i="22"/>
  <c r="AP132" i="22"/>
  <c r="AS138" i="22" s="1"/>
  <c r="AT138" i="22" s="1"/>
  <c r="AU138" i="22" s="1"/>
  <c r="AO132" i="22"/>
  <c r="AN132" i="22"/>
  <c r="AH132" i="22"/>
  <c r="AR131" i="22"/>
  <c r="AO131" i="22"/>
  <c r="AP131" i="22" s="1"/>
  <c r="AN131" i="22"/>
  <c r="AH131" i="22"/>
  <c r="AO130" i="22"/>
  <c r="AP130" i="22" s="1"/>
  <c r="AN130" i="22"/>
  <c r="AH130" i="22"/>
  <c r="AO129" i="22"/>
  <c r="AP129" i="22" s="1"/>
  <c r="AN129" i="22"/>
  <c r="AH129" i="22"/>
  <c r="AO128" i="22"/>
  <c r="AP128" i="22" s="1"/>
  <c r="AN128" i="22"/>
  <c r="AH128" i="22"/>
  <c r="AO127" i="22"/>
  <c r="AP127" i="22" s="1"/>
  <c r="AN127" i="22"/>
  <c r="AH127" i="22"/>
  <c r="AO126" i="22"/>
  <c r="AP126" i="22" s="1"/>
  <c r="AS131" i="22" s="1"/>
  <c r="AT131" i="22" s="1"/>
  <c r="AU131" i="22" s="1"/>
  <c r="H30" i="13" s="1"/>
  <c r="AN126" i="22"/>
  <c r="AH126" i="22"/>
  <c r="AT125" i="22"/>
  <c r="AU125" i="22" s="1"/>
  <c r="AR125" i="22"/>
  <c r="AP125" i="22"/>
  <c r="AO125" i="22"/>
  <c r="AN125" i="22"/>
  <c r="AH125" i="22"/>
  <c r="AP124" i="22"/>
  <c r="AO124" i="22"/>
  <c r="AN124" i="22"/>
  <c r="AH124" i="22"/>
  <c r="AP123" i="22"/>
  <c r="AO123" i="22"/>
  <c r="AN123" i="22"/>
  <c r="AH123" i="22"/>
  <c r="AP122" i="22"/>
  <c r="AO122" i="22"/>
  <c r="AN122" i="22"/>
  <c r="AH122" i="22"/>
  <c r="AP121" i="22"/>
  <c r="AO121" i="22"/>
  <c r="AN121" i="22"/>
  <c r="AH121" i="22"/>
  <c r="AP120" i="22"/>
  <c r="AS125" i="22" s="1"/>
  <c r="AO120" i="22"/>
  <c r="AN120" i="22"/>
  <c r="AH120" i="22"/>
  <c r="AR119" i="22"/>
  <c r="AO119" i="22"/>
  <c r="AP119" i="22" s="1"/>
  <c r="AN119" i="22"/>
  <c r="AH119" i="22"/>
  <c r="AO118" i="22"/>
  <c r="AP118" i="22" s="1"/>
  <c r="AN118" i="22"/>
  <c r="AH118" i="22"/>
  <c r="AO117" i="22"/>
  <c r="AP117" i="22" s="1"/>
  <c r="AN117" i="22"/>
  <c r="AH117" i="22"/>
  <c r="AO116" i="22"/>
  <c r="AP116" i="22" s="1"/>
  <c r="AN116" i="22"/>
  <c r="AH116" i="22"/>
  <c r="AO115" i="22"/>
  <c r="AP115" i="22" s="1"/>
  <c r="AN115" i="22"/>
  <c r="AH115" i="22"/>
  <c r="AO114" i="22"/>
  <c r="AP114" i="22" s="1"/>
  <c r="AN114" i="22"/>
  <c r="AH114" i="22"/>
  <c r="AO113" i="22"/>
  <c r="AP113" i="22" s="1"/>
  <c r="AN113" i="22"/>
  <c r="AH113" i="22"/>
  <c r="AT112" i="22"/>
  <c r="AU112" i="22" s="1"/>
  <c r="AR112" i="22"/>
  <c r="AP112" i="22"/>
  <c r="AO112" i="22"/>
  <c r="AN112" i="22"/>
  <c r="AH112" i="22"/>
  <c r="AP111" i="22"/>
  <c r="AO111" i="22"/>
  <c r="AN111" i="22"/>
  <c r="AH111" i="22"/>
  <c r="AP110" i="22"/>
  <c r="AO110" i="22"/>
  <c r="AN110" i="22"/>
  <c r="AH110" i="22"/>
  <c r="AP109" i="22"/>
  <c r="AO109" i="22"/>
  <c r="AN109" i="22"/>
  <c r="AH109" i="22"/>
  <c r="AP108" i="22"/>
  <c r="AO108" i="22"/>
  <c r="AN108" i="22"/>
  <c r="AH108" i="22"/>
  <c r="AP107" i="22"/>
  <c r="AO107" i="22"/>
  <c r="AN107" i="22"/>
  <c r="AH107" i="22"/>
  <c r="AP106" i="22"/>
  <c r="AS112" i="22" s="1"/>
  <c r="AO106" i="22"/>
  <c r="AN106" i="22"/>
  <c r="AH106" i="22"/>
  <c r="AR105" i="22"/>
  <c r="AO105" i="22"/>
  <c r="AP105" i="22" s="1"/>
  <c r="AN105" i="22"/>
  <c r="AH105" i="22"/>
  <c r="AO104" i="22"/>
  <c r="AP104" i="22" s="1"/>
  <c r="AN104" i="22"/>
  <c r="AH104" i="22"/>
  <c r="AO103" i="22"/>
  <c r="AP103" i="22" s="1"/>
  <c r="AN103" i="22"/>
  <c r="AH103" i="22"/>
  <c r="AO102" i="22"/>
  <c r="AP102" i="22" s="1"/>
  <c r="AN102" i="22"/>
  <c r="AH102" i="22"/>
  <c r="AO101" i="22"/>
  <c r="AP101" i="22" s="1"/>
  <c r="AN101" i="22"/>
  <c r="AH101" i="22"/>
  <c r="AO100" i="22"/>
  <c r="AP100" i="22" s="1"/>
  <c r="AN100" i="22"/>
  <c r="AH100" i="22"/>
  <c r="AR99" i="22"/>
  <c r="AP99" i="22"/>
  <c r="AO99" i="22"/>
  <c r="AN99" i="22"/>
  <c r="AH99" i="22"/>
  <c r="AP98" i="22"/>
  <c r="AO98" i="22"/>
  <c r="AN98" i="22"/>
  <c r="AH98" i="22"/>
  <c r="AP97" i="22"/>
  <c r="AO97" i="22"/>
  <c r="AN97" i="22"/>
  <c r="AH97" i="22"/>
  <c r="AP96" i="22"/>
  <c r="AO96" i="22"/>
  <c r="AN96" i="22"/>
  <c r="AH96" i="22"/>
  <c r="AP95" i="22"/>
  <c r="AO95" i="22"/>
  <c r="AN95" i="22"/>
  <c r="AH95" i="22"/>
  <c r="AP94" i="22"/>
  <c r="AS99" i="22" s="1"/>
  <c r="AT99" i="22" s="1"/>
  <c r="AU99" i="22" s="1"/>
  <c r="H25" i="13" s="1"/>
  <c r="AO94" i="22"/>
  <c r="AN94" i="22"/>
  <c r="AH94" i="22"/>
  <c r="AR93" i="22"/>
  <c r="AO93" i="22"/>
  <c r="AP93" i="22" s="1"/>
  <c r="AN93" i="22"/>
  <c r="AH93" i="22"/>
  <c r="AO92" i="22"/>
  <c r="AP92" i="22" s="1"/>
  <c r="AN92" i="22"/>
  <c r="AH92" i="22"/>
  <c r="AO91" i="22"/>
  <c r="AP91" i="22" s="1"/>
  <c r="AN91" i="22"/>
  <c r="AH91" i="22"/>
  <c r="AO90" i="22"/>
  <c r="AP90" i="22" s="1"/>
  <c r="AN90" i="22"/>
  <c r="AH90" i="22"/>
  <c r="AO89" i="22"/>
  <c r="AP89" i="22" s="1"/>
  <c r="AN89" i="22"/>
  <c r="AH89" i="22"/>
  <c r="AO88" i="22"/>
  <c r="AP88" i="22" s="1"/>
  <c r="AN88" i="22"/>
  <c r="AH88" i="22"/>
  <c r="AO87" i="22"/>
  <c r="AP87" i="22" s="1"/>
  <c r="AN87" i="22"/>
  <c r="AH87" i="22"/>
  <c r="AT86" i="22"/>
  <c r="AU86" i="22" s="1"/>
  <c r="AR86" i="22"/>
  <c r="AP86" i="22"/>
  <c r="AO86" i="22"/>
  <c r="AN86" i="22"/>
  <c r="AH86" i="22"/>
  <c r="AP85" i="22"/>
  <c r="AO85" i="22"/>
  <c r="AN85" i="22"/>
  <c r="AH85" i="22"/>
  <c r="AP84" i="22"/>
  <c r="AO84" i="22"/>
  <c r="AN84" i="22"/>
  <c r="AH84" i="22"/>
  <c r="AP83" i="22"/>
  <c r="AO83" i="22"/>
  <c r="AN83" i="22"/>
  <c r="AH83" i="22"/>
  <c r="AP82" i="22"/>
  <c r="AO82" i="22"/>
  <c r="AN82" i="22"/>
  <c r="AH82" i="22"/>
  <c r="AP81" i="22"/>
  <c r="AS86" i="22" s="1"/>
  <c r="AO81" i="22"/>
  <c r="AN81" i="22"/>
  <c r="AH81" i="22"/>
  <c r="AR80" i="22"/>
  <c r="AO80" i="22"/>
  <c r="AP80" i="22" s="1"/>
  <c r="AN80" i="22"/>
  <c r="AH80" i="22"/>
  <c r="AO79" i="22"/>
  <c r="AP79" i="22" s="1"/>
  <c r="AN79" i="22"/>
  <c r="AH79" i="22"/>
  <c r="AO78" i="22"/>
  <c r="AP78" i="22" s="1"/>
  <c r="AN78" i="22"/>
  <c r="AH78" i="22"/>
  <c r="AO77" i="22"/>
  <c r="AP77" i="22" s="1"/>
  <c r="AN77" i="22"/>
  <c r="AH77" i="22"/>
  <c r="AO76" i="22"/>
  <c r="AP76" i="22" s="1"/>
  <c r="AN76" i="22"/>
  <c r="AH76" i="22"/>
  <c r="AO75" i="22"/>
  <c r="AP75" i="22" s="1"/>
  <c r="AN75" i="22"/>
  <c r="AH75" i="22"/>
  <c r="AR74" i="22"/>
  <c r="AP74" i="22"/>
  <c r="AO74" i="22"/>
  <c r="AN74" i="22"/>
  <c r="AH74" i="22"/>
  <c r="AP73" i="22"/>
  <c r="AO73" i="22"/>
  <c r="AN73" i="22"/>
  <c r="AH73" i="22"/>
  <c r="AP72" i="22"/>
  <c r="AO72" i="22"/>
  <c r="AN72" i="22"/>
  <c r="AH72" i="22"/>
  <c r="AP71" i="22"/>
  <c r="AO71" i="22"/>
  <c r="AN71" i="22"/>
  <c r="AH71" i="22"/>
  <c r="AP70" i="22"/>
  <c r="AO70" i="22"/>
  <c r="AN70" i="22"/>
  <c r="AH70" i="22"/>
  <c r="AP69" i="22"/>
  <c r="AS74" i="22" s="1"/>
  <c r="AT74" i="22" s="1"/>
  <c r="AU74" i="22" s="1"/>
  <c r="H21" i="13" s="1"/>
  <c r="AO69" i="22"/>
  <c r="AN69" i="22"/>
  <c r="AH69" i="22"/>
  <c r="AR68" i="22"/>
  <c r="AO68" i="22"/>
  <c r="AP68" i="22" s="1"/>
  <c r="AN68" i="22"/>
  <c r="AH68" i="22"/>
  <c r="AO67" i="22"/>
  <c r="AP67" i="22" s="1"/>
  <c r="AN67" i="22"/>
  <c r="AH67" i="22"/>
  <c r="AO66" i="22"/>
  <c r="AP66" i="22" s="1"/>
  <c r="AN66" i="22"/>
  <c r="AH66" i="22"/>
  <c r="AO65" i="22"/>
  <c r="AP65" i="22" s="1"/>
  <c r="AN65" i="22"/>
  <c r="AH65" i="22"/>
  <c r="AO64" i="22"/>
  <c r="AP64" i="22" s="1"/>
  <c r="AN64" i="22"/>
  <c r="AH64" i="22"/>
  <c r="AO63" i="22"/>
  <c r="AP63" i="22" s="1"/>
  <c r="AS68" i="22" s="1"/>
  <c r="AT68" i="22" s="1"/>
  <c r="AU68" i="22" s="1"/>
  <c r="H20" i="13" s="1"/>
  <c r="AN63" i="22"/>
  <c r="AH63" i="22"/>
  <c r="AT62" i="22"/>
  <c r="AU62" i="22" s="1"/>
  <c r="AR62" i="22"/>
  <c r="AP62" i="22"/>
  <c r="AO62" i="22"/>
  <c r="AN62" i="22"/>
  <c r="AH62" i="22"/>
  <c r="AP61" i="22"/>
  <c r="AO61" i="22"/>
  <c r="AN61" i="22"/>
  <c r="AH61" i="22"/>
  <c r="AP60" i="22"/>
  <c r="AO60" i="22"/>
  <c r="AN60" i="22"/>
  <c r="AH60" i="22"/>
  <c r="AP59" i="22"/>
  <c r="AO59" i="22"/>
  <c r="AN59" i="22"/>
  <c r="AH59" i="22"/>
  <c r="AP58" i="22"/>
  <c r="AO58" i="22"/>
  <c r="AN58" i="22"/>
  <c r="AH58" i="22"/>
  <c r="AP57" i="22"/>
  <c r="AS62" i="22" s="1"/>
  <c r="AO57" i="22"/>
  <c r="AN57" i="22"/>
  <c r="AH57" i="22"/>
  <c r="AR56" i="22"/>
  <c r="AO56" i="22"/>
  <c r="AP56" i="22" s="1"/>
  <c r="AN56" i="22"/>
  <c r="AH56" i="22"/>
  <c r="AO55" i="22"/>
  <c r="AP55" i="22" s="1"/>
  <c r="AN55" i="22"/>
  <c r="AH55" i="22"/>
  <c r="AO54" i="22"/>
  <c r="AP54" i="22" s="1"/>
  <c r="AN54" i="22"/>
  <c r="AH54" i="22"/>
  <c r="AO53" i="22"/>
  <c r="AP53" i="22" s="1"/>
  <c r="AN53" i="22"/>
  <c r="AH53" i="22"/>
  <c r="AO52" i="22"/>
  <c r="AP52" i="22" s="1"/>
  <c r="AN52" i="22"/>
  <c r="AH52" i="22"/>
  <c r="AO51" i="22"/>
  <c r="AP51" i="22" s="1"/>
  <c r="AN51" i="22"/>
  <c r="AH51" i="22"/>
  <c r="AO50" i="22"/>
  <c r="AP50" i="22" s="1"/>
  <c r="AN50" i="22"/>
  <c r="AH50" i="22"/>
  <c r="AO49" i="22"/>
  <c r="AP49" i="22" s="1"/>
  <c r="AN49" i="22"/>
  <c r="AH49" i="22"/>
  <c r="AT48" i="22"/>
  <c r="AU48" i="22" s="1"/>
  <c r="AR48" i="22"/>
  <c r="AP48" i="22"/>
  <c r="AO48" i="22"/>
  <c r="AN48" i="22"/>
  <c r="AH48" i="22"/>
  <c r="AP47" i="22"/>
  <c r="AO47" i="22"/>
  <c r="AN47" i="22"/>
  <c r="AH47" i="22"/>
  <c r="AP46" i="22"/>
  <c r="AO46" i="22"/>
  <c r="AN46" i="22"/>
  <c r="AH46" i="22"/>
  <c r="AP45" i="22"/>
  <c r="AO45" i="22"/>
  <c r="AN45" i="22"/>
  <c r="AH45" i="22"/>
  <c r="AP44" i="22"/>
  <c r="AO44" i="22"/>
  <c r="AN44" i="22"/>
  <c r="AH44" i="22"/>
  <c r="AP43" i="22"/>
  <c r="AS48" i="22" s="1"/>
  <c r="AO43" i="22"/>
  <c r="AN43" i="22"/>
  <c r="AH43" i="22"/>
  <c r="AR42" i="22"/>
  <c r="AO42" i="22"/>
  <c r="AP42" i="22" s="1"/>
  <c r="AN42" i="22"/>
  <c r="AH42" i="22"/>
  <c r="AO41" i="22"/>
  <c r="AP41" i="22" s="1"/>
  <c r="AN41" i="22"/>
  <c r="AH41" i="22"/>
  <c r="AO40" i="22"/>
  <c r="AP40" i="22" s="1"/>
  <c r="AN40" i="22"/>
  <c r="AH40" i="22"/>
  <c r="AO39" i="22"/>
  <c r="AP39" i="22" s="1"/>
  <c r="AN39" i="22"/>
  <c r="AH39" i="22"/>
  <c r="AO38" i="22"/>
  <c r="AP38" i="22" s="1"/>
  <c r="AN38" i="22"/>
  <c r="AH38" i="22"/>
  <c r="AO37" i="22"/>
  <c r="AP37" i="22" s="1"/>
  <c r="AN37" i="22"/>
  <c r="AH37" i="22"/>
  <c r="AR36" i="22"/>
  <c r="AP36" i="22"/>
  <c r="AO36" i="22"/>
  <c r="AN36" i="22"/>
  <c r="AH36" i="22"/>
  <c r="AP35" i="22"/>
  <c r="AO35" i="22"/>
  <c r="AN35" i="22"/>
  <c r="AH35" i="22"/>
  <c r="AP34" i="22"/>
  <c r="AO34" i="22"/>
  <c r="AN34" i="22"/>
  <c r="AH34" i="22"/>
  <c r="AP33" i="22"/>
  <c r="AO33" i="22"/>
  <c r="AN33" i="22"/>
  <c r="AH33" i="22"/>
  <c r="AP32" i="22"/>
  <c r="AO32" i="22"/>
  <c r="AN32" i="22"/>
  <c r="AH32" i="22"/>
  <c r="AP31" i="22"/>
  <c r="AS36" i="22" s="1"/>
  <c r="AT36" i="22" s="1"/>
  <c r="AU36" i="22" s="1"/>
  <c r="H15" i="13" s="1"/>
  <c r="AO31" i="22"/>
  <c r="AN31" i="22"/>
  <c r="AH31" i="22"/>
  <c r="AR30" i="22"/>
  <c r="AP30" i="22"/>
  <c r="AO30" i="22"/>
  <c r="AN30" i="22"/>
  <c r="AH30" i="22"/>
  <c r="AP29" i="22"/>
  <c r="AO29" i="22"/>
  <c r="AN29" i="22"/>
  <c r="AH29" i="22"/>
  <c r="AP28" i="22"/>
  <c r="AO28" i="22"/>
  <c r="AN28" i="22"/>
  <c r="AH28" i="22"/>
  <c r="AP27" i="22"/>
  <c r="AO27" i="22"/>
  <c r="AN27" i="22"/>
  <c r="AH27" i="22"/>
  <c r="AP26" i="22"/>
  <c r="AO26" i="22"/>
  <c r="AN26" i="22"/>
  <c r="AH26" i="22"/>
  <c r="AP25" i="22"/>
  <c r="AS30" i="22" s="1"/>
  <c r="AO25" i="22"/>
  <c r="AN25" i="22"/>
  <c r="AH25" i="22"/>
  <c r="AR24" i="22"/>
  <c r="AP24" i="22"/>
  <c r="AO24" i="22"/>
  <c r="AN24" i="22"/>
  <c r="AH24" i="22"/>
  <c r="AP23" i="22"/>
  <c r="AO23" i="22"/>
  <c r="AN23" i="22"/>
  <c r="AH23" i="22"/>
  <c r="AP22" i="22"/>
  <c r="AO22" i="22"/>
  <c r="AN22" i="22"/>
  <c r="AH22" i="22"/>
  <c r="AP21" i="22"/>
  <c r="AO21" i="22"/>
  <c r="AN21" i="22"/>
  <c r="AH21" i="22"/>
  <c r="AP20" i="22"/>
  <c r="AO20" i="22"/>
  <c r="AN20" i="22"/>
  <c r="AH20" i="22"/>
  <c r="AP19" i="22"/>
  <c r="AS24" i="22" s="1"/>
  <c r="AT24" i="22" s="1"/>
  <c r="AU24" i="22" s="1"/>
  <c r="H13" i="13" s="1"/>
  <c r="AO19" i="22"/>
  <c r="AN19" i="22"/>
  <c r="AH19" i="22"/>
  <c r="AR18" i="22"/>
  <c r="AQ18" i="22"/>
  <c r="AP18" i="22"/>
  <c r="AO18" i="22"/>
  <c r="AN18" i="22"/>
  <c r="AH18" i="22"/>
  <c r="AQ17" i="22"/>
  <c r="AO17" i="22"/>
  <c r="AN17" i="22"/>
  <c r="AH17" i="22"/>
  <c r="AQ16" i="22"/>
  <c r="AP16" i="22"/>
  <c r="AO16" i="22"/>
  <c r="AN16" i="22"/>
  <c r="AH16" i="22"/>
  <c r="AQ15" i="22"/>
  <c r="AP15" i="22"/>
  <c r="AO15" i="22"/>
  <c r="AN15" i="22"/>
  <c r="AH15" i="22"/>
  <c r="AQ14" i="22"/>
  <c r="AO14" i="22"/>
  <c r="AN14" i="22"/>
  <c r="AP14" i="22" s="1"/>
  <c r="AH14" i="22"/>
  <c r="AQ13" i="22"/>
  <c r="AO13" i="22"/>
  <c r="AN13" i="22"/>
  <c r="AP13" i="22" s="1"/>
  <c r="AH13" i="22"/>
  <c r="AQ12" i="22"/>
  <c r="AO12" i="22"/>
  <c r="AN12" i="22"/>
  <c r="AH12" i="22"/>
  <c r="AQ11" i="22"/>
  <c r="AP11" i="22"/>
  <c r="AO11" i="22"/>
  <c r="AN11" i="22"/>
  <c r="AH11" i="22"/>
  <c r="AQ10" i="22"/>
  <c r="AP10" i="22"/>
  <c r="AO10" i="22"/>
  <c r="AN10" i="22"/>
  <c r="AH10" i="22"/>
  <c r="F6" i="22"/>
  <c r="F5" i="22"/>
  <c r="F4" i="22"/>
  <c r="B2" i="22"/>
  <c r="K57" i="21"/>
  <c r="F57" i="21"/>
  <c r="C57" i="21"/>
  <c r="J56" i="21"/>
  <c r="F56" i="21"/>
  <c r="B56" i="21"/>
  <c r="L50" i="21"/>
  <c r="L45" i="21"/>
  <c r="L19" i="24" s="1"/>
  <c r="E25" i="21"/>
  <c r="B25" i="21"/>
  <c r="G24" i="21"/>
  <c r="G22" i="21"/>
  <c r="G21" i="21"/>
  <c r="G20" i="21"/>
  <c r="G19" i="21"/>
  <c r="G18" i="21"/>
  <c r="G17" i="21"/>
  <c r="I16" i="21"/>
  <c r="G16" i="21"/>
  <c r="G15" i="21"/>
  <c r="G14" i="21"/>
  <c r="I13" i="21"/>
  <c r="G13" i="21"/>
  <c r="G12" i="21"/>
  <c r="L11" i="21"/>
  <c r="G11" i="21"/>
  <c r="G10" i="21"/>
  <c r="G9" i="21"/>
  <c r="G8" i="21"/>
  <c r="E50" i="20"/>
  <c r="M25" i="20"/>
  <c r="L25" i="20"/>
  <c r="K25" i="20"/>
  <c r="K26" i="20" s="1"/>
  <c r="J25" i="20"/>
  <c r="H26" i="20" s="1"/>
  <c r="I25" i="20"/>
  <c r="H25" i="20"/>
  <c r="G25" i="20"/>
  <c r="F25" i="20"/>
  <c r="E26" i="20" s="1"/>
  <c r="E25" i="20"/>
  <c r="K21" i="20"/>
  <c r="H21" i="20"/>
  <c r="E21" i="20"/>
  <c r="D8" i="20"/>
  <c r="D7" i="20"/>
  <c r="H60" i="19"/>
  <c r="S58" i="19"/>
  <c r="R58" i="19"/>
  <c r="Q58" i="19"/>
  <c r="P58" i="19"/>
  <c r="O58" i="19"/>
  <c r="N58" i="19"/>
  <c r="M58" i="19"/>
  <c r="L58" i="19"/>
  <c r="K58" i="19"/>
  <c r="K59" i="19" s="1"/>
  <c r="K60" i="19" s="1"/>
  <c r="J58" i="19"/>
  <c r="H59" i="19" s="1"/>
  <c r="I58" i="19"/>
  <c r="H58" i="19"/>
  <c r="G58" i="19"/>
  <c r="F58" i="19"/>
  <c r="E58" i="19"/>
  <c r="N55" i="19"/>
  <c r="Z54" i="19"/>
  <c r="Z55" i="19" s="1"/>
  <c r="N54" i="19"/>
  <c r="K54" i="19"/>
  <c r="K55" i="19" s="1"/>
  <c r="AF53" i="19"/>
  <c r="AC53" i="19"/>
  <c r="AC54" i="19" s="1"/>
  <c r="AC55" i="19" s="1"/>
  <c r="Z53" i="19"/>
  <c r="W53" i="19"/>
  <c r="W54" i="19" s="1"/>
  <c r="W55" i="19" s="1"/>
  <c r="T53" i="19"/>
  <c r="Q53" i="19"/>
  <c r="Q54" i="19" s="1"/>
  <c r="Q55" i="19" s="1"/>
  <c r="N53" i="19"/>
  <c r="K53" i="19"/>
  <c r="H53" i="19"/>
  <c r="E53" i="19"/>
  <c r="AF52" i="19"/>
  <c r="AF54" i="19" s="1"/>
  <c r="AF55" i="19" s="1"/>
  <c r="AC52" i="19"/>
  <c r="Z52" i="19"/>
  <c r="W52" i="19"/>
  <c r="T52" i="19"/>
  <c r="T54" i="19" s="1"/>
  <c r="T55" i="19" s="1"/>
  <c r="Q52" i="19"/>
  <c r="N52" i="19"/>
  <c r="K52" i="19"/>
  <c r="H52" i="19"/>
  <c r="H54" i="19" s="1"/>
  <c r="H55" i="19" s="1"/>
  <c r="E52" i="19"/>
  <c r="D6" i="19"/>
  <c r="D5" i="19"/>
  <c r="W50" i="18"/>
  <c r="AL49" i="18"/>
  <c r="AL50" i="18" s="1"/>
  <c r="W49" i="18"/>
  <c r="W42" i="18" s="1"/>
  <c r="H49" i="18"/>
  <c r="H42" i="18" s="1"/>
  <c r="AZ48" i="18"/>
  <c r="AX49" i="18" s="1"/>
  <c r="AX50" i="18" s="1"/>
  <c r="AY48" i="18"/>
  <c r="AX48" i="18"/>
  <c r="AW48" i="18"/>
  <c r="AV48" i="18"/>
  <c r="AU48" i="18"/>
  <c r="AU49" i="18" s="1"/>
  <c r="AU50" i="18" s="1"/>
  <c r="AT48" i="18"/>
  <c r="AS48" i="18"/>
  <c r="AR48" i="18"/>
  <c r="AR49" i="18" s="1"/>
  <c r="AR50" i="18" s="1"/>
  <c r="AQ48" i="18"/>
  <c r="AP48" i="18"/>
  <c r="AO48" i="18"/>
  <c r="AO49" i="18" s="1"/>
  <c r="AO50" i="18" s="1"/>
  <c r="AN48" i="18"/>
  <c r="AM48" i="18"/>
  <c r="AL48" i="18"/>
  <c r="AK48" i="18"/>
  <c r="AJ48" i="18"/>
  <c r="AI49" i="18" s="1"/>
  <c r="AI50" i="18" s="1"/>
  <c r="AI48" i="18"/>
  <c r="AH48" i="18"/>
  <c r="AG48" i="18"/>
  <c r="AF48" i="18"/>
  <c r="AF49" i="18" s="1"/>
  <c r="AE48" i="18"/>
  <c r="AD48" i="18"/>
  <c r="AC48" i="18"/>
  <c r="AC49" i="18" s="1"/>
  <c r="AC50" i="18" s="1"/>
  <c r="AB48" i="18"/>
  <c r="AA48" i="18"/>
  <c r="Z48" i="18"/>
  <c r="Z49" i="18" s="1"/>
  <c r="Y48" i="18"/>
  <c r="X48" i="18"/>
  <c r="W48" i="18"/>
  <c r="V48" i="18"/>
  <c r="U48" i="18"/>
  <c r="T48" i="18"/>
  <c r="T49" i="18" s="1"/>
  <c r="S48" i="18"/>
  <c r="R48" i="18"/>
  <c r="Q48" i="18"/>
  <c r="Q49" i="18" s="1"/>
  <c r="P48" i="18"/>
  <c r="O48" i="18"/>
  <c r="N48" i="18"/>
  <c r="N49" i="18" s="1"/>
  <c r="M48" i="18"/>
  <c r="L48" i="18"/>
  <c r="K48" i="18"/>
  <c r="K49" i="18" s="1"/>
  <c r="J48" i="18"/>
  <c r="I48" i="18"/>
  <c r="H48" i="18"/>
  <c r="G48" i="18"/>
  <c r="F48" i="18"/>
  <c r="E48" i="18"/>
  <c r="E49" i="18" s="1"/>
  <c r="H43" i="18"/>
  <c r="E43" i="18"/>
  <c r="AC42" i="18"/>
  <c r="D8" i="18"/>
  <c r="D7" i="18"/>
  <c r="D13" i="17"/>
  <c r="D11" i="17"/>
  <c r="D13" i="16"/>
  <c r="D12" i="16"/>
  <c r="D11" i="16"/>
  <c r="D10" i="16"/>
  <c r="D13" i="15"/>
  <c r="D12" i="15"/>
  <c r="D11" i="15"/>
  <c r="D10" i="15"/>
  <c r="J77" i="14"/>
  <c r="J76" i="14"/>
  <c r="G75" i="14"/>
  <c r="G74" i="14"/>
  <c r="G73" i="14"/>
  <c r="G72" i="14"/>
  <c r="H75" i="14" s="1"/>
  <c r="I75" i="14" s="1"/>
  <c r="J75" i="14" s="1"/>
  <c r="G71" i="14"/>
  <c r="G70" i="14"/>
  <c r="G69" i="14"/>
  <c r="G68" i="14"/>
  <c r="G67" i="14"/>
  <c r="G66" i="14"/>
  <c r="G65" i="14"/>
  <c r="H71" i="14" s="1"/>
  <c r="I71" i="14" s="1"/>
  <c r="J71" i="14" s="1"/>
  <c r="G64" i="14"/>
  <c r="G63" i="14"/>
  <c r="G62" i="14"/>
  <c r="G61" i="14"/>
  <c r="H64" i="14" s="1"/>
  <c r="I64" i="14" s="1"/>
  <c r="J64" i="14" s="1"/>
  <c r="G60" i="14"/>
  <c r="G59" i="14"/>
  <c r="G58" i="14"/>
  <c r="G57" i="14"/>
  <c r="H60" i="14" s="1"/>
  <c r="I60" i="14" s="1"/>
  <c r="J60" i="14" s="1"/>
  <c r="G56" i="14"/>
  <c r="G55" i="14"/>
  <c r="G54" i="14"/>
  <c r="G53" i="14"/>
  <c r="H56" i="14" s="1"/>
  <c r="I56" i="14" s="1"/>
  <c r="J56" i="14" s="1"/>
  <c r="G52" i="14"/>
  <c r="G51" i="14"/>
  <c r="G50" i="14"/>
  <c r="G49" i="14"/>
  <c r="G48" i="14"/>
  <c r="G47" i="14"/>
  <c r="G46" i="14"/>
  <c r="H52" i="14" s="1"/>
  <c r="I52" i="14" s="1"/>
  <c r="J52" i="14" s="1"/>
  <c r="G45" i="14"/>
  <c r="G44" i="14"/>
  <c r="G43" i="14"/>
  <c r="G42" i="14"/>
  <c r="G41" i="14"/>
  <c r="G40" i="14"/>
  <c r="H46" i="14" s="1"/>
  <c r="I46" i="14" s="1"/>
  <c r="J46" i="14" s="1"/>
  <c r="I39" i="14"/>
  <c r="J39" i="14" s="1"/>
  <c r="G39" i="14"/>
  <c r="G38" i="14"/>
  <c r="G37" i="14"/>
  <c r="H39" i="14" s="1"/>
  <c r="G36" i="14"/>
  <c r="G35" i="14"/>
  <c r="G34" i="14"/>
  <c r="H36" i="14" s="1"/>
  <c r="I36" i="14" s="1"/>
  <c r="J36" i="14" s="1"/>
  <c r="G33" i="14"/>
  <c r="G32" i="14"/>
  <c r="G31" i="14"/>
  <c r="G30" i="14"/>
  <c r="H33" i="14" s="1"/>
  <c r="I33" i="14" s="1"/>
  <c r="J33" i="14" s="1"/>
  <c r="G29" i="14"/>
  <c r="G28" i="14"/>
  <c r="G27" i="14"/>
  <c r="H29" i="14" s="1"/>
  <c r="I29" i="14" s="1"/>
  <c r="J29" i="14" s="1"/>
  <c r="J26" i="14"/>
  <c r="H26" i="14"/>
  <c r="I26" i="14" s="1"/>
  <c r="G26" i="14"/>
  <c r="G25" i="14"/>
  <c r="G24" i="14"/>
  <c r="G23" i="14"/>
  <c r="G22" i="14"/>
  <c r="G21" i="14"/>
  <c r="G20" i="14"/>
  <c r="H23" i="14" s="1"/>
  <c r="I23" i="14" s="1"/>
  <c r="J23" i="14" s="1"/>
  <c r="G19" i="14"/>
  <c r="G18" i="14"/>
  <c r="G17" i="14"/>
  <c r="G16" i="14"/>
  <c r="H19" i="14" s="1"/>
  <c r="I19" i="14" s="1"/>
  <c r="J19" i="14" s="1"/>
  <c r="H15" i="14"/>
  <c r="I15" i="14" s="1"/>
  <c r="J15" i="14" s="1"/>
  <c r="G15" i="14"/>
  <c r="G14" i="14"/>
  <c r="G13" i="14"/>
  <c r="G12" i="14"/>
  <c r="G11" i="14"/>
  <c r="G10" i="14"/>
  <c r="H12" i="14" s="1"/>
  <c r="I12" i="14" s="1"/>
  <c r="J12" i="14" s="1"/>
  <c r="J9" i="14"/>
  <c r="H9" i="14"/>
  <c r="I9" i="14" s="1"/>
  <c r="G9" i="14"/>
  <c r="G8" i="14"/>
  <c r="G7" i="14"/>
  <c r="G76" i="14" s="1"/>
  <c r="I76" i="14" s="1"/>
  <c r="E90" i="13"/>
  <c r="J89" i="13"/>
  <c r="H88" i="13"/>
  <c r="J83" i="13"/>
  <c r="J80" i="13"/>
  <c r="H78" i="13"/>
  <c r="J77" i="13"/>
  <c r="H77" i="13"/>
  <c r="J74" i="13"/>
  <c r="H74" i="13"/>
  <c r="H73" i="13"/>
  <c r="H70" i="13"/>
  <c r="H69" i="13"/>
  <c r="H68" i="13"/>
  <c r="J66" i="13"/>
  <c r="H66" i="13"/>
  <c r="H65" i="13"/>
  <c r="J61" i="13"/>
  <c r="H60" i="13"/>
  <c r="J56" i="13"/>
  <c r="J51" i="13"/>
  <c r="J45" i="13"/>
  <c r="J38" i="13"/>
  <c r="H37" i="13"/>
  <c r="H35" i="13"/>
  <c r="H33" i="13"/>
  <c r="H31" i="13"/>
  <c r="H29" i="13"/>
  <c r="J27" i="13"/>
  <c r="H27" i="13"/>
  <c r="J23" i="13"/>
  <c r="H23" i="13"/>
  <c r="H19" i="13"/>
  <c r="J17" i="13"/>
  <c r="H17" i="13"/>
  <c r="W141" i="12"/>
  <c r="L141" i="12"/>
  <c r="D141" i="12"/>
  <c r="V140" i="12"/>
  <c r="U140" i="12"/>
  <c r="K140" i="12"/>
  <c r="D140" i="12"/>
  <c r="D11" i="12"/>
  <c r="D10" i="12"/>
  <c r="D9" i="12"/>
  <c r="D8" i="12"/>
  <c r="D7" i="12"/>
  <c r="B6" i="12"/>
  <c r="W710" i="11"/>
  <c r="J710" i="11"/>
  <c r="E710" i="11"/>
  <c r="W709" i="11"/>
  <c r="J709" i="11"/>
  <c r="D709" i="11"/>
  <c r="Z703" i="11"/>
  <c r="AM697" i="11"/>
  <c r="AL697" i="11"/>
  <c r="AK697" i="11"/>
  <c r="AL696" i="11"/>
  <c r="AM696" i="11" s="1"/>
  <c r="AK696" i="11"/>
  <c r="AL695" i="11"/>
  <c r="AK695" i="11"/>
  <c r="AF695" i="11"/>
  <c r="AL694" i="11"/>
  <c r="AK694" i="11"/>
  <c r="AM694" i="11" s="1"/>
  <c r="AF694" i="11"/>
  <c r="AL693" i="11"/>
  <c r="AK693" i="11"/>
  <c r="AK698" i="11" s="1"/>
  <c r="AF693" i="11"/>
  <c r="AL692" i="11"/>
  <c r="AL691" i="11"/>
  <c r="AF691" i="11"/>
  <c r="AL690" i="11"/>
  <c r="AK690" i="11"/>
  <c r="AM690" i="11" s="1"/>
  <c r="AF690" i="11"/>
  <c r="AL689" i="11"/>
  <c r="AK689" i="11"/>
  <c r="AM689" i="11" s="1"/>
  <c r="AF689" i="11"/>
  <c r="AL688" i="11"/>
  <c r="AK688" i="11"/>
  <c r="AM688" i="11" s="1"/>
  <c r="AF688" i="11"/>
  <c r="AL687" i="11"/>
  <c r="AK687" i="11"/>
  <c r="AM687" i="11" s="1"/>
  <c r="AF687" i="11"/>
  <c r="AL686" i="11"/>
  <c r="AK686" i="11"/>
  <c r="AM686" i="11" s="1"/>
  <c r="AF686" i="11"/>
  <c r="AM685" i="11"/>
  <c r="AM691" i="11" s="1"/>
  <c r="AL685" i="11"/>
  <c r="AK685" i="11"/>
  <c r="AK691" i="11" s="1"/>
  <c r="AF685" i="11"/>
  <c r="AL684" i="11"/>
  <c r="AL683" i="11"/>
  <c r="AF683" i="11"/>
  <c r="AL682" i="11"/>
  <c r="AK682" i="11"/>
  <c r="AF682" i="11"/>
  <c r="AL681" i="11"/>
  <c r="AK681" i="11"/>
  <c r="AF681" i="11"/>
  <c r="AL680" i="11"/>
  <c r="AK680" i="11"/>
  <c r="AM680" i="11" s="1"/>
  <c r="AF680" i="11"/>
  <c r="AL679" i="11"/>
  <c r="AK679" i="11"/>
  <c r="AM679" i="11" s="1"/>
  <c r="AF679" i="11"/>
  <c r="AL678" i="11"/>
  <c r="AK678" i="11"/>
  <c r="AF678" i="11"/>
  <c r="AL677" i="11"/>
  <c r="AK677" i="11"/>
  <c r="AK683" i="11" s="1"/>
  <c r="AF677" i="11"/>
  <c r="AL676" i="11"/>
  <c r="AL675" i="11"/>
  <c r="AF675" i="11"/>
  <c r="AL674" i="11"/>
  <c r="AK674" i="11"/>
  <c r="AM674" i="11" s="1"/>
  <c r="AF674" i="11"/>
  <c r="AL673" i="11"/>
  <c r="AK673" i="11"/>
  <c r="AM673" i="11" s="1"/>
  <c r="AF673" i="11"/>
  <c r="AL672" i="11"/>
  <c r="AK672" i="11"/>
  <c r="AM672" i="11" s="1"/>
  <c r="AF672" i="11"/>
  <c r="AL671" i="11"/>
  <c r="AK671" i="11"/>
  <c r="AM671" i="11" s="1"/>
  <c r="AF671" i="11"/>
  <c r="AL670" i="11"/>
  <c r="AK670" i="11"/>
  <c r="AM670" i="11" s="1"/>
  <c r="AF670" i="11"/>
  <c r="AL669" i="11"/>
  <c r="AL668" i="11"/>
  <c r="AF668" i="11"/>
  <c r="AL667" i="11"/>
  <c r="AM667" i="11" s="1"/>
  <c r="AK667" i="11"/>
  <c r="AF667" i="11"/>
  <c r="AL666" i="11"/>
  <c r="AM666" i="11" s="1"/>
  <c r="AK666" i="11"/>
  <c r="AF666" i="11"/>
  <c r="AL665" i="11"/>
  <c r="AM665" i="11" s="1"/>
  <c r="AK665" i="11"/>
  <c r="AF665" i="11"/>
  <c r="AL664" i="11"/>
  <c r="AM664" i="11" s="1"/>
  <c r="AK664" i="11"/>
  <c r="AF664" i="11"/>
  <c r="AL663" i="11"/>
  <c r="AM663" i="11" s="1"/>
  <c r="AK663" i="11"/>
  <c r="AF663" i="11"/>
  <c r="AL662" i="11"/>
  <c r="AM662" i="11" s="1"/>
  <c r="AK662" i="11"/>
  <c r="AK668" i="11" s="1"/>
  <c r="AF662" i="11"/>
  <c r="AL661" i="11"/>
  <c r="AL660" i="11"/>
  <c r="AF660" i="11"/>
  <c r="AM659" i="11"/>
  <c r="AL659" i="11"/>
  <c r="AK659" i="11"/>
  <c r="AF659" i="11"/>
  <c r="AM658" i="11"/>
  <c r="AL658" i="11"/>
  <c r="AK658" i="11"/>
  <c r="AF658" i="11"/>
  <c r="AM657" i="11"/>
  <c r="AL657" i="11"/>
  <c r="AK657" i="11"/>
  <c r="AF657" i="11"/>
  <c r="AM656" i="11"/>
  <c r="AL656" i="11"/>
  <c r="AK656" i="11"/>
  <c r="AF656" i="11"/>
  <c r="AM655" i="11"/>
  <c r="AM660" i="11" s="1"/>
  <c r="AN660" i="11" s="1"/>
  <c r="AO660" i="11" s="1"/>
  <c r="AG124" i="12" s="1"/>
  <c r="AL655" i="11"/>
  <c r="AK655" i="11"/>
  <c r="AK660" i="11" s="1"/>
  <c r="AL654" i="11"/>
  <c r="AL653" i="11"/>
  <c r="AF653" i="11"/>
  <c r="AL652" i="11"/>
  <c r="AK652" i="11"/>
  <c r="AM652" i="11" s="1"/>
  <c r="AF652" i="11"/>
  <c r="AL651" i="11"/>
  <c r="AK651" i="11"/>
  <c r="AM651" i="11" s="1"/>
  <c r="AF651" i="11"/>
  <c r="AL650" i="11"/>
  <c r="AK650" i="11"/>
  <c r="AM650" i="11" s="1"/>
  <c r="AF650" i="11"/>
  <c r="AL649" i="11"/>
  <c r="AK649" i="11"/>
  <c r="AM649" i="11" s="1"/>
  <c r="AF649" i="11"/>
  <c r="AL648" i="11"/>
  <c r="AK648" i="11"/>
  <c r="AM648" i="11" s="1"/>
  <c r="AF648" i="11"/>
  <c r="AL647" i="11"/>
  <c r="AK647" i="11"/>
  <c r="AM647" i="11" s="1"/>
  <c r="AF647" i="11"/>
  <c r="AL646" i="11"/>
  <c r="AL645" i="11"/>
  <c r="AF645" i="11"/>
  <c r="AL644" i="11"/>
  <c r="AM644" i="11" s="1"/>
  <c r="AK644" i="11"/>
  <c r="AF644" i="11"/>
  <c r="AL643" i="11"/>
  <c r="AM643" i="11" s="1"/>
  <c r="AK643" i="11"/>
  <c r="AF643" i="11"/>
  <c r="AL642" i="11"/>
  <c r="AM642" i="11" s="1"/>
  <c r="AK642" i="11"/>
  <c r="AF642" i="11"/>
  <c r="AL641" i="11"/>
  <c r="AM641" i="11" s="1"/>
  <c r="AK641" i="11"/>
  <c r="AF641" i="11"/>
  <c r="AL640" i="11"/>
  <c r="AM640" i="11" s="1"/>
  <c r="AK640" i="11"/>
  <c r="AK645" i="11" s="1"/>
  <c r="AF640" i="11"/>
  <c r="AL639" i="11"/>
  <c r="AM638" i="11"/>
  <c r="AL638" i="11"/>
  <c r="AF638" i="11"/>
  <c r="AM637" i="11"/>
  <c r="AL637" i="11"/>
  <c r="AK637" i="11"/>
  <c r="AF637" i="11"/>
  <c r="AM636" i="11"/>
  <c r="AL636" i="11"/>
  <c r="AK636" i="11"/>
  <c r="AF636" i="11"/>
  <c r="AM635" i="11"/>
  <c r="AL635" i="11"/>
  <c r="AK635" i="11"/>
  <c r="AF635" i="11"/>
  <c r="AM634" i="11"/>
  <c r="AL634" i="11"/>
  <c r="AK634" i="11"/>
  <c r="AF634" i="11"/>
  <c r="AM633" i="11"/>
  <c r="AL633" i="11"/>
  <c r="AK633" i="11"/>
  <c r="AF633" i="11"/>
  <c r="AM632" i="11"/>
  <c r="AL632" i="11"/>
  <c r="AK632" i="11"/>
  <c r="AF632" i="11"/>
  <c r="AM631" i="11"/>
  <c r="AL631" i="11"/>
  <c r="AK631" i="11"/>
  <c r="AF631" i="11"/>
  <c r="AM630" i="11"/>
  <c r="AL630" i="11"/>
  <c r="AK630" i="11"/>
  <c r="AK638" i="11" s="1"/>
  <c r="AF630" i="11"/>
  <c r="AL629" i="11"/>
  <c r="AL628" i="11"/>
  <c r="AM627" i="11"/>
  <c r="AN627" i="11" s="1"/>
  <c r="AO627" i="11" s="1"/>
  <c r="AG114" i="12" s="1"/>
  <c r="AL627" i="11"/>
  <c r="AF627" i="11"/>
  <c r="AM626" i="11"/>
  <c r="AL626" i="11"/>
  <c r="AK626" i="11"/>
  <c r="AF626" i="11"/>
  <c r="AM625" i="11"/>
  <c r="AL625" i="11"/>
  <c r="AK625" i="11"/>
  <c r="AF625" i="11"/>
  <c r="AM624" i="11"/>
  <c r="AL624" i="11"/>
  <c r="AK624" i="11"/>
  <c r="AF624" i="11"/>
  <c r="AM623" i="11"/>
  <c r="AL623" i="11"/>
  <c r="AK623" i="11"/>
  <c r="AF623" i="11"/>
  <c r="AM622" i="11"/>
  <c r="AL622" i="11"/>
  <c r="AK622" i="11"/>
  <c r="AF622" i="11"/>
  <c r="AM621" i="11"/>
  <c r="AL621" i="11"/>
  <c r="AK621" i="11"/>
  <c r="AK627" i="11" s="1"/>
  <c r="AF621" i="11"/>
  <c r="AL620" i="11"/>
  <c r="AL619" i="11"/>
  <c r="AF619" i="11"/>
  <c r="AL618" i="11"/>
  <c r="AK618" i="11"/>
  <c r="AM618" i="11" s="1"/>
  <c r="AF618" i="11"/>
  <c r="AL617" i="11"/>
  <c r="AK617" i="11"/>
  <c r="AF617" i="11"/>
  <c r="AL616" i="11"/>
  <c r="AK616" i="11"/>
  <c r="AF616" i="11"/>
  <c r="AL615" i="11"/>
  <c r="AK615" i="11"/>
  <c r="AM615" i="11" s="1"/>
  <c r="AF615" i="11"/>
  <c r="AL614" i="11"/>
  <c r="AK614" i="11"/>
  <c r="AK619" i="11" s="1"/>
  <c r="AF614" i="11"/>
  <c r="AL613" i="11"/>
  <c r="AL612" i="11"/>
  <c r="AF612" i="11"/>
  <c r="AL611" i="11"/>
  <c r="AK611" i="11"/>
  <c r="AM611" i="11" s="1"/>
  <c r="AF611" i="11"/>
  <c r="AL610" i="11"/>
  <c r="AK610" i="11"/>
  <c r="AM610" i="11" s="1"/>
  <c r="AF610" i="11"/>
  <c r="AL609" i="11"/>
  <c r="AK609" i="11"/>
  <c r="AM609" i="11" s="1"/>
  <c r="AF609" i="11"/>
  <c r="AL608" i="11"/>
  <c r="AK608" i="11"/>
  <c r="AM608" i="11" s="1"/>
  <c r="AF608" i="11"/>
  <c r="AL607" i="11"/>
  <c r="AK607" i="11"/>
  <c r="AM607" i="11" s="1"/>
  <c r="AF607" i="11"/>
  <c r="AL606" i="11"/>
  <c r="AL605" i="11"/>
  <c r="AL604" i="11"/>
  <c r="AF604" i="11"/>
  <c r="AL603" i="11"/>
  <c r="AK603" i="11"/>
  <c r="AM603" i="11" s="1"/>
  <c r="AF603" i="11"/>
  <c r="AL602" i="11"/>
  <c r="AK602" i="11"/>
  <c r="AM602" i="11" s="1"/>
  <c r="AF602" i="11"/>
  <c r="AL601" i="11"/>
  <c r="AK601" i="11"/>
  <c r="AM601" i="11" s="1"/>
  <c r="AF601" i="11"/>
  <c r="AL600" i="11"/>
  <c r="AK600" i="11"/>
  <c r="AM600" i="11" s="1"/>
  <c r="AF600" i="11"/>
  <c r="AL599" i="11"/>
  <c r="AK599" i="11"/>
  <c r="AM599" i="11" s="1"/>
  <c r="AF599" i="11"/>
  <c r="AL598" i="11"/>
  <c r="AK598" i="11"/>
  <c r="AM598" i="11" s="1"/>
  <c r="AF598" i="11"/>
  <c r="AL597" i="11"/>
  <c r="AL596" i="11"/>
  <c r="AF596" i="11"/>
  <c r="AM595" i="11"/>
  <c r="AL595" i="11"/>
  <c r="AK595" i="11"/>
  <c r="AF595" i="11"/>
  <c r="AM594" i="11"/>
  <c r="AL594" i="11"/>
  <c r="AK594" i="11"/>
  <c r="AF594" i="11"/>
  <c r="AL593" i="11"/>
  <c r="AM593" i="11" s="1"/>
  <c r="AK593" i="11"/>
  <c r="AF593" i="11"/>
  <c r="AL592" i="11"/>
  <c r="AM592" i="11" s="1"/>
  <c r="AK592" i="11"/>
  <c r="AF592" i="11"/>
  <c r="AL591" i="11"/>
  <c r="AM591" i="11" s="1"/>
  <c r="AK591" i="11"/>
  <c r="AF591" i="11"/>
  <c r="AL590" i="11"/>
  <c r="AM590" i="11" s="1"/>
  <c r="AK590" i="11"/>
  <c r="AF590" i="11"/>
  <c r="AL589" i="11"/>
  <c r="AM589" i="11" s="1"/>
  <c r="AK589" i="11"/>
  <c r="AK596" i="11" s="1"/>
  <c r="AF589" i="11"/>
  <c r="AL588" i="11"/>
  <c r="AL587" i="11"/>
  <c r="AF587" i="11"/>
  <c r="AM586" i="11"/>
  <c r="AL586" i="11"/>
  <c r="AK586" i="11"/>
  <c r="AF586" i="11"/>
  <c r="AM585" i="11"/>
  <c r="AL585" i="11"/>
  <c r="AK585" i="11"/>
  <c r="AF585" i="11"/>
  <c r="AM584" i="11"/>
  <c r="AL584" i="11"/>
  <c r="AK584" i="11"/>
  <c r="AF584" i="11"/>
  <c r="AM583" i="11"/>
  <c r="AL583" i="11"/>
  <c r="AK583" i="11"/>
  <c r="AF583" i="11"/>
  <c r="AM582" i="11"/>
  <c r="AL582" i="11"/>
  <c r="AK582" i="11"/>
  <c r="AF582" i="11"/>
  <c r="AM581" i="11"/>
  <c r="AL581" i="11"/>
  <c r="AK581" i="11"/>
  <c r="AF581" i="11"/>
  <c r="AM580" i="11"/>
  <c r="AM587" i="11" s="1"/>
  <c r="AN587" i="11" s="1"/>
  <c r="AO587" i="11" s="1"/>
  <c r="AG106" i="12" s="1"/>
  <c r="AL580" i="11"/>
  <c r="AK580" i="11"/>
  <c r="AK587" i="11" s="1"/>
  <c r="AF580" i="11"/>
  <c r="AL579" i="11"/>
  <c r="AL578" i="11"/>
  <c r="AL577" i="11"/>
  <c r="AF577" i="11"/>
  <c r="AM576" i="11"/>
  <c r="AL576" i="11"/>
  <c r="AK576" i="11"/>
  <c r="AF576" i="11"/>
  <c r="AM575" i="11"/>
  <c r="AL575" i="11"/>
  <c r="AK575" i="11"/>
  <c r="AF575" i="11"/>
  <c r="AM574" i="11"/>
  <c r="AL574" i="11"/>
  <c r="AK574" i="11"/>
  <c r="AF574" i="11"/>
  <c r="AM573" i="11"/>
  <c r="AL573" i="11"/>
  <c r="AK573" i="11"/>
  <c r="AF573" i="11"/>
  <c r="AM572" i="11"/>
  <c r="AL572" i="11"/>
  <c r="AK572" i="11"/>
  <c r="AF572" i="11"/>
  <c r="AM571" i="11"/>
  <c r="AM577" i="11" s="1"/>
  <c r="AN577" i="11" s="1"/>
  <c r="AO577" i="11" s="1"/>
  <c r="AG102" i="12" s="1"/>
  <c r="AL571" i="11"/>
  <c r="AK571" i="11"/>
  <c r="AK577" i="11" s="1"/>
  <c r="AF571" i="11"/>
  <c r="AL570" i="11"/>
  <c r="AL569" i="11"/>
  <c r="AF569" i="11"/>
  <c r="AL568" i="11"/>
  <c r="AK568" i="11"/>
  <c r="AF568" i="11"/>
  <c r="AL567" i="11"/>
  <c r="AK567" i="11"/>
  <c r="AM567" i="11" s="1"/>
  <c r="AF567" i="11"/>
  <c r="AL566" i="11"/>
  <c r="AK566" i="11"/>
  <c r="AM566" i="11" s="1"/>
  <c r="AF566" i="11"/>
  <c r="AL565" i="11"/>
  <c r="AK565" i="11"/>
  <c r="AF565" i="11"/>
  <c r="AL564" i="11"/>
  <c r="AK564" i="11"/>
  <c r="AK569" i="11" s="1"/>
  <c r="AF564" i="11"/>
  <c r="AL563" i="11"/>
  <c r="AL562" i="11"/>
  <c r="AF562" i="11"/>
  <c r="AL561" i="11"/>
  <c r="AK561" i="11"/>
  <c r="AM561" i="11" s="1"/>
  <c r="AF561" i="11"/>
  <c r="AL560" i="11"/>
  <c r="AK560" i="11"/>
  <c r="AM560" i="11" s="1"/>
  <c r="AF560" i="11"/>
  <c r="AL559" i="11"/>
  <c r="AK559" i="11"/>
  <c r="AM559" i="11" s="1"/>
  <c r="AF559" i="11"/>
  <c r="AL558" i="11"/>
  <c r="AK558" i="11"/>
  <c r="AM558" i="11" s="1"/>
  <c r="AF558" i="11"/>
  <c r="AL557" i="11"/>
  <c r="AK557" i="11"/>
  <c r="AM557" i="11" s="1"/>
  <c r="AF557" i="11"/>
  <c r="AL556" i="11"/>
  <c r="AK556" i="11"/>
  <c r="AM556" i="11" s="1"/>
  <c r="AM562" i="11" s="1"/>
  <c r="AF556" i="11"/>
  <c r="AL555" i="11"/>
  <c r="AL554" i="11"/>
  <c r="AF554" i="11"/>
  <c r="AM553" i="11"/>
  <c r="AL553" i="11"/>
  <c r="AK553" i="11"/>
  <c r="AF553" i="11"/>
  <c r="AM552" i="11"/>
  <c r="AL552" i="11"/>
  <c r="AK552" i="11"/>
  <c r="AF552" i="11"/>
  <c r="AM551" i="11"/>
  <c r="AL551" i="11"/>
  <c r="AK551" i="11"/>
  <c r="AF551" i="11"/>
  <c r="AM550" i="11"/>
  <c r="AL550" i="11"/>
  <c r="AK550" i="11"/>
  <c r="AF550" i="11"/>
  <c r="AM549" i="11"/>
  <c r="AL549" i="11"/>
  <c r="AK549" i="11"/>
  <c r="AF549" i="11"/>
  <c r="AM548" i="11"/>
  <c r="AM554" i="11" s="1"/>
  <c r="AL548" i="11"/>
  <c r="AK548" i="11"/>
  <c r="AK554" i="11" s="1"/>
  <c r="AN554" i="11" s="1"/>
  <c r="AO554" i="11" s="1"/>
  <c r="AG99" i="12" s="1"/>
  <c r="AF548" i="11"/>
  <c r="AL547" i="11"/>
  <c r="AM546" i="11"/>
  <c r="AL546" i="11"/>
  <c r="AF546" i="11"/>
  <c r="AM545" i="11"/>
  <c r="AL545" i="11"/>
  <c r="AK545" i="11"/>
  <c r="AF545" i="11"/>
  <c r="AM544" i="11"/>
  <c r="AL544" i="11"/>
  <c r="AK544" i="11"/>
  <c r="AF544" i="11"/>
  <c r="AM543" i="11"/>
  <c r="AL543" i="11"/>
  <c r="AK543" i="11"/>
  <c r="AF543" i="11"/>
  <c r="AM542" i="11"/>
  <c r="AL542" i="11"/>
  <c r="AK542" i="11"/>
  <c r="AF542" i="11"/>
  <c r="AM541" i="11"/>
  <c r="AL541" i="11"/>
  <c r="AK541" i="11"/>
  <c r="AF541" i="11"/>
  <c r="AM540" i="11"/>
  <c r="AL540" i="11"/>
  <c r="AK540" i="11"/>
  <c r="AF540" i="11"/>
  <c r="AM539" i="11"/>
  <c r="AL539" i="11"/>
  <c r="AK539" i="11"/>
  <c r="AK546" i="11" s="1"/>
  <c r="AF539" i="11"/>
  <c r="AL538" i="11"/>
  <c r="AL537" i="11"/>
  <c r="AF537" i="11"/>
  <c r="AL536" i="11"/>
  <c r="AK536" i="11"/>
  <c r="AF536" i="11"/>
  <c r="AL535" i="11"/>
  <c r="AK535" i="11"/>
  <c r="AF535" i="11"/>
  <c r="AL534" i="11"/>
  <c r="AK534" i="11"/>
  <c r="AM534" i="11" s="1"/>
  <c r="AF534" i="11"/>
  <c r="AL533" i="11"/>
  <c r="AK533" i="11"/>
  <c r="AM533" i="11" s="1"/>
  <c r="AF533" i="11"/>
  <c r="AL532" i="11"/>
  <c r="AK532" i="11"/>
  <c r="AF532" i="11"/>
  <c r="AL531" i="11"/>
  <c r="AK531" i="11"/>
  <c r="AK537" i="11" s="1"/>
  <c r="AF531" i="11"/>
  <c r="AL530" i="11"/>
  <c r="AL529" i="11"/>
  <c r="AF529" i="11"/>
  <c r="AL528" i="11"/>
  <c r="AK528" i="11"/>
  <c r="AM528" i="11" s="1"/>
  <c r="AF528" i="11"/>
  <c r="AL527" i="11"/>
  <c r="AK527" i="11"/>
  <c r="AM527" i="11" s="1"/>
  <c r="AF527" i="11"/>
  <c r="AL526" i="11"/>
  <c r="AK526" i="11"/>
  <c r="AM526" i="11" s="1"/>
  <c r="AF526" i="11"/>
  <c r="AL525" i="11"/>
  <c r="AK525" i="11"/>
  <c r="AM525" i="11" s="1"/>
  <c r="AF525" i="11"/>
  <c r="AL524" i="11"/>
  <c r="AK524" i="11"/>
  <c r="AM524" i="11" s="1"/>
  <c r="AF524" i="11"/>
  <c r="AL523" i="11"/>
  <c r="AL522" i="11"/>
  <c r="AF522" i="11"/>
  <c r="AM521" i="11"/>
  <c r="AL521" i="11"/>
  <c r="AK521" i="11"/>
  <c r="AF521" i="11"/>
  <c r="AM520" i="11"/>
  <c r="AL520" i="11"/>
  <c r="AK520" i="11"/>
  <c r="AF520" i="11"/>
  <c r="AM519" i="11"/>
  <c r="AL519" i="11"/>
  <c r="AK519" i="11"/>
  <c r="AF519" i="11"/>
  <c r="AM518" i="11"/>
  <c r="AL518" i="11"/>
  <c r="AK518" i="11"/>
  <c r="AF518" i="11"/>
  <c r="AM517" i="11"/>
  <c r="AL517" i="11"/>
  <c r="AK517" i="11"/>
  <c r="AF517" i="11"/>
  <c r="AM516" i="11"/>
  <c r="AL516" i="11"/>
  <c r="AK516" i="11"/>
  <c r="AF516" i="11"/>
  <c r="AM515" i="11"/>
  <c r="AL515" i="11"/>
  <c r="AK515" i="11"/>
  <c r="AF515" i="11"/>
  <c r="AL514" i="11"/>
  <c r="AM514" i="11" s="1"/>
  <c r="AM522" i="11" s="1"/>
  <c r="AK514" i="11"/>
  <c r="AK522" i="11" s="1"/>
  <c r="AN522" i="11" s="1"/>
  <c r="AO522" i="11" s="1"/>
  <c r="AG95" i="12" s="1"/>
  <c r="AL513" i="11"/>
  <c r="AL512" i="11"/>
  <c r="AF512" i="11"/>
  <c r="AL511" i="11"/>
  <c r="AK511" i="11"/>
  <c r="AF511" i="11"/>
  <c r="AL510" i="11"/>
  <c r="AK510" i="11"/>
  <c r="AM510" i="11" s="1"/>
  <c r="AF510" i="11"/>
  <c r="AL509" i="11"/>
  <c r="AK509" i="11"/>
  <c r="AM509" i="11" s="1"/>
  <c r="AF509" i="11"/>
  <c r="AL508" i="11"/>
  <c r="AK508" i="11"/>
  <c r="AF508" i="11"/>
  <c r="AL507" i="11"/>
  <c r="AK507" i="11"/>
  <c r="AF507" i="11"/>
  <c r="AL506" i="11"/>
  <c r="AK506" i="11"/>
  <c r="AK512" i="11" s="1"/>
  <c r="AF506" i="11"/>
  <c r="AL505" i="11"/>
  <c r="AL504" i="11"/>
  <c r="AF504" i="11"/>
  <c r="AL503" i="11"/>
  <c r="AK503" i="11"/>
  <c r="AM503" i="11" s="1"/>
  <c r="AF503" i="11"/>
  <c r="AL502" i="11"/>
  <c r="AK502" i="11"/>
  <c r="AM502" i="11" s="1"/>
  <c r="AF502" i="11"/>
  <c r="AL501" i="11"/>
  <c r="AK501" i="11"/>
  <c r="AM501" i="11" s="1"/>
  <c r="AF501" i="11"/>
  <c r="AL500" i="11"/>
  <c r="AK500" i="11"/>
  <c r="AM500" i="11" s="1"/>
  <c r="AF500" i="11"/>
  <c r="AL499" i="11"/>
  <c r="AK499" i="11"/>
  <c r="AM499" i="11" s="1"/>
  <c r="AF499" i="11"/>
  <c r="AL498" i="11"/>
  <c r="AK498" i="11"/>
  <c r="AM498" i="11" s="1"/>
  <c r="AF498" i="11"/>
  <c r="AL497" i="11"/>
  <c r="AL496" i="11"/>
  <c r="AF496" i="11"/>
  <c r="AL495" i="11"/>
  <c r="AM495" i="11" s="1"/>
  <c r="AK495" i="11"/>
  <c r="AF495" i="11"/>
  <c r="AL494" i="11"/>
  <c r="AM494" i="11" s="1"/>
  <c r="AK494" i="11"/>
  <c r="AF494" i="11"/>
  <c r="AL493" i="11"/>
  <c r="AM493" i="11" s="1"/>
  <c r="AK493" i="11"/>
  <c r="AF493" i="11"/>
  <c r="AL492" i="11"/>
  <c r="AM492" i="11" s="1"/>
  <c r="AK492" i="11"/>
  <c r="AF492" i="11"/>
  <c r="AL491" i="11"/>
  <c r="AM491" i="11" s="1"/>
  <c r="AK491" i="11"/>
  <c r="AF491" i="11"/>
  <c r="AL490" i="11"/>
  <c r="AM490" i="11" s="1"/>
  <c r="AK490" i="11"/>
  <c r="AF490" i="11"/>
  <c r="AL489" i="11"/>
  <c r="AM489" i="11" s="1"/>
  <c r="AK489" i="11"/>
  <c r="AK496" i="11" s="1"/>
  <c r="AF489" i="11"/>
  <c r="AL488" i="11"/>
  <c r="AM487" i="11"/>
  <c r="AL487" i="11"/>
  <c r="AF487" i="11"/>
  <c r="AM486" i="11"/>
  <c r="AL486" i="11"/>
  <c r="AK486" i="11"/>
  <c r="AF486" i="11"/>
  <c r="AM485" i="11"/>
  <c r="AL485" i="11"/>
  <c r="AK485" i="11"/>
  <c r="AF485" i="11"/>
  <c r="AM484" i="11"/>
  <c r="AL484" i="11"/>
  <c r="AK484" i="11"/>
  <c r="AF484" i="11"/>
  <c r="AM483" i="11"/>
  <c r="AL483" i="11"/>
  <c r="AK483" i="11"/>
  <c r="AF483" i="11"/>
  <c r="AM482" i="11"/>
  <c r="AL482" i="11"/>
  <c r="AK482" i="11"/>
  <c r="AF482" i="11"/>
  <c r="AM481" i="11"/>
  <c r="AL481" i="11"/>
  <c r="AK481" i="11"/>
  <c r="AK487" i="11" s="1"/>
  <c r="AF481" i="11"/>
  <c r="AL480" i="11"/>
  <c r="AL479" i="11"/>
  <c r="AF479" i="11"/>
  <c r="AL478" i="11"/>
  <c r="AK478" i="11"/>
  <c r="AF478" i="11"/>
  <c r="AL477" i="11"/>
  <c r="AK477" i="11"/>
  <c r="AF477" i="11"/>
  <c r="AL476" i="11"/>
  <c r="AK476" i="11"/>
  <c r="AM476" i="11" s="1"/>
  <c r="AF476" i="11"/>
  <c r="AL475" i="11"/>
  <c r="AK475" i="11"/>
  <c r="AM475" i="11" s="1"/>
  <c r="AF475" i="11"/>
  <c r="AL474" i="11"/>
  <c r="AK474" i="11"/>
  <c r="AF474" i="11"/>
  <c r="AL473" i="11"/>
  <c r="AK473" i="11"/>
  <c r="AF473" i="11"/>
  <c r="AL472" i="11"/>
  <c r="AK472" i="11"/>
  <c r="AM472" i="11" s="1"/>
  <c r="AF472" i="11"/>
  <c r="AL471" i="11"/>
  <c r="AK471" i="11"/>
  <c r="AK479" i="11" s="1"/>
  <c r="AF471" i="11"/>
  <c r="AL470" i="11"/>
  <c r="AL469" i="11"/>
  <c r="AL468" i="11"/>
  <c r="AF468" i="11"/>
  <c r="AL467" i="11"/>
  <c r="AK467" i="11"/>
  <c r="AF467" i="11"/>
  <c r="AL466" i="11"/>
  <c r="AK466" i="11"/>
  <c r="AF466" i="11"/>
  <c r="AL465" i="11"/>
  <c r="AK465" i="11"/>
  <c r="AM465" i="11" s="1"/>
  <c r="AF465" i="11"/>
  <c r="AL464" i="11"/>
  <c r="AK464" i="11"/>
  <c r="AM464" i="11" s="1"/>
  <c r="AF464" i="11"/>
  <c r="AL463" i="11"/>
  <c r="AK463" i="11"/>
  <c r="AK468" i="11" s="1"/>
  <c r="AF463" i="11"/>
  <c r="AL462" i="11"/>
  <c r="AL461" i="11"/>
  <c r="AF461" i="11"/>
  <c r="AL460" i="11"/>
  <c r="AK460" i="11"/>
  <c r="AM460" i="11" s="1"/>
  <c r="AF460" i="11"/>
  <c r="AL459" i="11"/>
  <c r="AK459" i="11"/>
  <c r="AM459" i="11" s="1"/>
  <c r="AF459" i="11"/>
  <c r="AL458" i="11"/>
  <c r="AK458" i="11"/>
  <c r="AM458" i="11" s="1"/>
  <c r="AF458" i="11"/>
  <c r="AL457" i="11"/>
  <c r="AK457" i="11"/>
  <c r="AM457" i="11" s="1"/>
  <c r="AF457" i="11"/>
  <c r="AL456" i="11"/>
  <c r="AK456" i="11"/>
  <c r="AM456" i="11" s="1"/>
  <c r="AF456" i="11"/>
  <c r="AL455" i="11"/>
  <c r="AL454" i="11"/>
  <c r="AF454" i="11"/>
  <c r="AL453" i="11"/>
  <c r="AM453" i="11" s="1"/>
  <c r="AK453" i="11"/>
  <c r="AF453" i="11"/>
  <c r="AL452" i="11"/>
  <c r="AM452" i="11" s="1"/>
  <c r="AK452" i="11"/>
  <c r="AF452" i="11"/>
  <c r="AL451" i="11"/>
  <c r="AM451" i="11" s="1"/>
  <c r="AK451" i="11"/>
  <c r="AF451" i="11"/>
  <c r="AL450" i="11"/>
  <c r="AM450" i="11" s="1"/>
  <c r="AK450" i="11"/>
  <c r="AF450" i="11"/>
  <c r="AL449" i="11"/>
  <c r="AM449" i="11" s="1"/>
  <c r="AM454" i="11" s="1"/>
  <c r="AN454" i="11" s="1"/>
  <c r="AO454" i="11" s="1"/>
  <c r="AG81" i="12" s="1"/>
  <c r="AK449" i="11"/>
  <c r="AK454" i="11" s="1"/>
  <c r="AF449" i="11"/>
  <c r="AL448" i="11"/>
  <c r="AM447" i="11"/>
  <c r="AN447" i="11" s="1"/>
  <c r="AO447" i="11" s="1"/>
  <c r="AG80" i="12" s="1"/>
  <c r="AL447" i="11"/>
  <c r="AF447" i="11"/>
  <c r="AM446" i="11"/>
  <c r="AL446" i="11"/>
  <c r="AK446" i="11"/>
  <c r="AF446" i="11"/>
  <c r="AM445" i="11"/>
  <c r="AL445" i="11"/>
  <c r="AK445" i="11"/>
  <c r="AF445" i="11"/>
  <c r="AM444" i="11"/>
  <c r="AL444" i="11"/>
  <c r="AK444" i="11"/>
  <c r="AF444" i="11"/>
  <c r="AM443" i="11"/>
  <c r="AL443" i="11"/>
  <c r="AK443" i="11"/>
  <c r="AF443" i="11"/>
  <c r="AM442" i="11"/>
  <c r="AL442" i="11"/>
  <c r="AK442" i="11"/>
  <c r="AK447" i="11" s="1"/>
  <c r="AF442" i="11"/>
  <c r="AL441" i="11"/>
  <c r="AL440" i="11"/>
  <c r="AF440" i="11"/>
  <c r="AL439" i="11"/>
  <c r="AK439" i="11"/>
  <c r="AM439" i="11" s="1"/>
  <c r="AF439" i="11"/>
  <c r="AL438" i="11"/>
  <c r="AK438" i="11"/>
  <c r="AF438" i="11"/>
  <c r="AL437" i="11"/>
  <c r="AK437" i="11"/>
  <c r="AF437" i="11"/>
  <c r="AL436" i="11"/>
  <c r="AK436" i="11"/>
  <c r="AM436" i="11" s="1"/>
  <c r="AF436" i="11"/>
  <c r="AL435" i="11"/>
  <c r="AK435" i="11"/>
  <c r="AK440" i="11" s="1"/>
  <c r="AF435" i="11"/>
  <c r="AL434" i="11"/>
  <c r="AL433" i="11"/>
  <c r="AL432" i="11"/>
  <c r="AF432" i="11"/>
  <c r="AL431" i="11"/>
  <c r="AK431" i="11"/>
  <c r="AF431" i="11"/>
  <c r="AL430" i="11"/>
  <c r="AK430" i="11"/>
  <c r="AF430" i="11"/>
  <c r="AL429" i="11"/>
  <c r="AK429" i="11"/>
  <c r="AM429" i="11" s="1"/>
  <c r="AF429" i="11"/>
  <c r="AL428" i="11"/>
  <c r="AK428" i="11"/>
  <c r="AM428" i="11" s="1"/>
  <c r="AF428" i="11"/>
  <c r="AL427" i="11"/>
  <c r="AK427" i="11"/>
  <c r="AK432" i="11" s="1"/>
  <c r="AF427" i="11"/>
  <c r="AL426" i="11"/>
  <c r="AF426" i="11"/>
  <c r="AL425" i="11"/>
  <c r="AF425" i="11"/>
  <c r="AL424" i="11"/>
  <c r="AK424" i="11"/>
  <c r="AF424" i="11"/>
  <c r="AL423" i="11"/>
  <c r="AK423" i="11"/>
  <c r="AM423" i="11" s="1"/>
  <c r="AF423" i="11"/>
  <c r="AL422" i="11"/>
  <c r="AK422" i="11"/>
  <c r="AM422" i="11" s="1"/>
  <c r="AF422" i="11"/>
  <c r="AL421" i="11"/>
  <c r="AK421" i="11"/>
  <c r="AF421" i="11"/>
  <c r="AL420" i="11"/>
  <c r="AK420" i="11"/>
  <c r="AF420" i="11"/>
  <c r="AL419" i="11"/>
  <c r="AK419" i="11"/>
  <c r="AK425" i="11" s="1"/>
  <c r="AF419" i="11"/>
  <c r="AL418" i="11"/>
  <c r="AL417" i="11"/>
  <c r="AF417" i="11"/>
  <c r="AM416" i="11"/>
  <c r="AL416" i="11"/>
  <c r="AK416" i="11"/>
  <c r="AF416" i="11"/>
  <c r="AM415" i="11"/>
  <c r="AL415" i="11"/>
  <c r="AK415" i="11"/>
  <c r="AF415" i="11"/>
  <c r="AM414" i="11"/>
  <c r="AL414" i="11"/>
  <c r="AK414" i="11"/>
  <c r="AF414" i="11"/>
  <c r="AM413" i="11"/>
  <c r="AL413" i="11"/>
  <c r="AK413" i="11"/>
  <c r="AF413" i="11"/>
  <c r="AM412" i="11"/>
  <c r="AL412" i="11"/>
  <c r="AK412" i="11"/>
  <c r="AF412" i="11"/>
  <c r="AM411" i="11"/>
  <c r="AM417" i="11" s="1"/>
  <c r="AN417" i="11" s="1"/>
  <c r="AO417" i="11" s="1"/>
  <c r="AG73" i="12" s="1"/>
  <c r="AL411" i="11"/>
  <c r="AK411" i="11"/>
  <c r="AK417" i="11" s="1"/>
  <c r="AF411" i="11"/>
  <c r="AL410" i="11"/>
  <c r="AL409" i="11"/>
  <c r="AF409" i="11"/>
  <c r="AL408" i="11"/>
  <c r="AM408" i="11" s="1"/>
  <c r="AK408" i="11"/>
  <c r="AF408" i="11"/>
  <c r="AL407" i="11"/>
  <c r="AM407" i="11" s="1"/>
  <c r="AK407" i="11"/>
  <c r="AF407" i="11"/>
  <c r="AL406" i="11"/>
  <c r="AM406" i="11" s="1"/>
  <c r="AK406" i="11"/>
  <c r="AF406" i="11"/>
  <c r="AL405" i="11"/>
  <c r="AM405" i="11" s="1"/>
  <c r="AK405" i="11"/>
  <c r="AF405" i="11"/>
  <c r="AL404" i="11"/>
  <c r="AM404" i="11" s="1"/>
  <c r="AK404" i="11"/>
  <c r="AF404" i="11"/>
  <c r="AL403" i="11"/>
  <c r="AM403" i="11" s="1"/>
  <c r="AK403" i="11"/>
  <c r="AF403" i="11"/>
  <c r="AL402" i="11"/>
  <c r="AM402" i="11" s="1"/>
  <c r="AK402" i="11"/>
  <c r="AF402" i="11"/>
  <c r="AL401" i="11"/>
  <c r="AM401" i="11" s="1"/>
  <c r="AK401" i="11"/>
  <c r="AK409" i="11" s="1"/>
  <c r="AF401" i="11"/>
  <c r="AL400" i="11"/>
  <c r="AL399" i="11"/>
  <c r="AF399" i="11"/>
  <c r="AL398" i="11"/>
  <c r="AK398" i="11"/>
  <c r="AM398" i="11" s="1"/>
  <c r="AF398" i="11"/>
  <c r="AL397" i="11"/>
  <c r="AK397" i="11"/>
  <c r="AM397" i="11" s="1"/>
  <c r="AF397" i="11"/>
  <c r="AL396" i="11"/>
  <c r="AK396" i="11"/>
  <c r="AM396" i="11" s="1"/>
  <c r="AF396" i="11"/>
  <c r="AL395" i="11"/>
  <c r="AK395" i="11"/>
  <c r="AM395" i="11" s="1"/>
  <c r="AF395" i="11"/>
  <c r="AL394" i="11"/>
  <c r="AK394" i="11"/>
  <c r="AM394" i="11" s="1"/>
  <c r="AF394" i="11"/>
  <c r="AL393" i="11"/>
  <c r="AK393" i="11"/>
  <c r="AM393" i="11" s="1"/>
  <c r="AF393" i="11"/>
  <c r="AL392" i="11"/>
  <c r="AL391" i="11"/>
  <c r="AL390" i="11"/>
  <c r="AF390" i="11"/>
  <c r="AL389" i="11"/>
  <c r="AK389" i="11"/>
  <c r="AM389" i="11" s="1"/>
  <c r="AF389" i="11"/>
  <c r="AL388" i="11"/>
  <c r="AK388" i="11"/>
  <c r="AM388" i="11" s="1"/>
  <c r="AF388" i="11"/>
  <c r="AL387" i="11"/>
  <c r="AK387" i="11"/>
  <c r="AM387" i="11" s="1"/>
  <c r="AF387" i="11"/>
  <c r="AL386" i="11"/>
  <c r="AK386" i="11"/>
  <c r="AM386" i="11" s="1"/>
  <c r="AF386" i="11"/>
  <c r="AL385" i="11"/>
  <c r="AK385" i="11"/>
  <c r="AM385" i="11" s="1"/>
  <c r="AF385" i="11"/>
  <c r="AL384" i="11"/>
  <c r="AK384" i="11"/>
  <c r="AM384" i="11" s="1"/>
  <c r="AM390" i="11" s="1"/>
  <c r="AF384" i="11"/>
  <c r="AL383" i="11"/>
  <c r="AL382" i="11"/>
  <c r="AF382" i="11"/>
  <c r="AL381" i="11"/>
  <c r="AK381" i="11"/>
  <c r="AF381" i="11"/>
  <c r="AL380" i="11"/>
  <c r="AK380" i="11"/>
  <c r="AF380" i="11"/>
  <c r="AL379" i="11"/>
  <c r="AK379" i="11"/>
  <c r="AM379" i="11" s="1"/>
  <c r="AF379" i="11"/>
  <c r="AL378" i="11"/>
  <c r="AK378" i="11"/>
  <c r="AM378" i="11" s="1"/>
  <c r="AF378" i="11"/>
  <c r="AL377" i="11"/>
  <c r="AK377" i="11"/>
  <c r="AF377" i="11"/>
  <c r="AL376" i="11"/>
  <c r="AK376" i="11"/>
  <c r="AK382" i="11" s="1"/>
  <c r="AF376" i="11"/>
  <c r="AL375" i="11"/>
  <c r="AL374" i="11"/>
  <c r="AF374" i="11"/>
  <c r="AL373" i="11"/>
  <c r="AK373" i="11"/>
  <c r="AM373" i="11" s="1"/>
  <c r="AF373" i="11"/>
  <c r="AL372" i="11"/>
  <c r="AK372" i="11"/>
  <c r="AM372" i="11" s="1"/>
  <c r="AF372" i="11"/>
  <c r="AL371" i="11"/>
  <c r="AK371" i="11"/>
  <c r="AM371" i="11" s="1"/>
  <c r="AF371" i="11"/>
  <c r="AL370" i="11"/>
  <c r="AK370" i="11"/>
  <c r="AM370" i="11" s="1"/>
  <c r="AF370" i="11"/>
  <c r="AL369" i="11"/>
  <c r="AK369" i="11"/>
  <c r="AM369" i="11" s="1"/>
  <c r="AF369" i="11"/>
  <c r="AL368" i="11"/>
  <c r="AL367" i="11"/>
  <c r="AF367" i="11"/>
  <c r="AL366" i="11"/>
  <c r="AM366" i="11" s="1"/>
  <c r="AK366" i="11"/>
  <c r="AF366" i="11"/>
  <c r="AL365" i="11"/>
  <c r="AM365" i="11" s="1"/>
  <c r="AK365" i="11"/>
  <c r="AF365" i="11"/>
  <c r="AL364" i="11"/>
  <c r="AM364" i="11" s="1"/>
  <c r="AK364" i="11"/>
  <c r="AF364" i="11"/>
  <c r="AL363" i="11"/>
  <c r="AM363" i="11" s="1"/>
  <c r="AK363" i="11"/>
  <c r="AF363" i="11"/>
  <c r="AL362" i="11"/>
  <c r="AM362" i="11" s="1"/>
  <c r="AK362" i="11"/>
  <c r="AF362" i="11"/>
  <c r="AL361" i="11"/>
  <c r="AM361" i="11" s="1"/>
  <c r="AK361" i="11"/>
  <c r="AK367" i="11" s="1"/>
  <c r="AF361" i="11"/>
  <c r="AL360" i="11"/>
  <c r="AL359" i="11"/>
  <c r="AF359" i="11"/>
  <c r="AM358" i="11"/>
  <c r="AL358" i="11"/>
  <c r="AK358" i="11"/>
  <c r="AF358" i="11"/>
  <c r="AM357" i="11"/>
  <c r="AL357" i="11"/>
  <c r="AK357" i="11"/>
  <c r="AF357" i="11"/>
  <c r="AM356" i="11"/>
  <c r="AL356" i="11"/>
  <c r="AK356" i="11"/>
  <c r="AF356" i="11"/>
  <c r="AM355" i="11"/>
  <c r="AL355" i="11"/>
  <c r="AK355" i="11"/>
  <c r="AF355" i="11"/>
  <c r="AM354" i="11"/>
  <c r="AL354" i="11"/>
  <c r="AK354" i="11"/>
  <c r="AF354" i="11"/>
  <c r="AM353" i="11"/>
  <c r="AL353" i="11"/>
  <c r="AK353" i="11"/>
  <c r="AF353" i="11"/>
  <c r="AM352" i="11"/>
  <c r="AM359" i="11" s="1"/>
  <c r="AL352" i="11"/>
  <c r="AK352" i="11"/>
  <c r="AK359" i="11" s="1"/>
  <c r="AF352" i="11"/>
  <c r="AL351" i="11"/>
  <c r="AL350" i="11"/>
  <c r="AF350" i="11"/>
  <c r="AL349" i="11"/>
  <c r="AK349" i="11"/>
  <c r="AM349" i="11" s="1"/>
  <c r="AF349" i="11"/>
  <c r="AL348" i="11"/>
  <c r="AK348" i="11"/>
  <c r="AF348" i="11"/>
  <c r="AL347" i="11"/>
  <c r="AK347" i="11"/>
  <c r="AF347" i="11"/>
  <c r="AL346" i="11"/>
  <c r="AK346" i="11"/>
  <c r="AM346" i="11" s="1"/>
  <c r="AF346" i="11"/>
  <c r="AL345" i="11"/>
  <c r="AK345" i="11"/>
  <c r="AM345" i="11" s="1"/>
  <c r="AF345" i="11"/>
  <c r="AL344" i="11"/>
  <c r="AK344" i="11"/>
  <c r="AF344" i="11"/>
  <c r="AL343" i="11"/>
  <c r="AK343" i="11"/>
  <c r="AF343" i="11"/>
  <c r="AL342" i="11"/>
  <c r="AL341" i="11"/>
  <c r="AL340" i="11"/>
  <c r="AF340" i="11"/>
  <c r="AL339" i="11"/>
  <c r="AK339" i="11"/>
  <c r="AM339" i="11" s="1"/>
  <c r="AF339" i="11"/>
  <c r="AL338" i="11"/>
  <c r="AK338" i="11"/>
  <c r="AF338" i="11"/>
  <c r="AL337" i="11"/>
  <c r="AK337" i="11"/>
  <c r="AF337" i="11"/>
  <c r="AL336" i="11"/>
  <c r="AK336" i="11"/>
  <c r="AM336" i="11" s="1"/>
  <c r="AF336" i="11"/>
  <c r="AL335" i="11"/>
  <c r="AK335" i="11"/>
  <c r="AM335" i="11" s="1"/>
  <c r="AF335" i="11"/>
  <c r="AL334" i="11"/>
  <c r="AK334" i="11"/>
  <c r="AF334" i="11"/>
  <c r="AL333" i="11"/>
  <c r="AK333" i="11"/>
  <c r="AF333" i="11"/>
  <c r="AL332" i="11"/>
  <c r="AL331" i="11"/>
  <c r="AF331" i="11"/>
  <c r="AL330" i="11"/>
  <c r="AK330" i="11"/>
  <c r="AM330" i="11" s="1"/>
  <c r="AF330" i="11"/>
  <c r="AL329" i="11"/>
  <c r="AK329" i="11"/>
  <c r="AM329" i="11" s="1"/>
  <c r="AF329" i="11"/>
  <c r="AL328" i="11"/>
  <c r="AK328" i="11"/>
  <c r="AM328" i="11" s="1"/>
  <c r="AF328" i="11"/>
  <c r="AL327" i="11"/>
  <c r="AK327" i="11"/>
  <c r="AM327" i="11" s="1"/>
  <c r="AF327" i="11"/>
  <c r="AL326" i="11"/>
  <c r="AK326" i="11"/>
  <c r="AM326" i="11" s="1"/>
  <c r="AF326" i="11"/>
  <c r="AL325" i="11"/>
  <c r="AK325" i="11"/>
  <c r="AM325" i="11" s="1"/>
  <c r="AF325" i="11"/>
  <c r="AL324" i="11"/>
  <c r="AL323" i="11"/>
  <c r="AF323" i="11"/>
  <c r="AL322" i="11"/>
  <c r="AK322" i="11"/>
  <c r="AM322" i="11" s="1"/>
  <c r="AF322" i="11"/>
  <c r="AL321" i="11"/>
  <c r="AK321" i="11"/>
  <c r="AM321" i="11" s="1"/>
  <c r="AF321" i="11"/>
  <c r="AL320" i="11"/>
  <c r="AK320" i="11"/>
  <c r="AM320" i="11" s="1"/>
  <c r="AF320" i="11"/>
  <c r="AL319" i="11"/>
  <c r="AK319" i="11"/>
  <c r="AM319" i="11" s="1"/>
  <c r="AF319" i="11"/>
  <c r="AL318" i="11"/>
  <c r="AK318" i="11"/>
  <c r="AM318" i="11" s="1"/>
  <c r="AF318" i="11"/>
  <c r="AL317" i="11"/>
  <c r="AK317" i="11"/>
  <c r="AM317" i="11" s="1"/>
  <c r="AF317" i="11"/>
  <c r="AL316" i="11"/>
  <c r="AK316" i="11"/>
  <c r="AM316" i="11" s="1"/>
  <c r="AF316" i="11"/>
  <c r="AL315" i="11"/>
  <c r="AK315" i="11"/>
  <c r="AM315" i="11" s="1"/>
  <c r="AF315" i="11"/>
  <c r="AL314" i="11"/>
  <c r="AK314" i="11"/>
  <c r="AK323" i="11" s="1"/>
  <c r="AF314" i="11"/>
  <c r="AL313" i="11"/>
  <c r="AL312" i="11"/>
  <c r="AF312" i="11"/>
  <c r="AL311" i="11"/>
  <c r="AK311" i="11"/>
  <c r="AM311" i="11" s="1"/>
  <c r="AF311" i="11"/>
  <c r="AL310" i="11"/>
  <c r="AK310" i="11"/>
  <c r="AM310" i="11" s="1"/>
  <c r="AF310" i="11"/>
  <c r="AL309" i="11"/>
  <c r="AK309" i="11"/>
  <c r="AM309" i="11" s="1"/>
  <c r="AF309" i="11"/>
  <c r="AL308" i="11"/>
  <c r="AK308" i="11"/>
  <c r="AM308" i="11" s="1"/>
  <c r="AF308" i="11"/>
  <c r="AL307" i="11"/>
  <c r="AK307" i="11"/>
  <c r="AM307" i="11" s="1"/>
  <c r="AF307" i="11"/>
  <c r="AL306" i="11"/>
  <c r="AK306" i="11"/>
  <c r="AM306" i="11" s="1"/>
  <c r="AF306" i="11"/>
  <c r="AL305" i="11"/>
  <c r="AK305" i="11"/>
  <c r="AM305" i="11" s="1"/>
  <c r="AF305" i="11"/>
  <c r="AL304" i="11"/>
  <c r="AL303" i="11"/>
  <c r="AF303" i="11"/>
  <c r="AM302" i="11"/>
  <c r="AL302" i="11"/>
  <c r="AK302" i="11"/>
  <c r="AF302" i="11"/>
  <c r="AM301" i="11"/>
  <c r="AL301" i="11"/>
  <c r="AK301" i="11"/>
  <c r="AF301" i="11"/>
  <c r="AM300" i="11"/>
  <c r="AL300" i="11"/>
  <c r="AK300" i="11"/>
  <c r="AF300" i="11"/>
  <c r="AM299" i="11"/>
  <c r="AL299" i="11"/>
  <c r="AK299" i="11"/>
  <c r="AF299" i="11"/>
  <c r="AM298" i="11"/>
  <c r="AL298" i="11"/>
  <c r="AK298" i="11"/>
  <c r="AF298" i="11"/>
  <c r="AM297" i="11"/>
  <c r="AL297" i="11"/>
  <c r="AK297" i="11"/>
  <c r="AF297" i="11"/>
  <c r="AM296" i="11"/>
  <c r="AM303" i="11" s="1"/>
  <c r="AN303" i="11" s="1"/>
  <c r="AO303" i="11" s="1"/>
  <c r="AG54" i="12" s="1"/>
  <c r="AL296" i="11"/>
  <c r="AK296" i="11"/>
  <c r="AK303" i="11" s="1"/>
  <c r="AF296" i="11"/>
  <c r="AL295" i="11"/>
  <c r="AL294" i="11"/>
  <c r="AF294" i="11"/>
  <c r="AM293" i="11"/>
  <c r="AL293" i="11"/>
  <c r="AK293" i="11"/>
  <c r="AF293" i="11"/>
  <c r="AM292" i="11"/>
  <c r="AL292" i="11"/>
  <c r="AK292" i="11"/>
  <c r="AF292" i="11"/>
  <c r="AM291" i="11"/>
  <c r="AL291" i="11"/>
  <c r="AK291" i="11"/>
  <c r="AF291" i="11"/>
  <c r="AM290" i="11"/>
  <c r="AL290" i="11"/>
  <c r="AK290" i="11"/>
  <c r="AF290" i="11"/>
  <c r="AM289" i="11"/>
  <c r="AL289" i="11"/>
  <c r="AK289" i="11"/>
  <c r="AF289" i="11"/>
  <c r="AM288" i="11"/>
  <c r="AL288" i="11"/>
  <c r="AK288" i="11"/>
  <c r="AF288" i="11"/>
  <c r="AM287" i="11"/>
  <c r="AM294" i="11" s="1"/>
  <c r="AN294" i="11" s="1"/>
  <c r="AO294" i="11" s="1"/>
  <c r="AG53" i="12" s="1"/>
  <c r="AL287" i="11"/>
  <c r="AK287" i="11"/>
  <c r="AK294" i="11" s="1"/>
  <c r="AF287" i="11"/>
  <c r="AL286" i="11"/>
  <c r="AL285" i="11"/>
  <c r="AF285" i="11"/>
  <c r="AL284" i="11"/>
  <c r="AK284" i="11"/>
  <c r="AM284" i="11" s="1"/>
  <c r="AF284" i="11"/>
  <c r="AL283" i="11"/>
  <c r="AK283" i="11"/>
  <c r="AM283" i="11" s="1"/>
  <c r="AF283" i="11"/>
  <c r="AL282" i="11"/>
  <c r="AK282" i="11"/>
  <c r="AM282" i="11" s="1"/>
  <c r="AF282" i="11"/>
  <c r="AL281" i="11"/>
  <c r="AK281" i="11"/>
  <c r="AM281" i="11" s="1"/>
  <c r="AF281" i="11"/>
  <c r="AL280" i="11"/>
  <c r="AK280" i="11"/>
  <c r="AM280" i="11" s="1"/>
  <c r="AF280" i="11"/>
  <c r="AL279" i="11"/>
  <c r="AK279" i="11"/>
  <c r="AM279" i="11" s="1"/>
  <c r="AF279" i="11"/>
  <c r="AL278" i="11"/>
  <c r="AK278" i="11"/>
  <c r="AM278" i="11" s="1"/>
  <c r="AF278" i="11"/>
  <c r="AL277" i="11"/>
  <c r="AK277" i="11"/>
  <c r="AM277" i="11" s="1"/>
  <c r="AF277" i="11"/>
  <c r="AL276" i="11"/>
  <c r="AK276" i="11"/>
  <c r="AM276" i="11" s="1"/>
  <c r="AF276" i="11"/>
  <c r="AL275" i="11"/>
  <c r="AK275" i="11"/>
  <c r="AM275" i="11" s="1"/>
  <c r="AF275" i="11"/>
  <c r="AL274" i="11"/>
  <c r="AK274" i="11"/>
  <c r="AK285" i="11" s="1"/>
  <c r="AF274" i="11"/>
  <c r="AL273" i="11"/>
  <c r="AL272" i="11"/>
  <c r="AL271" i="11"/>
  <c r="AF271" i="11"/>
  <c r="AL270" i="11"/>
  <c r="AK270" i="11"/>
  <c r="AM270" i="11" s="1"/>
  <c r="AF270" i="11"/>
  <c r="AL269" i="11"/>
  <c r="AK269" i="11"/>
  <c r="AM269" i="11" s="1"/>
  <c r="AF269" i="11"/>
  <c r="AL268" i="11"/>
  <c r="AK268" i="11"/>
  <c r="AM268" i="11" s="1"/>
  <c r="AF268" i="11"/>
  <c r="AL267" i="11"/>
  <c r="AK267" i="11"/>
  <c r="AM267" i="11" s="1"/>
  <c r="AF267" i="11"/>
  <c r="AL266" i="11"/>
  <c r="AK266" i="11"/>
  <c r="AK271" i="11" s="1"/>
  <c r="AF266" i="11"/>
  <c r="AL265" i="11"/>
  <c r="AL264" i="11"/>
  <c r="AF264" i="11"/>
  <c r="AL263" i="11"/>
  <c r="AK263" i="11"/>
  <c r="AM263" i="11" s="1"/>
  <c r="AF263" i="11"/>
  <c r="AL262" i="11"/>
  <c r="AK262" i="11"/>
  <c r="AM262" i="11" s="1"/>
  <c r="AF262" i="11"/>
  <c r="AL261" i="11"/>
  <c r="AK261" i="11"/>
  <c r="AM261" i="11" s="1"/>
  <c r="AF261" i="11"/>
  <c r="AL260" i="11"/>
  <c r="AK260" i="11"/>
  <c r="AM260" i="11" s="1"/>
  <c r="AF260" i="11"/>
  <c r="AL259" i="11"/>
  <c r="AK259" i="11"/>
  <c r="AM259" i="11" s="1"/>
  <c r="AF259" i="11"/>
  <c r="AL258" i="11"/>
  <c r="AK258" i="11"/>
  <c r="AM258" i="11" s="1"/>
  <c r="AF258" i="11"/>
  <c r="AL257" i="11"/>
  <c r="AL256" i="11"/>
  <c r="AF256" i="11"/>
  <c r="AM255" i="11"/>
  <c r="AL255" i="11"/>
  <c r="AK255" i="11"/>
  <c r="AF255" i="11"/>
  <c r="AM254" i="11"/>
  <c r="AL254" i="11"/>
  <c r="AK254" i="11"/>
  <c r="AF254" i="11"/>
  <c r="AM253" i="11"/>
  <c r="AL253" i="11"/>
  <c r="AK253" i="11"/>
  <c r="AF253" i="11"/>
  <c r="AM252" i="11"/>
  <c r="AL252" i="11"/>
  <c r="AK252" i="11"/>
  <c r="AF252" i="11"/>
  <c r="AM251" i="11"/>
  <c r="AL251" i="11"/>
  <c r="AK251" i="11"/>
  <c r="AF251" i="11"/>
  <c r="AM250" i="11"/>
  <c r="AM256" i="11" s="1"/>
  <c r="AL250" i="11"/>
  <c r="AK250" i="11"/>
  <c r="AK256" i="11" s="1"/>
  <c r="AF250" i="11"/>
  <c r="AL249" i="11"/>
  <c r="AL248" i="11"/>
  <c r="AF248" i="11"/>
  <c r="AM247" i="11"/>
  <c r="AL247" i="11"/>
  <c r="AK247" i="11"/>
  <c r="AF247" i="11"/>
  <c r="AM246" i="11"/>
  <c r="AL246" i="11"/>
  <c r="AK246" i="11"/>
  <c r="AF246" i="11"/>
  <c r="AM245" i="11"/>
  <c r="AL245" i="11"/>
  <c r="AK245" i="11"/>
  <c r="AF245" i="11"/>
  <c r="AM244" i="11"/>
  <c r="AL244" i="11"/>
  <c r="AK244" i="11"/>
  <c r="AF244" i="11"/>
  <c r="AM243" i="11"/>
  <c r="AL243" i="11"/>
  <c r="AK243" i="11"/>
  <c r="AF243" i="11"/>
  <c r="AM242" i="11"/>
  <c r="AM248" i="11" s="1"/>
  <c r="AL242" i="11"/>
  <c r="AK242" i="11"/>
  <c r="AK248" i="11" s="1"/>
  <c r="AF242" i="11"/>
  <c r="AL241" i="11"/>
  <c r="AL240" i="11"/>
  <c r="AF240" i="11"/>
  <c r="AL239" i="11"/>
  <c r="AK239" i="11"/>
  <c r="AM239" i="11" s="1"/>
  <c r="AF239" i="11"/>
  <c r="AL238" i="11"/>
  <c r="AK238" i="11"/>
  <c r="AM238" i="11" s="1"/>
  <c r="AF238" i="11"/>
  <c r="AL237" i="11"/>
  <c r="AK237" i="11"/>
  <c r="AM237" i="11" s="1"/>
  <c r="AF237" i="11"/>
  <c r="AL236" i="11"/>
  <c r="AK236" i="11"/>
  <c r="AM236" i="11" s="1"/>
  <c r="AF236" i="11"/>
  <c r="AL235" i="11"/>
  <c r="AK235" i="11"/>
  <c r="AM235" i="11" s="1"/>
  <c r="AF235" i="11"/>
  <c r="AL234" i="11"/>
  <c r="AK234" i="11"/>
  <c r="AM234" i="11" s="1"/>
  <c r="AF234" i="11"/>
  <c r="AL233" i="11"/>
  <c r="AK233" i="11"/>
  <c r="AK240" i="11" s="1"/>
  <c r="AF233" i="11"/>
  <c r="AL232" i="11"/>
  <c r="AL231" i="11"/>
  <c r="AF231" i="11"/>
  <c r="AL230" i="11"/>
  <c r="AK230" i="11"/>
  <c r="AM230" i="11" s="1"/>
  <c r="AF230" i="11"/>
  <c r="AL229" i="11"/>
  <c r="AK229" i="11"/>
  <c r="AM229" i="11" s="1"/>
  <c r="AF229" i="11"/>
  <c r="AL228" i="11"/>
  <c r="AK228" i="11"/>
  <c r="AM228" i="11" s="1"/>
  <c r="AF228" i="11"/>
  <c r="AL227" i="11"/>
  <c r="AK227" i="11"/>
  <c r="AM227" i="11" s="1"/>
  <c r="AF227" i="11"/>
  <c r="AL226" i="11"/>
  <c r="AK226" i="11"/>
  <c r="AM226" i="11" s="1"/>
  <c r="AF226" i="11"/>
  <c r="AL225" i="11"/>
  <c r="AK225" i="11"/>
  <c r="AM225" i="11" s="1"/>
  <c r="AF225" i="11"/>
  <c r="AL224" i="11"/>
  <c r="AK224" i="11"/>
  <c r="AM224" i="11" s="1"/>
  <c r="AF224" i="11"/>
  <c r="AL223" i="11"/>
  <c r="AL222" i="11"/>
  <c r="AF222" i="11"/>
  <c r="AM221" i="11"/>
  <c r="AL221" i="11"/>
  <c r="AK221" i="11"/>
  <c r="AF221" i="11"/>
  <c r="AM220" i="11"/>
  <c r="AL220" i="11"/>
  <c r="AK220" i="11"/>
  <c r="AF220" i="11"/>
  <c r="AM219" i="11"/>
  <c r="AL219" i="11"/>
  <c r="AK219" i="11"/>
  <c r="AF219" i="11"/>
  <c r="AM218" i="11"/>
  <c r="AL218" i="11"/>
  <c r="AK218" i="11"/>
  <c r="AF218" i="11"/>
  <c r="AM217" i="11"/>
  <c r="AL217" i="11"/>
  <c r="AK217" i="11"/>
  <c r="AF217" i="11"/>
  <c r="AM216" i="11"/>
  <c r="AM222" i="11" s="1"/>
  <c r="AN222" i="11" s="1"/>
  <c r="AO222" i="11" s="1"/>
  <c r="AG42" i="12" s="1"/>
  <c r="AL216" i="11"/>
  <c r="AK216" i="11"/>
  <c r="AK222" i="11" s="1"/>
  <c r="AF216" i="11"/>
  <c r="AL215" i="11"/>
  <c r="AL214" i="11"/>
  <c r="AF214" i="11"/>
  <c r="AM213" i="11"/>
  <c r="AL213" i="11"/>
  <c r="AK213" i="11"/>
  <c r="AF213" i="11"/>
  <c r="AM212" i="11"/>
  <c r="AL212" i="11"/>
  <c r="AK212" i="11"/>
  <c r="AF212" i="11"/>
  <c r="AM211" i="11"/>
  <c r="AL211" i="11"/>
  <c r="AK211" i="11"/>
  <c r="AF211" i="11"/>
  <c r="AM210" i="11"/>
  <c r="AL210" i="11"/>
  <c r="AK210" i="11"/>
  <c r="AF210" i="11"/>
  <c r="AM209" i="11"/>
  <c r="AM214" i="11" s="1"/>
  <c r="AN214" i="11" s="1"/>
  <c r="AO214" i="11" s="1"/>
  <c r="AG41" i="12" s="1"/>
  <c r="AL209" i="11"/>
  <c r="AK209" i="11"/>
  <c r="AK214" i="11" s="1"/>
  <c r="AF209" i="11"/>
  <c r="AL208" i="11"/>
  <c r="AL207" i="11"/>
  <c r="AF207" i="11"/>
  <c r="AL206" i="11"/>
  <c r="AK206" i="11"/>
  <c r="AM206" i="11" s="1"/>
  <c r="AF206" i="11"/>
  <c r="AL205" i="11"/>
  <c r="AK205" i="11"/>
  <c r="AM205" i="11" s="1"/>
  <c r="AF205" i="11"/>
  <c r="AL204" i="11"/>
  <c r="AK204" i="11"/>
  <c r="AM204" i="11" s="1"/>
  <c r="AF204" i="11"/>
  <c r="AL203" i="11"/>
  <c r="AK203" i="11"/>
  <c r="AM203" i="11" s="1"/>
  <c r="AF203" i="11"/>
  <c r="AL202" i="11"/>
  <c r="AK202" i="11"/>
  <c r="AM202" i="11" s="1"/>
  <c r="AF202" i="11"/>
  <c r="AL201" i="11"/>
  <c r="AK201" i="11"/>
  <c r="AK207" i="11" s="1"/>
  <c r="AF201" i="11"/>
  <c r="AL200" i="11"/>
  <c r="AL199" i="11"/>
  <c r="AF199" i="11"/>
  <c r="AL198" i="11"/>
  <c r="AK198" i="11"/>
  <c r="AM198" i="11" s="1"/>
  <c r="AF198" i="11"/>
  <c r="AL197" i="11"/>
  <c r="AK197" i="11"/>
  <c r="AM197" i="11" s="1"/>
  <c r="AF197" i="11"/>
  <c r="AL196" i="11"/>
  <c r="AK196" i="11"/>
  <c r="AM196" i="11" s="1"/>
  <c r="AF196" i="11"/>
  <c r="AL195" i="11"/>
  <c r="AK195" i="11"/>
  <c r="AM195" i="11" s="1"/>
  <c r="AF195" i="11"/>
  <c r="AL194" i="11"/>
  <c r="AK194" i="11"/>
  <c r="AM194" i="11" s="1"/>
  <c r="AF194" i="11"/>
  <c r="AL193" i="11"/>
  <c r="AK193" i="11"/>
  <c r="AM193" i="11" s="1"/>
  <c r="AF193" i="11"/>
  <c r="AL192" i="11"/>
  <c r="AK192" i="11"/>
  <c r="AM192" i="11" s="1"/>
  <c r="AF192" i="11"/>
  <c r="AL191" i="11"/>
  <c r="AK191" i="11"/>
  <c r="AM191" i="11" s="1"/>
  <c r="AF191" i="11"/>
  <c r="AL190" i="11"/>
  <c r="AL189" i="11"/>
  <c r="AF189" i="11"/>
  <c r="AM188" i="11"/>
  <c r="AL188" i="11"/>
  <c r="AK188" i="11"/>
  <c r="AF188" i="11"/>
  <c r="AM187" i="11"/>
  <c r="AL187" i="11"/>
  <c r="AK187" i="11"/>
  <c r="AF187" i="11"/>
  <c r="AM186" i="11"/>
  <c r="AL186" i="11"/>
  <c r="AK186" i="11"/>
  <c r="AF186" i="11"/>
  <c r="AM185" i="11"/>
  <c r="AL185" i="11"/>
  <c r="AK185" i="11"/>
  <c r="AF185" i="11"/>
  <c r="AM184" i="11"/>
  <c r="AL184" i="11"/>
  <c r="AK184" i="11"/>
  <c r="AF184" i="11"/>
  <c r="AM183" i="11"/>
  <c r="AL183" i="11"/>
  <c r="AK183" i="11"/>
  <c r="AF183" i="11"/>
  <c r="AM182" i="11"/>
  <c r="AL182" i="11"/>
  <c r="AK182" i="11"/>
  <c r="AF182" i="11"/>
  <c r="AM181" i="11"/>
  <c r="AM189" i="11" s="1"/>
  <c r="AL181" i="11"/>
  <c r="AK181" i="11"/>
  <c r="AK189" i="11" s="1"/>
  <c r="AF181" i="11"/>
  <c r="AL180" i="11"/>
  <c r="AL179" i="11"/>
  <c r="AL178" i="11"/>
  <c r="AF178" i="11"/>
  <c r="AM177" i="11"/>
  <c r="AL177" i="11"/>
  <c r="AK177" i="11"/>
  <c r="AF177" i="11"/>
  <c r="AM176" i="11"/>
  <c r="AL176" i="11"/>
  <c r="AK176" i="11"/>
  <c r="AF176" i="11"/>
  <c r="AM175" i="11"/>
  <c r="AL175" i="11"/>
  <c r="AK175" i="11"/>
  <c r="AF175" i="11"/>
  <c r="AM174" i="11"/>
  <c r="AL174" i="11"/>
  <c r="AK174" i="11"/>
  <c r="AF174" i="11"/>
  <c r="AM173" i="11"/>
  <c r="AL173" i="11"/>
  <c r="AK173" i="11"/>
  <c r="AF173" i="11"/>
  <c r="AM172" i="11"/>
  <c r="AL172" i="11"/>
  <c r="AK172" i="11"/>
  <c r="AF172" i="11"/>
  <c r="AM171" i="11"/>
  <c r="AM178" i="11" s="1"/>
  <c r="AL171" i="11"/>
  <c r="AK171" i="11"/>
  <c r="AK178" i="11" s="1"/>
  <c r="AF171" i="11"/>
  <c r="AL170" i="11"/>
  <c r="AL169" i="11"/>
  <c r="AF169" i="11"/>
  <c r="AM168" i="11"/>
  <c r="AL168" i="11"/>
  <c r="AK168" i="11"/>
  <c r="AF168" i="11"/>
  <c r="AM167" i="11"/>
  <c r="AL167" i="11"/>
  <c r="AK167" i="11"/>
  <c r="AF167" i="11"/>
  <c r="AM166" i="11"/>
  <c r="AL166" i="11"/>
  <c r="AK166" i="11"/>
  <c r="AF166" i="11"/>
  <c r="AM165" i="11"/>
  <c r="AL165" i="11"/>
  <c r="AK165" i="11"/>
  <c r="AF165" i="11"/>
  <c r="AM164" i="11"/>
  <c r="AL164" i="11"/>
  <c r="AK164" i="11"/>
  <c r="AF164" i="11"/>
  <c r="AM163" i="11"/>
  <c r="AM169" i="11" s="1"/>
  <c r="AL163" i="11"/>
  <c r="AK163" i="11"/>
  <c r="AK169" i="11" s="1"/>
  <c r="AF163" i="11"/>
  <c r="AL162" i="11"/>
  <c r="AL161" i="11"/>
  <c r="AF161" i="11"/>
  <c r="AL160" i="11"/>
  <c r="AK160" i="11"/>
  <c r="AM160" i="11" s="1"/>
  <c r="AF160" i="11"/>
  <c r="AL159" i="11"/>
  <c r="AK159" i="11"/>
  <c r="AM159" i="11" s="1"/>
  <c r="AF159" i="11"/>
  <c r="AL158" i="11"/>
  <c r="AK158" i="11"/>
  <c r="AM158" i="11" s="1"/>
  <c r="AF158" i="11"/>
  <c r="AL157" i="11"/>
  <c r="AK157" i="11"/>
  <c r="AM157" i="11" s="1"/>
  <c r="AF157" i="11"/>
  <c r="AL156" i="11"/>
  <c r="AK156" i="11"/>
  <c r="AM156" i="11" s="1"/>
  <c r="AF156" i="11"/>
  <c r="AL155" i="11"/>
  <c r="AK155" i="11"/>
  <c r="AM155" i="11" s="1"/>
  <c r="AF155" i="11"/>
  <c r="AL154" i="11"/>
  <c r="AK154" i="11"/>
  <c r="AM154" i="11" s="1"/>
  <c r="AF154" i="11"/>
  <c r="AL153" i="11"/>
  <c r="AK153" i="11"/>
  <c r="AK161" i="11" s="1"/>
  <c r="AF153" i="11"/>
  <c r="AL152" i="11"/>
  <c r="AL151" i="11"/>
  <c r="AF151" i="11"/>
  <c r="AL150" i="11"/>
  <c r="AK150" i="11"/>
  <c r="AM150" i="11" s="1"/>
  <c r="AF150" i="11"/>
  <c r="AL149" i="11"/>
  <c r="AK149" i="11"/>
  <c r="AM149" i="11" s="1"/>
  <c r="AF149" i="11"/>
  <c r="AL148" i="11"/>
  <c r="AK148" i="11"/>
  <c r="AM148" i="11" s="1"/>
  <c r="AF148" i="11"/>
  <c r="AL147" i="11"/>
  <c r="AK147" i="11"/>
  <c r="AM147" i="11" s="1"/>
  <c r="AF147" i="11"/>
  <c r="AL146" i="11"/>
  <c r="AK146" i="11"/>
  <c r="AM146" i="11" s="1"/>
  <c r="AF146" i="11"/>
  <c r="AL145" i="11"/>
  <c r="AK145" i="11"/>
  <c r="AM145" i="11" s="1"/>
  <c r="AF145" i="11"/>
  <c r="AL144" i="11"/>
  <c r="AK144" i="11"/>
  <c r="AM144" i="11" s="1"/>
  <c r="AF144" i="11"/>
  <c r="AL143" i="11"/>
  <c r="AK143" i="11"/>
  <c r="AM143" i="11" s="1"/>
  <c r="AF143" i="11"/>
  <c r="AL142" i="11"/>
  <c r="AK142" i="11"/>
  <c r="AM142" i="11" s="1"/>
  <c r="AF142" i="11"/>
  <c r="AL141" i="11"/>
  <c r="AK141" i="11"/>
  <c r="AM141" i="11" s="1"/>
  <c r="AF141" i="11"/>
  <c r="AL140" i="11"/>
  <c r="AK140" i="11"/>
  <c r="AM140" i="11" s="1"/>
  <c r="AF140" i="11"/>
  <c r="AL139" i="11"/>
  <c r="AL138" i="11"/>
  <c r="AL137" i="11"/>
  <c r="AF137" i="11"/>
  <c r="AL136" i="11"/>
  <c r="AK136" i="11"/>
  <c r="AM136" i="11" s="1"/>
  <c r="AF136" i="11"/>
  <c r="AL135" i="11"/>
  <c r="AK135" i="11"/>
  <c r="AM135" i="11" s="1"/>
  <c r="AF135" i="11"/>
  <c r="AL134" i="11"/>
  <c r="AK134" i="11"/>
  <c r="AM134" i="11" s="1"/>
  <c r="AF134" i="11"/>
  <c r="AL133" i="11"/>
  <c r="AK133" i="11"/>
  <c r="AM133" i="11" s="1"/>
  <c r="AF133" i="11"/>
  <c r="AL132" i="11"/>
  <c r="AK132" i="11"/>
  <c r="AM132" i="11" s="1"/>
  <c r="AF132" i="11"/>
  <c r="AL131" i="11"/>
  <c r="AK131" i="11"/>
  <c r="AM131" i="11" s="1"/>
  <c r="AF131" i="11"/>
  <c r="AL130" i="11"/>
  <c r="AK130" i="11"/>
  <c r="AM130" i="11" s="1"/>
  <c r="AF130" i="11"/>
  <c r="AL129" i="11"/>
  <c r="AL128" i="11"/>
  <c r="AF128" i="11"/>
  <c r="AL127" i="11"/>
  <c r="AF127" i="11"/>
  <c r="AL126" i="11"/>
  <c r="AF126" i="11"/>
  <c r="AM125" i="11"/>
  <c r="AL125" i="11"/>
  <c r="AK125" i="11"/>
  <c r="AF125" i="11"/>
  <c r="AM124" i="11"/>
  <c r="AM128" i="11" s="1"/>
  <c r="AN128" i="11" s="1"/>
  <c r="AO128" i="11" s="1"/>
  <c r="AG26" i="12" s="1"/>
  <c r="AL124" i="11"/>
  <c r="AK124" i="11"/>
  <c r="AK128" i="11" s="1"/>
  <c r="AF124" i="11"/>
  <c r="AL123" i="11"/>
  <c r="AL122" i="11"/>
  <c r="AF122" i="11"/>
  <c r="AM121" i="11"/>
  <c r="AL121" i="11"/>
  <c r="AK121" i="11"/>
  <c r="AF121" i="11"/>
  <c r="AM120" i="11"/>
  <c r="AL120" i="11"/>
  <c r="AK120" i="11"/>
  <c r="AF120" i="11"/>
  <c r="AM119" i="11"/>
  <c r="AL119" i="11"/>
  <c r="AK119" i="11"/>
  <c r="AF119" i="11"/>
  <c r="AM118" i="11"/>
  <c r="AL118" i="11"/>
  <c r="AK118" i="11"/>
  <c r="AF118" i="11"/>
  <c r="AM117" i="11"/>
  <c r="AL117" i="11"/>
  <c r="AK117" i="11"/>
  <c r="AF117" i="11"/>
  <c r="AM116" i="11"/>
  <c r="AL116" i="11"/>
  <c r="AK116" i="11"/>
  <c r="AF116" i="11"/>
  <c r="AM115" i="11"/>
  <c r="AM122" i="11" s="1"/>
  <c r="AN122" i="11" s="1"/>
  <c r="AO122" i="11" s="1"/>
  <c r="AG25" i="12" s="1"/>
  <c r="AL115" i="11"/>
  <c r="AK115" i="11"/>
  <c r="AK122" i="11" s="1"/>
  <c r="AF115" i="11"/>
  <c r="AL114" i="11"/>
  <c r="AL113" i="11"/>
  <c r="AF113" i="11"/>
  <c r="AL112" i="11"/>
  <c r="AK112" i="11"/>
  <c r="AM112" i="11" s="1"/>
  <c r="AF112" i="11"/>
  <c r="AL111" i="11"/>
  <c r="AK111" i="11"/>
  <c r="AM111" i="11" s="1"/>
  <c r="AF111" i="11"/>
  <c r="AL110" i="11"/>
  <c r="AK110" i="11"/>
  <c r="AM110" i="11" s="1"/>
  <c r="AF110" i="11"/>
  <c r="AL109" i="11"/>
  <c r="AK109" i="11"/>
  <c r="AM109" i="11" s="1"/>
  <c r="AF109" i="11"/>
  <c r="AL108" i="11"/>
  <c r="AK108" i="11"/>
  <c r="AK113" i="11" s="1"/>
  <c r="AF108" i="11"/>
  <c r="AL107" i="11"/>
  <c r="AL106" i="11"/>
  <c r="AF106" i="11"/>
  <c r="AL105" i="11"/>
  <c r="AK105" i="11"/>
  <c r="AM105" i="11" s="1"/>
  <c r="AF105" i="11"/>
  <c r="AL104" i="11"/>
  <c r="AK104" i="11"/>
  <c r="AM104" i="11" s="1"/>
  <c r="AF104" i="11"/>
  <c r="AL103" i="11"/>
  <c r="AK103" i="11"/>
  <c r="AM103" i="11" s="1"/>
  <c r="AF103" i="11"/>
  <c r="AL102" i="11"/>
  <c r="AK102" i="11"/>
  <c r="AM102" i="11" s="1"/>
  <c r="AF102" i="11"/>
  <c r="AL101" i="11"/>
  <c r="AK101" i="11"/>
  <c r="AM101" i="11" s="1"/>
  <c r="AF101" i="11"/>
  <c r="AL100" i="11"/>
  <c r="AK100" i="11"/>
  <c r="AM100" i="11" s="1"/>
  <c r="AF100" i="11"/>
  <c r="AL99" i="11"/>
  <c r="AK99" i="11"/>
  <c r="AM99" i="11" s="1"/>
  <c r="AF99" i="11"/>
  <c r="AL98" i="11"/>
  <c r="AK98" i="11"/>
  <c r="AM98" i="11" s="1"/>
  <c r="AF98" i="11"/>
  <c r="AL97" i="11"/>
  <c r="AK97" i="11"/>
  <c r="AM97" i="11" s="1"/>
  <c r="AF97" i="11"/>
  <c r="AL96" i="11"/>
  <c r="AL95" i="11"/>
  <c r="AF95" i="11"/>
  <c r="AM94" i="11"/>
  <c r="AL94" i="11"/>
  <c r="AK94" i="11"/>
  <c r="AF94" i="11"/>
  <c r="AM93" i="11"/>
  <c r="AL93" i="11"/>
  <c r="AK93" i="11"/>
  <c r="AF93" i="11"/>
  <c r="AM92" i="11"/>
  <c r="AL92" i="11"/>
  <c r="AK92" i="11"/>
  <c r="AF92" i="11"/>
  <c r="AM91" i="11"/>
  <c r="AL91" i="11"/>
  <c r="AK91" i="11"/>
  <c r="AF91" i="11"/>
  <c r="AM90" i="11"/>
  <c r="AL90" i="11"/>
  <c r="AK90" i="11"/>
  <c r="AF90" i="11"/>
  <c r="AM89" i="11"/>
  <c r="AL89" i="11"/>
  <c r="AK89" i="11"/>
  <c r="AF89" i="11"/>
  <c r="AM88" i="11"/>
  <c r="AL88" i="11"/>
  <c r="AK88" i="11"/>
  <c r="AF88" i="11"/>
  <c r="AM87" i="11"/>
  <c r="AL87" i="11"/>
  <c r="AK87" i="11"/>
  <c r="AF87" i="11"/>
  <c r="AM86" i="11"/>
  <c r="AM95" i="11" s="1"/>
  <c r="AL86" i="11"/>
  <c r="AK86" i="11"/>
  <c r="AK95" i="11" s="1"/>
  <c r="AF86" i="11"/>
  <c r="AL85" i="11"/>
  <c r="AF85" i="11"/>
  <c r="AL84" i="11"/>
  <c r="AL83" i="11"/>
  <c r="AF83" i="11"/>
  <c r="AL82" i="11"/>
  <c r="AK82" i="11"/>
  <c r="AM82" i="11" s="1"/>
  <c r="AF82" i="11"/>
  <c r="AL81" i="11"/>
  <c r="AK81" i="11"/>
  <c r="AM81" i="11" s="1"/>
  <c r="AF81" i="11"/>
  <c r="AL80" i="11"/>
  <c r="AK80" i="11"/>
  <c r="AM80" i="11" s="1"/>
  <c r="AF80" i="11"/>
  <c r="AL79" i="11"/>
  <c r="AK79" i="11"/>
  <c r="AM79" i="11" s="1"/>
  <c r="AF79" i="11"/>
  <c r="AL78" i="11"/>
  <c r="AK78" i="11"/>
  <c r="AM78" i="11" s="1"/>
  <c r="AF78" i="11"/>
  <c r="AL77" i="11"/>
  <c r="AK77" i="11"/>
  <c r="AM77" i="11" s="1"/>
  <c r="AF77" i="11"/>
  <c r="AL76" i="11"/>
  <c r="AL75" i="11"/>
  <c r="AF75" i="11"/>
  <c r="AM74" i="11"/>
  <c r="AL74" i="11"/>
  <c r="AK74" i="11"/>
  <c r="AF74" i="11"/>
  <c r="AM73" i="11"/>
  <c r="AL73" i="11"/>
  <c r="AK73" i="11"/>
  <c r="AF73" i="11"/>
  <c r="AM72" i="11"/>
  <c r="AL72" i="11"/>
  <c r="AK72" i="11"/>
  <c r="AF72" i="11"/>
  <c r="AM71" i="11"/>
  <c r="AL71" i="11"/>
  <c r="AK71" i="11"/>
  <c r="AF71" i="11"/>
  <c r="AM70" i="11"/>
  <c r="AL70" i="11"/>
  <c r="AK70" i="11"/>
  <c r="AF70" i="11"/>
  <c r="AM69" i="11"/>
  <c r="AL69" i="11"/>
  <c r="AK69" i="11"/>
  <c r="AF69" i="11"/>
  <c r="AM68" i="11"/>
  <c r="AL68" i="11"/>
  <c r="AK68" i="11"/>
  <c r="AF68" i="11"/>
  <c r="AM67" i="11"/>
  <c r="AL67" i="11"/>
  <c r="AK67" i="11"/>
  <c r="AF67" i="11"/>
  <c r="AM66" i="11"/>
  <c r="AL66" i="11"/>
  <c r="AK66" i="11"/>
  <c r="AF66" i="11"/>
  <c r="AM65" i="11"/>
  <c r="AM75" i="11" s="1"/>
  <c r="AN75" i="11" s="1"/>
  <c r="AO75" i="11" s="1"/>
  <c r="AG17" i="12" s="1"/>
  <c r="AL65" i="11"/>
  <c r="AK65" i="11"/>
  <c r="AK75" i="11" s="1"/>
  <c r="AF65" i="11"/>
  <c r="AL64" i="11"/>
  <c r="AL63" i="11"/>
  <c r="AF63" i="11"/>
  <c r="AM62" i="11"/>
  <c r="AL62" i="11"/>
  <c r="AK62" i="11"/>
  <c r="AF62" i="11"/>
  <c r="AM61" i="11"/>
  <c r="AL61" i="11"/>
  <c r="AK61" i="11"/>
  <c r="AF61" i="11"/>
  <c r="AM60" i="11"/>
  <c r="AL60" i="11"/>
  <c r="AK60" i="11"/>
  <c r="AF60" i="11"/>
  <c r="AM59" i="11"/>
  <c r="AL59" i="11"/>
  <c r="AK59" i="11"/>
  <c r="AF59" i="11"/>
  <c r="AM58" i="11"/>
  <c r="AM63" i="11" s="1"/>
  <c r="AN63" i="11" s="1"/>
  <c r="AO63" i="11" s="1"/>
  <c r="AG16" i="12" s="1"/>
  <c r="AL58" i="11"/>
  <c r="AK58" i="11"/>
  <c r="AK63" i="11" s="1"/>
  <c r="AF58" i="11"/>
  <c r="AL57" i="11"/>
  <c r="AL56" i="11"/>
  <c r="AF56" i="11"/>
  <c r="AL55" i="11"/>
  <c r="AK55" i="11"/>
  <c r="AM55" i="11" s="1"/>
  <c r="AF55" i="11"/>
  <c r="AL54" i="11"/>
  <c r="AK54" i="11"/>
  <c r="AM54" i="11" s="1"/>
  <c r="AF54" i="11"/>
  <c r="AL53" i="11"/>
  <c r="AK53" i="11"/>
  <c r="AM53" i="11" s="1"/>
  <c r="AF53" i="11"/>
  <c r="AL52" i="11"/>
  <c r="AK52" i="11"/>
  <c r="AM52" i="11" s="1"/>
  <c r="AF52" i="11"/>
  <c r="AL51" i="11"/>
  <c r="AK51" i="11"/>
  <c r="AM51" i="11" s="1"/>
  <c r="AF51" i="11"/>
  <c r="AL50" i="11"/>
  <c r="AK50" i="11"/>
  <c r="AM50" i="11" s="1"/>
  <c r="AF50" i="11"/>
  <c r="AL49" i="11"/>
  <c r="AK49" i="11"/>
  <c r="AK56" i="11" s="1"/>
  <c r="AF49" i="11"/>
  <c r="AL48" i="11"/>
  <c r="AL47" i="11"/>
  <c r="AF47" i="11"/>
  <c r="AL46" i="11"/>
  <c r="AK46" i="11"/>
  <c r="AM46" i="11" s="1"/>
  <c r="AF46" i="11"/>
  <c r="AL45" i="11"/>
  <c r="AK45" i="11"/>
  <c r="AM45" i="11" s="1"/>
  <c r="AF45" i="11"/>
  <c r="AL44" i="11"/>
  <c r="AK44" i="11"/>
  <c r="AM44" i="11" s="1"/>
  <c r="AF44" i="11"/>
  <c r="AL43" i="11"/>
  <c r="AK43" i="11"/>
  <c r="AM43" i="11" s="1"/>
  <c r="AF43" i="11"/>
  <c r="AL42" i="11"/>
  <c r="AK42" i="11"/>
  <c r="AM42" i="11" s="1"/>
  <c r="AF42" i="11"/>
  <c r="AL41" i="11"/>
  <c r="AK41" i="11"/>
  <c r="AM41" i="11" s="1"/>
  <c r="AF41" i="11"/>
  <c r="AL40" i="11"/>
  <c r="AK40" i="11"/>
  <c r="AM40" i="11" s="1"/>
  <c r="AF40" i="11"/>
  <c r="AL39" i="11"/>
  <c r="AK39" i="11"/>
  <c r="AK47" i="11" s="1"/>
  <c r="AF39" i="11"/>
  <c r="AF37" i="11"/>
  <c r="AL36" i="11"/>
  <c r="AK36" i="11"/>
  <c r="AM36" i="11" s="1"/>
  <c r="AF36" i="11"/>
  <c r="AL35" i="11"/>
  <c r="AK35" i="11"/>
  <c r="AM35" i="11" s="1"/>
  <c r="AF35" i="11"/>
  <c r="AL34" i="11"/>
  <c r="AK34" i="11"/>
  <c r="AM34" i="11" s="1"/>
  <c r="AF34" i="11"/>
  <c r="AL33" i="11"/>
  <c r="AK33" i="11"/>
  <c r="AM33" i="11" s="1"/>
  <c r="AF33" i="11"/>
  <c r="AL32" i="11"/>
  <c r="AK32" i="11"/>
  <c r="AM32" i="11" s="1"/>
  <c r="AF32" i="11"/>
  <c r="AL31" i="11"/>
  <c r="AK31" i="11"/>
  <c r="AM31" i="11" s="1"/>
  <c r="AF31" i="11"/>
  <c r="AL30" i="11"/>
  <c r="AK30" i="11"/>
  <c r="AM30" i="11" s="1"/>
  <c r="AF30" i="11"/>
  <c r="AL29" i="11"/>
  <c r="AK29" i="11"/>
  <c r="AM29" i="11" s="1"/>
  <c r="AF29" i="11"/>
  <c r="AL28" i="11"/>
  <c r="AK28" i="11"/>
  <c r="AM28" i="11" s="1"/>
  <c r="AF28" i="11"/>
  <c r="AL27" i="11"/>
  <c r="AK27" i="11"/>
  <c r="AM27" i="11" s="1"/>
  <c r="AF27" i="11"/>
  <c r="AL26" i="11"/>
  <c r="AK26" i="11"/>
  <c r="AM26" i="11" s="1"/>
  <c r="AF26" i="11"/>
  <c r="AL25" i="11"/>
  <c r="AK25" i="11"/>
  <c r="AK37" i="11" s="1"/>
  <c r="AF25" i="11"/>
  <c r="E11" i="11"/>
  <c r="E10" i="11"/>
  <c r="E9" i="11"/>
  <c r="C7" i="11"/>
  <c r="Z83" i="8"/>
  <c r="N83" i="8"/>
  <c r="D83" i="8"/>
  <c r="Y82" i="8"/>
  <c r="N82" i="8"/>
  <c r="C82" i="8"/>
  <c r="AA76" i="8"/>
  <c r="AI68" i="8"/>
  <c r="Z68" i="8"/>
  <c r="AI67" i="8"/>
  <c r="Z67" i="8"/>
  <c r="AI66" i="8"/>
  <c r="Z66" i="8"/>
  <c r="AI65" i="8"/>
  <c r="Z65" i="8"/>
  <c r="AI64" i="8"/>
  <c r="Z64" i="8"/>
  <c r="AI63" i="8"/>
  <c r="Z63" i="8"/>
  <c r="AI62" i="8"/>
  <c r="Z62" i="8"/>
  <c r="AI61" i="8"/>
  <c r="Z61" i="8"/>
  <c r="AI60" i="8"/>
  <c r="Z60" i="8"/>
  <c r="AI59" i="8"/>
  <c r="Z59" i="8"/>
  <c r="AI58" i="8"/>
  <c r="Z58" i="8"/>
  <c r="AI57" i="8"/>
  <c r="Z57" i="8"/>
  <c r="AI56" i="8"/>
  <c r="Z56" i="8"/>
  <c r="AI55" i="8"/>
  <c r="Z55" i="8"/>
  <c r="AI54" i="8"/>
  <c r="Z54" i="8"/>
  <c r="AI53" i="8"/>
  <c r="Z53" i="8"/>
  <c r="AI52" i="8"/>
  <c r="Z52" i="8"/>
  <c r="AI51" i="8"/>
  <c r="Z51" i="8"/>
  <c r="AI50" i="8"/>
  <c r="Z50" i="8"/>
  <c r="AI49" i="8"/>
  <c r="Z49" i="8"/>
  <c r="AI48" i="8"/>
  <c r="Z48" i="8"/>
  <c r="AI47" i="8"/>
  <c r="Z47" i="8"/>
  <c r="AI46" i="8"/>
  <c r="Z46" i="8"/>
  <c r="AI45" i="8"/>
  <c r="Z45" i="8"/>
  <c r="AI44" i="8"/>
  <c r="Z44" i="8"/>
  <c r="AI43" i="8"/>
  <c r="Z43" i="8"/>
  <c r="AI42" i="8"/>
  <c r="Z42" i="8"/>
  <c r="AI41" i="8"/>
  <c r="Z41" i="8"/>
  <c r="AI40" i="8"/>
  <c r="Z40" i="8"/>
  <c r="AI39" i="8"/>
  <c r="Z39" i="8"/>
  <c r="AI38" i="8"/>
  <c r="Z38" i="8"/>
  <c r="AI37" i="8"/>
  <c r="Z37" i="8"/>
  <c r="AI36" i="8"/>
  <c r="Z36" i="8"/>
  <c r="AI35" i="8"/>
  <c r="Z35" i="8"/>
  <c r="AI34" i="8"/>
  <c r="Z34" i="8"/>
  <c r="AI33" i="8"/>
  <c r="Z33" i="8"/>
  <c r="AI32" i="8"/>
  <c r="Z32" i="8"/>
  <c r="AI31" i="8"/>
  <c r="Z31" i="8"/>
  <c r="AI30" i="8"/>
  <c r="Z30" i="8"/>
  <c r="AI29" i="8"/>
  <c r="Z29" i="8"/>
  <c r="AI28" i="8"/>
  <c r="Z28" i="8"/>
  <c r="AI27" i="8"/>
  <c r="Z27" i="8"/>
  <c r="AI26" i="8"/>
  <c r="Z26" i="8"/>
  <c r="AI25" i="8"/>
  <c r="Z25" i="8"/>
  <c r="AI23" i="8"/>
  <c r="Z23" i="8"/>
  <c r="AI22" i="8"/>
  <c r="Z22" i="8"/>
  <c r="AI21" i="8"/>
  <c r="Z21" i="8"/>
  <c r="AI20" i="8"/>
  <c r="Z20" i="8"/>
  <c r="G7" i="8"/>
  <c r="G6" i="8"/>
  <c r="G5" i="8"/>
  <c r="C2" i="8"/>
  <c r="F254" i="7"/>
  <c r="E253" i="7"/>
  <c r="C215" i="7"/>
  <c r="C214" i="7"/>
  <c r="F210" i="7"/>
  <c r="E209" i="7"/>
  <c r="F175" i="7"/>
  <c r="F174" i="7"/>
  <c r="F173" i="7"/>
  <c r="F169" i="7"/>
  <c r="E168" i="7"/>
  <c r="F57" i="7"/>
  <c r="F56" i="7"/>
  <c r="F55" i="7"/>
  <c r="F51" i="7"/>
  <c r="E50" i="7"/>
  <c r="F11" i="7"/>
  <c r="F10" i="7"/>
  <c r="F9" i="7"/>
  <c r="J40" i="5"/>
  <c r="U32" i="5"/>
  <c r="M21" i="5"/>
  <c r="M20" i="5"/>
  <c r="K19" i="5"/>
  <c r="K18" i="5"/>
  <c r="K17" i="5"/>
  <c r="K16" i="5"/>
  <c r="K15" i="5"/>
  <c r="S14" i="5"/>
  <c r="K14" i="5"/>
  <c r="K13" i="5"/>
  <c r="K12" i="5"/>
  <c r="K11" i="5"/>
  <c r="D12" i="17" s="1"/>
  <c r="C44" i="4"/>
  <c r="C30" i="4"/>
  <c r="C29" i="4"/>
  <c r="C8" i="4"/>
  <c r="A26" i="3"/>
  <c r="Y22" i="3"/>
  <c r="X22" i="3"/>
  <c r="H19" i="43" l="1"/>
  <c r="I19" i="43" s="1"/>
  <c r="K19" i="43" s="1"/>
  <c r="M19" i="43" s="1"/>
  <c r="N19" i="43" s="1"/>
  <c r="H23" i="43"/>
  <c r="I23" i="43" s="1"/>
  <c r="K23" i="43" s="1"/>
  <c r="M23" i="43" s="1"/>
  <c r="N23" i="43" s="1"/>
  <c r="H25" i="43"/>
  <c r="I25" i="43" s="1"/>
  <c r="K25" i="43" s="1"/>
  <c r="M25" i="43" s="1"/>
  <c r="N25" i="43" s="1"/>
  <c r="H16" i="43"/>
  <c r="I16" i="43" s="1"/>
  <c r="K16" i="43" s="1"/>
  <c r="M16" i="43" s="1"/>
  <c r="N16" i="43" s="1"/>
  <c r="H20" i="43"/>
  <c r="I20" i="43" s="1"/>
  <c r="K20" i="43" s="1"/>
  <c r="M20" i="43" s="1"/>
  <c r="N20" i="43" s="1"/>
  <c r="H21" i="43"/>
  <c r="I21" i="43" s="1"/>
  <c r="K21" i="43" s="1"/>
  <c r="M21" i="43" s="1"/>
  <c r="N21" i="43" s="1"/>
  <c r="H24" i="43"/>
  <c r="I24" i="43" s="1"/>
  <c r="K24" i="43" s="1"/>
  <c r="M24" i="43" s="1"/>
  <c r="N24" i="43" s="1"/>
  <c r="Z42" i="12"/>
  <c r="AB42" i="12"/>
  <c r="AA42" i="12"/>
  <c r="Z73" i="12"/>
  <c r="AB73" i="12"/>
  <c r="AA73" i="12"/>
  <c r="AB102" i="12"/>
  <c r="AA102" i="12"/>
  <c r="Z102" i="12"/>
  <c r="AM83" i="11"/>
  <c r="AM137" i="11"/>
  <c r="Z41" i="12"/>
  <c r="AB41" i="12"/>
  <c r="AA41" i="12"/>
  <c r="AM231" i="11"/>
  <c r="AB53" i="12"/>
  <c r="AA53" i="12"/>
  <c r="Z53" i="12"/>
  <c r="AM312" i="11"/>
  <c r="AM367" i="11"/>
  <c r="AN367" i="11" s="1"/>
  <c r="AO367" i="11" s="1"/>
  <c r="AG64" i="12" s="1"/>
  <c r="AM374" i="11"/>
  <c r="AA81" i="12"/>
  <c r="Z81" i="12"/>
  <c r="AB81" i="12"/>
  <c r="AA17" i="12"/>
  <c r="Z17" i="12"/>
  <c r="AB17" i="12"/>
  <c r="AN390" i="11"/>
  <c r="AO390" i="11" s="1"/>
  <c r="AG67" i="12" s="1"/>
  <c r="AB99" i="12"/>
  <c r="AA99" i="12"/>
  <c r="Z99" i="12"/>
  <c r="AA16" i="12"/>
  <c r="Z16" i="12"/>
  <c r="AB16" i="12"/>
  <c r="AN95" i="11"/>
  <c r="AO95" i="11" s="1"/>
  <c r="AG22" i="12" s="1"/>
  <c r="AM151" i="11"/>
  <c r="AN178" i="11"/>
  <c r="AO178" i="11" s="1"/>
  <c r="AG34" i="12" s="1"/>
  <c r="AN189" i="11"/>
  <c r="AO189" i="11" s="1"/>
  <c r="AG38" i="12" s="1"/>
  <c r="AN256" i="11"/>
  <c r="AO256" i="11" s="1"/>
  <c r="AG46" i="12" s="1"/>
  <c r="AM399" i="11"/>
  <c r="AN399" i="11" s="1"/>
  <c r="AO399" i="11" s="1"/>
  <c r="AG71" i="12" s="1"/>
  <c r="AB124" i="12"/>
  <c r="AA124" i="12"/>
  <c r="Z124" i="12"/>
  <c r="AB26" i="12"/>
  <c r="AA26" i="12"/>
  <c r="Z26" i="12"/>
  <c r="AB54" i="12"/>
  <c r="AA54" i="12"/>
  <c r="Z54" i="12"/>
  <c r="Z106" i="12"/>
  <c r="AB106" i="12"/>
  <c r="AA106" i="12"/>
  <c r="AB25" i="12"/>
  <c r="AA25" i="12"/>
  <c r="Z25" i="12"/>
  <c r="AM106" i="11"/>
  <c r="AN106" i="11" s="1"/>
  <c r="AO106" i="11" s="1"/>
  <c r="AG23" i="12" s="1"/>
  <c r="AN169" i="11"/>
  <c r="AO169" i="11" s="1"/>
  <c r="AG33" i="12" s="1"/>
  <c r="AM199" i="11"/>
  <c r="AN248" i="11"/>
  <c r="AO248" i="11" s="1"/>
  <c r="AG45" i="12" s="1"/>
  <c r="AM264" i="11"/>
  <c r="AN264" i="11" s="1"/>
  <c r="AO264" i="11" s="1"/>
  <c r="AG47" i="12" s="1"/>
  <c r="AM331" i="11"/>
  <c r="AN359" i="11"/>
  <c r="AO359" i="11" s="1"/>
  <c r="AG63" i="12" s="1"/>
  <c r="AB95" i="12"/>
  <c r="AA95" i="12"/>
  <c r="Z95" i="12"/>
  <c r="AK83" i="11"/>
  <c r="AK137" i="11"/>
  <c r="AK231" i="11"/>
  <c r="AK264" i="11"/>
  <c r="AK331" i="11"/>
  <c r="AK399" i="11"/>
  <c r="AA80" i="12"/>
  <c r="Z80" i="12"/>
  <c r="AB80" i="12"/>
  <c r="AK612" i="11"/>
  <c r="J32" i="5"/>
  <c r="AM25" i="11"/>
  <c r="AM37" i="11" s="1"/>
  <c r="AN37" i="11" s="1"/>
  <c r="AO37" i="11" s="1"/>
  <c r="AG13" i="12" s="1"/>
  <c r="AM49" i="11"/>
  <c r="AM56" i="11" s="1"/>
  <c r="AN56" i="11" s="1"/>
  <c r="AO56" i="11" s="1"/>
  <c r="AG15" i="12" s="1"/>
  <c r="AM108" i="11"/>
  <c r="AM113" i="11" s="1"/>
  <c r="AN113" i="11" s="1"/>
  <c r="AO113" i="11" s="1"/>
  <c r="AG24" i="12" s="1"/>
  <c r="AM153" i="11"/>
  <c r="AM161" i="11" s="1"/>
  <c r="AN161" i="11" s="1"/>
  <c r="AO161" i="11" s="1"/>
  <c r="AG32" i="12" s="1"/>
  <c r="AM201" i="11"/>
  <c r="AM207" i="11" s="1"/>
  <c r="AN207" i="11" s="1"/>
  <c r="AO207" i="11" s="1"/>
  <c r="AG40" i="12" s="1"/>
  <c r="AM233" i="11"/>
  <c r="AM240" i="11" s="1"/>
  <c r="AN240" i="11" s="1"/>
  <c r="AO240" i="11" s="1"/>
  <c r="AM266" i="11"/>
  <c r="AM271" i="11" s="1"/>
  <c r="AN271" i="11" s="1"/>
  <c r="AO271" i="11" s="1"/>
  <c r="AG48" i="12" s="1"/>
  <c r="AM274" i="11"/>
  <c r="AM285" i="11" s="1"/>
  <c r="AN285" i="11" s="1"/>
  <c r="AO285" i="11" s="1"/>
  <c r="AG52" i="12" s="1"/>
  <c r="AM314" i="11"/>
  <c r="AM323" i="11" s="1"/>
  <c r="AN323" i="11" s="1"/>
  <c r="AO323" i="11" s="1"/>
  <c r="AG56" i="12" s="1"/>
  <c r="AK374" i="11"/>
  <c r="AK390" i="11"/>
  <c r="AK461" i="11"/>
  <c r="AN487" i="11"/>
  <c r="AO487" i="11" s="1"/>
  <c r="AG88" i="12" s="1"/>
  <c r="AM496" i="11"/>
  <c r="AN496" i="11" s="1"/>
  <c r="AO496" i="11" s="1"/>
  <c r="AG89" i="12" s="1"/>
  <c r="AM504" i="11"/>
  <c r="AN546" i="11"/>
  <c r="AO546" i="11" s="1"/>
  <c r="AG98" i="12" s="1"/>
  <c r="AM604" i="11"/>
  <c r="AM612" i="11"/>
  <c r="AN638" i="11"/>
  <c r="AO638" i="11" s="1"/>
  <c r="AG118" i="12" s="1"/>
  <c r="AM645" i="11"/>
  <c r="AN645" i="11" s="1"/>
  <c r="AO645" i="11" s="1"/>
  <c r="AG119" i="12" s="1"/>
  <c r="AK653" i="11"/>
  <c r="E27" i="20"/>
  <c r="E20" i="20"/>
  <c r="AK106" i="11"/>
  <c r="AK151" i="11"/>
  <c r="AK199" i="11"/>
  <c r="AK312" i="11"/>
  <c r="AK340" i="11"/>
  <c r="AK350" i="11"/>
  <c r="AA114" i="12"/>
  <c r="Z114" i="12"/>
  <c r="AB114" i="12"/>
  <c r="AM39" i="11"/>
  <c r="AM47" i="11" s="1"/>
  <c r="AN47" i="11" s="1"/>
  <c r="AO47" i="11" s="1"/>
  <c r="AG14" i="12" s="1"/>
  <c r="AM334" i="11"/>
  <c r="AM338" i="11"/>
  <c r="AM344" i="11"/>
  <c r="AM348" i="11"/>
  <c r="AM377" i="11"/>
  <c r="AM381" i="11"/>
  <c r="AM421" i="11"/>
  <c r="AM431" i="11"/>
  <c r="AM438" i="11"/>
  <c r="AM461" i="11"/>
  <c r="AN461" i="11" s="1"/>
  <c r="AO461" i="11" s="1"/>
  <c r="AG82" i="12" s="1"/>
  <c r="AM467" i="11"/>
  <c r="AM474" i="11"/>
  <c r="AM478" i="11"/>
  <c r="AM508" i="11"/>
  <c r="AK529" i="11"/>
  <c r="AM532" i="11"/>
  <c r="AM536" i="11"/>
  <c r="AK562" i="11"/>
  <c r="AN562" i="11" s="1"/>
  <c r="AO562" i="11" s="1"/>
  <c r="AG100" i="12" s="1"/>
  <c r="AM565" i="11"/>
  <c r="AM617" i="11"/>
  <c r="AM668" i="11"/>
  <c r="AN668" i="11" s="1"/>
  <c r="AO668" i="11" s="1"/>
  <c r="AG125" i="12" s="1"/>
  <c r="AK675" i="11"/>
  <c r="AM678" i="11"/>
  <c r="AM682" i="11"/>
  <c r="AN691" i="11"/>
  <c r="AO691" i="11" s="1"/>
  <c r="AG128" i="12" s="1"/>
  <c r="K27" i="20"/>
  <c r="K20" i="20"/>
  <c r="K22" i="20" s="1"/>
  <c r="K23" i="20" s="1"/>
  <c r="AM333" i="11"/>
  <c r="AM340" i="11" s="1"/>
  <c r="AN340" i="11" s="1"/>
  <c r="AO340" i="11" s="1"/>
  <c r="AG58" i="12" s="1"/>
  <c r="AM337" i="11"/>
  <c r="AM343" i="11"/>
  <c r="AM347" i="11"/>
  <c r="AM380" i="11"/>
  <c r="AM409" i="11"/>
  <c r="AN409" i="11" s="1"/>
  <c r="AO409" i="11" s="1"/>
  <c r="AG72" i="12" s="1"/>
  <c r="AM420" i="11"/>
  <c r="AM424" i="11"/>
  <c r="AM430" i="11"/>
  <c r="AM437" i="11"/>
  <c r="AM466" i="11"/>
  <c r="AM473" i="11"/>
  <c r="AM477" i="11"/>
  <c r="AK504" i="11"/>
  <c r="AM507" i="11"/>
  <c r="AM511" i="11"/>
  <c r="AM529" i="11"/>
  <c r="AN529" i="11" s="1"/>
  <c r="AO529" i="11" s="1"/>
  <c r="AG96" i="12" s="1"/>
  <c r="AM535" i="11"/>
  <c r="AM568" i="11"/>
  <c r="AM596" i="11"/>
  <c r="AN596" i="11" s="1"/>
  <c r="AO596" i="11" s="1"/>
  <c r="AG107" i="12" s="1"/>
  <c r="AK604" i="11"/>
  <c r="AM616" i="11"/>
  <c r="AM653" i="11"/>
  <c r="AM675" i="11"/>
  <c r="AN675" i="11" s="1"/>
  <c r="AO675" i="11" s="1"/>
  <c r="AG126" i="12" s="1"/>
  <c r="AM681" i="11"/>
  <c r="K43" i="18"/>
  <c r="N43" i="18" s="1"/>
  <c r="Q43" i="18" s="1"/>
  <c r="T43" i="18" s="1"/>
  <c r="W43" i="18" s="1"/>
  <c r="Z43" i="18" s="1"/>
  <c r="AC43" i="18" s="1"/>
  <c r="AF43" i="18" s="1"/>
  <c r="H44" i="18"/>
  <c r="H45" i="18" s="1"/>
  <c r="K50" i="18"/>
  <c r="K42" i="18"/>
  <c r="K44" i="18" s="1"/>
  <c r="K45" i="18" s="1"/>
  <c r="AM376" i="11"/>
  <c r="AM419" i="11"/>
  <c r="AM425" i="11" s="1"/>
  <c r="AN425" i="11" s="1"/>
  <c r="AO425" i="11" s="1"/>
  <c r="AG74" i="12" s="1"/>
  <c r="AM427" i="11"/>
  <c r="AM435" i="11"/>
  <c r="AM440" i="11" s="1"/>
  <c r="AN440" i="11" s="1"/>
  <c r="AO440" i="11" s="1"/>
  <c r="AG79" i="12" s="1"/>
  <c r="AM463" i="11"/>
  <c r="AM468" i="11" s="1"/>
  <c r="AN468" i="11" s="1"/>
  <c r="AO468" i="11" s="1"/>
  <c r="AG83" i="12" s="1"/>
  <c r="AM471" i="11"/>
  <c r="AM506" i="11"/>
  <c r="AM512" i="11" s="1"/>
  <c r="AN512" i="11" s="1"/>
  <c r="AO512" i="11" s="1"/>
  <c r="AG91" i="12" s="1"/>
  <c r="AM531" i="11"/>
  <c r="AM537" i="11" s="1"/>
  <c r="AN537" i="11" s="1"/>
  <c r="AO537" i="11" s="1"/>
  <c r="AG97" i="12" s="1"/>
  <c r="AM564" i="11"/>
  <c r="AM569" i="11" s="1"/>
  <c r="AN569" i="11" s="1"/>
  <c r="AO569" i="11" s="1"/>
  <c r="AG101" i="12" s="1"/>
  <c r="AM614" i="11"/>
  <c r="AM677" i="11"/>
  <c r="AM695" i="11"/>
  <c r="T50" i="18"/>
  <c r="T42" i="18"/>
  <c r="T44" i="18" s="1"/>
  <c r="T45" i="18" s="1"/>
  <c r="AF50" i="18"/>
  <c r="AF42" i="18"/>
  <c r="AF44" i="18" s="1"/>
  <c r="AF45" i="18" s="1"/>
  <c r="H50" i="18"/>
  <c r="AC44" i="18"/>
  <c r="AC45" i="18" s="1"/>
  <c r="E50" i="18"/>
  <c r="E42" i="18"/>
  <c r="Q50" i="18"/>
  <c r="Q42" i="18"/>
  <c r="Q44" i="18" s="1"/>
  <c r="Q45" i="18" s="1"/>
  <c r="AM693" i="11"/>
  <c r="AM698" i="11" s="1"/>
  <c r="AN698" i="11" s="1"/>
  <c r="AO698" i="11" s="1"/>
  <c r="AG129" i="12" s="1"/>
  <c r="N42" i="18"/>
  <c r="N44" i="18" s="1"/>
  <c r="N45" i="18" s="1"/>
  <c r="N50" i="18"/>
  <c r="Z42" i="18"/>
  <c r="Z44" i="18" s="1"/>
  <c r="Z45" i="18" s="1"/>
  <c r="Z50" i="18"/>
  <c r="W44" i="18"/>
  <c r="W45" i="18" s="1"/>
  <c r="H27" i="20"/>
  <c r="H20" i="20"/>
  <c r="H22" i="20" s="1"/>
  <c r="H23" i="20" s="1"/>
  <c r="AP12" i="22"/>
  <c r="AS18" i="22" s="1"/>
  <c r="AT18" i="22" s="1"/>
  <c r="AU18" i="22" s="1"/>
  <c r="AS105" i="22"/>
  <c r="AT105" i="22" s="1"/>
  <c r="AU105" i="22" s="1"/>
  <c r="H26" i="13" s="1"/>
  <c r="AI52" i="19"/>
  <c r="AI54" i="19" s="1"/>
  <c r="E54" i="19"/>
  <c r="E55" i="19" s="1"/>
  <c r="E59" i="19"/>
  <c r="E60" i="19" s="1"/>
  <c r="Q59" i="19"/>
  <c r="Q60" i="19" s="1"/>
  <c r="AP17" i="22"/>
  <c r="AS42" i="22"/>
  <c r="AT42" i="22" s="1"/>
  <c r="AU42" i="22" s="1"/>
  <c r="H16" i="13" s="1"/>
  <c r="AS80" i="22"/>
  <c r="AT80" i="22" s="1"/>
  <c r="AU80" i="22" s="1"/>
  <c r="H22" i="13" s="1"/>
  <c r="AS119" i="22"/>
  <c r="AT119" i="22" s="1"/>
  <c r="AU119" i="22" s="1"/>
  <c r="H28" i="13" s="1"/>
  <c r="AS144" i="22"/>
  <c r="AT144" i="22" s="1"/>
  <c r="AU144" i="22" s="1"/>
  <c r="H32" i="13" s="1"/>
  <c r="AS169" i="22"/>
  <c r="AT169" i="22" s="1"/>
  <c r="AU169" i="22" s="1"/>
  <c r="H36" i="13" s="1"/>
  <c r="N59" i="19"/>
  <c r="N60" i="19" s="1"/>
  <c r="AT30" i="22"/>
  <c r="AU30" i="22" s="1"/>
  <c r="H14" i="13" s="1"/>
  <c r="AS56" i="22"/>
  <c r="AT56" i="22" s="1"/>
  <c r="AU56" i="22" s="1"/>
  <c r="H18" i="13" s="1"/>
  <c r="I23" i="13" s="1"/>
  <c r="K23" i="13" s="1"/>
  <c r="L23" i="13" s="1"/>
  <c r="AS93" i="22"/>
  <c r="AT93" i="22" s="1"/>
  <c r="AU93" i="22" s="1"/>
  <c r="H24" i="13" s="1"/>
  <c r="I27" i="13" s="1"/>
  <c r="K27" i="13" s="1"/>
  <c r="L27" i="13" s="1"/>
  <c r="AS346" i="22"/>
  <c r="AT346" i="22" s="1"/>
  <c r="AU346" i="22" s="1"/>
  <c r="H64" i="13" s="1"/>
  <c r="AT181" i="22"/>
  <c r="AU181" i="22" s="1"/>
  <c r="H38" i="13" s="1"/>
  <c r="AT195" i="22"/>
  <c r="AU195" i="22" s="1"/>
  <c r="H40" i="13" s="1"/>
  <c r="AT207" i="22"/>
  <c r="AU207" i="22" s="1"/>
  <c r="H42" i="13" s="1"/>
  <c r="AT219" i="22"/>
  <c r="AU219" i="22" s="1"/>
  <c r="H44" i="13" s="1"/>
  <c r="AT232" i="22"/>
  <c r="AU232" i="22" s="1"/>
  <c r="H46" i="13" s="1"/>
  <c r="AT243" i="22"/>
  <c r="AU243" i="22" s="1"/>
  <c r="H48" i="13" s="1"/>
  <c r="AT255" i="22"/>
  <c r="AU255" i="22" s="1"/>
  <c r="H50" i="13" s="1"/>
  <c r="AT272" i="22"/>
  <c r="AU272" i="22" s="1"/>
  <c r="H52" i="13" s="1"/>
  <c r="AP284" i="22"/>
  <c r="AP288" i="22"/>
  <c r="AT308" i="22"/>
  <c r="AU308" i="22" s="1"/>
  <c r="H58" i="13" s="1"/>
  <c r="I61" i="13" s="1"/>
  <c r="K61" i="13" s="1"/>
  <c r="L61" i="13" s="1"/>
  <c r="AT334" i="22"/>
  <c r="AU334" i="22" s="1"/>
  <c r="H62" i="13" s="1"/>
  <c r="I66" i="13" s="1"/>
  <c r="K66" i="13" s="1"/>
  <c r="L66" i="13" s="1"/>
  <c r="AS365" i="22"/>
  <c r="AT365" i="22" s="1"/>
  <c r="AU365" i="22" s="1"/>
  <c r="H67" i="13" s="1"/>
  <c r="AS440" i="22"/>
  <c r="AT440" i="22" s="1"/>
  <c r="AU440" i="22" s="1"/>
  <c r="H79" i="13" s="1"/>
  <c r="AT189" i="22"/>
  <c r="AU189" i="22" s="1"/>
  <c r="H39" i="13" s="1"/>
  <c r="AT201" i="22"/>
  <c r="AU201" i="22" s="1"/>
  <c r="H41" i="13" s="1"/>
  <c r="AT213" i="22"/>
  <c r="AU213" i="22" s="1"/>
  <c r="H43" i="13" s="1"/>
  <c r="AT225" i="22"/>
  <c r="AU225" i="22" s="1"/>
  <c r="H45" i="13" s="1"/>
  <c r="AT238" i="22"/>
  <c r="AU238" i="22" s="1"/>
  <c r="H47" i="13" s="1"/>
  <c r="AT249" i="22"/>
  <c r="AU249" i="22" s="1"/>
  <c r="H49" i="13" s="1"/>
  <c r="AT261" i="22"/>
  <c r="AU261" i="22" s="1"/>
  <c r="H51" i="13" s="1"/>
  <c r="AP274" i="22"/>
  <c r="AS278" i="22" s="1"/>
  <c r="AT278" i="22" s="1"/>
  <c r="AU278" i="22" s="1"/>
  <c r="H53" i="13" s="1"/>
  <c r="AP278" i="22"/>
  <c r="AP291" i="22"/>
  <c r="AS295" i="22" s="1"/>
  <c r="AT295" i="22" s="1"/>
  <c r="AU295" i="22" s="1"/>
  <c r="H56" i="13" s="1"/>
  <c r="AP295" i="22"/>
  <c r="AS389" i="22"/>
  <c r="AT389" i="22" s="1"/>
  <c r="AU389" i="22" s="1"/>
  <c r="H71" i="13" s="1"/>
  <c r="AS492" i="22"/>
  <c r="AT492" i="22" s="1"/>
  <c r="AU492" i="22" s="1"/>
  <c r="H87" i="13" s="1"/>
  <c r="AS474" i="22"/>
  <c r="AT474" i="22" s="1"/>
  <c r="AU474" i="22" s="1"/>
  <c r="H84" i="13" s="1"/>
  <c r="AP275" i="22"/>
  <c r="AP282" i="22"/>
  <c r="AS283" i="22" s="1"/>
  <c r="AT283" i="22" s="1"/>
  <c r="AU283" i="22" s="1"/>
  <c r="H54" i="13" s="1"/>
  <c r="AP285" i="22"/>
  <c r="AP289" i="22"/>
  <c r="AP292" i="22"/>
  <c r="AP445" i="22"/>
  <c r="AS446" i="22" s="1"/>
  <c r="AT446" i="22" s="1"/>
  <c r="AU446" i="22" s="1"/>
  <c r="H80" i="13" s="1"/>
  <c r="AP448" i="22"/>
  <c r="AS455" i="22" s="1"/>
  <c r="AT455" i="22" s="1"/>
  <c r="AU455" i="22" s="1"/>
  <c r="H81" i="13" s="1"/>
  <c r="AP452" i="22"/>
  <c r="AP459" i="22"/>
  <c r="AS461" i="22" s="1"/>
  <c r="AT461" i="22" s="1"/>
  <c r="AU461" i="22" s="1"/>
  <c r="H82" i="13" s="1"/>
  <c r="AP462" i="22"/>
  <c r="AS467" i="22" s="1"/>
  <c r="AT467" i="22" s="1"/>
  <c r="AU467" i="22" s="1"/>
  <c r="H83" i="13" s="1"/>
  <c r="AP466" i="22"/>
  <c r="F27" i="43"/>
  <c r="AP471" i="22"/>
  <c r="AP478" i="22"/>
  <c r="AS480" i="22" s="1"/>
  <c r="AT480" i="22" s="1"/>
  <c r="AU480" i="22" s="1"/>
  <c r="H85" i="13" s="1"/>
  <c r="AP481" i="22"/>
  <c r="AS486" i="22" s="1"/>
  <c r="AT486" i="22" s="1"/>
  <c r="AU486" i="22" s="1"/>
  <c r="H86" i="13" s="1"/>
  <c r="AS504" i="22"/>
  <c r="AT504" i="22" s="1"/>
  <c r="AU504" i="22" s="1"/>
  <c r="H89" i="13" s="1"/>
  <c r="D17" i="43"/>
  <c r="H17" i="43" s="1"/>
  <c r="I17" i="43" s="1"/>
  <c r="K17" i="43" s="1"/>
  <c r="M17" i="43" s="1"/>
  <c r="N17" i="43" s="1"/>
  <c r="AB100" i="12" l="1"/>
  <c r="AA100" i="12"/>
  <c r="Z100" i="12"/>
  <c r="AU508" i="22"/>
  <c r="AV508" i="22" s="1"/>
  <c r="H12" i="13"/>
  <c r="I17" i="13" s="1"/>
  <c r="K17" i="13" s="1"/>
  <c r="L17" i="13" s="1"/>
  <c r="AB58" i="12"/>
  <c r="AA58" i="12"/>
  <c r="Z58" i="12"/>
  <c r="AA14" i="12"/>
  <c r="Z14" i="12"/>
  <c r="AB14" i="12"/>
  <c r="AB88" i="12"/>
  <c r="AA88" i="12"/>
  <c r="Z88" i="12"/>
  <c r="AA13" i="12"/>
  <c r="Z13" i="12"/>
  <c r="AB13" i="12"/>
  <c r="AA47" i="12"/>
  <c r="Z47" i="12"/>
  <c r="AB47" i="12"/>
  <c r="Z71" i="12"/>
  <c r="AB71" i="12"/>
  <c r="AA71" i="12"/>
  <c r="AB67" i="12"/>
  <c r="AA67" i="12"/>
  <c r="Z67" i="12"/>
  <c r="AB64" i="12"/>
  <c r="AA64" i="12"/>
  <c r="Z64" i="12"/>
  <c r="D27" i="43"/>
  <c r="H27" i="43" s="1"/>
  <c r="I27" i="43" s="1"/>
  <c r="K27" i="43" s="1"/>
  <c r="I80" i="13"/>
  <c r="K80" i="13" s="1"/>
  <c r="L80" i="13" s="1"/>
  <c r="I38" i="13"/>
  <c r="K38" i="13" s="1"/>
  <c r="L38" i="13" s="1"/>
  <c r="AM683" i="11"/>
  <c r="AN683" i="11" s="1"/>
  <c r="AO683" i="11" s="1"/>
  <c r="AG127" i="12" s="1"/>
  <c r="AB91" i="12"/>
  <c r="AA91" i="12"/>
  <c r="Z91" i="12"/>
  <c r="AM432" i="11"/>
  <c r="AN432" i="11" s="1"/>
  <c r="AO432" i="11" s="1"/>
  <c r="AG75" i="12" s="1"/>
  <c r="AB126" i="12"/>
  <c r="AA126" i="12"/>
  <c r="Z126" i="12"/>
  <c r="Z107" i="12"/>
  <c r="AB107" i="12"/>
  <c r="AA107" i="12"/>
  <c r="AB119" i="12"/>
  <c r="AA119" i="12"/>
  <c r="Z119" i="12"/>
  <c r="AB98" i="12"/>
  <c r="AA98" i="12"/>
  <c r="Z98" i="12"/>
  <c r="AB52" i="12"/>
  <c r="AA52" i="12"/>
  <c r="Z52" i="12"/>
  <c r="AB32" i="12"/>
  <c r="AA32" i="12"/>
  <c r="Z32" i="12"/>
  <c r="Z45" i="12"/>
  <c r="AB45" i="12"/>
  <c r="AA45" i="12"/>
  <c r="Z46" i="12"/>
  <c r="AB46" i="12"/>
  <c r="AA46" i="12"/>
  <c r="AB22" i="12"/>
  <c r="AA22" i="12"/>
  <c r="Z22" i="12"/>
  <c r="AN312" i="11"/>
  <c r="AO312" i="11" s="1"/>
  <c r="AG55" i="12" s="1"/>
  <c r="AN231" i="11"/>
  <c r="AO231" i="11" s="1"/>
  <c r="AN137" i="11"/>
  <c r="AO137" i="11" s="1"/>
  <c r="AG27" i="12" s="1"/>
  <c r="AB129" i="12"/>
  <c r="AA129" i="12"/>
  <c r="Z129" i="12"/>
  <c r="E44" i="18"/>
  <c r="E45" i="18" s="1"/>
  <c r="AI42" i="18"/>
  <c r="AI44" i="18" s="1"/>
  <c r="AA79" i="12"/>
  <c r="Z79" i="12"/>
  <c r="AB79" i="12"/>
  <c r="AN604" i="11"/>
  <c r="AO604" i="11" s="1"/>
  <c r="AG108" i="12" s="1"/>
  <c r="Z40" i="12"/>
  <c r="AB40" i="12"/>
  <c r="AA40" i="12"/>
  <c r="AB23" i="12"/>
  <c r="AA23" i="12"/>
  <c r="Z23" i="12"/>
  <c r="AN151" i="11"/>
  <c r="AO151" i="11" s="1"/>
  <c r="AG31" i="12" s="1"/>
  <c r="I89" i="13"/>
  <c r="K89" i="13" s="1"/>
  <c r="L89" i="13" s="1"/>
  <c r="I74" i="13"/>
  <c r="K74" i="13" s="1"/>
  <c r="L74" i="13" s="1"/>
  <c r="AS289" i="22"/>
  <c r="AT289" i="22" s="1"/>
  <c r="AU289" i="22" s="1"/>
  <c r="H55" i="13" s="1"/>
  <c r="I51" i="13"/>
  <c r="K51" i="13" s="1"/>
  <c r="L51" i="13" s="1"/>
  <c r="T60" i="19"/>
  <c r="AM619" i="11"/>
  <c r="AN619" i="11" s="1"/>
  <c r="AO619" i="11" s="1"/>
  <c r="AG113" i="12" s="1"/>
  <c r="AM479" i="11"/>
  <c r="AN479" i="11" s="1"/>
  <c r="AO479" i="11" s="1"/>
  <c r="AG87" i="12" s="1"/>
  <c r="Z74" i="12"/>
  <c r="AB74" i="12"/>
  <c r="AA74" i="12"/>
  <c r="AN653" i="11"/>
  <c r="AO653" i="11" s="1"/>
  <c r="AG120" i="12" s="1"/>
  <c r="AM350" i="11"/>
  <c r="AN350" i="11" s="1"/>
  <c r="AO350" i="11" s="1"/>
  <c r="AG62" i="12" s="1"/>
  <c r="AA82" i="12"/>
  <c r="Z82" i="12"/>
  <c r="AB82" i="12"/>
  <c r="E22" i="20"/>
  <c r="E23" i="20" s="1"/>
  <c r="N20" i="20"/>
  <c r="N22" i="20" s="1"/>
  <c r="AB118" i="12"/>
  <c r="AA118" i="12"/>
  <c r="Z118" i="12"/>
  <c r="AN504" i="11"/>
  <c r="AO504" i="11" s="1"/>
  <c r="AG90" i="12" s="1"/>
  <c r="AA48" i="12"/>
  <c r="Z48" i="12"/>
  <c r="AB48" i="12"/>
  <c r="AB24" i="12"/>
  <c r="AA24" i="12"/>
  <c r="Z24" i="12"/>
  <c r="AB63" i="12"/>
  <c r="AA63" i="12"/>
  <c r="Z63" i="12"/>
  <c r="AN199" i="11"/>
  <c r="AO199" i="11" s="1"/>
  <c r="AG39" i="12" s="1"/>
  <c r="Z38" i="12"/>
  <c r="AB38" i="12"/>
  <c r="AA38" i="12"/>
  <c r="AN83" i="11"/>
  <c r="AO83" i="11" s="1"/>
  <c r="AG18" i="12" s="1"/>
  <c r="E28" i="42"/>
  <c r="H28" i="42" s="1"/>
  <c r="AI55" i="19"/>
  <c r="AB97" i="12"/>
  <c r="AA97" i="12"/>
  <c r="Z97" i="12"/>
  <c r="AB96" i="12"/>
  <c r="AA96" i="12"/>
  <c r="Z96" i="12"/>
  <c r="Z103" i="12" s="1"/>
  <c r="Z104" i="12" s="1"/>
  <c r="Z105" i="12" s="1"/>
  <c r="L39" i="21" s="1"/>
  <c r="L13" i="24" s="1"/>
  <c r="AB56" i="12"/>
  <c r="AA56" i="12"/>
  <c r="Z56" i="12"/>
  <c r="I83" i="13"/>
  <c r="K83" i="13" s="1"/>
  <c r="L83" i="13" s="1"/>
  <c r="I45" i="13"/>
  <c r="K45" i="13" s="1"/>
  <c r="L45" i="13" s="1"/>
  <c r="I56" i="13"/>
  <c r="K56" i="13" s="1"/>
  <c r="L56" i="13" s="1"/>
  <c r="AB101" i="12"/>
  <c r="AA101" i="12"/>
  <c r="Z101" i="12"/>
  <c r="AA83" i="12"/>
  <c r="Z83" i="12"/>
  <c r="AB83" i="12"/>
  <c r="AM382" i="11"/>
  <c r="AN382" i="11" s="1"/>
  <c r="AO382" i="11" s="1"/>
  <c r="AG66" i="12" s="1"/>
  <c r="Z72" i="12"/>
  <c r="AB72" i="12"/>
  <c r="AA72" i="12"/>
  <c r="AB128" i="12"/>
  <c r="AA128" i="12"/>
  <c r="Z128" i="12"/>
  <c r="AB125" i="12"/>
  <c r="AA125" i="12"/>
  <c r="Z125" i="12"/>
  <c r="N27" i="20"/>
  <c r="AN612" i="11"/>
  <c r="AO612" i="11" s="1"/>
  <c r="AG112" i="12" s="1"/>
  <c r="AB89" i="12"/>
  <c r="AA89" i="12"/>
  <c r="Z89" i="12"/>
  <c r="AG44" i="12"/>
  <c r="AG43" i="12"/>
  <c r="AA15" i="12"/>
  <c r="Z15" i="12"/>
  <c r="AB15" i="12"/>
  <c r="AN331" i="11"/>
  <c r="AO331" i="11" s="1"/>
  <c r="AG57" i="12" s="1"/>
  <c r="AB33" i="12"/>
  <c r="AA33" i="12"/>
  <c r="Z33" i="12"/>
  <c r="AB34" i="12"/>
  <c r="AA34" i="12"/>
  <c r="Z34" i="12"/>
  <c r="AN374" i="11"/>
  <c r="AO374" i="11" s="1"/>
  <c r="AG65" i="12" s="1"/>
  <c r="AB65" i="12" l="1"/>
  <c r="AA65" i="12"/>
  <c r="Z65" i="12"/>
  <c r="Z43" i="12"/>
  <c r="AB43" i="12"/>
  <c r="AA43" i="12"/>
  <c r="AB66" i="12"/>
  <c r="AA66" i="12"/>
  <c r="Z66" i="12"/>
  <c r="AB90" i="12"/>
  <c r="AA90" i="12"/>
  <c r="Z90" i="12"/>
  <c r="E29" i="42"/>
  <c r="H29" i="42" s="1"/>
  <c r="N23" i="20"/>
  <c r="Z108" i="12"/>
  <c r="Z109" i="12" s="1"/>
  <c r="Z110" i="12" s="1"/>
  <c r="Z111" i="12" s="1"/>
  <c r="L41" i="21" s="1"/>
  <c r="AB108" i="12"/>
  <c r="AA108" i="12"/>
  <c r="E27" i="42"/>
  <c r="H27" i="42" s="1"/>
  <c r="AI45" i="18"/>
  <c r="Z75" i="12"/>
  <c r="Z76" i="12" s="1"/>
  <c r="Z77" i="12" s="1"/>
  <c r="Z78" i="12" s="1"/>
  <c r="L35" i="21" s="1"/>
  <c r="L10" i="24" s="1"/>
  <c r="AB75" i="12"/>
  <c r="AA75" i="12"/>
  <c r="AB127" i="12"/>
  <c r="AA127" i="12"/>
  <c r="Z127" i="12"/>
  <c r="Z130" i="12" s="1"/>
  <c r="Z131" i="12" s="1"/>
  <c r="AB57" i="12"/>
  <c r="AA57" i="12"/>
  <c r="Z57" i="12"/>
  <c r="M27" i="43"/>
  <c r="N28" i="43" s="1"/>
  <c r="H31" i="42" s="1"/>
  <c r="E31" i="42"/>
  <c r="E32" i="42" s="1"/>
  <c r="Z44" i="12"/>
  <c r="AB44" i="12"/>
  <c r="AA44" i="12"/>
  <c r="AA18" i="12"/>
  <c r="Z18" i="12"/>
  <c r="Z19" i="12" s="1"/>
  <c r="Z20" i="12" s="1"/>
  <c r="Z21" i="12" s="1"/>
  <c r="L29" i="21" s="1"/>
  <c r="AB18" i="12"/>
  <c r="AB62" i="12"/>
  <c r="AA62" i="12"/>
  <c r="Z62" i="12"/>
  <c r="AB31" i="12"/>
  <c r="AA31" i="12"/>
  <c r="Z31" i="12"/>
  <c r="Z35" i="12" s="1"/>
  <c r="Z36" i="12" s="1"/>
  <c r="Z37" i="12" s="1"/>
  <c r="L31" i="21" s="1"/>
  <c r="L7" i="24" s="1"/>
  <c r="AB27" i="12"/>
  <c r="AA27" i="12"/>
  <c r="Z27" i="12"/>
  <c r="Z28" i="12" s="1"/>
  <c r="Z29" i="12" s="1"/>
  <c r="Z30" i="12" s="1"/>
  <c r="L30" i="21" s="1"/>
  <c r="L6" i="24" s="1"/>
  <c r="AU506" i="22"/>
  <c r="AA113" i="12"/>
  <c r="Z113" i="12"/>
  <c r="AB113" i="12"/>
  <c r="AB55" i="12"/>
  <c r="AA55" i="12"/>
  <c r="Z55" i="12"/>
  <c r="Z59" i="12" s="1"/>
  <c r="Z60" i="12" s="1"/>
  <c r="Z61" i="12" s="1"/>
  <c r="L33" i="21" s="1"/>
  <c r="L8" i="24" s="1"/>
  <c r="AA112" i="12"/>
  <c r="Z112" i="12"/>
  <c r="AB112" i="12"/>
  <c r="Z39" i="12"/>
  <c r="Z49" i="12" s="1"/>
  <c r="Z50" i="12" s="1"/>
  <c r="Z51" i="12" s="1"/>
  <c r="L32" i="21" s="1"/>
  <c r="AB39" i="12"/>
  <c r="AA39" i="12"/>
  <c r="AB120" i="12"/>
  <c r="AA120" i="12"/>
  <c r="Z120" i="12"/>
  <c r="Z121" i="12" s="1"/>
  <c r="Z122" i="12" s="1"/>
  <c r="Z123" i="12" s="1"/>
  <c r="L44" i="21" s="1"/>
  <c r="AB87" i="12"/>
  <c r="AA87" i="12"/>
  <c r="Z87" i="12"/>
  <c r="Z92" i="12" s="1"/>
  <c r="Z93" i="12" s="1"/>
  <c r="Z94" i="12" s="1"/>
  <c r="L38" i="21" s="1"/>
  <c r="L12" i="24" s="1"/>
  <c r="Z84" i="12"/>
  <c r="Z85" i="12" s="1"/>
  <c r="Z86" i="12" s="1"/>
  <c r="L37" i="21" s="1"/>
  <c r="AU507" i="22"/>
  <c r="AV507" i="22" s="1"/>
  <c r="L5" i="24" l="1"/>
  <c r="L17" i="24"/>
  <c r="L43" i="21"/>
  <c r="AU509" i="22"/>
  <c r="Z115" i="12"/>
  <c r="Z116" i="12" s="1"/>
  <c r="Z117" i="12" s="1"/>
  <c r="L42" i="21" s="1"/>
  <c r="L15" i="24" s="1"/>
  <c r="L36" i="21"/>
  <c r="Z68" i="12"/>
  <c r="Z69" i="12" s="1"/>
  <c r="Z70" i="12" s="1"/>
  <c r="L34" i="21" s="1"/>
  <c r="L9" i="24" s="1"/>
  <c r="L40" i="21" l="1"/>
  <c r="L28" i="21"/>
  <c r="L11" i="24"/>
  <c r="M36" i="21"/>
  <c r="M37" i="21" s="1"/>
  <c r="L16" i="24"/>
  <c r="M43" i="21"/>
  <c r="M44" i="21" s="1"/>
  <c r="L46" i="21" l="1"/>
  <c r="M46" i="21" s="1"/>
  <c r="M28" i="21"/>
  <c r="M29" i="21" s="1"/>
  <c r="L14" i="24"/>
  <c r="M40" i="21"/>
  <c r="M41" i="21" s="1"/>
  <c r="E26" i="42" l="1"/>
  <c r="H26" i="42" s="1"/>
  <c r="E30" i="42" s="1"/>
  <c r="E33" i="42" s="1"/>
  <c r="L47" i="21"/>
  <c r="E34" i="42" l="1"/>
  <c r="H34" i="42"/>
  <c r="I33" i="42" s="1"/>
  <c r="I35" i="42" s="1"/>
  <c r="E36" i="42" s="1"/>
</calcChain>
</file>

<file path=xl/sharedStrings.xml><?xml version="1.0" encoding="utf-8"?>
<sst xmlns="http://schemas.openxmlformats.org/spreadsheetml/2006/main" count="6218" uniqueCount="1883">
  <si>
    <t>PENILAIAN KINERJA PENDIDIK KESETARAAN PAKET C (SETARA SMA)</t>
  </si>
  <si>
    <t>SKB/PKBM</t>
  </si>
  <si>
    <t>DINAS PENDIDIKAN KABUPATEN SLEMAN</t>
  </si>
  <si>
    <t>TAHUN 2023</t>
  </si>
  <si>
    <t>A</t>
  </si>
  <si>
    <t>MENU UTAMA</t>
  </si>
  <si>
    <t>Menu utama aplikasi PKP Kesetaraan adalah halaman yang memuat semua tombol untuk membuka semua halaman yang ada di aplikasi. Untuk membuka halaman yang ada di aplikasi silahkan klik pada ANGKA yang tersedia.</t>
  </si>
  <si>
    <t>B</t>
  </si>
  <si>
    <t>PENGERTIAN PENDIDIK</t>
  </si>
  <si>
    <t>Pengertian pendidik pada Pendidikan Kesetaraan adalah pamong belajar pada SKB dan Tutor pada PKBM.</t>
  </si>
  <si>
    <t>C</t>
  </si>
  <si>
    <t>HALAMAN DALAM APLIKASI</t>
  </si>
  <si>
    <t>Petunjuk Penggunaan</t>
  </si>
  <si>
    <t>Halaman ini berisi petunjuk penggunaan aplikasi PKP Kesetaraan PAKET C (SETARA SMA).</t>
  </si>
  <si>
    <t>Identitas</t>
  </si>
  <si>
    <t>Sebelum melakukan PKP Kesetaraan, penilai wajib mengisi identitas pendidik yang dinilai, identitas penilai dan  identitas lembaga. Ketentuan pengisian identitas ada pada setiap sel di atas.</t>
  </si>
  <si>
    <t>Sampul</t>
  </si>
  <si>
    <t>Halaman ini memuat sampul laporan PKP Kesetaraan PAKET C (SETARA SMA).</t>
  </si>
  <si>
    <t>Lembar Persetujuan</t>
  </si>
  <si>
    <t>Halaman ini secara otomatis terisi dan tinggal di print jika identitas sudah diisi lengkap. Lembar persetujuan ini ditanda tangani oleh Penilai dan pendidik yang dinilai.</t>
  </si>
  <si>
    <t>Lembar pengamatan dan pemantauan</t>
  </si>
  <si>
    <t>Halaman ini lembar pengamatan dan pemantauan, dicetak dan diisi manual dengan ditulis tangan.</t>
  </si>
  <si>
    <t>Rubrik Penilaian</t>
  </si>
  <si>
    <t>Halaman ini memuat instrumen Indikator Kinerja Pendidik Kesetaraan, Data Kinerja Pendidik Kesetaraan yang diharapkan, kualitas kinerja pendidik kesetaraan dan nilai. Untuk mengisi nilai tinggal memilih pilihan nilai A s.d E sesuai dengan bukti kinerja yang ada.</t>
  </si>
  <si>
    <t>Instrumen PKP Kesetaraan</t>
  </si>
  <si>
    <t>Halaman ini akan terisi secara otomatis jika halaman rubrik penilaian sudah diisi. Jika prosentase nilai tiap indikator kinerja mencapai lebih atau sama dengan 75% maka nilai dalam instrumen PKP Kesetaraan mendapatkan hasil  nilai (2), namun jika  prosentase nilai tiap indikator kinerja kurang dari  75% maka nilai dalam instrumen PKP Kesetaraan mendapatkan hasil "1" dan kurang dari 50% nilai "0".</t>
  </si>
  <si>
    <t>Kuesioner Penilaian oleh pendidik teman sejawat</t>
  </si>
  <si>
    <t>Kuesioner ini digunakan oleh pendidik untuk menilai kinerja pendidik yang dinilai.  Jumlah pendidik yang ditugaskan untuk menilai sesuai ketentuan responden. Lembar ini tidak diisi pada aplikasi tapi diprint dan diisi secara manual.</t>
  </si>
  <si>
    <t>Kuesioner Penilaian Oleh Peserta Didik</t>
  </si>
  <si>
    <t>Kuesioner ini khusus untuk menilai pendidik kelas 10 s.d kelas 12. Kuesioner ini digunakan oleh peserta didik untuk menilai pendidik yang dinilai. Jumlah peserta didik yang ditugaskan untuk menilai sesuai ketentuan responden. Lembar ini diprint lalu diisi secara manual.</t>
  </si>
  <si>
    <t>Kuesioner Penilaian  Oleh Orang Tua</t>
  </si>
  <si>
    <t>Kuesioner ini diprint lalu diisi secara manual. Kuesioner ini digunakan oleh orang tua peserta didik untuk menilai pendidik yang akan dinilai.  Jumlah orang tua peserta didik yang ditugaskan untuk menilai sesuai ketentuan responden.</t>
  </si>
  <si>
    <t>Rerata hasil kuesioner oleh pendidik teman sejawat</t>
  </si>
  <si>
    <t>Halaman ini diisi dengan hasil kuesioner semua responden pendidik dengan memasukkan  skor penilaian setiap pernyataan  dan menghitung otomatis rerata penilaian dari semua pendidik.</t>
  </si>
  <si>
    <t>Rerata hasil kuesioner oleh peserta didik</t>
  </si>
  <si>
    <t>Halaman diisi dengan hasil kuesioner semua responden Peserta Didik dengan memasukkan skor penilaian setiap pernyataan  dan menghitung otomatis rerata penilaian dari semua peserta didik.</t>
  </si>
  <si>
    <t>Rerata hasil kuesioner Orang tua peserta didik</t>
  </si>
  <si>
    <t>Halaman diisi dengan hasil kuesioner semua responden orangtua peserta didik dengan memasukkan  skor penilaian setiap pernyataan  dan menghitung otomatis rerata penilaian dari semua orangtua peserta didik.</t>
  </si>
  <si>
    <t>Rekap Hasil PKP Kesetaraan</t>
  </si>
  <si>
    <t>Rekap Hasil PKP Kesetaraan ini berisi rekap hasil dari pengisian rubrik penilaian secra otomatis.</t>
  </si>
  <si>
    <t>Format Hitung Angka Kredit Kelas 10, 11, 12</t>
  </si>
  <si>
    <t>Berisi nilai PKP Kesetaraan, Kuesioner, Kehadiran dan Nilai Angka Kredit secara otomatis sudah terisi dengan aplikasi.</t>
  </si>
  <si>
    <t>Rekap Kehadiran</t>
  </si>
  <si>
    <t>Data kehadiran yang perlu diinput dalam aplikasi adalah:</t>
  </si>
  <si>
    <t>a.  Waktu datang terlambat dalam satu bulan (dihitung dalam menit)</t>
  </si>
  <si>
    <t>b.  Waktu pulang lebih cepat dalam satu bulan (dihitung dalam menit)</t>
  </si>
  <si>
    <t>c.  Jumlah tidak hadir tanpa keterangan (dihitung setiap bulan)</t>
  </si>
  <si>
    <t>ISIAN DATA</t>
  </si>
  <si>
    <t>PENILAIAN KINERJA PENDIDIK KESETARAAN</t>
  </si>
  <si>
    <t>Petunjuk:</t>
  </si>
  <si>
    <t>1.</t>
  </si>
  <si>
    <t>Isilah form di bawah ini dengan benar.</t>
  </si>
  <si>
    <t>2.</t>
  </si>
  <si>
    <t xml:space="preserve">Apabila ada form pilihan, maka pilihlah dengan cara mengarahkan kursor pada cell yang dimaksud. </t>
  </si>
  <si>
    <t>Nama</t>
  </si>
  <si>
    <t>Suyono</t>
  </si>
  <si>
    <t>Daftar Urutan Kepangkatan</t>
  </si>
  <si>
    <t>NIP</t>
  </si>
  <si>
    <t xml:space="preserve">Penata Muda </t>
  </si>
  <si>
    <t>III/a</t>
  </si>
  <si>
    <t>Tempat, tanggal lahir</t>
  </si>
  <si>
    <t>Sleman, 00 April 1900</t>
  </si>
  <si>
    <t>Penata Muda Tk.1</t>
  </si>
  <si>
    <t>III/b</t>
  </si>
  <si>
    <t>Jenis kelamin</t>
  </si>
  <si>
    <t>Perempuan</t>
  </si>
  <si>
    <t>Penata</t>
  </si>
  <si>
    <t>III/c</t>
  </si>
  <si>
    <t>Nomor Seri Karpeg</t>
  </si>
  <si>
    <t>Penata Tk.I</t>
  </si>
  <si>
    <t>III/d</t>
  </si>
  <si>
    <t>NUPTK/NRG</t>
  </si>
  <si>
    <t>0000 0000 0000 0000 / 000000000000</t>
  </si>
  <si>
    <t>Pembina</t>
  </si>
  <si>
    <t>IV/a</t>
  </si>
  <si>
    <t>Pangkat</t>
  </si>
  <si>
    <t>Gol.Ruang</t>
  </si>
  <si>
    <t>Pembina Utama Muda</t>
  </si>
  <si>
    <t>IV/c</t>
  </si>
  <si>
    <t>TMT sebagai Pendidik</t>
  </si>
  <si>
    <t>Pembina Utama Madya</t>
  </si>
  <si>
    <t>IV/d</t>
  </si>
  <si>
    <t>Tabel Nilai AKK- AKPKB- dan AKP</t>
  </si>
  <si>
    <t>Masa kerja</t>
  </si>
  <si>
    <t>Tahun</t>
  </si>
  <si>
    <t>Pembina Utama</t>
  </si>
  <si>
    <t>IV/e</t>
  </si>
  <si>
    <t>Bulan</t>
  </si>
  <si>
    <t>Pengatur Tk. I</t>
  </si>
  <si>
    <t>II/d</t>
  </si>
  <si>
    <t>Pendidikan terakhir/spesialisasi</t>
  </si>
  <si>
    <t>S1</t>
  </si>
  <si>
    <t>Pengatur</t>
  </si>
  <si>
    <t>II/c</t>
  </si>
  <si>
    <t>.</t>
  </si>
  <si>
    <t>GOL</t>
  </si>
  <si>
    <t>AKK</t>
  </si>
  <si>
    <t>PBM</t>
  </si>
  <si>
    <t>AKPKB</t>
  </si>
  <si>
    <t>AKP</t>
  </si>
  <si>
    <t>Mapel/ Kelas</t>
  </si>
  <si>
    <t>Sejarah</t>
  </si>
  <si>
    <t>/Kelas 11</t>
  </si>
  <si>
    <t>jam mengajar</t>
  </si>
  <si>
    <t>Pengatur Muda Tk.I</t>
  </si>
  <si>
    <t>II/b</t>
  </si>
  <si>
    <t>PD</t>
  </si>
  <si>
    <t>PI/KI</t>
  </si>
  <si>
    <t>TMT di sekolah ini</t>
  </si>
  <si>
    <t>Pengatur Muda</t>
  </si>
  <si>
    <t>II/a</t>
  </si>
  <si>
    <t>IIIA</t>
  </si>
  <si>
    <t>Nama sekolah</t>
  </si>
  <si>
    <t>PKBM PERMATA UNGGUL</t>
  </si>
  <si>
    <t>IIIB</t>
  </si>
  <si>
    <t>Tlp./Fax</t>
  </si>
  <si>
    <t>(0274) 000000</t>
  </si>
  <si>
    <t>-</t>
  </si>
  <si>
    <t>IIIC</t>
  </si>
  <si>
    <t>Kalurahan</t>
  </si>
  <si>
    <t>Sembada</t>
  </si>
  <si>
    <t>Laki-laki</t>
  </si>
  <si>
    <t>IIID</t>
  </si>
  <si>
    <t>Kecamatan</t>
  </si>
  <si>
    <t>Sleman</t>
  </si>
  <si>
    <t>IVA</t>
  </si>
  <si>
    <t>Kabupaten/Kota</t>
  </si>
  <si>
    <t>IVB</t>
  </si>
  <si>
    <t>Provinsi</t>
  </si>
  <si>
    <t>Daerah Istimewa Yogyakarta</t>
  </si>
  <si>
    <t>IVC</t>
  </si>
  <si>
    <t>Periode penilaian</t>
  </si>
  <si>
    <t xml:space="preserve">mulai </t>
  </si>
  <si>
    <t>03 Januari 2023</t>
  </si>
  <si>
    <t>sampai</t>
  </si>
  <si>
    <t>31 Desember 2023</t>
  </si>
  <si>
    <t>Semester 1 Tahun 2019/2020</t>
  </si>
  <si>
    <t>IVD</t>
  </si>
  <si>
    <t>Tahun ajaran</t>
  </si>
  <si>
    <t>Semester 2 Tahun 2023/2024</t>
  </si>
  <si>
    <t>dan</t>
  </si>
  <si>
    <t>Semester 1 Tahun 2022/2023</t>
  </si>
  <si>
    <t>Semester 2 Tahun 2019/2020</t>
  </si>
  <si>
    <t>II A</t>
  </si>
  <si>
    <t>Penilaian</t>
  </si>
  <si>
    <t>PENILAIAN SUMATIF</t>
  </si>
  <si>
    <t>Semester 1 Tahun 2020/2021</t>
  </si>
  <si>
    <t>III.a</t>
  </si>
  <si>
    <t>Penata Muda, Gol. III/a</t>
  </si>
  <si>
    <t>IIB</t>
  </si>
  <si>
    <t>Nama Penilai</t>
  </si>
  <si>
    <t>BINTANG, S.Pd.</t>
  </si>
  <si>
    <t>Semester 2 Tahun 2020/2021</t>
  </si>
  <si>
    <t>III.b</t>
  </si>
  <si>
    <t>Penata Muda Tk, I, Gol. III/b</t>
  </si>
  <si>
    <t>IIC</t>
  </si>
  <si>
    <t>19690520 199303 1 011</t>
  </si>
  <si>
    <t>III.c</t>
  </si>
  <si>
    <t>Penata, Gol. III/c</t>
  </si>
  <si>
    <t>IID</t>
  </si>
  <si>
    <t>Nama Kepala Sekolah</t>
  </si>
  <si>
    <t>III.d</t>
  </si>
  <si>
    <t>Penata Tk. I, Gol. III/d</t>
  </si>
  <si>
    <t>00000000 000000 0 000</t>
  </si>
  <si>
    <t>IV.a</t>
  </si>
  <si>
    <t>Pembina, Gol. IV/a</t>
  </si>
  <si>
    <t>Tanggal penilaian</t>
  </si>
  <si>
    <t>30 Desember 2023</t>
  </si>
  <si>
    <t>IV.b</t>
  </si>
  <si>
    <t>Pembina Tk. I, Gol. IV/b</t>
  </si>
  <si>
    <t>IV.c</t>
  </si>
  <si>
    <t>Pembina Utama Muda, Gol. IV/c</t>
  </si>
  <si>
    <t>IV.d</t>
  </si>
  <si>
    <t>Pembina Utama Madya, Gol. IV/d</t>
  </si>
  <si>
    <t>IV.e</t>
  </si>
  <si>
    <t>Pembina Utama, Gol. IV/e</t>
  </si>
  <si>
    <t>II.a</t>
  </si>
  <si>
    <t>Pengatur Muda, II/a</t>
  </si>
  <si>
    <t>II.b</t>
  </si>
  <si>
    <t>Pengatur Muda Tk.I, II/b</t>
  </si>
  <si>
    <t>II.c</t>
  </si>
  <si>
    <t>Pengatur, II/c</t>
  </si>
  <si>
    <t>II.d</t>
  </si>
  <si>
    <t>Pengatur Tk.I, II/d</t>
  </si>
  <si>
    <t>Penilaian Formatif</t>
  </si>
  <si>
    <t>Penilaian Sumatif</t>
  </si>
  <si>
    <t>Berbah</t>
  </si>
  <si>
    <t>Cangkringan</t>
  </si>
  <si>
    <t>Depok</t>
  </si>
  <si>
    <t>Gamping</t>
  </si>
  <si>
    <t>Godean</t>
  </si>
  <si>
    <t>Kalasan</t>
  </si>
  <si>
    <t>Minggir</t>
  </si>
  <si>
    <t>Mlati</t>
  </si>
  <si>
    <t>Moyudan</t>
  </si>
  <si>
    <t>Ngaglik</t>
  </si>
  <si>
    <t>Ngemplak</t>
  </si>
  <si>
    <t>Pakem</t>
  </si>
  <si>
    <t>Prambanan</t>
  </si>
  <si>
    <t>Seyegan</t>
  </si>
  <si>
    <t>Tempel</t>
  </si>
  <si>
    <t>Turi</t>
  </si>
  <si>
    <t>INSTRUMEN</t>
  </si>
  <si>
    <t>LAPORAN DAN EVALUASI</t>
  </si>
  <si>
    <t>Pangkat/Gol. Ruang</t>
  </si>
  <si>
    <t>TMT</t>
  </si>
  <si>
    <t>Nama Sekolah</t>
  </si>
  <si>
    <t>Alamat Sekolah</t>
  </si>
  <si>
    <t>TM di sekolah ini</t>
  </si>
  <si>
    <t>Mulai</t>
  </si>
  <si>
    <t>Sampai</t>
  </si>
  <si>
    <t>PERSETUJUAN</t>
  </si>
  <si>
    <t>(Persetujuan ini harus ditandatangani oleh penilai dan yang dinilai)</t>
  </si>
  <si>
    <t>Penilai dan Pendidik yang dinilai menyatakan telah membaca dan memahami semua aspek yang ditulis/dilaporkan dalam format ini dan menyatakan sertuju.</t>
  </si>
  <si>
    <t>Nama Pendidik:</t>
  </si>
  <si>
    <t>Nama Penilai:</t>
  </si>
  <si>
    <t>Tanda tangan</t>
  </si>
  <si>
    <t>..............................................</t>
  </si>
  <si>
    <t xml:space="preserve">Tanggal </t>
  </si>
  <si>
    <t>RESPONDEN SUPLEMEN PKP KESETARAAN</t>
  </si>
  <si>
    <r>
      <rPr>
        <b/>
        <sz val="16"/>
        <color rgb="FF000000"/>
        <rFont val="Times New Roman"/>
      </rPr>
      <t xml:space="preserve">No </t>
    </r>
    <r>
      <rPr>
        <sz val="16"/>
        <color rgb="FF000000"/>
        <rFont val="Times New Roman"/>
      </rPr>
      <t xml:space="preserve"> </t>
    </r>
  </si>
  <si>
    <t>Instrumen Suplemen PKP Kesetaraan</t>
  </si>
  <si>
    <r>
      <rPr>
        <b/>
        <sz val="16"/>
        <color rgb="FF000000"/>
        <rFont val="Times New Roman"/>
      </rPr>
      <t xml:space="preserve">Jenjang / </t>
    </r>
    <r>
      <rPr>
        <sz val="16"/>
        <color rgb="FF000000"/>
        <rFont val="Times New Roman"/>
      </rPr>
      <t xml:space="preserve"> </t>
    </r>
  </si>
  <si>
    <t>Responden</t>
  </si>
  <si>
    <t xml:space="preserve">Peserta didik  </t>
  </si>
  <si>
    <t xml:space="preserve">Orang tua  </t>
  </si>
  <si>
    <t xml:space="preserve">DUDI  </t>
  </si>
  <si>
    <t xml:space="preserve">Pendidik Teman Sejawat </t>
  </si>
  <si>
    <t xml:space="preserve">Pendidik Kelas </t>
  </si>
  <si>
    <t xml:space="preserve">PAKET A       SD (Kls I – III) </t>
  </si>
  <si>
    <t xml:space="preserve">- </t>
  </si>
  <si>
    <t>5*</t>
  </si>
  <si>
    <t xml:space="preserve">PAKET A      SD (Kls IV-VI) </t>
  </si>
  <si>
    <t xml:space="preserve">Pendidik Mata Pelajaran  </t>
  </si>
  <si>
    <t>Paket A, Paket B dan Paket C</t>
  </si>
  <si>
    <t xml:space="preserve">BK/Konselor </t>
  </si>
  <si>
    <t xml:space="preserve">Pendidik TIK  </t>
  </si>
  <si>
    <t>Paket B dan Paket C</t>
  </si>
  <si>
    <t xml:space="preserve">Pendidik PAUD  </t>
  </si>
  <si>
    <t xml:space="preserve">TK  </t>
  </si>
  <si>
    <t xml:space="preserve">Pendidik PK  </t>
  </si>
  <si>
    <r>
      <rPr>
        <sz val="14"/>
        <color rgb="FF000000"/>
        <rFont val="Times New Roman"/>
      </rPr>
      <t xml:space="preserve">3 </t>
    </r>
    <r>
      <rPr>
        <sz val="14"/>
        <color rgb="FF000000"/>
        <rFont val="Times New Roman"/>
      </rPr>
      <t xml:space="preserve">(khusus tuna daksa, rungu, netra mulai kelas tinggi) </t>
    </r>
  </si>
  <si>
    <t>3*</t>
  </si>
  <si>
    <t>Ketua Sekolah</t>
  </si>
  <si>
    <t xml:space="preserve">TK </t>
  </si>
  <si>
    <t xml:space="preserve"> -</t>
  </si>
  <si>
    <t xml:space="preserve">Sekurang-kurangnya 27% dr jml Pendidik </t>
  </si>
  <si>
    <t xml:space="preserve">PAKET A    SD (IV-VI) </t>
  </si>
  <si>
    <t xml:space="preserve">3 org/kelas </t>
  </si>
  <si>
    <t xml:space="preserve">5 org/kelas </t>
  </si>
  <si>
    <t>CATATAN SEBELUM PEMBELAJARAN</t>
  </si>
  <si>
    <t>Nama Pendidik</t>
  </si>
  <si>
    <t>:</t>
  </si>
  <si>
    <t>Dokumen/bahan yang diperiksa</t>
  </si>
  <si>
    <t>No</t>
  </si>
  <si>
    <t>CATATAN (A)</t>
  </si>
  <si>
    <t>Penilai</t>
  </si>
  <si>
    <t>CATATAN SELAMA PROSES PEMBELAJARAN</t>
  </si>
  <si>
    <t>NO</t>
  </si>
  <si>
    <t>CATATAN (B)</t>
  </si>
  <si>
    <t>NIP.</t>
  </si>
  <si>
    <t>CATATAN SETELAH PROSES PEMBELAJARAN</t>
  </si>
  <si>
    <t>CATATAN  C</t>
  </si>
  <si>
    <t>CATATAN PEMANTAUAN</t>
  </si>
  <si>
    <t>nama Penial</t>
  </si>
  <si>
    <t>Tanggal</t>
  </si>
  <si>
    <t>Dokumen /bahan Yang diamati</t>
  </si>
  <si>
    <t>CATATAN (D)</t>
  </si>
  <si>
    <t>PEMERIKSAAN DOKUMEN SEBELUM PENGAMATAN</t>
  </si>
  <si>
    <t>Sekolah</t>
  </si>
  <si>
    <t>Penilaian dilakukan dengan memberi tanda cek (V) pada baris-kolom yang sesuai dengan pilihan nilai A, B, C, D atau E, dengan penjelasan:</t>
  </si>
  <si>
    <t>Baik sekali, yaitu ada penanda yang menunjukkan kelengkapan atau kualitas bukti, performa dan/atau hasil kerja yang sangat meyakinkan.</t>
  </si>
  <si>
    <t>Baik, yaitu ada penanda yang menunjukkan kelengkapan atau kualitas bukti, performa dan/atau hasil kerja yang baik dan meyakinkan.</t>
  </si>
  <si>
    <t>Cukup, yaitu ada penanda yang menunjukkan bukti, performa dan/atau hasil kerja yang cukup meyakinkan, tetapi belum atau kurang lengkap.</t>
  </si>
  <si>
    <t>D</t>
  </si>
  <si>
    <t>Kurang, yaitu ada penanda yang  menunjukkan adanya bukti-bukti terbatas, kurang lengkap dan  performa atau hasil kerja yang kurang meyakinkan.</t>
  </si>
  <si>
    <t>E</t>
  </si>
  <si>
    <t>Belum atau tidak ada penanda yang menunjukkan bukti,  performa dan/atau hasil kerja seperti yang diharapkan.</t>
  </si>
  <si>
    <t>No.</t>
  </si>
  <si>
    <t>Dokumen atau bahan lain yang diperiksa</t>
  </si>
  <si>
    <t>Tanggapan penilai</t>
  </si>
  <si>
    <t>(A, B, C, D, E)</t>
  </si>
  <si>
    <t>Pendidik mempunyai daftar hadir siswa.</t>
  </si>
  <si>
    <t>1.1</t>
  </si>
  <si>
    <t>Pendidik dapat menyebutkan 4 nama siswa secara acak.</t>
  </si>
  <si>
    <t>1.2</t>
  </si>
  <si>
    <t>Pendidik dapat menyebutkan 4 siswa yang mempunyai karakteristik berbeda.</t>
  </si>
  <si>
    <t>Pendidik memiliki data dan dapat menyebutkan siswa yang paling pandai/lemah di kelasnya.</t>
  </si>
  <si>
    <t>5.</t>
  </si>
  <si>
    <t xml:space="preserve">Pendidik memiliki catatan atau dapat memaparkan  </t>
  </si>
  <si>
    <t>Pendidik tahu kejadian khusus pada peserta didik</t>
  </si>
  <si>
    <t>Pendidik mempunyai RPP</t>
  </si>
  <si>
    <t>Tujuan Pembelajaran</t>
  </si>
  <si>
    <t>Metode Pembelajaran</t>
  </si>
  <si>
    <t>Materi pembelajaran sesuai urutan</t>
  </si>
  <si>
    <t>Materi pembelajaran sesuai dengan tujuan pembelajaran</t>
  </si>
  <si>
    <t>RPP lengkap</t>
  </si>
  <si>
    <t>Analisis Standar Isi</t>
  </si>
  <si>
    <t>Rencana Penilaian</t>
  </si>
  <si>
    <t>KKM</t>
  </si>
  <si>
    <t>Catatan kasus</t>
  </si>
  <si>
    <t>Program Remidi dan Pengayaan</t>
  </si>
  <si>
    <t>Pendidik mengerti karakteristik kelasnya</t>
  </si>
  <si>
    <t>Pendidik penyampaikan teknik pembelajaran</t>
  </si>
  <si>
    <t>RPP dibuat Awal, Inti, Akhir</t>
  </si>
  <si>
    <t>Pendidik menuliskan KD dalam RPP</t>
  </si>
  <si>
    <t>RPP sesuai dengan silabus</t>
  </si>
  <si>
    <t>Pendidik mempunyai silabus</t>
  </si>
  <si>
    <t>RPP mencantumkan waktu pembelajaran pada awal, inti dan akhir</t>
  </si>
  <si>
    <t>RPP Inti dengan EEK</t>
  </si>
  <si>
    <t>Dalam RPP tertulis alat dan bahan yang diperlukan dalam pembelajaran</t>
  </si>
  <si>
    <t>Metode pembelajaran di RPP mendorong siswa berpikir kritis</t>
  </si>
  <si>
    <t>Daftar Nilai siswa</t>
  </si>
  <si>
    <t>Metode pembelajaran dalam RPP</t>
  </si>
  <si>
    <t>Kisi-Kisi Soal</t>
  </si>
  <si>
    <t>Instrumen Soal</t>
  </si>
  <si>
    <t>Kunci Jawaban</t>
  </si>
  <si>
    <t>Pedoman Penilaian</t>
  </si>
  <si>
    <t>Pelaksanaan Evaluasi</t>
  </si>
  <si>
    <t>Analisis Soal</t>
  </si>
  <si>
    <t>Daya Serap</t>
  </si>
  <si>
    <t>Lembar Jawab diberikan siswa</t>
  </si>
  <si>
    <t>Pendidik memiliki nilai rata-rata</t>
  </si>
  <si>
    <t>Pendidik memiliki nilai maksimum</t>
  </si>
  <si>
    <t>Pendidik memiliki nilai minimum</t>
  </si>
  <si>
    <t>Pendidik mempunyai keyakinan tentang ideologi Pancasila</t>
  </si>
  <si>
    <t>Pendidik mempunyai Program Tahunan/semester</t>
  </si>
  <si>
    <t>Pendidik mempunyai analisis materi essernsial</t>
  </si>
  <si>
    <t>Pendidik memperkirakan alokasi waktu pembelajaran</t>
  </si>
  <si>
    <t>Pendidik menyertakan materi pembelajaran dalam RPP</t>
  </si>
  <si>
    <t>Pendidik menyusun materi pembelajaran</t>
  </si>
  <si>
    <t>Catatan:</t>
  </si>
  <si>
    <t>......................................................................................................................................................................................................................................................</t>
  </si>
  <si>
    <t>Sleman,</t>
  </si>
  <si>
    <t>Pendidik yang dinilai,</t>
  </si>
  <si>
    <t>Penilai,</t>
  </si>
  <si>
    <t>Kepala Sekolah,</t>
  </si>
  <si>
    <t>Tanggapan Penilai terhadap dokumen dan/atau keterangan Pendidik</t>
  </si>
  <si>
    <t>Pendidik mengecek kehadiran siswa</t>
  </si>
  <si>
    <t>Pendidik mengerti ada siswa berkelainan fisik</t>
  </si>
  <si>
    <t>Pendidik tahu siswa yang sering mengganggu</t>
  </si>
  <si>
    <t>Pendidik tahu kemampuan rata-rata kelasnya</t>
  </si>
  <si>
    <t>Apakah Pendidik mengatur tempat duduk siswa</t>
  </si>
  <si>
    <t>Apakah Pendidik berkeliling kelas</t>
  </si>
  <si>
    <t>Apakah Pendidik selalu mengecek kejelasan PBM</t>
  </si>
  <si>
    <t>Apakah Pendidik mengecek keaktifan siswa</t>
  </si>
  <si>
    <t>Apakah ada siswa yg beraktifitas lain</t>
  </si>
  <si>
    <t>Apakah Pendidik bertanya / memperhatikan siswa yang menyimpang</t>
  </si>
  <si>
    <t>Pendidik mengecek daya serap pembelajaran</t>
  </si>
  <si>
    <t>Pendidik menjawab pertanyaan siswa dengan baik</t>
  </si>
  <si>
    <t>Pendidik mendatangi siswa yang lemah</t>
  </si>
  <si>
    <t>Pendidik memberikan penjelasan secara khusus pada siswa yang lemah</t>
  </si>
  <si>
    <t>Pendidik memberikan semangat kepada siswa yang lemah</t>
  </si>
  <si>
    <t>Pendidik memberi kesempatan peserta didik menguasai materi dengan bertanya</t>
  </si>
  <si>
    <t>Pendidik menyampaiakan tujuan pembelajaran</t>
  </si>
  <si>
    <t>Pendidik memastikan tingkat pemahaman siswa</t>
  </si>
  <si>
    <t>Pendidik merespon pertanyaan siswa</t>
  </si>
  <si>
    <t>Pendidik memberikan penghargaan kepada siswa</t>
  </si>
  <si>
    <t>Pendidik mereview pembelajaran yang lalu</t>
  </si>
  <si>
    <t>Pendidik menjelaskan kaitan materi yang lalu dan materi sekarang</t>
  </si>
  <si>
    <t>Pendidik memberikan motivasi kepada siswa</t>
  </si>
  <si>
    <t>Pendidik memberikan apersepsi</t>
  </si>
  <si>
    <t>Pendidik menjelaskan keterkaitan materi dengan materi yang lain / hal baru.</t>
  </si>
  <si>
    <t>Pendidik menggunakan media pembelajaran</t>
  </si>
  <si>
    <t>Pendidik memberikan bertanya apakah ada siswa yang belum paham</t>
  </si>
  <si>
    <t>Pendidik menyampaikan pokok materi sesuai RPP</t>
  </si>
  <si>
    <t>Pendidik mengajar sesuai dengan RPP</t>
  </si>
  <si>
    <t>Materi yang diajarkan sesuai dengan RPP</t>
  </si>
  <si>
    <t>Materi yang diajarkan mutakhir</t>
  </si>
  <si>
    <t>Pendidik memberikan materi pelajaran secara urut</t>
  </si>
  <si>
    <t>Pendidik memberikan pelajaran sesuai dengan tujuan pembelajaran</t>
  </si>
  <si>
    <t>Materi pembelajaran bisa dilaksanakan di kelas/lab.</t>
  </si>
  <si>
    <t>Materi pembelajaran sesuai dengan tingkat kelasnya</t>
  </si>
  <si>
    <t>Pendidik menyampaikan materi dengan tepat</t>
  </si>
  <si>
    <t>Pendidik menghubungkan materi pelajaran dengan kehidupan sehari-hari</t>
  </si>
  <si>
    <t>Pendidik mengajar sesuai RPP</t>
  </si>
  <si>
    <t>Pendidik tidak marah dalam mengajar</t>
  </si>
  <si>
    <t>Pendidik tidak melakukan tekanan/ancaman dalam mengajar</t>
  </si>
  <si>
    <t>Pendidik tidak menghakimi siswa dengan bodoh dll.</t>
  </si>
  <si>
    <t>Pendidik memberikan ilmu lain yang berkaitan dengan materi pembelajaran</t>
  </si>
  <si>
    <t>Pendidik memperhatikan siswa yang kurang memperhatikan</t>
  </si>
  <si>
    <t>Pendidik menjawab pertanyaan siswa</t>
  </si>
  <si>
    <t>Pendidik melempar pertanyaan siswa kepada siswa lain</t>
  </si>
  <si>
    <t>Pendidik minta pendapat siswa lain tentang jawaban siswa</t>
  </si>
  <si>
    <t>Pendidik memberikan penghargaan kepada siswa yang memberi jawaban</t>
  </si>
  <si>
    <t>Pendidik memberikan penjelasan jawaban yang benar</t>
  </si>
  <si>
    <t>Pendidik mengaplikasikan materi pembelajaran dalam kehidupan sehari-hari</t>
  </si>
  <si>
    <t>Pendidik mengajar tepat waktu</t>
  </si>
  <si>
    <t>Pendidik mengucapkan salam</t>
  </si>
  <si>
    <t>Pendidik menyampaikan materi pembelajaran</t>
  </si>
  <si>
    <t>Pendidik menutup pelajaran</t>
  </si>
  <si>
    <t>Pendidik tidak sibuk dengan urusan lain</t>
  </si>
  <si>
    <t>Pendidik berkeliling kelas</t>
  </si>
  <si>
    <t>Pendidik melaksanakan aktifitas pembelajaran sesuai dengan kondisi kelas</t>
  </si>
  <si>
    <t>Pendidik memberikan kesempatan bertanya kepada siswa</t>
  </si>
  <si>
    <t>Semua siswa aktif melaksanakan kegiatan belajar</t>
  </si>
  <si>
    <t>Antara siswa saling berinteraksi</t>
  </si>
  <si>
    <t>Pendidik mereview materi sebelumnya</t>
  </si>
  <si>
    <t>Pendidik menambah materi baru dalam pembelajaran</t>
  </si>
  <si>
    <t>Pendidik memberi materi secara berurutan</t>
  </si>
  <si>
    <t>Pendidik menggunakan alat bantu dalam pembelajaran (Papan Tulis; Video visual; TIK dan media lain )</t>
  </si>
  <si>
    <t>Pendidik terampil menggunakan media/alat bantu</t>
  </si>
  <si>
    <t>Melaksanakan evaluasi</t>
  </si>
  <si>
    <t>Menilai hasil evaluasi</t>
  </si>
  <si>
    <t>Pendidik memperhatikan siswa</t>
  </si>
  <si>
    <t>Pendidik memberikan kesempatan mengemukakan pendapat pada siswa</t>
  </si>
  <si>
    <t>Pendidik mendatangi siswa yang bertanya</t>
  </si>
  <si>
    <t>Pendidik meyakinkan/memberi penguatan pada materi pembelajaran</t>
  </si>
  <si>
    <t>Pendidik memberikan penjelasan kepada siswa yang bertanya</t>
  </si>
  <si>
    <t>Pendidik memberikan tugas siswa</t>
  </si>
  <si>
    <t>Pendidik memberikan kesempatan siswa mengerjakan tugas sesuai dengan caranya</t>
  </si>
  <si>
    <t>Pendidik memperhatikan siswa selama mengajar</t>
  </si>
  <si>
    <t>Pendidik tidak selalu berbicara didepan kelas</t>
  </si>
  <si>
    <t>Pendidik berbicara kepada siswa secara individu</t>
  </si>
  <si>
    <t>Pendidik memberikan pertanyaan secara terbuka</t>
  </si>
  <si>
    <t>Siswa menjawab pertanyaan Pendidik sesuai dengan pengetahuannya</t>
  </si>
  <si>
    <t>Pendidik memperhatikan pertanyaan siswa</t>
  </si>
  <si>
    <t>Pendidik tidak memotong pertanyaan siswa</t>
  </si>
  <si>
    <t>Pendidik membagi siswa dalam mengerjakan tugas</t>
  </si>
  <si>
    <t>Pendidik mendengarkan jawaban/pendapat siswa</t>
  </si>
  <si>
    <t>Pendidik tidak menyalahkan ketika ada siswa menjawab salah</t>
  </si>
  <si>
    <t>Pendidik memperhatikan siswa yang ada di belaknag, kanan atau kiri dari kelas</t>
  </si>
  <si>
    <t>Pendidik menjawab pertanyaan siswa secara lengkap dan memastikan siswa menjadi jelas</t>
  </si>
  <si>
    <t>Pendidik berbicara baik dengan siswa</t>
  </si>
  <si>
    <t>Siswa berbicara sopan dengan Pendidik</t>
  </si>
  <si>
    <t>Pendidik dihormati siswa</t>
  </si>
  <si>
    <t>Pendidik diperhatikan oleh siswa</t>
  </si>
  <si>
    <t>Siswa berperanaktif dalam pembelajaran</t>
  </si>
  <si>
    <t>Pendidik menerima masukan dari siswa</t>
  </si>
  <si>
    <t>Pendidik memberikan kesempatan kepada siswa untuk berpartisipasi dalam pembelajaran</t>
  </si>
  <si>
    <t>Pendidik menjaga nama biak dirinya sendiri</t>
  </si>
  <si>
    <t>Pendidik menjaga nama baik teman sejawat</t>
  </si>
  <si>
    <t>Pendidik menjaga nama baik sekolah</t>
  </si>
  <si>
    <t>Pendidik mengawali pembelajaran tepat waktu</t>
  </si>
  <si>
    <t>Pendidik menutup pembelajaran tepat waktu</t>
  </si>
  <si>
    <t>Pendidik mempunyai jam mengajar cukup</t>
  </si>
  <si>
    <t>Pendidik membuat administrasi Pendidik</t>
  </si>
  <si>
    <t>Pendidik memperlakukan adil kepada semua siswa</t>
  </si>
  <si>
    <t>Pendidik memperhatikan kepada semua siswa</t>
  </si>
  <si>
    <t>Pendidik selalu menjawab semua pertanyaan siswa</t>
  </si>
  <si>
    <t>Pendidik menghargai pendapat siswa</t>
  </si>
  <si>
    <t>Pendidik dapat memberikan solusi dalam perbedaan antara siswa</t>
  </si>
  <si>
    <t>Pendidik berinteraksi kepada seluruh siswa tanpa membatasi pada kelompok tertentu</t>
  </si>
  <si>
    <t>Pendidik memberikan tekanan pada materi yang sulit</t>
  </si>
  <si>
    <t>Pendidik menyampaikan informasi yang mutakhir dalam PBM</t>
  </si>
  <si>
    <t>Pendidik terampil dalam menyampaikan materi pembelajaran</t>
  </si>
  <si>
    <t>Pendidik merespon pertanyaan/pendapat siswa</t>
  </si>
  <si>
    <t>Pendidik berideologi Pancasila</t>
  </si>
  <si>
    <t>Pendidik beretika</t>
  </si>
  <si>
    <t>Pendidik bekerja sama dengan Pendidik lain</t>
  </si>
  <si>
    <t>Pendidik saling membantu dengan teman sejawat</t>
  </si>
  <si>
    <t>Pendidik menghormati perbedaan dengan Pendidik lain</t>
  </si>
  <si>
    <t>Pendidik menghargai Pendidik lain</t>
  </si>
  <si>
    <t>Pendidik menghormati keberadaan Pendidik lain</t>
  </si>
  <si>
    <t>Pendidik menjadi anggota PGRI</t>
  </si>
  <si>
    <t>Pendidik terlibat dalam kepanitiaan</t>
  </si>
  <si>
    <t>Pendidik mengikuti Upacara</t>
  </si>
  <si>
    <t>Pendidik tidak terlibat Sara</t>
  </si>
  <si>
    <t>Pendidik tidak diskriminatif</t>
  </si>
  <si>
    <t>Pendidik berperilaku sopan</t>
  </si>
  <si>
    <t>Pendidik berpenampilan sopan</t>
  </si>
  <si>
    <t>Pendidik berbuat baik dengan siswa, orang tua dan teman sejawat</t>
  </si>
  <si>
    <t>Pendidik membagi pengalaman kepada teman sejawat</t>
  </si>
  <si>
    <t xml:space="preserve">Pendidik selalu disupervisi/divalidasi </t>
  </si>
  <si>
    <t>Pendidik aktif dalam forum Pendidik / MGMP</t>
  </si>
  <si>
    <t>Pendidik meninggalkan kelas dengan memberi tugas</t>
  </si>
  <si>
    <t>Siswa aktif selama Pendidik meninggalkan kelas</t>
  </si>
  <si>
    <t>Kelas diawasi oleh Pendidik piket</t>
  </si>
  <si>
    <t>Pendidik menjadi panitia/satgas</t>
  </si>
  <si>
    <t>Pendidik melaksanakan tugas lain dengan ijin kepala sekolah</t>
  </si>
  <si>
    <t>Pendidik selalu ijin jika meninggal sekolah</t>
  </si>
  <si>
    <t>Pendidik menghadiri rapat-rapat sekolah</t>
  </si>
  <si>
    <t>Pendidik tidak sering meninggalkan kelas</t>
  </si>
  <si>
    <t>Pendidik mengerjakan tugas lain diluar jam mengajar</t>
  </si>
  <si>
    <t>Pendidik mempunyai prestasi dalam rangka mewakili sekolah</t>
  </si>
  <si>
    <t>Pendidik sering mewakili sekolah dalam forum yang berdaampak terhadap nama baik sekolah</t>
  </si>
  <si>
    <t>Pendidik bangga dengan seragam PGRI</t>
  </si>
  <si>
    <t>Pendidik bangga dengan profesi Pendidik</t>
  </si>
  <si>
    <t>Pendidik peduli dengan teman sejawat</t>
  </si>
  <si>
    <t>Pendidik mempunyai kontribusi positif berkaitan dengan pekerjaannya</t>
  </si>
  <si>
    <t>Pendidik mempunyai kepedulian terhadap siswa</t>
  </si>
  <si>
    <t>Pendidik mempunyai kepedulian terhadap orang tua siswa</t>
  </si>
  <si>
    <t>Pendidik mempunyai catatan pertemuan dengan orang tua siswa</t>
  </si>
  <si>
    <t xml:space="preserve">Pendidik mempunyai catatan tentang kemajuan/kelemahan siswa </t>
  </si>
  <si>
    <t>Pendidik terlibat dalam kegiatan dengan masyarakat</t>
  </si>
  <si>
    <t>Pendidik berperan aktif dengan masyarakat sekitar</t>
  </si>
  <si>
    <t>Pendidik berkomunikasi aktif dengan masyarakat sekitar</t>
  </si>
  <si>
    <t>Pendidik berperan aktif dalam kegiatan sosial di masyarakat</t>
  </si>
  <si>
    <t>Pendidik menyusun rencana evaluasi diri</t>
  </si>
  <si>
    <t>Pendidik menyusun rencana PKB</t>
  </si>
  <si>
    <t>Pendidik memiliki jurnal</t>
  </si>
  <si>
    <t>Pendidik mengakses internet berkaitan dengan PKB</t>
  </si>
  <si>
    <t>Pendidik memiliki catatan hasil penilaian dari teman sejawat</t>
  </si>
  <si>
    <t xml:space="preserve">Pendidik mempunyai penilaian kinerja </t>
  </si>
  <si>
    <t xml:space="preserve">Pendidik mempunyai hasil penilaian terhadap dirinya </t>
  </si>
  <si>
    <t>Pendidik mempunyai program PKB berkaitan dengan mata pelajarannya</t>
  </si>
  <si>
    <t>Pendidik melakukan PTK</t>
  </si>
  <si>
    <t>Pendidik mengimplementasikan hasil PTK dalam kelasnya</t>
  </si>
  <si>
    <t xml:space="preserve">Pendidik berperan aktif dalam pelaksanaan PKB </t>
  </si>
  <si>
    <t>Pendidik berperan aktif dalam pelaksanaan PKB yang dilakukan Pendidik lain</t>
  </si>
  <si>
    <t>Pendidik melakukan penelitian</t>
  </si>
  <si>
    <t>Pendidik mempunyai karya ilmiah</t>
  </si>
  <si>
    <t>Pendidik mengikuti kegiatan ilmiah</t>
  </si>
  <si>
    <t>Pendidik memnfaatkan TIK dalam pelaksanaan PKB</t>
  </si>
  <si>
    <t>Pendidik bekerja sama dengan pihak lain dalam pelaksanaan PKB</t>
  </si>
  <si>
    <t>PENCERMATAN DAN PEMERIKSAAN BUKTI-BUKTI</t>
  </si>
  <si>
    <t xml:space="preserve"> </t>
  </si>
  <si>
    <t>Penilaian Kinerja Pendidik Kesetaraan adalah penilaian berbasis bukti yang dilakukan secara objektif, akuntabel,  transparan dan berorientasi pada proses.</t>
  </si>
  <si>
    <t xml:space="preserve">Bukti-bukti kinerja dapat berupa: </t>
  </si>
  <si>
    <t>a.</t>
  </si>
  <si>
    <t>bukti yang teramati (tangible evidences), seperti: performa, dokumen administrasi, data-data prestasi, foto, gambar, slide, video dan lain sebagainya.</t>
  </si>
  <si>
    <t>b.</t>
  </si>
  <si>
    <t>bukti yang tak teramati secara langsung (intangible evidences), seperti: sikap, perilaku, penampilan di sekolah dan lingkungannya.</t>
  </si>
  <si>
    <t>Bukti-bukti tersebut dapat diperoleh melalui pemeriksaan dokumen-dokumen, pengamatan dan wawancara dengan pihak-pihak terkait, seperti: kepala sekolah, sejawat pendidik, komite sekolah, peserta didik, mitra dunia usaha dan dunia industri.</t>
  </si>
  <si>
    <t>3.</t>
  </si>
  <si>
    <t>Penilaian dinyatakan dalam bentuk huruf A s.d E, dengan skala:  A (sempurna), A- (baik sekali, mendekati sempurna), B+ (baik sekali), B (baik), B- (memadai, mendekati  baik), C+  (cukupan/plus), C (cukup), C- (kurang, mendekati cukup), D (kurang), dan E (tidak ada bukti kinerja).</t>
  </si>
  <si>
    <t>&gt;79</t>
  </si>
  <si>
    <t>Kompetensi dan Indikator</t>
  </si>
  <si>
    <t>Hasil analisis kajian atau kesimpulan dari data/bukti-bukti/dokumen dan /atau catatan hasil pengamatan</t>
  </si>
  <si>
    <t>Pinilaian</t>
  </si>
  <si>
    <t>Mengenal karakteristik peserta didik</t>
  </si>
  <si>
    <t>Pendidik dapat mengidentifikasi karakteristik belajar setiap peserta didik di kelasnya.</t>
  </si>
  <si>
    <t>N</t>
  </si>
  <si>
    <t>X</t>
  </si>
  <si>
    <t>N*X</t>
  </si>
  <si>
    <t>Bukti fisik</t>
  </si>
  <si>
    <t>Daftar peserta didik.</t>
  </si>
  <si>
    <t>Catatan khusus tentang peserta didik (perihal kelebihan, kekurangan, kelemahan, kecenderungan perilaku mengganggu) yang perlu memperoleh perhatian Pendidik.</t>
  </si>
  <si>
    <t>A-</t>
  </si>
  <si>
    <t>Catatan kemajuan dan perkembangan peserta didik.</t>
  </si>
  <si>
    <t>B+</t>
  </si>
  <si>
    <t>Hasil ulangan harian.</t>
  </si>
  <si>
    <t>Sebelum pengamatan</t>
  </si>
  <si>
    <t>Pendidik dapat menjelaskan kemampuan belajar empat peserta didik yang ditunjuk secara acak.</t>
  </si>
  <si>
    <t>B-</t>
  </si>
  <si>
    <t>Pendidik dapat menyebutkan 4 peserta didik yang mempunyai karakteristik berbeda.</t>
  </si>
  <si>
    <t>C+</t>
  </si>
  <si>
    <t>Pendidik dapat menyebutkan peserta didik yang paling pandai/lemah di kelasnya.</t>
  </si>
  <si>
    <t>Selama pengamatan</t>
  </si>
  <si>
    <t>Pendidik mengecek kahadiran Peserta didik.</t>
  </si>
  <si>
    <t>Pendidik menyiapkan peserta didik secara psikis dan fisik untuk mengikuti pembelajaran.</t>
  </si>
  <si>
    <t>Memberi motivasi kepada peserta didik.</t>
  </si>
  <si>
    <t>Pendidik memastikan bahwa semua peserta didik mendapatkan kesempatan yang sama untuk berpartisipasi aktif dalam kegiatan pembelajaran.</t>
  </si>
  <si>
    <t>Pendidik dapat memberi klasifikasi umum kemampuan belajar peserta didik di kelasnya (berdasarkan potensi kecerdasannya).</t>
  </si>
  <si>
    <t>Pendidik dapat menyebut jika ada peserta didik yang memerlukan perhatian khusus (misalnya karena berkelainan fisik atau sulit belajar/slow leaner atau karena sebab yang lain-lain).</t>
  </si>
  <si>
    <t>Pendidik dapat menjelaskan langkah-langkah (yang sifatnya pedagogis) dalam merancang pembelajaran untuk peserta didik yang beragam.</t>
  </si>
  <si>
    <t>Pendidik berusaha menciptakan suasana yang kelas yang termotivasi untuk belajar.</t>
  </si>
  <si>
    <t>Pendidik mempergunakan strategi/metode/teknik pembelajaran yang memungkinkan semua peserta didik berpartisipasi aktif dalam kegiatan pembelajaran.</t>
  </si>
  <si>
    <t>Pendidik mempergunakan alat/media yang tepat sehingga semua peserta didik dapat mengikuti kegiatan pembelajaran secara optimal.</t>
  </si>
  <si>
    <t>= 75</t>
  </si>
  <si>
    <t>1.3</t>
  </si>
  <si>
    <t>Pendidik dapat mengatur kelas untuk memberikan kesempatan belajar yang sama pada semua peserta didik dengan kelainan fisik dan kemampuan belajar yang berbeda.</t>
  </si>
  <si>
    <t>Pendidik dapat menjelaskan bagaimana memberi kesempatan yang sama pada peserta didik yang berbeda dari segi fisik maupun kemampuan belajar.</t>
  </si>
  <si>
    <t>Pengaturan tempat duduk sesuai karakteristik peserta didik dan aktivitas pembelajaran yang dilakukan.</t>
  </si>
  <si>
    <t>Pendidik berusaha menciptakan keteraturan dan disiplin peserta didik selama kegiatan pembelajaran.</t>
  </si>
  <si>
    <t>Pendidik berusaha memastikan bahwa semua peserta didik aktif dalam kegiatan pembelajaran (dengan berkeliling kelas dan/atau memberi pehatian yang merata ke semua peserta didik).</t>
  </si>
  <si>
    <t>Pendidik berusaha memastikan semua peserta didik memahami isi materi pembelajaran.</t>
  </si>
  <si>
    <t>&gt;75</t>
  </si>
  <si>
    <t>1.4</t>
  </si>
  <si>
    <t>Pendidik mencoba mengetahui penyebab penyimpangan perilaku peserta didik untuk mencegah agar perilaku tersebut tidak merugikan peserta didik lainnya.</t>
  </si>
  <si>
    <t>Catatan kejadian/anekdot/kasus-kasus.</t>
  </si>
  <si>
    <t>Pendidik peduli dan memberi perhatian apabila ada peserta didik yang beraktifitas lain selama kegiatan pembelajaran.</t>
  </si>
  <si>
    <t>Pendidik berusaha mendekati (menaruh peduli atau bertanya) pada peserta didik yang kurang fokus, seperti mengantuk, tidak memperhatikan, ramai sendiri, mengganggu kawan dan perilaku lain yang sejenis.</t>
  </si>
  <si>
    <t>1.5</t>
  </si>
  <si>
    <t>Pendidik membantu mengembangkan potensi dan mengatasi kekurangan peserta didik.</t>
  </si>
  <si>
    <t>Catatan khusus tentang peserta didik (perihal kelebihan, kekurangan, kelemahannya, terutama berdasarkan hasil tes IQ) yang perlu memperoleh perhatian Pendidik.</t>
  </si>
  <si>
    <t>Hasil analisis evaluasi belajar.</t>
  </si>
  <si>
    <t>Hasil analisis dan identifikasi kesulitan belajar.</t>
  </si>
  <si>
    <t>Program remidi dan pengayaan.</t>
  </si>
  <si>
    <t>Selama kegiatan pembelajaran, Pendidik selalu berusaha mengecek pemahaman Peserta didik.</t>
  </si>
  <si>
    <t>Selama kegiatan pembelajaran, Pendidik berusaha memberi tekanan penjelasan pada peserta didik, misalnya karena ada beberapa peserta didik agak sulit memahami pelajaran.</t>
  </si>
  <si>
    <t>Pendidik menjawab pertanyaan-pertanyaan peserta didik dengan benar dan dengan bahasa yang mudah dipahami.</t>
  </si>
  <si>
    <t>Pendidik memberikan tugas pada Peserta didik.</t>
  </si>
  <si>
    <t>1.6</t>
  </si>
  <si>
    <t>Pendidik memperhatikan peserta didik dengan kelemahan fisik tertentu agar dapat mengikuti aktivitas pembelajaran, sehingga peserta didik tersebut tidak termarginalkan (tersisihkan, diolok‐olok, minder dan sebagainya).</t>
  </si>
  <si>
    <t>Pendidik dapat menjelaskan karakteristik umum keadaan dan perkembangan fisik peserta didik di kelasnya.</t>
  </si>
  <si>
    <t xml:space="preserve">Pendidik dapat dengan jelas menyebutkan jika ada peserta didik yang memiliki keterbatasan atau kelemahan fisik. </t>
  </si>
  <si>
    <t>Pendidik dapat menjelaskan metode/teknik/trik yang dilakukan sehingga peserta didik yang memiliki keterbatasan/kelemahan fisik dapat mengikuti kegiatan pembelajaran dengan baik dan aman.</t>
  </si>
  <si>
    <t>Pendidik mendekat/mendatangi peserta didik yang memiliki keterbatasan/kelemahan fisik, misalnya untuk memberi motivasi, memberi penjelasan tambahan atau kegiatan lain yang sesuai.</t>
  </si>
  <si>
    <t>Menguasai teori belajar dan prinsip-prinsip pembelajaran yang mendidik</t>
  </si>
  <si>
    <t>2.1</t>
  </si>
  <si>
    <t>Pendidik memberi kesempatan kepada peserta didik untuk menguasai materi pembelajaran sesuai usia dan kemampuan belajarnya melalui pengaturan proses pembelajaran dan aktivitas yang bervariasi.</t>
  </si>
  <si>
    <t>Rencana Pelaksanaan Pembelajaran (RPP).</t>
  </si>
  <si>
    <t>Tujuan pembelajaran (dalam RPP) dirumuskan berdasarkan hasil pemetaan SK KD dengan mempertimbangkan kemampuan rata-rata peserta didik.</t>
  </si>
  <si>
    <t>Pembelajaran dirancang mempergunakan metode/teknik yang sesuai untuk mengembangkan potensi kecerdasan dan keberbakatan peserta didik yang beragam.</t>
  </si>
  <si>
    <t>Pendidik mengajukan pertanyaan-pertanyaan yang mengaitkan pengetahuan sebelumnya dengan materi yang akan dipelajari.</t>
  </si>
  <si>
    <t>Pendidik menyampaikan kompetensi yang akan dicapai dalam kegiatan pembelajaran.</t>
  </si>
  <si>
    <t>Pendidik menyampaikan cakupan materi dan uraian kegiatan pembelajaran sesuai silabus.</t>
  </si>
  <si>
    <t>Pendidik mengimplementasikan metode/teknik pembelajaran yang bervariasi untuk memberi kesempatan peserta didik menguasai materi sesuai kemampuan masing-masing.</t>
  </si>
  <si>
    <t>Pendidik dengan cermat mengatur tempo kegiatan pembelajaran seraya memantau penguasaan materi oleh peserta didik.</t>
  </si>
  <si>
    <t>Pendidik memberi kesempatan peserta didik untuk bertanya, berdiskusi/sharing dengan teman-temannya agar penguasai materi pembelajaran lebih merata.</t>
  </si>
  <si>
    <t xml:space="preserve"> = 75</t>
  </si>
  <si>
    <t>2.2</t>
  </si>
  <si>
    <t>Pendidik selalu memastikan tingkat pemahaman peserta didik terhadap materi pembelajaran tertentu dan menyesuaikan aktivitas pembelajaran berikutnya berdasarkan tingkat pemahaman tersebut.</t>
  </si>
  <si>
    <t>Pendidik dapat menjelaskan langkah-langkah penentuan KKM denngan mempertimbangkan kemampuan rata-rata peserta didik.</t>
  </si>
  <si>
    <t>Pendidik melakukan apersepsi, misalnya dengan mengajukan pertanyaan-pertanyaan yang mengaitkan pengetahuan sebelumnya dengan materi yang akan dipelajari.</t>
  </si>
  <si>
    <t>Pendidik mengajukan pertanyaan-pertanyaan apakah peserta didik siap untuk melanjutkan membahas materi ajar selanjutnya.</t>
  </si>
  <si>
    <t>Pendidik tanggap apabila ada tanda-tanda peserta didik tertentu kurang atau belam memahami materi pembelajaran.</t>
  </si>
  <si>
    <t>Pendidik melakukan penyesuaian tempo (kecepatan), metode/teknik pembelajaran sesuai kebutuhan, misalnya karena temponya terlalu cepat atau motode/teknik yang dipergunakan kurang tepat untuk kondisi kelas tertentu.</t>
  </si>
  <si>
    <t>Pendidik mencatat hal-hal penting terkait dengan problem pembelajaran untuk ditindaklanjuti dan/atau diperbaiki pada rencana pembelajaran selanjutnya.</t>
  </si>
  <si>
    <t>2.3</t>
  </si>
  <si>
    <t>Pendidik dapat menjelaskan alasan pelaksanaan kegiatan/aktivitas yang dilakukannya, baik yang sesuai maupun yang berbeda dengan rencana, terkait keberhasilan pembelajaran.</t>
  </si>
  <si>
    <t>Pendidik melaksanakan pembelajan sesuai skenario yang telah direncanakan.</t>
  </si>
  <si>
    <t>Setelah pengamatan</t>
  </si>
  <si>
    <t>Pendidik dapat menjelaskan langkah-langkah pembelajaran yang 'memang' sesuai dengan rencana dalam RPP dan mengapa hal itu dilakukan.</t>
  </si>
  <si>
    <t>Pendidik dapat menjelaskan adanya perubahan langkah pembelajaran dari yang telah direncanakan dalam RPP dan mengapa hal itu dilakukan.</t>
  </si>
  <si>
    <t>2.4</t>
  </si>
  <si>
    <t>Pendidik menggunakan berbagai teknik untuk memotiviasi kemauan belajar peserta didik.</t>
  </si>
  <si>
    <t>Pendidik memberi paparan singkat skenario kegiatan pembelajaran (aktivitas apa saja yang akan dilakukan Peserta didik dan Pendidik) dan teknik-teknik motivasi apa yang akan dilakukan.</t>
  </si>
  <si>
    <t>Pendidik membuka kegiatan pembelajaran dengan salam dan berdoa -- agar kegiatan pembelajaran  berjalan lancar dan memperoleh ilmu yang manfaat.</t>
  </si>
  <si>
    <t>Pendidik menyiapkan peserta didik secara fisik maupun psikis untuk siap mengikuti kegiatan pembelajaran</t>
  </si>
  <si>
    <t>Pendidik secara singkat mengungkapkan nilai-guna atau pentingnya belajar bidang ilmu ini untuk meraih sukses, sehingga peserta didik termotivasi untuk belajar sungguh-sungguh.</t>
  </si>
  <si>
    <t>Pendidik mempergunakan berbagai teknik membangun dan menjaga motivasi belajar, baik secara klasikal dan/atau perorangan tertentu yang memerlukan perhatian.</t>
  </si>
  <si>
    <t>2.5</t>
  </si>
  <si>
    <t>Pendidik merencanakan kegiatan pembelajaran yang saling terkait satu sama lain, dengan memperhatikan tujuan pembelajaran maupun proses belajar peserta didik.</t>
  </si>
  <si>
    <t>Pendidik dapat menjelaskan kaitan antara kegiatan pembelajaran sekarang dengan kegiatan pembelajaran sebelumnya.</t>
  </si>
  <si>
    <t>Pendidik dapat menjelaskan kaitan rasional antara materi ajar, tujuan pembelajaran, indikator pencapaian kompetensi, kompetensi dasar dan standar kompetensi.</t>
  </si>
  <si>
    <t>2.6</t>
  </si>
  <si>
    <t>Pendidik memperhatikan respon peserta didik yang belum/kurang memahami materi pembelajaran yang diajarkan dan menggunakannya untuk memperbaiki rancangan pembelajaran berikutnya.</t>
  </si>
  <si>
    <t>Perhatian Pendidik menyebar dapat menjangkau seluruh perserta didik.</t>
  </si>
  <si>
    <t>Pendidik mendorong peserta didik untuk bertanya, baik karena belum faham atau karena ingin tahu lebih lanjut.</t>
  </si>
  <si>
    <t>Pendidik menjawab pertanyaan-pertanyaan peserta didik dengan baik dan dengan sikap yang mendidik.</t>
  </si>
  <si>
    <t>Pendidik mencatat temuan (hal-hal penting atau masalah) yang muncul selama kegiatan berlangsung untuk perbaikan rancangan pembalajan selanjutnya.</t>
  </si>
  <si>
    <t>Pengembangan Kurikulum</t>
  </si>
  <si>
    <t>3.1</t>
  </si>
  <si>
    <t>Pendidik  dapat menyusun silabus yang sesuai dengan kurikulum</t>
  </si>
  <si>
    <t>SK dan KD.</t>
  </si>
  <si>
    <t>Pemetaan SK dan KD</t>
  </si>
  <si>
    <t>Sialabus</t>
  </si>
  <si>
    <t>4.</t>
  </si>
  <si>
    <t>RPP</t>
  </si>
  <si>
    <t>Program Tahunan</t>
  </si>
  <si>
    <t>6.</t>
  </si>
  <si>
    <t>Program Semester</t>
  </si>
  <si>
    <t>7.</t>
  </si>
  <si>
    <t>Program dan Pelaksanaan Harian</t>
  </si>
  <si>
    <t>8.</t>
  </si>
  <si>
    <t>Pendidik menjelaskan bagaimana silabus itu disusun berdasarkan hasil analisis SK-KD.</t>
  </si>
  <si>
    <t>9.</t>
  </si>
  <si>
    <t>Pendidik menjelaskan bagaimana menyusun RPP sesuai silabus.</t>
  </si>
  <si>
    <t>&gt;85</t>
  </si>
  <si>
    <t>3.2</t>
  </si>
  <si>
    <t>Pendidik merancang rencana pembelajaran yang sesuai dengan silabus untuk membahas materi ajar tertentu agar peserta didik dapat mencapai kompetensi dasar yang ditetapkan</t>
  </si>
  <si>
    <t>Pendidik mengajar sesuai dengan RPP.</t>
  </si>
  <si>
    <t>Materi yang diajarkan sesuai dengan RPP.</t>
  </si>
  <si>
    <t>Materi yang diajarkan mutakhir.</t>
  </si>
  <si>
    <t>Pendidik mempergunakan buku ajar yang telah ditetapkan oleh Menteri.</t>
  </si>
  <si>
    <t>Selain buku teks, Pendidik juga mempergunakan buku referensi dan sumber belajar lainnya.</t>
  </si>
  <si>
    <t>Pendidik membiasakan peserta didik menggunakan buku-buku dan sumber belajar yang lain di perpustakaan.</t>
  </si>
  <si>
    <t>3.3</t>
  </si>
  <si>
    <t>Pendidik mengikuti urutan materi pembelajaran dengan memperhatikan tujuan pembelajaran</t>
  </si>
  <si>
    <t>Materi pembelajaran dikembangkan sesuai herarki dan struktur keilmuannya.</t>
  </si>
  <si>
    <t>Materi pembelajaran dikembangkan mendukung tercapainya kompetensi lulusan.</t>
  </si>
  <si>
    <t>Pendidik menyajikan materi pembelajaran secara runtut dan logis.</t>
  </si>
  <si>
    <t>Pendidik menyajikan materi pembelajaran sesuai kompetensi yang hendak dicapai.</t>
  </si>
  <si>
    <t>3.4</t>
  </si>
  <si>
    <t>Pendidik memilih pembelajaran yang : a) sesuai dengan tujuan pembelajaran; b) tepat dan muthakir; c) sesuai dengan usia dan tingkat kemampuan belajar peserta didik; d) dapat dilaksanakan dikelas; dan e) sesuai dengan konteks kehidupan sehari-hari peserta didik.</t>
  </si>
  <si>
    <t>Materi yang dipilih dan dikembangkan sesuai tujuan pembelajaran.</t>
  </si>
  <si>
    <t>Materi pembelajaran dirancang bisa dilaksanakan di kelas atau di luar kelas (seperti lab, bengkel dan sebagainya).</t>
  </si>
  <si>
    <t>Materi pembelajaran sesuai dengan tingkatan kelasnya.</t>
  </si>
  <si>
    <t>Pendidik menyampaikan materi dengan tepat.</t>
  </si>
  <si>
    <t>Pendidik mengaitkan materi pelajaran dengan kehidupan sehari-hari.</t>
  </si>
  <si>
    <t>Kegiatan Pembelajaran yang Mendidik</t>
  </si>
  <si>
    <t>4.1</t>
  </si>
  <si>
    <t>Pendidik melaksanakan aktifitas pembelajaran sesui dengan rancangan yang telah disusun secara lengkap dan pelaksanan aktivitas tersebut mengindikasikan bahwa Pendidik mengerti tentang tujuannya.</t>
  </si>
  <si>
    <t>RPP.</t>
  </si>
  <si>
    <t>Silabus.</t>
  </si>
  <si>
    <t>Pendidik menjelaskan cakupan materi yang akan dibahas dan bagaimana kaitan materi itu dengan kompetensi yang akan dicapai.</t>
  </si>
  <si>
    <t>Pendidik menjelaskan strategi apa yang dipergunakan apabila peserta didik mengalami kesulitan memahami materi pelajaran.</t>
  </si>
  <si>
    <t>Pendidik menjelaskan bagaimana cara menentukan tingkat pemahaman peserta didik di kelasnya.</t>
  </si>
  <si>
    <t>Pendidik menjelaskan tingkat keberhasilan pembelajaran yang telah dilaksanakan.</t>
  </si>
  <si>
    <t>4.2</t>
  </si>
  <si>
    <t>Pendidik melaksanakan aktivitas pembelajaran yang bertujuan untuk membantu proses belajar peserta didik, bukan untuk menguji sehingga membuat peserta didik merasa tertekan.</t>
  </si>
  <si>
    <t>RPP yang memuat kegiatan pembelajaran: meliputi kegiatan pendahuluan, kegiatan inti (EEK) dan kegiatan penutup.</t>
  </si>
  <si>
    <t xml:space="preserve">Pendidik mengajar dengan sikap, gesture, tutur kata dan ungkapan-ungkapan yang baik dan pendidik. </t>
  </si>
  <si>
    <t>Pendidik menghargai setiap pendapat dan/atau pertanyaan peserta didik.</t>
  </si>
  <si>
    <t>Pendidik mengajar dengan mantap, berwibawa dan tidak menunjukkan sikap emosional (misalnya marah kepada peserta didik).</t>
  </si>
  <si>
    <t>Pendidik tidak melakukan 'tekanan'  sehingga peserta didik atau kelas menjadi takut.</t>
  </si>
  <si>
    <t>Pendidik tidak memberi label 'bodoh' atau lain yang sejenis pada peserta didik yang salah dalam memahami atau belum memahami materi pembelajaran.</t>
  </si>
  <si>
    <t>4.3</t>
  </si>
  <si>
    <t>Pendidik mengkomunikasikan informasi baru (misalnya materi tambahan) sesuai dengan usia dan tingkat kemampuan belajar peserta didik.</t>
  </si>
  <si>
    <t>Pendidik menjelaskan bagaimana usaha yang dilakukan untuk  meng-'up-date' ilmu dan pengetahuannya.</t>
  </si>
  <si>
    <t>Pendidik memasukkan informasi baru (temuan mutaakhir) di bidang ilmu yang sedang dipelajarinya dalam pembelajaran.</t>
  </si>
  <si>
    <t>Pemilihan materi pembelajaran (termasuk informasi baru) sesuai usia dan tingkat kemampuan belajar perserta didik.</t>
  </si>
  <si>
    <t>Pendidik menghargai pendapat atau pertanyaan peserta didik yang memuat hal baru (mutaakhir) untuk dapat memperkaya pengetahuan peserta didik.</t>
  </si>
  <si>
    <t>4.4</t>
  </si>
  <si>
    <t>Pendidik menyikapi kesalahan yang dilakukan peserta didik sebagai tahapan proses pembelajaran, bukan semata-mata kesalahan yang harus dikoreksi. Misalnya: dengan mengetahui terlebih dahulu peserta didik lain yang setuju/tidak setuju dengan jawaban tersebut, sebelum memberikan penjelasan tentang jawaban yg benar.</t>
  </si>
  <si>
    <t>Pendidik mengajukan pertanyaan atau tugas-tugas (untuk mengerjakan/melaksanakan sesuatu) kepada peserta didik secara langsung.</t>
  </si>
  <si>
    <t>Pendidik melibatkan peserta didik untuk mencari jawab/pemecahan/penyelesaian suatu masalah/tugas yang telah diajukan tanpa rasa takut.</t>
  </si>
  <si>
    <t>Pendidik menghargai setiap jawaban/pemecahan/penyelesaian yang diajukan peserta didik.</t>
  </si>
  <si>
    <t>Pendidik memberi penjelasan jawaban/pemecahan/penyesaian yang benar.</t>
  </si>
  <si>
    <t>Pendidik memberikan penguatan dalam bentuk lisan/isyarat atau yang lain untuk memantapkan perolehan belajar peserta didik.</t>
  </si>
  <si>
    <t>4.5</t>
  </si>
  <si>
    <t>Pendidik melaksanakan kegiatan pembelajaran sesuai isi kurikulum dan mengkaitkannya dengan konteks kehidupan sehari-hari peserta didik.</t>
  </si>
  <si>
    <t>SK, KD, Silabus dan RPP.</t>
  </si>
  <si>
    <t>Ilustrasi/contoh-contoh atau alat peraga yang dipergunakan Pendidik adalah ilustrasi/contoh/peraga yang terkait dengan kehidupan atau lingkungan sehari-hari peserta didik.</t>
  </si>
  <si>
    <t>Pendidik memasukkan penjelasan perihal nilai-guna (manfaat) bidang ilmu yang sedang dikaji dalam kehidupan sehari-hari atau masa depan peserta didik.</t>
  </si>
  <si>
    <t>Pendidik mengajak peserta didik mengeksplor (mencari) contoh tokoh-tokoh sukses atau dikenal di bidang ilmu yang sedang dipelajari.</t>
  </si>
  <si>
    <t>4.6</t>
  </si>
  <si>
    <t>Pendidik melakukan aktivitas pembelajaran secara bervariasi dengan waktu yang cukup untuk kegiatan pembelajaran yang sesuai dengan usia dan tingkat kemampuan belajar dan mempertahankan perhatian peserta didik</t>
  </si>
  <si>
    <t>RPP mencantumkan rincian waktu kegiatan pembelajaran, meliputi kegiatan pendahuluan, kegiatan inti dan penutup.</t>
  </si>
  <si>
    <t>Kegiatan pembelajaran secara keseluruhan terlaksana sesuai alokasi waktu yang tersedia.</t>
  </si>
  <si>
    <t>Pendidik menyampaikan materi pembelajaran dengan metode/teknik yang bervariasi.</t>
  </si>
  <si>
    <t>Pendidik mempergunakan alat/media pembelajaran yang menarik (perhatian) peserta didik.</t>
  </si>
  <si>
    <t>Pendidik memulai dan mengakhiri kegiatan pembelajaran tepat waktu.</t>
  </si>
  <si>
    <t>4.7</t>
  </si>
  <si>
    <t>Pendidik mengelola kelas dengan efektif tanpa mendominasi atau sibuk dengan kegiatannya sendiri agar semua waktu peserta dapat termanfaatkan secara produktif.</t>
  </si>
  <si>
    <t>Peserta didik aktif, kegiatan pembelajaran berpusat pada peserta didik untuk mencapai kompetensi yang diharapkan.</t>
  </si>
  <si>
    <t>Kegiatan pembelajaran berjalan tertib, interaktif, menantang dan memotivasi peserta didik untuk berpartisipasi secara aktif.</t>
  </si>
  <si>
    <t>Pendidik memberi penguatan dan umpan balik terhadap respon dan hasil belajar peserta didik selama proses pembelajaran berlangsung.</t>
  </si>
  <si>
    <t>Pendidik tidak mendominasi dengan sibuk dengan aktivitasnya sendiri.</t>
  </si>
  <si>
    <t>Pendidik mencatat hal-hal yang mungkin perlu perbaikan pada pembelajaran berikutnya.</t>
  </si>
  <si>
    <t>4.8</t>
  </si>
  <si>
    <t>Pendidik mampu menyesuaikan aktivitas pembelajaran yang dirancang dengan kondisi kelas.</t>
  </si>
  <si>
    <t>Pendidik menyesuaikan materi pelajaran dengan kecapatan dan kemampuan belajar peserta didik.</t>
  </si>
  <si>
    <t>Pembelajaran dilakukan secara bertahap sesuai prinsip pembelajaran tuntas (mastery learning) sehingga mencapai ketuntasan yang diharapkan.</t>
  </si>
  <si>
    <t>Untuk mencapai kompetensi yang diharapkan, Pendidik menerapkan strategi/metode/teknik pembelajaran yang sesuai dengan kondisi dan karakteristik peserta didik.</t>
  </si>
  <si>
    <t>Pendidik melakukan perubahan/penyesuaian strategi/metode/teknik pembelajaran secara fleksibel dan tepat sesuai perkembangan kelas.</t>
  </si>
  <si>
    <t>4.9</t>
  </si>
  <si>
    <t>Pendidik memberikan banyak kesempatan kepada peserta didik untuk bertanya, mempraktekkan dan berinteraksi dengan peserta didik lain.</t>
  </si>
  <si>
    <t>Pendidik melibatkan peserta didik secara aktif dalam setiap kegiatan pembelajaran.</t>
  </si>
  <si>
    <t>Pendidik mendorong dan memfasilitasi peserta didik berpartisipasi  dalam pembahasan/diskusi/tanya jawab untuk memahami materi pembelajaran.</t>
  </si>
  <si>
    <t>Beberapa Peserta didik mengajukan pertanyaan yang mengarah pada penguasaan kompetensi yang diharapkan.</t>
  </si>
  <si>
    <t>Ada interaksi yang dinamis antar Peserta didik dalam kegiatan pembelajaran.</t>
  </si>
  <si>
    <t>4.10</t>
  </si>
  <si>
    <t>Pendidik mengatur pelaksanaan aktivitas pembelajaran secara sistematis untuk membantu proses belajar peserta didik. Sebagai contoh: Pendidik menambah informasi baru setelah mengevaluasi pemahaman peserta didik terhadap materi sebelumnya.</t>
  </si>
  <si>
    <t>Pendidik mereview materi sebelumnya.</t>
  </si>
  <si>
    <t xml:space="preserve">Pendidik melakukan penilaian selama proses berlangsung (dengan teknik pengamatan atau mengajukan pertanyaan) untuk mengetahui tingkat pemahaman peserta didik. </t>
  </si>
  <si>
    <t>Pendidik menambah informasi/pengetahuan baru dalam pembelajaran secara bertahap.</t>
  </si>
  <si>
    <t>4.11</t>
  </si>
  <si>
    <t>Pendidik menggunakan alat bantu mengajar, dan/atau audio-visual (termasuk TIK) untuk meningkatkan motivasi belajar peserta didik dalam mencapai tujuan pembelajaran</t>
  </si>
  <si>
    <t xml:space="preserve">RPP (terutama komponen ke-9 kegiatan pembelajaran) memuat unsur pemanfaatan alat bantu pembelajaran (papan tulis, audio-visual, TIK dan media lain) untuk mendukung tercapainya ketuntasan belajar. </t>
  </si>
  <si>
    <t>Pendidik secara efektif mempergunakan alat bantu pembelajaran (misalnya papan tulis, audio visual, TIK dan media lain) untuk menjaga fokus perhatian dan motivasi peserta didik.</t>
  </si>
  <si>
    <t>Pendidik terampil mempergunakan media pembelajaran.</t>
  </si>
  <si>
    <t>Memahami dan mengembangkan potensi</t>
  </si>
  <si>
    <t>5.1</t>
  </si>
  <si>
    <t>Pendidik menganalisis hasil belajar berdasarkan segala bentuk penilaian terhadap setiap peserta didik untuk mengetahui tingkat kemajuan masing-masing</t>
  </si>
  <si>
    <t>Kumpulan soal (ulangan harian, ulangan tengah semester, ulangan akhir semester).</t>
  </si>
  <si>
    <t>Kisi-kisi, kunci jawaban dan petunjuk penilaian (UH, UTS, UAS).</t>
  </si>
  <si>
    <t>Analisis butir soal (tingkat kesukaran, daya beda).</t>
  </si>
  <si>
    <t xml:space="preserve">Kumpulan (daftar) nilai </t>
  </si>
  <si>
    <t>Analisis hasil evaluasi</t>
  </si>
  <si>
    <t>Analisis ketuntasan individual</t>
  </si>
  <si>
    <t>Analisis ketuntasan klasikal.</t>
  </si>
  <si>
    <t>Sebelum atau sesudah pengamatan</t>
  </si>
  <si>
    <t>Pendidik menjelaskan manfaat penilaian dan/atau analisis hasil penilaian untuk mengetahui kemajuan belajar masing-masing peserta didik.</t>
  </si>
  <si>
    <t xml:space="preserve">Pendidik menjelaskan rencana tindak lanjut terkait hasil penilaian yang terkategori kelompok atas, tengah dan bawah. </t>
  </si>
  <si>
    <t>5.2</t>
  </si>
  <si>
    <t>Pendidik merancang dan melaksanakan aktivitas pembelajaran yang mendorong peserta didik untuk belajar sesuai dengan kecakapan dan pola belajar masing-masing.</t>
  </si>
  <si>
    <t>Pendidik memiliki data atau dapat menjelaskan kecenderungan variasi gaya belajar peserta didik, yaitu visual, auditif dan kinestetik.</t>
  </si>
  <si>
    <t xml:space="preserve">Catatan khusus tentang peserta didik perihal kelebihan, bakat-bakat atau minat tertentu yang dapat dikembangkan melalui kegiatanpembelajaran. </t>
  </si>
  <si>
    <t>Pendidik memperhatikan dengan baik faktor perbedaan individual (individual differences) setiap peserta didik.</t>
  </si>
  <si>
    <t>Pendidik memotivasi dan memfasilitasi perkembangan aspek pengetahuan, sikap dan keterampilan secara tepat dan mencakup semua peserta didik.</t>
  </si>
  <si>
    <t>Pendidik memberi peluang peserta didik mendapat penjelasan tambahan (apabila diperlukan) untuk mendalami materi pembelajaran, misalnya setelah pembelajaran selesai.</t>
  </si>
  <si>
    <t>5.3</t>
  </si>
  <si>
    <t>Pendidik merancang dan melaksanakan aktivitas pembelajaran untuk memunculkan daya kreativitas dan kemampuan berfikir kritis peserta didik.</t>
  </si>
  <si>
    <t>Peserta didik antusias mengikuti kegiatan pembelajaran yang dirancang berbasis PAIKEM.</t>
  </si>
  <si>
    <t>Peserta didik memperoleh kesempatan yang cukup untuk berprakarsa (memunculkan daya kreativitas) sesuai kemampuan masing-masing.</t>
  </si>
  <si>
    <t>Peserta didik didorong dan memperoleh ruang yang cukup untuk mengembangkan daya berfikir kritis, bertanya atau mempertanyakan sesuatu terkait materi ajar.</t>
  </si>
  <si>
    <t>Pendidik menghargai dan mengakomodasi setiap usulan, pendapat, ide atau gagasan kreatif peserta didik.</t>
  </si>
  <si>
    <t>Pendidik memberikan konfirmasi (umpan balik positif dan penguatan) atas usulan, pendapat, ide atau gagasan kreatif peserta didik.</t>
  </si>
  <si>
    <t>5.4</t>
  </si>
  <si>
    <t>Pendidik secara aktif membantu peserta didik dalam proses pembelajaran dengan memberikan perhatian kepada setiap individu.</t>
  </si>
  <si>
    <t>Pendidik dapat menjelaskan adanya keunikan individual peserta didik, misalnya terkait perbedaan kemampuan belajar, gaya belajar, minat dan kecenderungan bakat masing-masing.</t>
  </si>
  <si>
    <t>Volume dan intonasi suara Pendidik dalam proses pembelajaran dapat didengar dengan baik oleh seluruh peserta didik.</t>
  </si>
  <si>
    <t>Perhatian Pendidik merata,  tidak hanya fokus pada kelompok atau sudut (arah pandang) ruang tertentu.</t>
  </si>
  <si>
    <t>Pendidik berkeliling kelas untuk menjangkau perhatian seluruh ruang dan peserta didik.</t>
  </si>
  <si>
    <t>Pendidik mengetahui dan segera mendekati, misalnya ada peserta didik yang belum faham atau perlu penjelasan tambahan atau penguatan untuk ketuntasan belajarnya.</t>
  </si>
  <si>
    <t>5.5</t>
  </si>
  <si>
    <t>Pendidik dapat mengidentifikasi dengan benar tentang bakat, minat, potensi, dan kesulitan belajar masing-masing peserta didik.</t>
  </si>
  <si>
    <t>Data hasil belajar peserta didik.</t>
  </si>
  <si>
    <t>Analisis hasil belajar Peserta didik.</t>
  </si>
  <si>
    <t>Identifikasi dan analisis kesulitan belajar Peserta didik.</t>
  </si>
  <si>
    <t>Program dan pelaksanaan program remidi.</t>
  </si>
  <si>
    <t>Program dan pelaksanaan program pengayaan.</t>
  </si>
  <si>
    <t>Pendidik menjelaskan apakah ada peserta didik yang perlu mendapatkan perhatian khusus untuk pengembangan potensi kecerdasan dan keberbakatannya.</t>
  </si>
  <si>
    <t>5.6</t>
  </si>
  <si>
    <t>Pendidik memberikan kesempatan belajar kepada peserta didik sesuai dengan cara belajarnya masing-masing.</t>
  </si>
  <si>
    <t>Pendidik menjelaskan bagaimana RPP disusun dengan memperhatikan perbedaan invidu peserta didik, terutama menyangkut perbedaan cara (gaya) belajar masing-masing.</t>
  </si>
  <si>
    <t>Pendidik menjelaskan bagaimana memilih metode pembelajaran bervariasi untuk melayani perbedaan cara (gaya) belajar visual, auditif dan kinestetik peserta didik.</t>
  </si>
  <si>
    <t xml:space="preserve">Pendidik mengelola kelas dan menerapkan metode pembelajaran yang bervariasi untuk mengakomodasi dan melayani perbedaan cara (gaya) belajar peserta didik. </t>
  </si>
  <si>
    <t>Pendidik memberi penugasan-penugasan (pertanyaan atau melakukan sesuatu) yang sesuai kecenderungan gaya belajar peserta didik.</t>
  </si>
  <si>
    <t>5.7</t>
  </si>
  <si>
    <t>Pendidik memusatkan perhatian pada interaksi dengan peserta didik dan mendorongnya untuk memahami dan menggunakan informasi yang disampaikan.</t>
  </si>
  <si>
    <t>Pendidik melibatkan peserta didik secara aktif dalam setiap tahapan kegiatan pembelajaran.</t>
  </si>
  <si>
    <t>Pembelajaran berlangsung dinamik, ada interaksi antar peserta didik dan antara peserta didik dengan Pendidik selama proses pembelajaran.</t>
  </si>
  <si>
    <t>Pendidik menglola interaksi-interaksi terjadi, baik antar peserta didik atau antar peserta didik dengan Pendidik, untuk mencapai ketuntasan belajar.</t>
  </si>
  <si>
    <t>Pendidik menginspirasi peserta didik untuk menggunakan informasi/pengetahuan/keterampilan yang diperoleh untuk belajar atau berkarier lebih jauh.</t>
  </si>
  <si>
    <t>Pendidik menjelaskan tindak lanjut apa yang akan diambil misalnya karena topik/materi atau informasi yang disampaikan begitu sulit atau sebaliknya begitu menarik minat dan perhatian peserta didik.</t>
  </si>
  <si>
    <t>Komunikasi dengan Peserta Didik</t>
  </si>
  <si>
    <t>6.1</t>
  </si>
  <si>
    <t>Pendidik menggunakan pertanyaan untuk mengetahui pemahaman dan menjaga partisipasi peserta didik, termasuk memberikan pertanyaan terbuka yang menuntut peserta didik untuk menjawab dengan ide dan pengetahuan mereka.</t>
  </si>
  <si>
    <t>Pendidik tidak selalu berbicara didepan kelas.</t>
  </si>
  <si>
    <t>Pendidik mendatangi peserta didik (terutama pada bagian belakang, samping kanan atau kiri) untuk memastikan aktifitas dan partisipasinya dalam kegiatan pembelajaran.</t>
  </si>
  <si>
    <t>Pendidik mengajukan pertanyaan-pertanyaan terbuka untuk menggali ide, gagasan dan pengetahuan peserta didik.</t>
  </si>
  <si>
    <t>Peserta didik secara aktif memperhatikan dan menjawab pertanyaan Pendidik sesuai pengetahuan masing-masing.</t>
  </si>
  <si>
    <t>6.2</t>
  </si>
  <si>
    <t>Pendidik memberikan perhatian dan mendengarkan semua pertanyaan dan tanggapan peserta didik, tanpa menginterupsi, kecuali jika diperlukan untuk membantu atau mengklarifikasi pertanyaan/tanggapan tersebut.</t>
  </si>
  <si>
    <t>Pendidik menerima pertanyaan-pertanyaan peserta didik.</t>
  </si>
  <si>
    <t>Pendidik memperhatikan dengan baik dan simpatik setiap pertanyaan yang diajukan peserta didik.</t>
  </si>
  <si>
    <t>Pendidik menghargai setiap pertanyaan yang diajukan peserta didik.</t>
  </si>
  <si>
    <t>Pendidik tidak memotong pembicaraan/pertanyaan peserta didik.</t>
  </si>
  <si>
    <t>Agar tetap fokus, jika diperlukan Pendidik mengklarifikasi beberapa pertanyaan yang diajukan peserta didik.</t>
  </si>
  <si>
    <t>6.3</t>
  </si>
  <si>
    <t>Pendidik menanggapi pertanyaan peserta didik secara tepat, benar, dan mutakhir, sesuai tujuan pembelajaran dan isi kurikulum, tanpa mempermalukannya.</t>
  </si>
  <si>
    <t>Pendidik menerima dan menghargai setiap pertanyaan peserta didik.</t>
  </si>
  <si>
    <t>Pendidik menjawab pertanyatan peserta didik dengan bahasa (verbal atau non verbal) dengan baik dan simpatik.</t>
  </si>
  <si>
    <t>Pendidik menjawab pertanyaan peserta didik dengan tepat, benar dan mutaakhir (sesuai bidang ilmu  yang sedang dipelajari).</t>
  </si>
  <si>
    <t>Pendidik menjawab pertanyaan dengan tetap fokus (diarahkan) pada tercapainya tujuan pembelajaran yang telah ditetapkan.</t>
  </si>
  <si>
    <t>6.4</t>
  </si>
  <si>
    <t>Pendidik menyajikan kegiatan pembelajaran yang dapat menumbuhkan kerja sama yang baik antarpeserta didik.</t>
  </si>
  <si>
    <t>Pendidik mengimplementasi metode pembelajaran yang mendorong berkembangnya interaksi dan kerjasama kolaboratif antar peserta didik.</t>
  </si>
  <si>
    <t>Pendidik membentuk kelompok-kelompok tugas untuk dapat menumbuhkan kerjasama antar peserta didik.</t>
  </si>
  <si>
    <t>Pendidik memanfaatkan kelompok-kelompok belajar peserta didik untuk memperkuat pencapaian ketuntasan belajar.</t>
  </si>
  <si>
    <t>6.5</t>
  </si>
  <si>
    <t>Pendidik mendengarkan dan memberikan perhatian terhadap semua jawaban peserta didik baik yang benar maupun yang dianggap salah untuk mengukur tingkat pemahaman peserta didik.</t>
  </si>
  <si>
    <t>Pendidik mendengarkan jawaban, pendapat, ide atau gagasan peserta didik secara positif dan mendidik.</t>
  </si>
  <si>
    <t>Pendidik tidak menyalahkan ketika ada peserta didik menjawab salah.</t>
  </si>
  <si>
    <t>Jika ada peserta didik yang menjawab salah, maka Pendidik memberi peluang peserta didik yang lain untuk turut mencermati, berfikir dan menyelesaikan/menjawab pertanyaan atau soal yang ada.</t>
  </si>
  <si>
    <t>Pendidik memberikan penjelasan kepada Peserta didik yang menjawab salah.</t>
  </si>
  <si>
    <t>6.6</t>
  </si>
  <si>
    <t>Pendidik memberikan perhatian terhadap pertanyaan peserta didik dan meresponnya secara lengkap dan relevan untuk menghilangkan kebingungan pada peserta didik.</t>
  </si>
  <si>
    <t>Pendidik secara bertahap berusaha memastikan apakah peserta didik secara umum telah memahami materi ajar.</t>
  </si>
  <si>
    <t>Pendidik dengan cermat memperhatikan bahasa tubuh (seperti wajah, gerak mata, gesture dan lain-lain) peserta didik yang menampakkan ketidakmengertian atau kebingungan memahami materi ajar.</t>
  </si>
  <si>
    <t>Pendidik secara aktif berusaha mendekati dan memberi penjelasan kepada peserta didik yang terindikasi belum mengerti.</t>
  </si>
  <si>
    <t>Pendidik memberi penjelasan atas pertanyaan (atau ketidakmengertian peserta didik) secara jelas dan runtut.</t>
  </si>
  <si>
    <t>Penilaian dan Evaluasi</t>
  </si>
  <si>
    <t>7.1</t>
  </si>
  <si>
    <t>Pendidik menyusun alat penilaian yang sesuai dengan tujuan pembelajaran untuk mencapai kompetensi tertentu seperti yang tertulis dalam RPP.</t>
  </si>
  <si>
    <t>Analisis hasil evaluasi.</t>
  </si>
  <si>
    <t>7.2</t>
  </si>
  <si>
    <t>Pendidik melaksanakan penilaian dengan berbagai teknik dan jenis penilaian, selain penilaian formal yang dilaksanakan sekolah, dan mengumumkan hasil serta implikasinya kepada peserta didik, tentang tingkat pemahaman terhadap materi pembelajaran yang telah dan akan dipelajari.</t>
  </si>
  <si>
    <t>Beberapa instrumen penilaian (berupa lembar pengamatan, lembar penugasan, soal tes tulis, tes lisan atau tes kinerja).</t>
  </si>
  <si>
    <t>Bukti pelaksanaan penilaian (berupa lembar pengamatan yang telah terisi atau lembar penugasan yang telah dilaksanakan atau lembar tesl tulis, tes lisan atau tes kinerja yang telah dikerjakan).</t>
  </si>
  <si>
    <t>Daftar nilai.</t>
  </si>
  <si>
    <t>Pendidik menginformasikan (mengembalikan) setiap hasil penilaian kepada peserta didik.</t>
  </si>
  <si>
    <t>Pendidik memberi peluang peserta didik untuk berkonsultasi terkait dengan hasil penilaian.</t>
  </si>
  <si>
    <t>Pendidik melaksanakan program remidi dan pengayaan sesuai hasil belajar masing-masing.</t>
  </si>
  <si>
    <t>7.3</t>
  </si>
  <si>
    <t>Pendidik menganalisis hasil penilaian untuk mengidentifikasi topik/kompetensi dasar yang sulit sehingga diketahui kekuatan dan kelemahan masing-masing peserta didik untuk keperluan remedial dan pengayaan.</t>
  </si>
  <si>
    <t>Analisis butir soal (tes tertulis).</t>
  </si>
  <si>
    <t>Hasil identifikasi topik/butir kompetensi yang sulit bagi peserta didik -- sesuai hasil analisis butir soal.</t>
  </si>
  <si>
    <t>Bukti pelaksanaan program remidi.</t>
  </si>
  <si>
    <t>Bukti pelaksanaan proggram pengayaan.</t>
  </si>
  <si>
    <t>7.4</t>
  </si>
  <si>
    <t>Pendidik memanfaatkan masukan dari peserta didik dan merefleksikannya untuk meningkatkan pembelajaran selanjutnya, dan dapat membuktikannya melalui catatan, jurnal pembelajaran, rancangan pembelajaran, materi tambahan, dan sebagainya.</t>
  </si>
  <si>
    <t>Buku catatan pelaksanaan pembelajaran.</t>
  </si>
  <si>
    <t>Pendidik menjelaskan bagaimana menggali umpan balik dari peserta didik (menyangkut misalnya hasil evaluasi dan/atau kegiatan pembelajaran yang telah dilaksanakan).</t>
  </si>
  <si>
    <t>Pendidik menunjukkan bukti adanya perbaikan RPP berdasarkan masukan (umpan balik) dari peserta didik sebelumnya.</t>
  </si>
  <si>
    <t>7.5</t>
  </si>
  <si>
    <t>Pendidik memanfatkan hasil penilaian sebagai bahan penyusunan rancangan pembelajaran yang akan dilakukan selanjutnya</t>
  </si>
  <si>
    <t>Data analisis hasil penilaian yang menggambarkan nilai rata-rata, nilai tertinggi, nilai terendah dan simpangan baku.</t>
  </si>
  <si>
    <t>Pendidik menjelaskan bagaimana memanfaatkan hasil penilaian untuk perbaikan rencana pembelajaran selanjutnya.</t>
  </si>
  <si>
    <t>Pendidik menunjukkan bukti adanya penyesuaian RPP berikutnya (yang relevan) berdasarkan analisis hasil penilaian.</t>
  </si>
  <si>
    <t>Bertindak sesuai dengan norma agama, hukum, sosial dan kebudayaan nasional Indonesia</t>
  </si>
  <si>
    <t>8.1</t>
  </si>
  <si>
    <t>Pendidik menghargai dan mempromosikan prinsip-prinsip Pancasila sebagai dasar ideologi dan etika bagi semua warga Indonesia.</t>
  </si>
  <si>
    <t>Penilaian dilakukan melalui pemantauan: wawancara teman sejawat, KS, Peserta didik, tendik serta pengamatan perilaku sehari-hari dan data/catatan sekolah yang sesuai.</t>
  </si>
  <si>
    <t>Pendidik meyakini Pancasila sebagai Dasar Negara Republik Indonesia.</t>
  </si>
  <si>
    <t>Pendidik menerapkan prinsip-prinsip Pancasila sebagai dasar ideologi bermasyarakat dan berbangsa.</t>
  </si>
  <si>
    <t xml:space="preserve">Pendidik beretika sesuai karakter dan budaya bangsa. </t>
  </si>
  <si>
    <t>8.2</t>
  </si>
  <si>
    <t>Pendidik mengembangkan kerjasama dan membina kebersamaan dengan teman sejawat tanpa memperhatikan perbedaan yang ada (misalnya: suku, agama, dan gender).</t>
  </si>
  <si>
    <t>Bekerja sama dengan teman sejawat secara wajar tanpa membedakan suku, agama, ras, golongan dan gender.</t>
  </si>
  <si>
    <t>Berkolaborasi aktif dan dinamik (berat sama dipikul ringan sama dijinjing) dalam menyelesaikan tugas dan/atau permasalahan sekolah.</t>
  </si>
  <si>
    <t>Ringan tangan (suka membantu) siapa yang membutuhkan.</t>
  </si>
  <si>
    <t>8.3</t>
  </si>
  <si>
    <t>Pendidik saling menghormati dan menghargai teman sejawat sesuai dengan kondisi dan keberadaan masing-masing.</t>
  </si>
  <si>
    <t xml:space="preserve">Menerima dan menghormati keberagaman dan perbedaan-perbedaan sebagai hal wajar. </t>
  </si>
  <si>
    <t>Menghargai pendapat orang lain (baik sejawat, orangtua/wali, Peserta didik atau yang lain-lain).</t>
  </si>
  <si>
    <t>Tidak bersikap eksklusif (memisahkan diri, misalnya karena alasan suku, agama, ras, golongan, gender, ideologi) dalam pergaulan sehari-hari.</t>
  </si>
  <si>
    <t>8.4</t>
  </si>
  <si>
    <t>Pendidik memiliki rasa persatuan dan kesatuan sebagai bangsa Indonesia.</t>
  </si>
  <si>
    <t>Aktif menjadi anggota atau penPendidiks organisasi profesi Pendidik  (PGRI, ABKIN dan sejenisnya).</t>
  </si>
  <si>
    <t>Aktif terlibat dalam berbagai kapanitiaan/kepenPendidiksan sekolah atau yang lebih tinggi di bidang pendidikan (seperti Pramuka, OSN, Paskribra, Dharmawanita dan lain-lain).</t>
  </si>
  <si>
    <t>Disiplin mengikuti Upacara-upacara Bendera.</t>
  </si>
  <si>
    <t>8.5</t>
  </si>
  <si>
    <t>Pendidik mempunyai pandangan yang luas tentang keberagaman bangsa Indonesia (misalnya: budaya, suku, agama).</t>
  </si>
  <si>
    <t>Pendidik menjelaskan bagaimana pandangannya tentang perbedaan-perbedaan yang ada dalam masyarakat, baik karena perbedaan latar belakang budaya, suku atau agama.</t>
  </si>
  <si>
    <t>Tidak terlibat dalam kegiatan atau faham yang terindikasi SARA.</t>
  </si>
  <si>
    <t>Tidak diskriminatif karena alasan suku, agama, ras, golongan atau gender.</t>
  </si>
  <si>
    <t>Menunjukkan pribadi yang dewasa dan teladan</t>
  </si>
  <si>
    <t>9.1</t>
  </si>
  <si>
    <t>Pendidik bertingkah laku sopan dalam berbicara, berpenampilan, dan berbuat terhadap semua peserta didik, orang tua, dan teman sejawat.</t>
  </si>
  <si>
    <t>Pendidik berbicara dengan pilihan kata dan ungkapan yang tepat dan mendidik sesuai perkembangan dan usia peserta didik.</t>
  </si>
  <si>
    <t>Pendidik berbicara dengan pilihan kata dan ungkapan yang tepat dan mengandung rasa menghormat,  baik pada sejawat, orangtua/wali, Peserta didik, tamu sekolah dan lain-lain).</t>
  </si>
  <si>
    <t>Pendidik berpakaian rapi dan sopan sesuai kelayakan budaya, norma hukum dan keyakinan beragama.</t>
  </si>
  <si>
    <t>Pendidik berperilaku terpuji sesuai tata krama yang berlaku dan keyakinan beragama.</t>
  </si>
  <si>
    <t>Pendidik tidak melakukan hal-hal yang terindikasi melanggar norma, baik norma hukum, budaya atau agama.</t>
  </si>
  <si>
    <t>Pendidik suka berbuat kebaikan untuk sesama, misalnya pada sejawat, orangtua/wali, peserta didik dan lain-lain.</t>
  </si>
  <si>
    <t>9.2</t>
  </si>
  <si>
    <t>Pendidik mau membagi pengalamannya dengan kolega, termasuk mengundang mereka untuk mengobservasi cara mengajarnya dan memberikan masukan.</t>
  </si>
  <si>
    <t>Penilaian dilakukan melalui pemantauan: wawancara teman sejawat, KS, catatan hasil supervisi KS dan/atau pengawas sekolah.</t>
  </si>
  <si>
    <t>Pendidik suka berbagai pengalaman dan informasi dengan teman sejawat (misalnya dalam rangka pengembangan keprofesian berkelanjutan).</t>
  </si>
  <si>
    <t>Pendidik bersedia dan suka menerima umpan balik dari sejawat untuk perbaikan pembelajaran.</t>
  </si>
  <si>
    <t>Pendidik disupervisi baik oleh kepala sekolah atau pengawas, untuk peningkatan kualitas kinerja.</t>
  </si>
  <si>
    <t>Pendidik aktif dalam forum dan kegiatan MGMP.</t>
  </si>
  <si>
    <t>9.3</t>
  </si>
  <si>
    <t>Pendidik mampu mengelola pembelajaran yang membuktikan bahwa Pendidik dihormati oleh peserta didik, sehingga semua peserta didik selalu memperhatikan Pendidik dan berpartisipasi aktif dalam proses pembelajaran.</t>
  </si>
  <si>
    <t>Pengamatan kelas dan dapat dilengkapi dengan wawacara KS, teman sejawat dan peserta didik.</t>
  </si>
  <si>
    <t>Pendidik mengelola pembelajaran dengan perilaku yang terpuji, baik dari segi bahasa, sikap maupun penampilan pribadi pada umumnya.</t>
  </si>
  <si>
    <t>Peserta didik menghormati Pendidik, baik di dalam atau di luar kelas.</t>
  </si>
  <si>
    <t>Peserta didik memperhatikan Pendidik, sehingga kegiatan pembelajaran berjalan lancar sesuai rencana.</t>
  </si>
  <si>
    <t>Peserta didik berperan aktif dalam kegiatan pembelajaran.</t>
  </si>
  <si>
    <t>Peserta didik melaksanakan petunjuk dan perintah Pendidik, terutama terkait dengan kegiatan pembelajaran, baik yang dilaksanakan di dalam atau di luar kelas.</t>
  </si>
  <si>
    <t>9.4</t>
  </si>
  <si>
    <t>Pendidik bersikap dewasa dalam menerima masukan dari peserta didik dan memberikan kesempatan kepada peserta didik untuk berpartisipasi dalam proses pembelajaran.</t>
  </si>
  <si>
    <t>Pendidik menerima masukan (umpan balik) dari peserta didik terkait kegiatan pembelajaran (terutama dalam hal pemilihan strategi, metode/teknik dan gaya mengajar).</t>
  </si>
  <si>
    <t>Pendidik memberikan kesempatan kepada Peserta didik untuk berpartisipasi dalam pembelajaran.</t>
  </si>
  <si>
    <t>Pendidik  mengembalikan hasil 'ulangan/ujian' yang telah dikoreksi tepat waktu.</t>
  </si>
  <si>
    <t>Pendidik menerima dan melaksanakan tugas-tugas non-pembelajaran dengan baik, misalnya sebagai pembina  ekstra kurikuler atau tugas-tugas lain yang sejenis.</t>
  </si>
  <si>
    <t>9.5</t>
  </si>
  <si>
    <t>Pendidik berperilaku baik untuk mencitrakan nama baik sekolah.</t>
  </si>
  <si>
    <t>Pendidik menjaga nama baik diri sendiri (dan keluarga) dengan tidak melakukan hal-hal yang bertentangan dengan norma dan kepatutan sebagai pendidik.</t>
  </si>
  <si>
    <t>Pendidik menjaga citra dan nama baik teman sejawat, di dalam atau di luar sekolah.</t>
  </si>
  <si>
    <t>Pendidik menjaga citra dan nama baik sekolah (dan lebih utama apabila dapat mengharumkan nama sekolah dengan kreatifitas dan prestasi yang dicapainya).</t>
  </si>
  <si>
    <t>Pendidik menerima dan melaksanakan tugas-tugas keluar mewakili sekolah, seperti mengikuti upacara bendera, mengikuti lomba Pendidik dan lainsebagainya.</t>
  </si>
  <si>
    <t>10.</t>
  </si>
  <si>
    <t>Etos kerja, tanggung jawab yang tinggi, rasa bangga menjadi Pendidik</t>
  </si>
  <si>
    <t>10.1</t>
  </si>
  <si>
    <t>Pendidik mengawali dan mengakhiri pembelajaran dengan tepat waktu</t>
  </si>
  <si>
    <t>Buku fisik</t>
  </si>
  <si>
    <t>Kalender akademik.</t>
  </si>
  <si>
    <t>Pemanatauan, dilakukan dengan memeriksa: buku presensi jam kehadiran dan kepulangan, jurnal kelas, catatan kepala sekolah, surat-surat ijin, surat keterangan ijin dari dokter dan lain-lain yang sesuai.</t>
  </si>
  <si>
    <t>Jadwal jam mengajar Pendidik.</t>
  </si>
  <si>
    <t>Buku catatan pelaksanaan mengajar.</t>
  </si>
  <si>
    <t>10.2</t>
  </si>
  <si>
    <t>Jika Pendidik harus meninggalkan kelas, Pendidik mengaktifkan Peserta didik dengan melakukan hal-hal produktif terkait dengan mata pelajaran, dan meminta Pendidik piket atau Pendidik lain untuk mengawasi kelas.</t>
  </si>
  <si>
    <t>Penilaian dilakukan melalui pemantauan: wawancara, wawancara teman sejawat, KS, surat tugas, catatan/dokumen daftar hadir dan sebagainya.</t>
  </si>
  <si>
    <t>Jika harus meninggalkan kelas, karena kepentingan atau alasan yang dapat dipertanggungjawabkan, Pendidik selalu memberi tugas.</t>
  </si>
  <si>
    <t>Peserta didik tetap aktif melaksanakan kegiatan pembelajaran meskipun Pendidik ijin meninggalkan kelas.</t>
  </si>
  <si>
    <t>Ketika Pendidik ijin meninggalkan kelas, ada petugas (Pendidik) yang bertanggungjawab mengawasi/pemandu kegiatan kelas.</t>
  </si>
  <si>
    <t>10.3</t>
  </si>
  <si>
    <t>Pendidik memenuhi jam mengajar dan dapat melakukan semua kegiatan lain di luar jam mengajar berdasarkan ijin dan persetujuan pengelola sekolah.</t>
  </si>
  <si>
    <t>Pendidik mengajar minimal 24 jam tatap muka per minggu.</t>
  </si>
  <si>
    <t xml:space="preserve">Pendidik menyelesaikan tugas-tugas kePendidikan non-tatap muka di sekolah, sehingga minimal memenuhi 37,5 jam kerja per minggu. </t>
  </si>
  <si>
    <t>Pendidik menerima dan melaksanakan tugas-tugas non-mengajar di sekolah, seperti menjadi panitia dan kepenPendidiksan tertentu.</t>
  </si>
  <si>
    <t>Pendidik melaksanakan tugas-tugas di luar sekolah sekolah, seperti diklat, menjadi nara sumber, mengikuti lomba antar Pendidik atau yang lain-lain berdasarkan surat tugas atau ijin Kepala Sekolah.</t>
  </si>
  <si>
    <t>10.4</t>
  </si>
  <si>
    <t>Pendidik meminta ijin dan memberitahu lebih awal, dengan memberikan alasan dan bukti yang sah jika tidak menghadiri kegiatan yang telah direncanakan, termasuk proses pembelajaran di kelas.</t>
  </si>
  <si>
    <t>Penilaian dilakukan melalui pemantauan: wawancara, wawancara teman sejawat, KS, catatan/dokumen daftar hadir dan sebagainya.</t>
  </si>
  <si>
    <t>Pendidik selalu ijin jika meninggal sekolah atau karena mendapat surat tugas dari Kepala Sekolah.</t>
  </si>
  <si>
    <t>Pendidik menghadiri rapat-rapat sekolah.</t>
  </si>
  <si>
    <t>Pendidik menghadiri upacara.</t>
  </si>
  <si>
    <t>Pendidik aktif menghadiri acara-acara sekolah baik di dalam atau di luar, seperti wisuda Peserta didik, ulang tahun sekolah, syukuran, pengajian keluarga besar sekolah dan lain-lain.</t>
  </si>
  <si>
    <t>Pendidik tidak sering meninggalkan kelas.</t>
  </si>
  <si>
    <t>10.5</t>
  </si>
  <si>
    <t>Pendidik menyelesaikan semua tugas administratif dan non-pembelajaran dengan tepat waktu sesuai standar yang ditetapkan.</t>
  </si>
  <si>
    <t>Pendidik menyusun dan memiliki perangkat administrasi pembelajaran (Buku I, Buku II dan Buku III).</t>
  </si>
  <si>
    <t>Pendidik memiliki file administrasi kedinasan/kepegawaian yang rapi dan lengkap.</t>
  </si>
  <si>
    <t>Apabila ada tugas untuk melengkapi/mengumpulkan administrasi kedinasan/kepegawaian, Pendidik menyelesaikannya tepat waktu lengkap.</t>
  </si>
  <si>
    <t>Pendidik tertib membuat laporan setelah tugas-tugas non-pembelajaran selesai, seperti tugas kepanitiaan, kepenPendidiksan di sekolah dan lain-lain. (bendahara BOS, Operator Dapodik, dll)</t>
  </si>
  <si>
    <t>10.6</t>
  </si>
  <si>
    <t>Pendidik memanfaatkan waktu luang selain mengajar untuk kegiatan yang produktif terkait dengan tugasnya.</t>
  </si>
  <si>
    <t>Pendidik hadir 6 hari kerja.</t>
  </si>
  <si>
    <t>Pendidik mengerjakan/menyelesaikan tugas-tugas administrasi Pendidik di sekolah.</t>
  </si>
  <si>
    <t xml:space="preserve">Pendidik bekerja sedikitnya 37,5 jam per minggu di sekolah. </t>
  </si>
  <si>
    <t>Pendidik mengerjakan tugas-tugas tambahan lainnya di sekolah (seperti les, kepanitiaan dan sebagainya).</t>
  </si>
  <si>
    <t>10.7</t>
  </si>
  <si>
    <t>Pendidik memberikan kontribusi terhadap pengembangan sekolah dan mempunyai prestasi yang berdampak positif terhadap nama baik sekolah.</t>
  </si>
  <si>
    <t>Pendidik selalu tertibat dalam pengembangan sekolah.</t>
  </si>
  <si>
    <t>Pendidik mempunyai prestasi (mendapatkan penghargaan/kejuaraan) dalam rangka mewakili sekolah.</t>
  </si>
  <si>
    <t>Pendidik sering mewakili sekolah dalam forum yang berdampak terhadap nama baik sekolah.</t>
  </si>
  <si>
    <t>10.8</t>
  </si>
  <si>
    <t>Pendidik merasa bangga dengan profesinya sebagai Pendidik.</t>
  </si>
  <si>
    <t>Pendidik menjadi anggota oganisasi profesi Pendidik (Forum Pendidik, IPABI, Forum PKBM).</t>
  </si>
  <si>
    <t>Pendidik aktif mengikuti kegiatan-kegiatan yang diselenggarakan Forum Pendidik/Forum PKBM.</t>
  </si>
  <si>
    <t>Pendidik berpakaian rapi sesuai ketentuan.</t>
  </si>
  <si>
    <t>Pendidik bangga dengan profesi Pendidik dimanapun tempat tugasnya.</t>
  </si>
  <si>
    <t>11.</t>
  </si>
  <si>
    <t>Bersikap inklusif,  bertindak obyektif, serta tidak diskriminatif</t>
  </si>
  <si>
    <t>11.1</t>
  </si>
  <si>
    <t>Pendidik memperlakukan semua peserta didik secara adil, memberikan perhatian dan bantuan sesuai kebutuhan masing-masing, tanpa memperdulikan faktor personal.</t>
  </si>
  <si>
    <t>Pendidik berlaku adil pada semua peserta didik.</t>
  </si>
  <si>
    <t>Pendidik memperhatikan kepada semua peserta didik.</t>
  </si>
  <si>
    <t>Pendidik selalu menjawab semua pertanyaan peserta didik.</t>
  </si>
  <si>
    <t>Pendidik menghargai pendapat peserta didik.</t>
  </si>
  <si>
    <t>Pendidik dapat memberikan solusi dalam perbedaan antara peserta didik.</t>
  </si>
  <si>
    <t>11.2</t>
  </si>
  <si>
    <t>Pendidik menjaga hubungan baik dan peduli dengan teman sejawat (bersifat inklusif), serta berkontribusi positif terhadap semua diskusi formal dan informal terkait dengan pekerjaannya.</t>
  </si>
  <si>
    <t>Penilaian dapat dilakukan melalui:                               pengamatan, wawancara, wawancara teman sejawat, KS, wawacara dengan peserta didikl, catatan/dokumen daftar hadir rapat dan sebagainya.</t>
  </si>
  <si>
    <t>Pendidik bersikap ramah/murah senyum pada sesama warga sekolah.</t>
  </si>
  <si>
    <t>Pendidik peduli dengan teman sejawat baik dalam hubungan dinas atau sosial/kekeluargaan.</t>
  </si>
  <si>
    <t>Tidak tampak kecenderungan membentuk klik (kelompok ekskulusif) yang dapat merenggangkan tali kesejawatan.</t>
  </si>
  <si>
    <t>Pendidik bersedia menerima dan memberi pendapat, masukan atau saran dalam rapat-rapat/musyawarah atau diskusi.</t>
  </si>
  <si>
    <t>Pendidik berkontribusi positif dan signifikan terkait pekerjaan dan perkembangan sekolah.</t>
  </si>
  <si>
    <t>11.3</t>
  </si>
  <si>
    <t>Pendidik sering berinteraksi dengan peserta didik dan tidak membatasi perhatiannya hanya pada kelompok tertentu (misalnya: peserta didik yang pandai, kaya, berasal dari daerah yang sama dengan Pendidik).</t>
  </si>
  <si>
    <t>Pendidik menjelaskan pentingnya interaksi Pendidik-Peserta didik dalam meraihkan sukses pembelajaran.</t>
  </si>
  <si>
    <t>Pendidik memberi perhatian dan perlakuan sama pada peserta didik tanpa membeda-bedakan.</t>
  </si>
  <si>
    <t>Pendidik memaparkan beberapa contoh peserta didik (baik perorangan atau kelompok) yang berkonsultasi terkait pembelajaran -- di luar jadwal jam tatap muka.</t>
  </si>
  <si>
    <t>Pendidik memaparkan contoh-contoh hasil pengenalan atau pertemuannya dengan beberapa orangtua/wali peserta didik.</t>
  </si>
  <si>
    <t>12.</t>
  </si>
  <si>
    <t>Komunikasi dengan sesama Pendidik, tenaga kependidikan, orang tua peserta didik dan masyarakat</t>
  </si>
  <si>
    <t>12.1</t>
  </si>
  <si>
    <t>Pendidik menyampaikan informasi tentang kemajuan, kesulitan, dan potensi peserta didik kepada orang tuanya, baik dalam pertemuan formal maupun tidak formal antara Pendidik dan orang tua, teman sejawat, dan dapat menunjukkan buktinya.</t>
  </si>
  <si>
    <t>Daftar nilai/hasil belajar peserta didik.</t>
  </si>
  <si>
    <t>Daftar hadir (presensi) peserta didik.</t>
  </si>
  <si>
    <t>Pendidik menjelaskan dan memberi contoh hasil pertemuan (formal atau tidak) dengan orangtua/wali dalam usahanya mengatasi problem belajar peserta didik.</t>
  </si>
  <si>
    <t>Pendidik menjelaskan dan memberi contoh hasil pertemuan (formal atau tidak) dengan orangtua/wali dalam usahanya mengembangkan potesi atau bakat-bakat khusus peserta didik.</t>
  </si>
  <si>
    <t>Pendidik menjelaskan dan memberi contoh hasil kerjasama dengan sejawat (misalnya wali kelas, Pendidik BK atau Pendidik mata pelajaran lain) terkait kemajuan atau problem belajar peserta didik.</t>
  </si>
  <si>
    <t>12.2</t>
  </si>
  <si>
    <t>Pendidik ikut berperan aktif dalam kegiatan di luar pembelajaran yang diselenggarakan oleh sekolah dan masyarakat serta dapat memberikan bukti keikutsertaannya.</t>
  </si>
  <si>
    <t>Kartu anggota atau surat keterangan keterlibatan Pendidik dalam kegiatan kemasyarakatan.</t>
  </si>
  <si>
    <t>Daftar hadir atau notulen pertemuan atau rapat-rapat dengan orangtua/wali peserta didik.</t>
  </si>
  <si>
    <t>Kartu anggota atau surat keterangan keterlibatan Pendidik dalam kegiatan profesi kependidikan.</t>
  </si>
  <si>
    <t>12.3</t>
  </si>
  <si>
    <t>Pendidik memperhatikan sekolah sebagai bagian dari masyarakat, berkomunikasi dengan masyarakat sekitar, serta berperan dalam kegiatan sosial di masyarakat.</t>
  </si>
  <si>
    <t>Wawancara sebelum pengamatan</t>
  </si>
  <si>
    <t>Pendidik aktif dalam kegiatan kekeluargaan warga sekolah seperti arisan, pengajian, halal bi halal, "njagong" dan sebagainya.</t>
  </si>
  <si>
    <t>Pendidik dapat menyebut identitas 'kampung' tempat berdomisili beserta nama-nama penPendidiks, semisal nama ketua RT atau nama kepala dusun.</t>
  </si>
  <si>
    <t>Pendidik menjelaskan aktivitas dan perannya dalam kegiatan sosial kemasyarakatan.</t>
  </si>
  <si>
    <t>13.</t>
  </si>
  <si>
    <t>Penguasaan materi struktur konsep dan pola pikir keilmuan yang mendukung mata pelajaran yang diampu</t>
  </si>
  <si>
    <t>13.1</t>
  </si>
  <si>
    <t>Pendidik melakukan pemetaan standar kompetensi dan kompetensi dasar untuk mata pelajaran yang diampunya, untuk mengidentifikasi materi pembelajaran yang dianggap sulit, melakukan perencanaan dan pelaksanaan pembelajaran, dan memperkirakan alokasi waktu yang diperlukan.</t>
  </si>
  <si>
    <t>Pendidik mempunyai RPP.</t>
  </si>
  <si>
    <t>Pendidik mempunyai analisis materi essensial.</t>
  </si>
  <si>
    <t>Pendidik memperkirakan alokasi waktu pembelajaran.</t>
  </si>
  <si>
    <t>Pendidik melaksanakan pembelajaran sesuai dengan RPP/kerangka/topik pembelajaran.</t>
  </si>
  <si>
    <t>Pendidik memberikan tekanan pada materi yang sulit.</t>
  </si>
  <si>
    <t>13.2</t>
  </si>
  <si>
    <t>Pendidik menyertakan informasi yang tepat dan mutakhir di dalam perencanaan dan pelaksanaan pembelajaran.</t>
  </si>
  <si>
    <t>Pendidik menyertakan materi pembelajaran dalam RPP.</t>
  </si>
  <si>
    <t>Pendidik menyampaikan informasi yang mutakhir dalam kegiatan pembelajaran.</t>
  </si>
  <si>
    <t>Pendidik dapat mengakses/mengunduh materi pembelajaran mutakhir melalui internet.</t>
  </si>
  <si>
    <t>13.3</t>
  </si>
  <si>
    <t>Pendidik menyusun materi, perencanaan dan pelaksanaan pembelajaran yang berisi informasi yang tepat, mutakhir, dan yang membantu peserta didik untuk memahami konsep materi pembelajaran.</t>
  </si>
  <si>
    <t>Pendidik menyusun materi pembelajaran.</t>
  </si>
  <si>
    <t>Pendidik terampil dalam menyampaikan materi pembelajaran.</t>
  </si>
  <si>
    <t>Pendidik merespon pertanyaan/pendapat peserta didik.</t>
  </si>
  <si>
    <t>Pendidik tidak mengabaikan pendapat atau jawaban peserta, meskipun masih belum tepat atau salah.</t>
  </si>
  <si>
    <t>14.</t>
  </si>
  <si>
    <t>Mengembangkan keprofesian melalui tindakan reflektif.</t>
  </si>
  <si>
    <t>14.1</t>
  </si>
  <si>
    <t>Pendidik melakukan evaluasi diri secara spesifik, lengkap, dan didukung dengan contoh pengalaman diri sendiri.</t>
  </si>
  <si>
    <t>Pendidik menyusun rencana evaluasi diri.</t>
  </si>
  <si>
    <t>Pendidik dapat mengidentifikasi butir kompetensi yang memerlukan prioritas PKB.</t>
  </si>
  <si>
    <t>Pendidik menyusun rencana PKB sesuai hasil evaluasi diri atau hasil PKG sebelumnya.</t>
  </si>
  <si>
    <t>14.2</t>
  </si>
  <si>
    <t>Pendidik memiliki jurnal pembelajaran, catatan masukan dari teman sejawat atau hasil penilaian proses pembelajaran sebagai bukti yang menggambarkan kinerjanya.</t>
  </si>
  <si>
    <t>Pendidik memiliki jurnal pembelajaran.</t>
  </si>
  <si>
    <t>Pendidik memiliki catatan-catatan penting (yang bersifat reflektif) dalam RPP yang telah dilaksanakannya.</t>
  </si>
  <si>
    <t>Pendidik memiliki catatan hasil penilaian dari teman sejawat untuk pengembangan keprofisiannya.</t>
  </si>
  <si>
    <t>Pendidik berperan aktif (mendukung) pelaksanaan PKB yang dilakukan Pendidik lain.</t>
  </si>
  <si>
    <t>14.3</t>
  </si>
  <si>
    <t>Pendidik memanfaatkan bukti gambaran kinerjanya untuk mengembangkan perencanaan dan pelaksanaan pembelajaran selanjutnya dalam program Pengembangan Keprofesian Berkelanjutan (PKB).</t>
  </si>
  <si>
    <t>Pendidik memiliki hasil PKP Kesetaraan sebelumnya.</t>
  </si>
  <si>
    <t>Pendidik dapat memaparkan gambaran kompetensi dirinya berdasarkan hasil PKG sebelumnya.</t>
  </si>
  <si>
    <t>Pendidik dapat menyebut secara jelas rencana kegiatan PKB yang akan dilakukan atau diikutinya.</t>
  </si>
  <si>
    <t>14.4</t>
  </si>
  <si>
    <t>Pendidik dapat mengaplikasikan pengalaman PKB dalam perencanaan, pelaksanaan, penilaian pembelajaran dan tindak lanjutnya.</t>
  </si>
  <si>
    <t>Pendidik memahami pengertian PKB, komponen dan ruang lingkup PKB.</t>
  </si>
  <si>
    <t xml:space="preserve">Pendidik aktif dalam kegiatan PKB, baik yang dilaksanakan mandiri, secara bersama di sekolah atau melalui jaringan antar sekolah (MGMP, KKG, MKKS, K2SK). </t>
  </si>
  <si>
    <t>Pendidik mempunyai bukti perolehan (hasil-hasil) PKB yang telah dilaksanakan atau diikutinya.</t>
  </si>
  <si>
    <t>Pendidik mengaplikasikan pengalaman PKB dalam perbaikan rencana, pelaksanaan, penilaian dan tindak lanjut pembelajaran.</t>
  </si>
  <si>
    <t>14.5</t>
  </si>
  <si>
    <t>Pendidik melakukan penelitian, mengembangkan karya inovasi, mengikuti kegiatan ilmiah (misalnya seminar, konferensi), dan aktif dalam melaksanakan PKB.</t>
  </si>
  <si>
    <t>Pendidik menyusun rancangan (proposal penelitian).</t>
  </si>
  <si>
    <t>Pendidik melaksanakan penelitian.</t>
  </si>
  <si>
    <t>Pendidik aktif mengikuti kegiatan-kegiatan kolektif Pendidik (seperti KKT, Forum Pendidik, IPABI).</t>
  </si>
  <si>
    <t>Pendidik aktif menjadi peserta/pembahas/penyaji pada kegiatan forum ilmiah, seperti seminar,  lokakarya atau diskusi ilmiah.</t>
  </si>
  <si>
    <t>14.6</t>
  </si>
  <si>
    <t>Pendidik dapat memanfaatkan TIK dalam berkomunikasi dan pelaksanaan PKB.</t>
  </si>
  <si>
    <t>Pendidik memanfaatkan TIK dalam pelaksanaan PKB, seperti mengakses website yang terkait dengan kegiatan PKB.</t>
  </si>
  <si>
    <t>Pendidik dapat mengunduh dari internet hal yang diperlukan untuk PKB.</t>
  </si>
  <si>
    <t>Pendidik memiliki email untuk meningkatkan efektivitas komunikasi dalam rangka pelaksanaan PKB.</t>
  </si>
  <si>
    <t xml:space="preserve">Kepala SKB/Ketua PKBM, </t>
  </si>
  <si>
    <t>Pendidik yang dinilai</t>
  </si>
  <si>
    <t>Kompetensi</t>
  </si>
  <si>
    <t>Indikator</t>
  </si>
  <si>
    <t>Tdk ada bukti</t>
  </si>
  <si>
    <t>Terpenuhi sebagian</t>
  </si>
  <si>
    <t>Terpenuhi seluruhnya</t>
  </si>
  <si>
    <t>Mengenal karakteristik peserta didik.</t>
  </si>
  <si>
    <t>Pendidik memperhatikan peserta didik dengan kelemahan fisik tertentu agar dapat mengikuti aktivitas pembelajaran, sehingga peserta didik tersebut tidak termarginalkan (tersisihkan, diolok-olok, minder, dsb.).</t>
  </si>
  <si>
    <t>Total skor</t>
  </si>
  <si>
    <t>Persentase</t>
  </si>
  <si>
    <t>Nilai kompetensi</t>
  </si>
  <si>
    <t xml:space="preserve">Pendidik memperhatikan respon peserta didik yang belum/kurang memahami materi pembelajaran yang diajarkan dan menggunakannya untuk memperbaiki rancangan pembelajaran berikutnya. </t>
  </si>
  <si>
    <t>Pengembangan kurikulum</t>
  </si>
  <si>
    <t>Pendidik dapat menyusun silabus yang sesuai dengan kurikulum.</t>
  </si>
  <si>
    <t>Pendidik merancang rencana pembelajaran yang sesuai dengan silabus untuk membahas materi ajar tertentu agar peserta didik dapat mencapai kompetensi dasar yang ditetapkan.</t>
  </si>
  <si>
    <t>Pendidik mengikuti urutan materi pembelajaran dengan memperhatikan tujuan pembelajaran.</t>
  </si>
  <si>
    <t>Pendidik memilih materi pembelajaran yang: a) sesuai dengan tujuan pembelajaran, b) tepat dan mutakhir, c) sesuai dengan usia dan tingkat kemampuan belajar peserta didik, dan d) dapat dilaksanakan di kelas e) sesuai dengan konteks kehidupan sehari-hari peserta didik.</t>
  </si>
  <si>
    <t xml:space="preserve">Pendidik melaksanakan aktivitas pembelajaran sesuai dengan rancangan yang telah disusun secara lengkap dan pelaksanaan aktivitas tersebut mengindikasikan bahwa Pendidik mengerti tentang tujuannya. </t>
  </si>
  <si>
    <t>Pendidik menyikapi kesalahan yang dilakukan peserta didik sebagai tahapan proses pembelajaran, bukan semata-mata kesalahan yang harus dikoreksi. Misalnya: dengan mengetahui terlebih dahulu peserta didik lain yang setuju atau tidak setuju dengan jawaban tersebut, sebelum memberikan penjelasan tentang jawaban yang benar.</t>
  </si>
  <si>
    <t>Pendidik melakukan aktivitas pembelajaran secara bervariasi dengan waktu yang cukup untuk kegiatan pembelajaran yang sesuai dengan usia dan tingkat kemampuan belajar dan mempertahankan perhatian peserta didik.</t>
  </si>
  <si>
    <t>Pendidik menggunakan alat bantu mengajar, dan/atau audio-visual (termasuk TIK) untuk meningkatkan motivasi belajar peserta didik dalam mencapai tujuan pembelajaran.</t>
  </si>
  <si>
    <t xml:space="preserve">Memahami dan mengembangkan potensi </t>
  </si>
  <si>
    <t xml:space="preserve">Pendidik menganalisis hasil belajar berdasarkan segala bentuk penilaian terhadap setiap peserta didik untuk mengetahui tingkat kemajuan masing-masing. </t>
  </si>
  <si>
    <t xml:space="preserve">Komunikasi dengan peserta didik </t>
  </si>
  <si>
    <t>Pendidik menanggapinya pertanyaan peserta didik secara tepat, benar, dan mutakhir, sesuai tujuan pembelajaran dan isi kurikulum, tanpa mempermalukannya.</t>
  </si>
  <si>
    <t>Pendidik menyajikan kegiatan pembelajaran yang dapat menumbuhkan kerja sama yang baik antar pesertadidik.</t>
  </si>
  <si>
    <t>Penilaian dan evaluasi</t>
  </si>
  <si>
    <t>Pendidik memanfatkan hasil penilaian sebagai bahan penyusunan rancangan pembelajaran yang akan dilakukan selanjutnya.</t>
  </si>
  <si>
    <t>Pendidik mau membagi pengalamannya dengan teman sejawat, termasuk mengundang mereka untuk mengobservasi cara mengajarnya dan memberikan masukan.</t>
  </si>
  <si>
    <t>Etos kerja, tanggung jawab yang tinggi, dan rasa bangga menjadi Pendidik</t>
  </si>
  <si>
    <t>Pendidik mengawali dan mengakhiri pembelajaran dengan tepat waktu.</t>
  </si>
  <si>
    <t>Jika Pendidik harus meninggalkan kelas, Pendidik mengaktifkan siswa dengan melakukan hal-hal produktif terkait dengan mata pelajaran, dan meminta Pendidik piket atau Pendidik lain untuk mengawasi kelas.</t>
  </si>
  <si>
    <t>Bersikap inklusif, bertindak objektif, serta tidak Diskriminatif</t>
  </si>
  <si>
    <t>Komunikasi dengan sesama Pendidik, tenaga pendidikan, orang tua peserta didik, dan masyarakat</t>
  </si>
  <si>
    <t>Pendidik ikut berperan aktif dalam kegiatan di luar pembelajaran yang diselenggarakan oleh sekolah dan masyarakat dan dapat memberikan bukti keikutsertaannya.</t>
  </si>
  <si>
    <t>Mengembangkan keprofesian melalui tindakan reflektif</t>
  </si>
  <si>
    <t>Pendidik melakukan evaluasi diri secara spesifik, lengkap, dan  didukung dengan contoh pengalaman diri sendiri.</t>
  </si>
  <si>
    <t>Pendidik memiliki jurnal pembelajaran, catatan masukan dari kolega atau hasil penilaian proses pembelajaran sebagai bukti yang menggambarkan kinerjanya.</t>
  </si>
  <si>
    <t>Pendidik memanfaatkan bukti gambaran kinerjanya untuk mengembangkan  perencanaan dan pelaksanaan pembelajaran selanjutnya dalam program Pengembangan Keprofesian Berkelanjutan (PKB).</t>
  </si>
  <si>
    <t xml:space="preserve">NIP </t>
  </si>
  <si>
    <t>Nilai</t>
  </si>
  <si>
    <t>Jumlah</t>
  </si>
  <si>
    <t>Maks</t>
  </si>
  <si>
    <t>%</t>
  </si>
  <si>
    <t>NK</t>
  </si>
  <si>
    <t>PENILAIAN KINERJA Pendidik</t>
  </si>
  <si>
    <t>PENCAPAIAN INDIKATOR KOMPETENSI Pendidik BK</t>
  </si>
  <si>
    <t>Jml</t>
  </si>
  <si>
    <t>Butir</t>
  </si>
  <si>
    <t>Menguasai teori dan praksis pendidikan</t>
  </si>
  <si>
    <t>Pendidik BK/Konselor dapat menunjukkan dalam perencanaan layanan BK, sesuai dengan landasan dan prinsip-prinsip pendidikan serta pembelajaran yang aktif, kreatif, mandiri, dan berpusat pada peserta didik/konseli.</t>
  </si>
  <si>
    <t>Pendidik BK/Konselor dapat menunjukkan dalam perencanaan layanan BK, sesuai dengan usia, tahap perkembangan, dan kebutuhan peserta didik/konseli.</t>
  </si>
  <si>
    <t>Pendidik BK/Konselor dapat menunjukkan dalam perencanaan layanan BK, sesuai dengan keragaman latar belakang budaya, ekonomi, dan sosial peserta didik/konseli.</t>
  </si>
  <si>
    <t>Mengaplikasikan perkembangan fisiologis dan psikologis serta perilaku konseli.</t>
  </si>
  <si>
    <t>Peserta didik/konseli diberi kesempatan dalam memperoleh layanan BK sesuai dengan kebutuhan perkembangan mental, emosional, fisik, dan gender.</t>
  </si>
  <si>
    <t>Peserta didik/konseli diberi kesempatan dalam memperoleh layanan BK sesuai dengan kebutuhan bakat, minat, dan potensi pribadi.</t>
  </si>
  <si>
    <t>Peserta didik/konseli diberi kesempatan dalam memperoleh layanan BK sesuai dengan harapan untuk melanjutkan pendidikan dan pilihan karir.</t>
  </si>
  <si>
    <t>Menguasai esensi layanan BK dalam jalur, jenis, dan jenjang satuan pendidikan</t>
  </si>
  <si>
    <t>Layanan BK yang diprogramkan oleh Pendidik BK/Konselor telah memenuhi esensi layanan pada jalur satuan pendidikan formal, nonformal dan informal.</t>
  </si>
  <si>
    <t>Layanan BK yang diprogramkan oleh Pendidik BK/Konselor telah memenuhi esensi layanan pada jenis satuan pendidikan umum, kejuruan, keagamaan, dan khusus.</t>
  </si>
  <si>
    <t>Layanan BK yang diprogramkan oleh Pendidik BK/Konselor telah memenuhi esensi layanan pada jenjang satuan pendidikan usia dini, dasar dan menengah, serta tinggi.</t>
  </si>
  <si>
    <t>Beriman dan bertakwa kepada Tuhan Yang Maha Esa</t>
  </si>
  <si>
    <t>Pendidik BK/Konselor berpenampilan rapih dan bersih.</t>
  </si>
  <si>
    <t>Pendidik BK/Konselor berbicara dengan santun dan jujur kepada peserta didik/konseli.</t>
  </si>
  <si>
    <t>Pendidik BK/Konselor bersikap dan mendorong kepada peserta didik/konseli untuk bersikap toleran.</t>
  </si>
  <si>
    <t>Pendidik BK/Konselor memperlihatkan konsistensi dan memotivasi peserta didik/konseli dalam melaksanakan ibadah.</t>
  </si>
  <si>
    <t>Menghargai dan menjunjung tinggi nilai-nilai kemanusiaan, individualitas dan kebebasan memilih</t>
  </si>
  <si>
    <t>Pendidik BK/Konselor merencanakan layanan BK yang mengacu kepada pengaplikasian pandangan dinamis tentang manusia sebagai mahluk bermoral spiritual, sosial, dan  individu.</t>
  </si>
  <si>
    <t>Pelayanan BK yang dirancang oleh Pendidik BK/Konselor mendorong kepada pengembangan potensi positif individu.</t>
  </si>
  <si>
    <t>Rancangan pelayanan BK mengacu kepada kebutuhan dan masukan balik peserta didik/konseli.</t>
  </si>
  <si>
    <t>Pelayanan BK dirancang untuk mengembangkan sikap toleran dalam menjunjung hak azasi manusia pada peserta didik/konseli.</t>
  </si>
  <si>
    <t>Menunjukkan integritas dan stabilitas kepribadian yang kuat</t>
  </si>
  <si>
    <t>Pendidik BK/Konselor menunjukkan kepribadian, kestabilan emosi dan perilaku yang terpuji, jujur, sabar, ramah, dan konsisten.</t>
  </si>
  <si>
    <t>Pendidik BK/Konselor menunjukkan kepekaan dan bersikap empati terhadap keragaman dan perubahan.</t>
  </si>
  <si>
    <t>Pendidik BK/Konselor menampilkan toleransi tinggi terhadap peserta didik/konseli yang menghadapi stres dan frustasi.</t>
  </si>
  <si>
    <t>Menampilkan kinerja berkualitas tinggi</t>
  </si>
  <si>
    <t>Pendidik BK/Konselor memotivasi peserta didik/konseli untuk berpartisipasi aktif dalam layanan BK yang diberikan.</t>
  </si>
  <si>
    <t>Pendidik BK/Konselor melaksanakan pelayanan BK yang efektif sesuai dengan rancangan untuk mencapai tujuan pelayanan BK dalam waktu yang tersedia.</t>
  </si>
  <si>
    <t>Pendidik BK/Konselor melaksanakan tugas layanan BK secara mandiri, disiplin, dan semangat agar peserta didik/konseli berpartisipasi secara aktif.</t>
  </si>
  <si>
    <t>Mengimplementasikan kolaborasi internal di tempat bekerja</t>
  </si>
  <si>
    <t>Pendidik lain dapat menunjukkan contoh penggunaan hasil pelayanan BK untuk membantu peserta didik/konseli dalam proses pembelajaran yang dilakukannya.</t>
  </si>
  <si>
    <t>Pendidik BK/Konselor merencanakan pelayanan BK dengan menyertakan pihak-pihak terkait di sekolah.</t>
  </si>
  <si>
    <t>Pendidik BK/Konselor dapat menunjukkan bukti bagaimana menjelaskan program dan hasil layanan BK kepada pihak-pihak terkait di sekolah.</t>
  </si>
  <si>
    <t>Pendidik BK/Konselor dapat menunjukkan bukti permintaan Pendidik lain untuk membantu penyelesaian permasalahan pembelajaran.</t>
  </si>
  <si>
    <t>Berperan dalam organisasi dan kegiatan profesi BK</t>
  </si>
  <si>
    <t>Pendidik BK/Konselor mentaati Kode Etik organisasi profesi BK (seperti MGBK, ABKIN, atau organisasi profesi sejenis lainnya).</t>
  </si>
  <si>
    <t>Pendidik BK/Konselor berpartisipasi aktif dalam proses pengembangan diri melalui organisasi profesi Pendidik BK/Konselor.</t>
  </si>
  <si>
    <t>Pendidik BK/Konselor dapat memanfaatkan organisasi profesi BK/Konselor untuk membangun kolaborasi dalam pengembangan program BK.</t>
  </si>
  <si>
    <t>Mengimplementasikan kolaborasi antar-profesi</t>
  </si>
  <si>
    <t>Pendidik BK/Konselor dapat menunjukkan bukti melakukan interaksi dengan organisasi profesi lain.</t>
  </si>
  <si>
    <t>Pendidik BK/Konselor dapat berkolaborasi dengan institusi atau profesi lain untuk mencapai tujuan pelayanan BK.</t>
  </si>
  <si>
    <t>Pendidik BK/Konselor dapat memanfaatkan keahlian lain untuk membantu penyelesaian permasalahan peserta didik/konseli sesuai kebutuhan.</t>
  </si>
  <si>
    <r>
      <rPr>
        <sz val="12"/>
        <color rgb="FFFF0000"/>
        <rFont val="Tahoma"/>
      </rPr>
      <t xml:space="preserve">Menguasai konsep dan praksis penilaian </t>
    </r>
    <r>
      <rPr>
        <i/>
        <sz val="12"/>
        <color rgb="FFFF0000"/>
        <rFont val="Tahoma"/>
      </rPr>
      <t>(assessment)</t>
    </r>
    <r>
      <rPr>
        <sz val="12"/>
        <color rgb="FFFF0000"/>
        <rFont val="Tahoma"/>
      </rPr>
      <t xml:space="preserve"> untuk memahami kondisi, kebutuhan, dan masalah konseli</t>
    </r>
  </si>
  <si>
    <t>Pendidik BK/Konselor dapat mengembangkan instrumen nontes (pedoman wawancara, angket, atau format lainnya) untuk keperluan pelayanan BK.</t>
  </si>
  <si>
    <t>Pendidik BK/Konselor dapat mengaplikasikan instrumen nontes untuk mengungkapkan kondisi aktual peserta didik/konseli berkaitan dengan lingkungan.</t>
  </si>
  <si>
    <t>Pendidik BK/Konselor dapat mendeskripsikan penilaian yang digunakan dalam pelayanan BK yang sesuai dengan kebutuhan peserta didik/konseli.</t>
  </si>
  <si>
    <t>11.4</t>
  </si>
  <si>
    <t>Pendidik BK/Konselor dapat memilih jenis penilaian (Instrumen Tugas Perkembangan/ITP, Alat Ungkap Masalah/AUM, Daftar Cek Masalah/DCM, atau instrumen non tes lainnya) yang sesuai dengan kebutuhan layanan bimbingan dan konseling.</t>
  </si>
  <si>
    <t>11.5</t>
  </si>
  <si>
    <t>Pendidik BK/Konselor dapat mengadministrasikan penilaian (merencanakan, melaksanakan, mengolah data) untuk mengungkapkan kemampuan dasar dan  kecenderungan pribadi peserta didik/konseli.</t>
  </si>
  <si>
    <t>11.6</t>
  </si>
  <si>
    <t>Pendidik BK/Konselor dapat mengadministrasikan penilaian (merencanakan, melaksanakan, mengolah data) untuk mengungkapkan masalah peserta didik/konseli (data catatan pribadi, kemampuan akademik, hasil evaluasi belajar, dan hasil psikotes).</t>
  </si>
  <si>
    <t>11.7</t>
  </si>
  <si>
    <t>Pendidik BK/Konselor dapat menampilkan tanggung jawab profesional sesuai dengan azas BK (misalnya kerahasiaan, keterbukaan, kemutakhiran, dll.) dalam praktik penilaian.</t>
  </si>
  <si>
    <t>Menguasai kerangka teoretik dan praksis BK</t>
  </si>
  <si>
    <t>Pendidik BK/Konselor dapat mengaplikasikan hakikat pelayanan BK (tujuan, prinsip, azas, fungsi, dan landasan).</t>
  </si>
  <si>
    <t>Pendidik BK/Konselor dapat menentukankan arah profesi bimbingan dan konseling (peran sebagai Pendidik BK/konselor).</t>
  </si>
  <si>
    <t>Pendidik BK/Konselor dapat mengaplikasikan dasar-dasar pelayanan BK.</t>
  </si>
  <si>
    <t>12.4</t>
  </si>
  <si>
    <t>Pendidik BK/Konselor dapat mengaplikasikan pelayanan BK sesuai kondisi dan tuntutan wilayah kerja.</t>
  </si>
  <si>
    <t>12.5</t>
  </si>
  <si>
    <t>Pendidik BK/Konselor dapat mengaplikasikan pendekatan /model/jenis pelayanan dan kegiatan pendukung bimbingan dan konseling.</t>
  </si>
  <si>
    <t>12.6</t>
  </si>
  <si>
    <t>Pendidik BK/Konselor dapat mengaplikasikan praktik format (kegiatan) pelayanan BK.</t>
  </si>
  <si>
    <t>Merancang program BK</t>
  </si>
  <si>
    <t>Pendidik BK/Konselor dapat menganalisis kebutuhan peserta didik/konseli.</t>
  </si>
  <si>
    <t>Pendidik BK/Konselor dapat menyusun program pelayanan BK yang berkelanjutan berdasar kebutuhan peserta didik/konseli secara komprehensif dengan pendekatan perkembangan.</t>
  </si>
  <si>
    <t>Pendidik BK/Konselor dapat menyusun rencana pelaksanaan program pelayanan BK.</t>
  </si>
  <si>
    <t>13.4</t>
  </si>
  <si>
    <t>Pendidik BK/Konselor dapat merencanakan sarana dan biaya penyelenggaraan program  pelayanan BK.</t>
  </si>
  <si>
    <t>Mengimplementasi-kan program BK yang komprehensif</t>
  </si>
  <si>
    <t xml:space="preserve">Pendidik BK/Konselor dapat melaksanakan program pelayanan BK. </t>
  </si>
  <si>
    <t>Pendidik BK/Konselor dapat melaksanakan pendekatan kolaboratif dengan pihak terkait dalam pelayanan BK.</t>
  </si>
  <si>
    <t>Pendidik BK/Konselor dapat memfasilitasi perkembangan akademik, karier, personal/ pribadi, dan sosial peserta didik/konseli.</t>
  </si>
  <si>
    <t>Pendidik BK/Konselor dapat mengelola sarana dan biaya program pelayanan BK.</t>
  </si>
  <si>
    <t>15.</t>
  </si>
  <si>
    <t>Menilai proses dan hasil kegiatan BK</t>
  </si>
  <si>
    <t>15.1</t>
  </si>
  <si>
    <t>Pendidik BK/Konselor dapat melakukan evaluasi proses dan hasil program pelayanan BK.</t>
  </si>
  <si>
    <t>15.2</t>
  </si>
  <si>
    <t xml:space="preserve">Pendidik BK/Konselor dapat melakukan penyesuaian kebutuhan peserta didik/konseli dalam proses pelayanan BK. </t>
  </si>
  <si>
    <t>15.3</t>
  </si>
  <si>
    <t>Pendidik BK/Konselor dapat menginformasikan hasil pelaksanaan evaluasi pelayanan BK kepada pihak terkait.</t>
  </si>
  <si>
    <t>15.4</t>
  </si>
  <si>
    <t>Pendidik BK/Konselor dapat menggunakan hasil pelaksanaan evaluasi untuk merevisi dan mengembangkan program pelayanan BK berdasarkan analisis kebutuhan.</t>
  </si>
  <si>
    <t>16.</t>
  </si>
  <si>
    <t>Memiliki kesadaran dan komitmen terhadap etika profesional</t>
  </si>
  <si>
    <t>16.1</t>
  </si>
  <si>
    <t>Pendidik BK/Konselor dapat memberdayakan kekuatan pribadi, dan keprofesionalan Pendidik BK/konselor.</t>
  </si>
  <si>
    <t>16.2</t>
  </si>
  <si>
    <t>Pendidik BK/Konselor dapat meminimalisir  dampak lingkungan dan keterbatasan pribadi Pendidik BK/konselor.</t>
  </si>
  <si>
    <t>16.3</t>
  </si>
  <si>
    <t>Pendidik BK/Konselor dapat menyelenggarakan pelayanan BK sesuai dengan kewenangan dan kode etik profesional Pendidik BK/konselor.</t>
  </si>
  <si>
    <t>16.4</t>
  </si>
  <si>
    <t>Pendidik BK/Konselor dapat mempertahankan objektivitas dan menjaga agar tidak larut dengan masalah peserta didik/konseli.</t>
  </si>
  <si>
    <t>16.5</t>
  </si>
  <si>
    <t xml:space="preserve">Pendidik BK/Konselor dapat melaksanakan layanan pendukung sesuai kebutuhan peserta didik/konseli (misalnya alih tangan kasus, kunjungan rumah, konferensi kasus, instrumen bimbingan, himpunan data) </t>
  </si>
  <si>
    <t>16.6</t>
  </si>
  <si>
    <t>Pendidik BK/Konselor dapat menghargai identitas profesional dan pengembangan profesi.</t>
  </si>
  <si>
    <t>16.7</t>
  </si>
  <si>
    <t>Pendidik BK/Konselor dapat mendahulukan kepentingan peserta didik/konseli daripada kepentingan pribadi Pendidik BK/konselor.</t>
  </si>
  <si>
    <t>17.</t>
  </si>
  <si>
    <t>Menguasai konsep dan praksis penelitian dalam BK</t>
  </si>
  <si>
    <t>17.1</t>
  </si>
  <si>
    <t>Pendidik BK/Konselor dapat mendeskripsikan jenis dan metode penelitian dalam BK.</t>
  </si>
  <si>
    <t>17.2</t>
  </si>
  <si>
    <t>Pendidik BK/Konselor mampu merancang penelitian dalam BK.</t>
  </si>
  <si>
    <t>17.3</t>
  </si>
  <si>
    <t>Pendidik BK/Konselor dapat melaksanakan penelitian dalam BK.</t>
  </si>
  <si>
    <t>17.4</t>
  </si>
  <si>
    <t>Pendidik BK/Konselor dapat memanfaatkan hasil penelitian dalam BK dengan mengakses jurnal yang relevan.</t>
  </si>
  <si>
    <t>TOTAL</t>
  </si>
  <si>
    <t>KUESIONER PENILAIAN Pendidik MATA PELAJARAN PAKET A (SETARA SD)</t>
  </si>
  <si>
    <t>RESPONDEN TEMAN SEJAWAT (Pendidik)</t>
  </si>
  <si>
    <t>KET: Ketentuan Responden</t>
  </si>
  <si>
    <t>IDENTITAS</t>
  </si>
  <si>
    <t xml:space="preserve">No  </t>
  </si>
  <si>
    <t>Instrumen Suplemen PKT</t>
  </si>
  <si>
    <t xml:space="preserve">Jenjang /  </t>
  </si>
  <si>
    <t>Mata Pelajaran/Kelas</t>
  </si>
  <si>
    <t xml:space="preserve">PAKET A SETARA SD (Kls I – III) </t>
  </si>
  <si>
    <t>Hari dan Tanggal</t>
  </si>
  <si>
    <t xml:space="preserve">PAKET A SETARA SD (Kls IV-VI) </t>
  </si>
  <si>
    <t>TUJUAN</t>
  </si>
  <si>
    <t>PAKET B, PAKET C</t>
  </si>
  <si>
    <t>Kuesioner ini bertujuan untuk menghimpun data atau informasi kinerja Pendidik dari responden teman sejawat/Pendidik tentang penguasaan materi, kemahiran dalam pelaksanaan pembelajaran, perilaku sehari-hari, dan komunikasi Pendidik dengan orang tua peserta didik.</t>
  </si>
  <si>
    <t>PAUD</t>
  </si>
  <si>
    <t>PETUNJUK</t>
  </si>
  <si>
    <t>Kepala Sekolah</t>
  </si>
  <si>
    <t>Mengisi identitas di atas dengan lengkap dan benar.</t>
  </si>
  <si>
    <t>Membaca dengan teliti pernyataan yang tertulis pada kolom (3).</t>
  </si>
  <si>
    <t>Memberikan jawaban dengan jujur atas pernyataan pada kolom (3) dengan memberi tanda centang (√) pada:</t>
  </si>
  <si>
    <r>
      <rPr>
        <sz val="7"/>
        <color theme="1"/>
        <rFont val="Times New Roman"/>
      </rPr>
      <t xml:space="preserve"> </t>
    </r>
    <r>
      <rPr>
        <sz val="11"/>
        <color rgb="FF000000"/>
        <rFont val="Times New Roman"/>
      </rPr>
      <t>Kolom (4), apabila tidak pernah (TP), skor 0</t>
    </r>
  </si>
  <si>
    <t>Kolom (5), apabila kadang-kadang (KD), skor 1</t>
  </si>
  <si>
    <t>Kolom (6), apabila sering (SR), skor 2</t>
  </si>
  <si>
    <t>Komponen</t>
  </si>
  <si>
    <t>Pernyataan</t>
  </si>
  <si>
    <t>PENILAIAN</t>
  </si>
  <si>
    <t>TP</t>
  </si>
  <si>
    <t>KD</t>
  </si>
  <si>
    <t>SR</t>
  </si>
  <si>
    <t xml:space="preserve">Perilaku Pendidik sehari-hari </t>
  </si>
  <si>
    <t xml:space="preserve">Pendidik mentaati peraturan yang berlaku di sekolah </t>
  </si>
  <si>
    <t>v</t>
  </si>
  <si>
    <t>Pendidik bekerja sesuai jadwal yang ditetapkan</t>
  </si>
  <si>
    <t>Pendidik berpakaian rapi dan/atau sopan</t>
  </si>
  <si>
    <t>Pendidik  rajin mengikuti upacara bendera</t>
  </si>
  <si>
    <t>Pendidik berprilaku baik terhadap saya dan Pendidik lain</t>
  </si>
  <si>
    <t>Pendidik bersedia menerima kritik dan saran dari saya atau Pendidik lain</t>
  </si>
  <si>
    <t>Pendidik dapat menjadi teladan bagi saya dan teman-teman</t>
  </si>
  <si>
    <t>Pendidik pandai mengendalikan  diri</t>
  </si>
  <si>
    <t>Pendidik ikut aktif menjaga lingkungan sekolah bebas dari asap rokok</t>
  </si>
  <si>
    <t>Pendidik berpartisipasi aktif dalam kegiatan ekstrakurikuler</t>
  </si>
  <si>
    <t>Pendidik berpartisispasi aktif dalam kegiatan peningkatan prestasi sekolah</t>
  </si>
  <si>
    <t>Hubungan Pendidik dengan Teman Sejawat</t>
  </si>
  <si>
    <t xml:space="preserve">Pendidik bersikap ramah kepada saya atau orang lain. </t>
  </si>
  <si>
    <t>Pendidik berbahasa santun kepada saya atau orang lain.</t>
  </si>
  <si>
    <t>Pendidik memberi motivasi kepada saya atau teman-teman Pendidik lain</t>
  </si>
  <si>
    <t>Pendidik pandai berkomunikasi secara lisan atau tertulis</t>
  </si>
  <si>
    <t>Pendidik memotivasi diri dan rekan sejawat secara aktif dan kreatif dalam melaksanakan proses pendidikan.</t>
  </si>
  <si>
    <t>Pendidik menciptakan suasana kekeluargaan di dalam dan luar sekolah.</t>
  </si>
  <si>
    <t>Pendidik mudah bekerjasama dengan saya atau Pendidik lainnya</t>
  </si>
  <si>
    <t>Pendidik bersedia diajak berdikusi tentang segala hal terkait kepentingan peserta didik dan sekolah</t>
  </si>
  <si>
    <t>Pendidik bersedia membantu menyelesaikan masalah saya dan Pendidik lainnya</t>
  </si>
  <si>
    <t>Pendidik menghargai kemampuan saya dan Pendidik lainnya</t>
  </si>
  <si>
    <t xml:space="preserve">Perilaku Profesional Pendidik </t>
  </si>
  <si>
    <t>Pendidik memiliki kretivitas dalam pembelajaran</t>
  </si>
  <si>
    <t>Pendidik  memiliki pengetahuan dan keterampilan Teknologi Informasi (TI) yang memadai</t>
  </si>
  <si>
    <t>Pendidik memiliki perangkat pembelajaran yang lengkap</t>
  </si>
  <si>
    <t>Pendidik ada di sekolah meskipun  tidak mengajar di kelas</t>
  </si>
  <si>
    <t>Pendidik memulai  pembelajaran tepat waktu</t>
  </si>
  <si>
    <t>Pendidik mengakhiri pembelajaran tepat waktu</t>
  </si>
  <si>
    <t>Pendidik memberikan tugas kepada peserta didik apa bila berhalangan hadir untuk mengajar</t>
  </si>
  <si>
    <t>Pendidik  memberi informasi kepada saya atau Pendidik lain jika berhalangan hadir untuk mengajar</t>
  </si>
  <si>
    <t>Pendidik memperlakukan peserta didik dengan penuh kasih sayang</t>
  </si>
  <si>
    <t>Jumlah Skor</t>
  </si>
  <si>
    <t>Skor Maksimum = Jumlah indikator x 2</t>
  </si>
  <si>
    <t>Nilai Kinerja= (Jumlah skor/skor maksimum) x 100</t>
  </si>
  <si>
    <t>Sebutan</t>
  </si>
  <si>
    <t>Baik</t>
  </si>
  <si>
    <t>Sleman, ………………….</t>
  </si>
  <si>
    <t>Pendidik</t>
  </si>
  <si>
    <t>………………………………</t>
  </si>
  <si>
    <t>KUESIONER PENILAIAN PENDIDIK KESETARAAN PAKET C (SETARA SMA)</t>
  </si>
  <si>
    <t>RESPONDEN PESERTA DIDIK</t>
  </si>
  <si>
    <t>(MINIMAL 5 PESERTA DIDIK)</t>
  </si>
  <si>
    <t xml:space="preserve">Nama Sekolah </t>
  </si>
  <si>
    <t xml:space="preserve">Instrumen Suplemen PKG  </t>
  </si>
  <si>
    <t>Matapelajaran/Kelas</t>
  </si>
  <si>
    <t xml:space="preserve">SD (Kls I – III) </t>
  </si>
  <si>
    <t xml:space="preserve">SD (Kls IV-VI) </t>
  </si>
  <si>
    <t>SD</t>
  </si>
  <si>
    <t>Kuesioner ini bertujuan untuk menghimpun data atau informasi kinerja Pendidik dari peserta didik tentang penguasaan materi, kemahiran dalam pelaksanaan pembelajaran, perilaku sehari-hari, dan komunikasi Pendidik dengan orang tua peserta didik.</t>
  </si>
  <si>
    <t xml:space="preserve">Kepala Sekolah  </t>
  </si>
  <si>
    <r>
      <rPr>
        <sz val="7"/>
        <color theme="1"/>
        <rFont val="Calibri"/>
      </rPr>
      <t xml:space="preserve"> </t>
    </r>
    <r>
      <rPr>
        <sz val="11"/>
        <color rgb="FF000000"/>
        <rFont val="Calibri"/>
      </rPr>
      <t>Kolom (4), apabila tidak pernah (TP), skor 0</t>
    </r>
  </si>
  <si>
    <t>Penguasaan Materi</t>
  </si>
  <si>
    <t>Pendidik menyampaikan materi pelajaran dengan contoh dalam kehidupan sehari-hari.</t>
  </si>
  <si>
    <t>Pendidik  menjelaskan materi pelajaran  dari buku paket dan sumber belajar lainnya.</t>
  </si>
  <si>
    <t>Pendidik memberikan contoh atau permasalahan yang berhubungan dengan keadaan saat ini.</t>
  </si>
  <si>
    <t>Pendidik  menjawab pertanyaan dengan jelas.</t>
  </si>
  <si>
    <t>Pendidik  menjawab pertanyaan dengan benar.</t>
  </si>
  <si>
    <t>Pendidik  mengajar sesuai dengan materi pelajaran</t>
  </si>
  <si>
    <t>Kemahiran dalam Mengajar</t>
  </si>
  <si>
    <t>Pendidik menyampaikan kegiatan yang akan dilakukan selama pembelajaran.</t>
  </si>
  <si>
    <t>Pendidik  memberikan motivasi kepada  saya dan teman-teman</t>
  </si>
  <si>
    <t>Pendidik menyampaikan materi pelajaran dengan mudah dimengerti</t>
  </si>
  <si>
    <t>Pendidik  mengajar dengan cara yang bervariasi misalnya diskusi, demonstrasi, tanya jawab, ceramah, dll.</t>
  </si>
  <si>
    <t>Pendidik  berbicara dengan jelas ketika menyampaikan materi pelajaran</t>
  </si>
  <si>
    <t>Pendidik  meminta  belajar secara berkelompok</t>
  </si>
  <si>
    <t>Pendidik mengajar dengan cara yang menyenangkan dan menarik</t>
  </si>
  <si>
    <t>Pendidik  terampil  menggunakan alat bantu saat mengajar</t>
  </si>
  <si>
    <t>Pendidik membimbing saya  dan teman-teman ketika mengalami kesulitan</t>
  </si>
  <si>
    <t>Pendidik membuat suasana nyaman saat melaksanakan pembelajaran.</t>
  </si>
  <si>
    <t>Pendidik  memberi kesempatan kepada saya  dan teman-teman untuk bertanya atau menjawab</t>
  </si>
  <si>
    <t>Pendidik  menghargai kemampuan  saya dan teman-teman</t>
  </si>
  <si>
    <t>Pendidik   memberitahukan nilai hasil belajar</t>
  </si>
  <si>
    <t>Pendidik   memberikan tugas dalam pembelajaran</t>
  </si>
  <si>
    <t>Perilaku Pendidik Sehari-hari</t>
  </si>
  <si>
    <t>Pendidik mengajak  saya dan teman-teman untuk berperilaku baik</t>
  </si>
  <si>
    <t>Pendidik  memberi contoh perilaku yang sesuai aturan</t>
  </si>
  <si>
    <t>Pendidik  menjalankan ibadah sesuai dengan ajaran agamanya</t>
  </si>
  <si>
    <t>Pendidik   berpakaian rapi sesuai aturan sekolah.</t>
  </si>
  <si>
    <t>Pendidik  menghargai perbedaan asal, suku, ras dan agama</t>
  </si>
  <si>
    <t>Pendidik   berpakaian sopan </t>
  </si>
  <si>
    <t>Pendidik  berbicara dengan santun</t>
  </si>
  <si>
    <t>Pendidik  ramah</t>
  </si>
  <si>
    <t>Pendidik  sabar</t>
  </si>
  <si>
    <t>Pendidik  memulai pembelajaran tepat waktu</t>
  </si>
  <si>
    <t>Pendidik  mengakhiri pembelajaran tepat waktu</t>
  </si>
  <si>
    <t>Pendidik  memberikan tugas apabila berhalangan hadir</t>
  </si>
  <si>
    <t>Pendidik  menjaga lingkungan sekolah tanpa asap rokok</t>
  </si>
  <si>
    <t>Pendidik  menjaga kebersihan lingkungan sekolah</t>
  </si>
  <si>
    <t>Pendidik  memulai dan mengakhiri pembelajaran dengan berdoa bersama</t>
  </si>
  <si>
    <t>Hubungan osial dengan Peserta Didik</t>
  </si>
  <si>
    <t>Pendidik  memperhatikan kebutuhan belajar  saya dan teman-teman</t>
  </si>
  <si>
    <t>Pendidik  menyebutkan nama  saya dan teman-teman selama kegiatan pembelajaran atau  kegiatan lainnya)</t>
  </si>
  <si>
    <t>Pendidik  memberi perhatian kepada  saya dan teman-teman</t>
  </si>
  <si>
    <t>Pendidik  memilihara komunikasi yang baik dengan semua peserta didik</t>
  </si>
  <si>
    <t>Pendidik  mudah dihubungi pada saat diperlukan untuk diskusi</t>
  </si>
  <si>
    <t>Pendidik  akrab dengan  saya dan  teman-teman</t>
  </si>
  <si>
    <t>Pendidik   ikut serta dalam berbagai macam kegiatan sekolah (upacara, kegiatan keagamaan, senam bersama)</t>
  </si>
  <si>
    <t>Sleman, ……………………..</t>
  </si>
  <si>
    <t>Peserta Didik</t>
  </si>
  <si>
    <t>………………………………….</t>
  </si>
  <si>
    <t>KUESIONER PENILAIAN KINERJA PENDIDIK KESETARAAN PAKET C (SETARA SMA)</t>
  </si>
  <si>
    <t>RESPONDEN ORANG TUA PESERTA DIDIK</t>
  </si>
  <si>
    <t>(SEKURANG-KURANGNYA 3 ORANGTUA PESERTA DIDIK)</t>
  </si>
  <si>
    <t xml:space="preserve">Jenjang </t>
  </si>
  <si>
    <t xml:space="preserve">SD (Kls IV – VI) </t>
  </si>
  <si>
    <t>Kuesioner ini bertujuan untuk menghimpun data atau informasi kinerja Pendidik dari orang tua peserta didik tentang penguasaan materi, kemahiran dalam pelaksanaan pembelajaran, perilaku sehari-hari, dan komunikasi Pendidik dengan orang tua peserta didik.</t>
  </si>
  <si>
    <t>Paket B (Kelas 7 – 9)</t>
  </si>
  <si>
    <r>
      <rPr>
        <sz val="7"/>
        <color theme="1"/>
        <rFont val="Times New Roman"/>
      </rPr>
      <t xml:space="preserve"> </t>
    </r>
    <r>
      <rPr>
        <sz val="11"/>
        <color rgb="FF000000"/>
        <rFont val="Times New Roman"/>
      </rPr>
      <t>Kolom (4), apabila tidak pernah (TP), skor 0</t>
    </r>
  </si>
  <si>
    <t>Komunikasi</t>
  </si>
  <si>
    <t>Pendidik memberitahukan perkembangan belajar putra/putri saya.</t>
  </si>
  <si>
    <t>Pendidik  memberi kesempatan berkomunikasi dengan saya yang berkaitan dengan perilaku atau kesulitan belajar.</t>
  </si>
  <si>
    <t>Pendidik bekerja sama dengan orang tua untuk menyelesaikan kesulitan belajar putra/putri saya</t>
  </si>
  <si>
    <t>Kepercayaan dalam memberikan pendidikan kepada peserta didik</t>
  </si>
  <si>
    <t>Pendidik berperan sebagai orang tua bagi putra/putri saya di sekolah</t>
  </si>
  <si>
    <t>Pendidik mengubah perilaku putra/putri saya menjadi lebih baik</t>
  </si>
  <si>
    <t>Pendidik memberikan bimbingan dalam pembelajaran kepada putra/putri saya yang dapat dimanfaatkan dalam kehidupan sehari-hari</t>
  </si>
  <si>
    <t>Pendidik disenangi oleh putra/putri saya dan teman-temannya</t>
  </si>
  <si>
    <t>Pendidik mengembalikan hasil belajar (PR, tugas, hasil ulangan)  putra/putri saya dilengkapi dengan catatan</t>
  </si>
  <si>
    <t>Sleman,…………………..</t>
  </si>
  <si>
    <t xml:space="preserve">Orang Tua </t>
  </si>
  <si>
    <t>REKAP PENILAIAN PENDIDIK KESETARAAN PAKET C (SETARA SMA) RESPONDEN TEMAN SEJAWAT (PENDIDIK)</t>
  </si>
  <si>
    <t>Penilai 1</t>
  </si>
  <si>
    <t>Penilai 2</t>
  </si>
  <si>
    <t>Penilai 3</t>
  </si>
  <si>
    <t>Penilai 4</t>
  </si>
  <si>
    <t>Penilai 5</t>
  </si>
  <si>
    <t>Penilai 6</t>
  </si>
  <si>
    <t>Penilai 7</t>
  </si>
  <si>
    <t>Penilai 8</t>
  </si>
  <si>
    <t>Penilai 9</t>
  </si>
  <si>
    <t>Penilai 10</t>
  </si>
  <si>
    <t>AKHIR</t>
  </si>
  <si>
    <t>REKAP PENILAIAN PENDIDIK KESETARAAN PAKET C (SETARA SMA) RESPONDEN PESERTA DIDIK</t>
  </si>
  <si>
    <t>Pendidik  memberikan motivasi kepada  saya dan teman-teman.</t>
  </si>
  <si>
    <t>Pendidik menyampaikan materi pelajaran dengan mudah dimengerti.</t>
  </si>
  <si>
    <t>Pendidik  berbicara dengan jelas ketika menyampaikan materi pelajaran.</t>
  </si>
  <si>
    <t>Pendidik  meminta  belajar secara berkelompok.</t>
  </si>
  <si>
    <t>Pendidik mengajar dengan cara yang menyenangkan dan menarik.</t>
  </si>
  <si>
    <t>Pendidik  terampil  menggunakan alat bantu saat mengajar.</t>
  </si>
  <si>
    <t>Pendidik membimbing saya  dan teman-teman ketika mengalami kesulitan.</t>
  </si>
  <si>
    <t>Pendidik  memberi kesempatan kepada saya  dan teman-teman untuk bertanya atau menjawab.</t>
  </si>
  <si>
    <t>Pendidik  menghargai kemampuan  saya dan teman-teman.</t>
  </si>
  <si>
    <t>Pendidik   memberitahukan nilai hasil belajar.</t>
  </si>
  <si>
    <t>Pendidik   memberikan tugas dalam pembelajaran.</t>
  </si>
  <si>
    <t>Pendidik mengajak  saya dan teman-teman untuk berperilaku baik.</t>
  </si>
  <si>
    <t>Pendidik  memberi contoh perilaku yang sesuai aturan.</t>
  </si>
  <si>
    <t>Pendidik  menjalankan ibadah sesuai dengan ajaran agamanya.</t>
  </si>
  <si>
    <t>Hubungan Sosial dengan Peserta Didik</t>
  </si>
  <si>
    <t>REKAP PENILAIAN KINERJA PENDIDIK KESETARAAN PAKET C (SETARA SMA) RESPONDEN ORANG TUA PESERTA DIDIK</t>
  </si>
  <si>
    <t>Pendidik memberi kesempatan berkomunikasi dengan saya yang berkaitan dengan perilaku atau kesulitan belajar.</t>
  </si>
  <si>
    <t>Pendidik bekerja sama dengan orang tua untuk menyelesaikan kesulitan belajar putra/putri saya.</t>
  </si>
  <si>
    <t>Pendidik berperan sebagai orang tua bagi putra/putri saya di sekolah.</t>
  </si>
  <si>
    <t>Pendidik mengubah perilaku putra/putri saya menjadi lebih baik.</t>
  </si>
  <si>
    <t>Pendidik memberikan bimbingan dalam pembelajaran kepada putra/putri saya yang dapat dimanfaatkan dalam kehidupan sehari-hari.</t>
  </si>
  <si>
    <t>Pendidik disenangi oleh putra/putri saya dan teman-temannya.</t>
  </si>
  <si>
    <t>Pendidik mengembalikan hasil belajar (PR, tugas, hasil ulangan)  putra/putri saya dilengkapi dengan catatan.</t>
  </si>
  <si>
    <t>Akhir</t>
  </si>
  <si>
    <t>REKAP HASIL PENILAIAN KINERJA PENDIDIK KESETARAAN</t>
  </si>
  <si>
    <t>PAKET C (SETARA SMA)</t>
  </si>
  <si>
    <t>Pangkat, Jabatan, Golongan</t>
  </si>
  <si>
    <t>Gol/Ruang</t>
  </si>
  <si>
    <t xml:space="preserve">TMT sebagai Pendidik </t>
  </si>
  <si>
    <t>tahun</t>
  </si>
  <si>
    <t>bulan</t>
  </si>
  <si>
    <t>Jenis Kelamin</t>
  </si>
  <si>
    <t>Pend. Terakhir/Spesialisasi</t>
  </si>
  <si>
    <t>Nama Instansi/Sekolah</t>
  </si>
  <si>
    <t>Telepon/Fax</t>
  </si>
  <si>
    <t>Periode Penilaian</t>
  </si>
  <si>
    <t>KOMPETENSI PEDAGOGIK</t>
  </si>
  <si>
    <t>Menguasai teori belajar dan prinsip-prinsip pembelajaran yang mendidik.</t>
  </si>
  <si>
    <t>Pengembangan kurikulum.</t>
  </si>
  <si>
    <t>Kegiatan pembelajaran yang mendidik.</t>
  </si>
  <si>
    <t>Pengembangan potensi peserta didik.</t>
  </si>
  <si>
    <t>Komunikasi dengan peserta didik.</t>
  </si>
  <si>
    <t>Penilaian dan evaluasi.</t>
  </si>
  <si>
    <t>KOMPETENSI KEPRIBADIAN</t>
  </si>
  <si>
    <t>Bertindak sesuai dengan norma agama, hukum, sosial dan kebudayaan nasional.</t>
  </si>
  <si>
    <t>Menunjukkan pribadi yang dewasa dan teladan.</t>
  </si>
  <si>
    <t>Etos kerja, tanggung jawab yang tinggi, rasa bangga menjadi pendidik.</t>
  </si>
  <si>
    <t>KOMPETENSI SOSIAL</t>
  </si>
  <si>
    <t>Bersikap inklusif, bertindak objektif serta tidak diskriminatif.</t>
  </si>
  <si>
    <t>Komunikasi dengan sesama pendidik, tenaga kependidikan, orangtua, peserta didik dan masyarakat.</t>
  </si>
  <si>
    <t>KOMPETENSI PROFESIONAL</t>
  </si>
  <si>
    <t>Pennguasaan materi, struktur, konsep dan pola pikir keilmuan yang mendukung mata pelajaran yang diampu.</t>
  </si>
  <si>
    <t>Mengembangkan keprofesionalan melalui tindakan reflektif.</t>
  </si>
  <si>
    <t>JUMLAH (HASIL PENILAIAN KINERJA PENDIDIK KESETARAAN)</t>
  </si>
  <si>
    <t>Kepala SKB/Ketua PKBM,</t>
  </si>
  <si>
    <t>a</t>
  </si>
  <si>
    <t>76 s.d 100</t>
  </si>
  <si>
    <t>b</t>
  </si>
  <si>
    <t>51 s.d 75</t>
  </si>
  <si>
    <t>c</t>
  </si>
  <si>
    <t>26 s.d 50</t>
  </si>
  <si>
    <t>d</t>
  </si>
  <si>
    <t>1 s.d 25</t>
  </si>
  <si>
    <t>e</t>
  </si>
  <si>
    <t>Pemantauan</t>
  </si>
  <si>
    <t>Hasil Penilaian          (klik A, B, C)</t>
  </si>
  <si>
    <t>X*N</t>
  </si>
  <si>
    <t>sum-AT</t>
  </si>
  <si>
    <t>Pendidik mempunyai daftar hadir.</t>
  </si>
  <si>
    <t>Pendidik dapat menyebut 4 nama peserta didik secara acak.</t>
  </si>
  <si>
    <t>Pendidik mengecek kehadiran siswa.</t>
  </si>
  <si>
    <t>Pendidik memastikan bahwa semua peserta didik mendapatkan kesempatan yang sama untuk berpartisipasi aktif dalam kegiatan pembelajaran</t>
  </si>
  <si>
    <t>Pendidik memiliki catatan-catatan khusus tentang peserta didik.</t>
  </si>
  <si>
    <t>Pendidik mengerti ada siswa berkelainan fisik.</t>
  </si>
  <si>
    <t>Pendidik tahu siswa yang sering mengganggu.</t>
  </si>
  <si>
    <t>Pendidik tahu kemampuan rata-rata kelasnya.</t>
  </si>
  <si>
    <t>Pendidik dapat mengatur kelas untuk memberikan kesempatan belajar yang sama pada semua peserta didik dengan kelainan fisik dan kemampuan belajar yang berbeda</t>
  </si>
  <si>
    <t>Apakah Pendidik mengatur tempat duduk siswa.</t>
  </si>
  <si>
    <t>Apakah Pendidik berkeliling kelas.</t>
  </si>
  <si>
    <t>Apakah Pendidik selalu mengecek kejelasan PBM.</t>
  </si>
  <si>
    <t>Apakah Pendidik mengecek keaktifan siswa.</t>
  </si>
  <si>
    <t>Pendidik mencoba mengetahui penyebab penyimpangan perilaku peserta didik untuk mencegah agar perilaku tersebut tidak merugikan peserta didik lainnya</t>
  </si>
  <si>
    <t>Catatan kasus.</t>
  </si>
  <si>
    <t>Ada siswa yang beraktifitas lain.</t>
  </si>
  <si>
    <t>Pendidik bertanya/memperhatikan siswa yang menyimpang.</t>
  </si>
  <si>
    <t>`</t>
  </si>
  <si>
    <t>Pendidik memberikan tugas pada siswa</t>
  </si>
  <si>
    <t>Pendidik memperhatikan peserta didik dengan kelemahan fisik tertentu agar dapat mengikuti aktivitas pembelajaran, sehingga peserta didik tersebut tidak termarginalkan (tersisihkan, diolok‐olok, minder, dsb).</t>
  </si>
  <si>
    <t>Pendidik menggunakan berbagai teknik untuk memotiviasi kemauan belajar peserta didik</t>
  </si>
  <si>
    <t>Pendidik merencanakan kegiatan pembelajaran yang saling terkait satu sama lain, dengan memperhatikan tujuan pembelajaran maupun proses belajar peserta didik</t>
  </si>
  <si>
    <t>Pendidik dapat menyusun silabus yang sesuai dengan kurikulum</t>
  </si>
  <si>
    <t>Pendidik mempunyai Silabus</t>
  </si>
  <si>
    <t>Pendidik mengajar sesuai dengan kelasnya</t>
  </si>
  <si>
    <t>Pendidik memilih pembelajaran yang :             a) sesuai dengan tujuan pembelajaran; b) tepat dan muthakir; c) sesuai dengan usia dan tingkat kemampuan belajar peserta didik; d) dapat dilaksanakan dikelas; dan e) sesuai dengan konteks kehidupan sehari-hari peserta didik</t>
  </si>
  <si>
    <t>Materi sesuai dengan tujuan pembelajaran</t>
  </si>
  <si>
    <t>Pendidik melaksanakan aktifitas pembelajaran sesui dengan rancangan yang telah disusun secara lengkap dan pelaksanan aktivitas tersebut mengindikasikan bahwa Pendidik mengerti tentang tujuannya</t>
  </si>
  <si>
    <t>Kegiatan pembelajaran dalam RPP memuat Awal, Inti dan Pebutup</t>
  </si>
  <si>
    <t>Pendidik menyikapi kesalahan yang dilakukan peserta didik sebagai tahapan proses pembelajaran, bukan semata-mata kesalahan yang harus dikoreksi. Misalnya: dengan mengetahui terlebih dahulu peserta didik lain yang setuju/tidak setuju dengan jawaban tersebut, sebelum memberikan penjelasan tentang jawaban yg benar</t>
  </si>
  <si>
    <t>Pendidik mengelola kelas dengan efektif tanpa mendominasi atau sibuk dengan kegiatannya sendiri agar semua waktu peserta dapat termanfaatkan secara produktif</t>
  </si>
  <si>
    <t>Pendidik mengatur pelaksanaan aktivitas pembelajaran secara sistematis untuk membantu proses belajar peserta didik. Sebagai contoh: Pendidik menambah informasi baru setelah mengevaluasi pemahaman peserta didik terhadap materi sebelum</t>
  </si>
  <si>
    <t>Pendidik merancang dan melaksanakan aktivitas pembelajaran yang mendorong peserta didik untuk belajar sesuai dengan kecakapan dan pola belajar masing-masing</t>
  </si>
  <si>
    <t>Catatan Kasus</t>
  </si>
  <si>
    <t>Pendidik memberikan kesempatan bertanya pada siswa</t>
  </si>
  <si>
    <t>Pendidik merancang dan melaksanakan aktivitas pembelajaran untuk memunculkan daya kreativitas dan kemampuan berfikir kritis peserta didik</t>
  </si>
  <si>
    <t>Pendidik secara aktif membantu peserta didik dalam proses pembelajaran dengan memberikan perhatian kepada setiap individu</t>
  </si>
  <si>
    <t>Pendidik berkeliling dalam kelas</t>
  </si>
  <si>
    <t>hedhdhdhdhdhhdhdhdhhdhd</t>
  </si>
  <si>
    <t>Pendidik memberi motivasi untuk memahami materi pembelajaran dan menggunakannya dalam kehidupan</t>
  </si>
  <si>
    <t>Pendidik menggunakan pertanyaan untuk mengetahui pemahaman dan menjaga partisipasi peserta didik, termasuk memberikan pertanyaan terbuka yang menuntut peserta didik untuk menjawab dengan ide dan pengetahuan mereka</t>
  </si>
  <si>
    <t>Pendidik mengklarifikasi pertanyaan siswa</t>
  </si>
  <si>
    <t>Pendidik memberikan penghargaan atas pertanyaan siswa</t>
  </si>
  <si>
    <t>Pendidik memberikan penjelasan kepada siswa yang menjawab salah</t>
  </si>
  <si>
    <t>Pendidik melaksanakan penilaian dengan berbagai teknik dan jenis penilaian, selain penilaian formal yang dilaksanakan sekolah, dan mengumumkan hasil serta implikasinya kepada peserta didik, tentang tingkat pemahaman terhadap materi pembelajaran yang telah dan akan dipelajari</t>
  </si>
  <si>
    <t>Teknik Penilaian</t>
  </si>
  <si>
    <t>Mengumumkan hasil penilaian</t>
  </si>
  <si>
    <t>Mengumumkan Remidi/Pengayaan</t>
  </si>
  <si>
    <t>Analisis Butir Soal</t>
  </si>
  <si>
    <t>Pendidik melaksnakan remidial</t>
  </si>
  <si>
    <t>Pendidik melaksanakan pengayaan</t>
  </si>
  <si>
    <t>Pendidik memiliki daftar nilai</t>
  </si>
  <si>
    <t>Pendidik memiliki program remidial dan program pengayaan</t>
  </si>
  <si>
    <t>SAMPAI SINI</t>
  </si>
  <si>
    <t xml:space="preserve">8. </t>
  </si>
  <si>
    <t>Pendidik menghargai Pendidik lain.</t>
  </si>
  <si>
    <t>Pendidik menghormati keberadaan Pendidik lain.</t>
  </si>
  <si>
    <t>Pendidik menjadi anggota PGRI.</t>
  </si>
  <si>
    <t>Pendidik menghadiri upacara</t>
  </si>
  <si>
    <t>Pendidik selalu membuat laporan atas tugas kepanitiaan  yang diberikan kepadanya</t>
  </si>
  <si>
    <t>Pendidik hadir 6 hari kerja</t>
  </si>
  <si>
    <t>Pendidik selalu tertibat dalam pengembangan sekolah</t>
  </si>
  <si>
    <t>Pendidik mempunyai kontribusi positif berkaitan dengan kegiatan dalam sekolah</t>
  </si>
  <si>
    <t>Pendidik terlibat dalam kegiatan dengan orang tua.</t>
  </si>
  <si>
    <t>Pendidik terlibat dalam kegiatan kemasyarakatan di luar sekolah.</t>
  </si>
  <si>
    <t>PRI-SOS</t>
  </si>
  <si>
    <t>Pendidik mewmpunyai RPP</t>
  </si>
  <si>
    <t>Pendidik melaksanakan pembelajaran sesuai dengan RPP/kerangka/topik pembelajaran</t>
  </si>
  <si>
    <t>Pendidik menyampaikan informasi yang mutakhir dalam PBM.</t>
  </si>
  <si>
    <t>Pendidik dapat mengakses/mengunduh materi pembelajaran mutaakhir melalui internet.</t>
  </si>
  <si>
    <t>Pendidik menyusun materi, perencanaan dan pelaksanaan pembelajaran yang berisi informasi yang tepat, mutakhir, dan yang membantu peserta didik untuk memahami konsep materi pembelajaran</t>
  </si>
  <si>
    <t>Pendidik tidak mengabaikan pendapat siswa yang lain</t>
  </si>
  <si>
    <t>Pendidik menyusun rencana PKB sesuai hasil evaluasi dan/atau PKG.</t>
  </si>
  <si>
    <t>Pendidik memiliki jurnal.</t>
  </si>
  <si>
    <t>Pendidik mengakses internet berkaitan dengan PKB.</t>
  </si>
  <si>
    <t>Pendidik memiliki catatan hasil penilaian dari teman sejawat.</t>
  </si>
  <si>
    <t>Pendidik mempunyai penilaian kinerja .</t>
  </si>
  <si>
    <t>jml</t>
  </si>
  <si>
    <t>GRAFIK PENCAPAIAN INDIKATOR KINERJA Pendidik BK</t>
  </si>
  <si>
    <t>Kompetensi Nomor:</t>
  </si>
  <si>
    <t>Menguasai teknin dan praksis pendidikan.</t>
  </si>
  <si>
    <t>Mengimplementasikan kolaborasi antarprofesi.</t>
  </si>
  <si>
    <r>
      <rPr>
        <sz val="7"/>
        <color theme="1"/>
        <rFont val="Arial Narrow"/>
      </rPr>
      <t xml:space="preserve">Menguasai konsep dan praksis penilaian </t>
    </r>
    <r>
      <rPr>
        <i/>
        <sz val="7"/>
        <color theme="1"/>
        <rFont val="Arial Narrow"/>
      </rPr>
      <t>(assessment)</t>
    </r>
    <r>
      <rPr>
        <sz val="7"/>
        <color theme="1"/>
        <rFont val="Arial Narrow"/>
      </rPr>
      <t xml:space="preserve"> untuk memahami kondisi, kebutuhan, dan masalah konseli.</t>
    </r>
  </si>
  <si>
    <t>Menguasai esensi layanan BK dalam jalur, jenis, dan jenjang satuan pendidikan.</t>
  </si>
  <si>
    <t>Menguasai kerangka teoretik dan praksis BK.</t>
  </si>
  <si>
    <t>Beriman dan bertakwa kepada Tuhan Yang Maha Esa.</t>
  </si>
  <si>
    <t>Merancang program BK.</t>
  </si>
  <si>
    <t>Menghargai dan menjunjung tinggi nilai-nilai kemanusiaan, individualitas dan kebebasan memilih.</t>
  </si>
  <si>
    <t>Mengimplementasikan program BK yang komprehensif.</t>
  </si>
  <si>
    <t>Menunjukkan integritas dan stabilitas kepribadian yang kuat.</t>
  </si>
  <si>
    <t>Menilai proses dan hasil kegiatan BK.</t>
  </si>
  <si>
    <t>Menampilkan kinerja berkualitas tinggi.</t>
  </si>
  <si>
    <t>Memiliki kesadaran dan komitmen terhadap etika profesional.</t>
  </si>
  <si>
    <t>Mengimplementasikan kolaborasi internal di tempat bekerja.</t>
  </si>
  <si>
    <t>Menguasai konsep dan praksis penelitian dalam BK.</t>
  </si>
  <si>
    <t>Berperan dalam organisasi dan kegiatan profesi BK.</t>
  </si>
  <si>
    <t>Menguasai teori dan praksis pendidikan.</t>
  </si>
  <si>
    <t>Mengaplikasikan perkembangan fisiologis dan psikologi serta perilaku konseli.</t>
  </si>
  <si>
    <t>Menguasai esensi pelayanan BK dalam jalur, jenis dan jenjang satuan pendidikan</t>
  </si>
  <si>
    <t>Mengimplementasikan kolaborasi internal di tempat kerja.</t>
  </si>
  <si>
    <t>Menguasai konsep dan praksis penilaian (assessment) untuk memahami kondisi, kebutuhan dan masalah konseli.</t>
  </si>
  <si>
    <t>Menguasai kerangka teoritik dan praksis BK.</t>
  </si>
  <si>
    <t>Menguasai konsep dan prakrsis penelitian dalam BK.</t>
  </si>
  <si>
    <t>KETERANGAN</t>
  </si>
  <si>
    <t>PENILAIAN KINERJA Pendidik BK</t>
  </si>
  <si>
    <t>KOMPETENSI 1 PEDAGOGIK</t>
  </si>
  <si>
    <t>Kompetensi 1</t>
  </si>
  <si>
    <t>1)</t>
  </si>
  <si>
    <t>Menguasai ilmu pendidikan dan landasan keilmuannya.</t>
  </si>
  <si>
    <t>2)</t>
  </si>
  <si>
    <t>Mengimplementasikan prinsip-prinsip pendidikan dan proses pembelajaran.</t>
  </si>
  <si>
    <t>3)</t>
  </si>
  <si>
    <t>Menguasai landasan budaya dan praksis pendidikan (praksis adalah prinsip-prinsip untuk mengubah teori menjadi praktik).</t>
  </si>
  <si>
    <t>Cara Penilaian</t>
  </si>
  <si>
    <t>Perikasalah, apakah Pendidik BK/Konselor menyediakan program layanan BK, mempunyai Rencana Pelaksanaan Layanan (RPL)/Satuan Layanan (Satlan)/Satuan Pendukung (Satkung) dan data peserta didik/konseli, termasuk sosiometri (gambaran hubungan sosial antarpeserta didik/konseli).</t>
  </si>
  <si>
    <t>Mintalah Pendidik BK/Konselor menjelaskan tentang:</t>
  </si>
  <si>
    <t>bagaimana pelayanan BK terhadap peserta didik/konseli sebagai makhluk individu, sosial, susila, bekerja dan berke-Tuhanan Yang Maha Esa;</t>
  </si>
  <si>
    <t>bagaimana mengembangkan layanan BK yang aktif, kreatif, mandiri, dan berpusat pada individu;</t>
  </si>
  <si>
    <t>bagaimana mengembangkan layanan BK sesuai dengan usia, tahap perkembangan, dan kebutuhan peserta didik/konseli; dan</t>
  </si>
  <si>
    <t>d.</t>
  </si>
  <si>
    <t>bagaimana menerapkan layanan BK lintas budaya, ekonomi, dan sosial peserta didik/konseli.</t>
  </si>
  <si>
    <t>Kembali</t>
  </si>
  <si>
    <t>KOMPETENSI 2 PEDAGOGIK</t>
  </si>
  <si>
    <t>Kompetensi 2</t>
  </si>
  <si>
    <t>Mengaplikasikan perkembangan fisiologis dan psikologis serta perilaku konseli</t>
  </si>
  <si>
    <t xml:space="preserve">Mengaplikasikan kaidah-kaidah perilaku manusia, perkembangan fisik dan psikologis individu terhadap sasaran pelayanan bimbingan dan konseling dalam upaya pendidikan, </t>
  </si>
  <si>
    <t xml:space="preserve">mengaplikasikan kaidah-kaidah kepribadian, individualitas dan perbedaan konseli terhadap sasaran pelayanan bimbingan dan konseling dalam upaya pendidikan, </t>
  </si>
  <si>
    <t xml:space="preserve">mengaplikasikan kaidah-kaidah belajar terhadap sasaran pelayanan bimbingan dan konseling dalam upaya pendidikan, </t>
  </si>
  <si>
    <t>4)</t>
  </si>
  <si>
    <t xml:space="preserve">mengaplikasikan kaidah-kaidah keberbakatan terhadap sasaran pelayanan bimbingan dan konseling dalam upaya pendidikan, </t>
  </si>
  <si>
    <t>5)</t>
  </si>
  <si>
    <t>mengaplikasikan kaidah-kaidah kesehatan mental terhadap sasaran pelayanan bimbingan dan konseling dalam upaya pendidikan.</t>
  </si>
  <si>
    <t>Sebelum Pengamatan:</t>
  </si>
  <si>
    <t>Pendidik BK/Konselor menyediakan program pelayanan BK, RPL/Satlan/Satkung, instrumen non tes/angket, dan data yang didasarkan kebutuhan peserta didik/konseli.</t>
  </si>
  <si>
    <t>Pendidik BK/Konselor menjelaskan bagaimana data tersebut digunakan dalam perencanaan program pelayanan BK.</t>
  </si>
  <si>
    <t>Selama pengamatan:</t>
  </si>
  <si>
    <t>Penilai mengamati program pelayanan BK secara klasikal, layanan bimbingan kelompok,  layanan konseling kelompok, dan mencermati apakah Pendidik BK/Konselor telah melaksanakan pelayanan BK yang sesuai dengan:</t>
  </si>
  <si>
    <t xml:space="preserve"> kebutuhan perkembangan mental, emosional, fisik, dan gender;</t>
  </si>
  <si>
    <t>kebutuhan bakat, minat, dan potensi pribadi; dan</t>
  </si>
  <si>
    <t>harapan untuk melanjutkan pendidikan dan pilihan karir.</t>
  </si>
  <si>
    <t>KOMPETENSI 3 PEDAGOGIK</t>
  </si>
  <si>
    <t>Kompetensi 3</t>
  </si>
  <si>
    <t xml:space="preserve">Menguasai esensi bimbingan dan konseling pada pendidikan formal, nonformal dan informal, </t>
  </si>
  <si>
    <t xml:space="preserve">menguasai esensi bimbingan dan konseling pada satuan jenis pendidikan umum, kejuruan, keagamaan, </t>
  </si>
  <si>
    <t>menguasai esensi bimbingan dan konseling pada satuan jenjang pendidikan usia dini, dasar dan menengah, serta tinggi.</t>
  </si>
  <si>
    <t>Pendidik BK/Konselor menyediakan hasil pemetaan latar belakang individu (jenis kelamin, agama, kemampuan akademik) dan keluarga (pendidikan dan pekerjaan orang tua/wali) dan menampilan grafik hubungan antara kebutuhan layanan sesuai data yang dimiliki.</t>
  </si>
  <si>
    <t>Pendidik BK/Konselor diminta untuk menjelaskan hasil pemetaan (tampilan grafik) dan menindaklanjuti hasil tersebut terkait dengan kebutuhan layanan.</t>
  </si>
  <si>
    <t>KOMPETENSI 4 KEPRIBADIAN</t>
  </si>
  <si>
    <t>Kompetensi 4</t>
  </si>
  <si>
    <t xml:space="preserve">Menampilkan kepribadian yang beriman dan bertakwa kepada Tuhan Yang Maha Esa, </t>
  </si>
  <si>
    <t xml:space="preserve">konsisten dalam menjalankan kehidupan beragama dan toleran terhadap pemeluk agama lain, </t>
  </si>
  <si>
    <r>
      <rPr>
        <sz val="11"/>
        <color theme="1"/>
        <rFont val="Arial"/>
      </rPr>
      <t xml:space="preserve">berakhlak mulia </t>
    </r>
    <r>
      <rPr>
        <sz val="11"/>
        <color rgb="FF000000"/>
        <rFont val="Calibri"/>
      </rPr>
      <t>dan berbudi pekerti luhur</t>
    </r>
  </si>
  <si>
    <t>Penilai mengamati penampilan Pendidik BK/Konselor, cara berpakaian, dan cara berbicara kepada peserta didik/konseli.</t>
  </si>
  <si>
    <t>Penilai mengamati sikap dan cara Pendidik BK/Konselor dalam mendorong peserta didik/konseli untuk bersikap toleran.</t>
  </si>
  <si>
    <t>Penilai mengamati konsistensi Pendidik BK/Konselor dalam beribadah dan memotivasi peserta didik/konselor untuk beribadah.</t>
  </si>
  <si>
    <t>KOMPETENSI 5 KEPRIBADIAN</t>
  </si>
  <si>
    <t>Kompetensi 5</t>
  </si>
  <si>
    <t xml:space="preserve">Mengaplikasikan pandangan positif dan dinamis tentang manusia sebagai makhluk spiritual, bermoral, sosial, individual, dan berpotensi, </t>
  </si>
  <si>
    <t xml:space="preserve">menghargai dan mengembangkan potensi positif individu pada umumnya dan konseli pada khususnya, </t>
  </si>
  <si>
    <t xml:space="preserve">peduli terhadap kemaslahatan manusia pada umumnya dan peserta didik pada khususnya, </t>
  </si>
  <si>
    <t xml:space="preserve">menjunjung tinggi harkat dan martabat manusia sesuai dengan hak asasinya, </t>
  </si>
  <si>
    <t>toleran terhadap permasalahan konseli, bersikap demokratis.</t>
  </si>
  <si>
    <t>Pendidik BK/Konselor menyediakan program pelayanan BK, RPL/Satlan/Satkung dan data peserta didik/konseli serta sosiometri.</t>
  </si>
  <si>
    <t>Penilai meminta Pendidik BK/Konselor menjelaskan tentang:</t>
  </si>
  <si>
    <t>a)</t>
  </si>
  <si>
    <t>bagaimana pelayanan terhadap peserta didik/konseli sebagai makhluk bermoral, spiritual, sosial dan individu;</t>
  </si>
  <si>
    <t>b)</t>
  </si>
  <si>
    <t>bagaimana mengembangkan pelayanan BK yang mendorong kepada pengembangan potensi positif individu;</t>
  </si>
  <si>
    <t>c)</t>
  </si>
  <si>
    <t>bagaimana menerapkan pelayanan BK yang mengacu kepada kebutuhan  dan masukan balik peserta didik/konseli; dan</t>
  </si>
  <si>
    <t>d)</t>
  </si>
  <si>
    <t>bagaimana mengembangkan sikap toleran yang menjunjung hak azasi manusia dalam layanan BK.</t>
  </si>
  <si>
    <t>KOMPETENSI 6 KEPRIBADIAN</t>
  </si>
  <si>
    <t>Kompetensi 6</t>
  </si>
  <si>
    <t xml:space="preserve">menampilkan kepribadian dan perilaku yang terpuji (seperti berwibawa, jujur, sabar, ramah, dan konsisten), </t>
  </si>
  <si>
    <t xml:space="preserve">menampilkan emosi yang stabil, peka, bersikap empati, serta menghormati keragaman dan perubahan, </t>
  </si>
  <si>
    <t>menampilkan toleransi tinggi terhadap konseli yang menghadapi stres dan frustasi.</t>
  </si>
  <si>
    <t>Penilai bertanya kepada teman sejawat dan peserta didik/konseli serta meminta contoh tindakan Pendidik BK/Konselor yang menunjukkan kepribadian, kestabilan emosi, dan perilaku terpuji, jujur, sabar, ramah, dan konsisten.</t>
  </si>
  <si>
    <t>Penilai bertanya kepada teman sejawat dan peserta didik/konseli serta meminta contoh tindakan Pendidik BK/Konselor yang menunjukkan kepekaan dan sikap empati Pendidik terhadap keragaman dan perubahan, baik yang bersifat membangun maupun sebaliknya.</t>
  </si>
  <si>
    <t>Penilai bertanya kepada teman sejawat dan peserta didik/konseli serta meminta contoh tindakan Pendidik BK/Konselor yang menunjukkansikap toleransi Pendidik terhadap peserta didik/konseli yang sedang menghadapi stress dan frustasi.</t>
  </si>
  <si>
    <t>KOMPETENSI 7 KEPRIBADIAN</t>
  </si>
  <si>
    <t>Kompetensi 7</t>
  </si>
  <si>
    <t>Menampilkan tindakan yang cerdas, kreatif, inovatif, dan produktif, bersemangat, berdisiplin, dan mandiri, berpenampilan menarik dan menyenangkan, berkomunikasi secara efektif.</t>
  </si>
  <si>
    <t>Pengamatan</t>
  </si>
  <si>
    <t>Penilai meminta Pendidik BK/Konselor menyediakan program BK dan RPL/Satlan/Satkung dan menerangkan tujuan kegiatan dan aktifitas pelayanan BK.</t>
  </si>
  <si>
    <t>Penilai mengamati, apakah peserta didik/konseli berpartisipasi aktif dalam kegiatan pelayanan BK.</t>
  </si>
  <si>
    <t>Penilai mengamati, apakah peserta didik/konseli mengerti dan mengikuti prosedur pelayanan BK sesuai dengan waktu yang disediakan.</t>
  </si>
  <si>
    <t xml:space="preserve">Penilai mengamati, apakah Pendidik BK/Konselor melaksanakan kegiatan pelayanan BK secara lancar sesuai dengan rancangan dan tujuan yang akan dicapai.  </t>
  </si>
  <si>
    <t>Penilai mencatat jika terdapat perbedaan antara perencanaan dan pelaksanaan pelayanan BK.</t>
  </si>
  <si>
    <t>Penilai meminta penjelasan Pendidik BK/konselor jika terdapat perbedaan antara perencanaan dan pelaksanaan pelayanan BK.</t>
  </si>
  <si>
    <t>Penilai meminta penjelasan Pendidik BK/konselor terhadap ketercapaian pelaksanaan pelayanan BK.</t>
  </si>
  <si>
    <t>KOMPETENSI 8 SOSIAL</t>
  </si>
  <si>
    <t>Kompetensi 8</t>
  </si>
  <si>
    <t xml:space="preserve">memahami dasar, tujuan, organisasi, dan peran pihak-pihak lain (Pendidik, wali kelas, pimpinan sekolah/madrasah, komite sekolah/madrasah) di tempat bekerja, </t>
  </si>
  <si>
    <t>mengkomunikasikan dasar, tujuan, dan kegiatan pelayanan bimbingan dan konseling kepada pihak-pihak lain di tempat bekerja, bekerja sama dengan pihak-pihak terkait di dalam tempat bekerja (seperti Pendidik, orang tua, tenaga administrasi).</t>
  </si>
  <si>
    <t>Pendidik BK/Konselor menyediakan dokumen dan bukti-bukti lain berkaitan dengan pelayanan BK dalam membantu peserta didik/konseli berdasarkan hasil tes peserta didik/konseli dan/atau permintaan Pendidik lain.</t>
  </si>
  <si>
    <t>Pendidik BK/Konselor menyediakan dokumen dan bukti-bukti lain berkaitan dengan hal-hal yang telah dilakukannya dalam mengkomunikasikan rencana dan hasil pelayanan BK kepada pihak-pihak terkait.</t>
  </si>
  <si>
    <t>KOMPETENSI 9 SOSIAL</t>
  </si>
  <si>
    <t>Kompetensi 9</t>
  </si>
  <si>
    <t xml:space="preserve">memahami dasar, tujuan, dan AD/ART organisasi profesi bimbingan dan konseling untuk pengembangan diri dan profesi, </t>
  </si>
  <si>
    <t xml:space="preserve">mentaati Kode Etik profesi bimbingan dan konseling, </t>
  </si>
  <si>
    <t>aktif dalam organisasi profesi bimbingan dan konseling untuk pengembangan diri dan profesi.</t>
  </si>
  <si>
    <t>Penilai menanyakan kepada teman seprofesi tentang kesesuaian aktifitas Pendidik BK/Konselor dengan Kode Etik profesi.</t>
  </si>
  <si>
    <t>Pendidik BK/Konselor dapat menunjukkan bukti keterlibatan dan aktivitasnya dalam organisasi profesi BK/Konselor (seperti MGBK, ABKIN, atau organisasi profesi sejenis lainnya) tentang pengembangan diri dan kolaborasi.</t>
  </si>
  <si>
    <t>KOMPETENSI 10 SOSIAL</t>
  </si>
  <si>
    <t>Kompetensi 10</t>
  </si>
  <si>
    <t>Mengimplementasikan kolaborasi antarprofesi</t>
  </si>
  <si>
    <t xml:space="preserve">mengkomunikasikan aspek-aspek profesional bimbingan dan konseling kepada organisasi profesi lain, </t>
  </si>
  <si>
    <t xml:space="preserve">memahami peran organisasi profesi lain dan memanfaatkannya untuk suksesnya pelayanan bimbingan dan konseling, </t>
  </si>
  <si>
    <t>bekerja dalam tim bersama tenaga paraprofesional dan profesional profesi lain, melaksanakan referal (alih tangan kasus) kepada ahli profesi lain sesuai dengan keperluan.</t>
  </si>
  <si>
    <t>Penilai meminta Pendidik BK/Konselor untuk menunjukkan bukti melakukan interaksi dengan organisasi profesi lain (antara lain berupa surat kerjasama, surat keterangan, MoU dengan pihak terkait, atau bukti fisik lainnya).</t>
  </si>
  <si>
    <t>Pendidik BK/Konselor dapat menunjukkan bukti dan menjelaskan bagaimana memanfaatkan kerjasama dengan institusi (Sekolah, PerPendidikan Tinggi, Kementerian Sosial, Kementerian Tenaga Kerja, dan institusi lainnya) atau organisasi profesi  dalam mencapai tujuan layanan BK.</t>
  </si>
  <si>
    <t>Konselor dapat menunjukkan bukti dan menjelaskan bagaimana melaksanakan kerjasama dengan satuan pendukung alih tangan kasus (psikolog, psikiater, pekerja sosial, atau profesi lainnya) dalam penyelesaian permasalahan peserta didik/konseli.</t>
  </si>
  <si>
    <t>KOMPETENSI 11 PROFESIONAL</t>
  </si>
  <si>
    <t>Kompetensi 11</t>
  </si>
  <si>
    <r>
      <rPr>
        <b/>
        <sz val="11"/>
        <color rgb="FFC00000"/>
        <rFont val="Arial"/>
      </rPr>
      <t xml:space="preserve">Menguasai konsep dan praksis penilaian </t>
    </r>
    <r>
      <rPr>
        <b/>
        <i/>
        <sz val="11"/>
        <color rgb="FF993300"/>
        <rFont val="Arial"/>
      </rPr>
      <t>(assessment)</t>
    </r>
    <r>
      <rPr>
        <b/>
        <sz val="11"/>
        <color rgb="FF993300"/>
        <rFont val="Arial"/>
      </rPr>
      <t xml:space="preserve"> untuk memahami kondisi, kebutuhan, dan masalah konseli</t>
    </r>
  </si>
  <si>
    <t xml:space="preserve">mendeskripsikan  hakikat asesmen untuk keperluan pelayanan konseling, </t>
  </si>
  <si>
    <t xml:space="preserve">memilih teknik penilaian sesuai dengan kebutuhan pelayanan bimbingan dan konseling, </t>
  </si>
  <si>
    <t xml:space="preserve">menyusun dan mengembangkan instrumen penilaian untuk keperluan bimbingan dan konseling, </t>
  </si>
  <si>
    <t xml:space="preserve">mengadministrasikan asesmen untuk mengungkapkan masalah-masalah peserta didik, </t>
  </si>
  <si>
    <t xml:space="preserve">memilih dan mengadministrasikan teknik penilaian pengungkapan kemampuan dasar dan kecenderungan pribadi peserta didik, </t>
  </si>
  <si>
    <t>6)</t>
  </si>
  <si>
    <t xml:space="preserve">memilih dan mengadministrasikan instrumen untuk mengungkapkan kondisi aktual peserta didik berkaitan dengan lingkungan, </t>
  </si>
  <si>
    <t>7)</t>
  </si>
  <si>
    <t xml:space="preserve">mengakses data dokumentasi tentang peserta didik dalam pelayanan bimbingan dan konseling, </t>
  </si>
  <si>
    <t>8)</t>
  </si>
  <si>
    <t xml:space="preserve">menggunakan hasil penilaian dalam pelayanan bimbingan dan konseling dengan tepat, </t>
  </si>
  <si>
    <t>9)</t>
  </si>
  <si>
    <t>menampilkan tanggung jawab profesional dalam praktik penilaian.</t>
  </si>
  <si>
    <t>Penilai meminta Pendidik BK/Konselor untuk menyediakan instrumen nontes yang telah dikembangkan sesuai kebutuhan pelayanan BK.</t>
  </si>
  <si>
    <t>Penilai meminta Pendidik BK/Konselor untuk menjelaskan pengaplikasian instrumen nontes tersebut dalam mengungkapkan kondisi aktual peserta didik/konseli berkaitan dengan lingkungan.</t>
  </si>
  <si>
    <t>Penilai meminta Pendidik BK/Konselor untuk menjelaskan penilaian yang digunakan dalam pelayanan BK yang sesuai dengan kebutuhan peserta didik/konseli.</t>
  </si>
  <si>
    <t>Penilai meminta Pendidik BK/Konselor untuk menyediakan jenis penilaian yang dipilih  sesuai dengan kebutuhan layanan bimbingan dan konseling.</t>
  </si>
  <si>
    <t>Penilai meminta Pendidik BK/Konselor untuk menyediakan hasil penilaian tentang pengungkapan kemampuan dasar dan kecenderungan pribadi peserta didik/konseli.</t>
  </si>
  <si>
    <t>Penilai meminta Pendidik BK/Konselor untuk menyediakan hasil pendukung penilaian seperti data catatan pribadi peserta didik/konseli, kemampuan akademik/hasil evaluasi belajar, hasil psikotes, dll.</t>
  </si>
  <si>
    <t>Penilai meminta Pendidik BK/Konselor untuk menjelaskan penggunaan azas BK sebagai tanggungjawab professional.</t>
  </si>
  <si>
    <t>KOMPETENSI 12 PROFESIONAL</t>
  </si>
  <si>
    <t>Kompetensi 12</t>
  </si>
  <si>
    <t xml:space="preserve">mengaplikasikan hakikat pelayanan bimbingan dan konseling, </t>
  </si>
  <si>
    <t xml:space="preserve">mengaplikasikan arah profesi bimbingan dan konseling, </t>
  </si>
  <si>
    <t xml:space="preserve">mengaplikasikan dasar-dasar pelayanan bimbingan dan konseling, </t>
  </si>
  <si>
    <t xml:space="preserve">mengaplikasikan pelayanan bimbingan dan konseling sesuai kondisi dan tuntutan wilayah kerja, </t>
  </si>
  <si>
    <t xml:space="preserve">mengaplikasikan pendekatan/model/jenis pelayanan dan kegiatan pendukung bimbingan dan konseling, </t>
  </si>
  <si>
    <t>mengaplikasikan dalam praktik format pelayanan bimbingan dan konseling.</t>
  </si>
  <si>
    <t>Penilai meminta Pendidik BK/Konselor untuk menyediakan program, RPL/Satlan/Satkung dan memberikan penjelasan tentang tujuan, prinsip, azas, fungsi, dan landasan yang diaplikasikan dalam program tsb.</t>
  </si>
  <si>
    <t>Penilai meminta Pendidik BK/Konselor untuk menyediakan program, RPL/Satlan/Satkung dan memberikan penjelasan tentang dasar-dasar pelayanan yang diaplikasikannya dalam program tsb.</t>
  </si>
  <si>
    <t>Penilai meminta Pendidik BK/Konselor untuk menyediakan program, RPL/Satlan/Satkung dan memberikan penjelasan tentang kesesuaian kondisi dan tuntutan wilayah kerja yang terdapat di dalam program, RPL/Satlan.</t>
  </si>
  <si>
    <r>
      <rPr>
        <sz val="11"/>
        <color rgb="FF002060"/>
        <rFont val="Arial"/>
      </rPr>
      <t xml:space="preserve">Penilai meminta Pendidik BK/Konselor untuk menyediakan program, RPL/Satlan/Satkung dan memberikan penjelasan tentangpendekatan/model (misalnya: </t>
    </r>
    <r>
      <rPr>
        <i/>
        <sz val="11"/>
        <color rgb="FF003366"/>
        <rFont val="Arial"/>
      </rPr>
      <t>trait factor</t>
    </r>
    <r>
      <rPr>
        <sz val="11"/>
        <color rgb="FF003366"/>
        <rFont val="Arial"/>
      </rPr>
      <t xml:space="preserve">, analisis transaksional, rasional emotif, psikoanalisa, konseling </t>
    </r>
    <r>
      <rPr>
        <i/>
        <sz val="11"/>
        <color rgb="FF003366"/>
        <rFont val="Arial"/>
      </rPr>
      <t>behavioural</t>
    </r>
    <r>
      <rPr>
        <sz val="11"/>
        <color rgb="FF003366"/>
        <rFont val="Arial"/>
      </rPr>
      <t xml:space="preserve">, konseling individual, </t>
    </r>
    <r>
      <rPr>
        <i/>
        <sz val="11"/>
        <color rgb="FF003366"/>
        <rFont val="Arial"/>
      </rPr>
      <t>client centered, terapi gestalt</t>
    </r>
    <r>
      <rPr>
        <sz val="11"/>
        <color rgb="FF003366"/>
        <rFont val="Arial"/>
      </rPr>
      <t>) atau jenis pelayanan (misalnya: jenis pelayanan informasi, orientasi, konseling individu, bimbingan kelompok/konseling kelompok) yang diaplikasikan dalam program, RPL/Satlan/Satkung tersebut.</t>
    </r>
  </si>
  <si>
    <t xml:space="preserve">Penilai meminta Pendidik BK/Konselor untuk menyediakan program, RPL/Satlan/Satkung dan memberikan penjelasan tentang format kegiatan yang digunakan dalam pelayanan BK (secara klasikal, layanan bimbingan kelompok, layanan konseling kelompok) tersebut. </t>
  </si>
  <si>
    <t>Penilai mengamati pelaksanaan pelayanan BK (layanan konseling kelompok dan layanan bimbingan kelompok) untuk menilai misalnya: pendekatan/model atau jenis layanan BK dan meminta Pendidik BK/konselor menjelaskan tentang tujuan, teknik, dan hasil layanan BK tsb.</t>
  </si>
  <si>
    <t>Penilai mengamati pelaksanaan pelayanan BK (layanan konseling kelompok dan layanan bimbingan kelompok) untuk menilai misalnya: layanan informasi, layanan orientasi, layanan konseling perorangan, layanan bimbingan kelompok, layanan konseling kelompok) dan meminta Pendidik BK/konselor menjelaskan tentang jenis format, tujuan, dan hasil layanan tsb.</t>
  </si>
  <si>
    <t>Penilai meminta transkrip pelaporan layanan konseling individu dan penjelasan tentang proses dan hasilnya.</t>
  </si>
  <si>
    <t>KOMPETENSI 13 PROFESIONAL</t>
  </si>
  <si>
    <t>Kompetensi 13</t>
  </si>
  <si>
    <t xml:space="preserve">menganalisis kebutuhan konseli, </t>
  </si>
  <si>
    <t xml:space="preserve">menyusun program bimbingan dan konseling yang berkelanjutan berdasar kebutuhan konseli secara komprehensif dengan pendekatan perkembangan, </t>
  </si>
  <si>
    <t xml:space="preserve">menyusun rencana pelaksanaan program bimbingan dan konseling, </t>
  </si>
  <si>
    <t>merencanakan sarana dan biaya penyelenggaraan program bimbingan dan konseling.</t>
  </si>
  <si>
    <t>Penilai meminta Pendidik BK/Konselor untuk menyediakan dokumen hasil asesmen dan atau hasil belajar serta meminta Pendidik BK/konselor mendeskripsikan kesesuaian antara kebutuhan peserta didik/konseli dengan hasil asesmen atau hasil belajar tersebut.</t>
  </si>
  <si>
    <t>Penilai meminta Pendidik BK/Konselor untuk menyediakan daftar kegiatan pelayanan BK satu semester terakhir dan meminta Pendidik BK/konselor menunjukkan bahwa praktik pelayanan tsb dilaksanakan secara komprehensif dan berkelanjutan.</t>
  </si>
  <si>
    <t>Penilai meminta Pendidik BK/Konselor untuk menjelaskan tentang program pelayanan BK yang meliputi program tahunan, program semester, program bulanan, mingguan, dan program harian (RPL/Satlan/Satkung) dan meminta Pendidik BK/konselor menjelaskan keterkaitan antara program-program tersebut dan strategi penyusunannya (bagaimana program tersebut disusun).</t>
  </si>
  <si>
    <t>Penilai mengamati pelaksanaan pelayanan BK, misalnya: layanan informasi, layanan orientasi, layanan bimbingan kelompok, layanan konseling kelompok).</t>
  </si>
  <si>
    <t>Penilai mengamati bagaimana Pendidik BK/Konselor berinteraksi dengan peserta didik/konseli dalam proses pelayanan BK termasuk sejauhmana Pendidik BK/konselor memberikan kesempatan kepada peserta didik/konseli untuk berpartisipasi aktif.</t>
  </si>
  <si>
    <t>Penilai meminta Pendidik BK/Konselor menjelaskan kesesuaian antara kebutuhan peserta didik/konseli dengan layanan BK yang diberikan.</t>
  </si>
  <si>
    <t>KOMPETENSI 14 PROFESIONAL</t>
  </si>
  <si>
    <t>Kompetensi 14</t>
  </si>
  <si>
    <t>Mengimplementasikan program BK yang komprehensif</t>
  </si>
  <si>
    <t xml:space="preserve">melaksanakan program bimbingan dan konseling, </t>
  </si>
  <si>
    <t xml:space="preserve">melaksanakan pendekatan kolaboratif dalam pelayanan bimbingan dan konseling, </t>
  </si>
  <si>
    <t xml:space="preserve">memfasilitasi perkembangan akademik, karier, personal, dan sosial konseli, </t>
  </si>
  <si>
    <t>mengelola sarana dan biaya program bimbingan dan konseling.</t>
  </si>
  <si>
    <t>Penilai meminta Pendidik BK/konselor menyediakan program pelayanan BK yang meliputi program tahunan, program semester, program bulanan, mingguan, dan program harian (RPL/Satlan/Satkung).</t>
  </si>
  <si>
    <t>Penilai meminta Pendidik BK/Konselor menjelaskan bagaimana program tsb dilaksanakan melalui berbagai jenis layanan dan kegiatan pendukung.</t>
  </si>
  <si>
    <t>Penilai meminta Pendidik BK/Konselor untuk menunjukkan adanya kerja sama dengan pihak terkait dalam pelaksanaannya.</t>
  </si>
  <si>
    <t>Penilai meminta Pendidik BK/Konselor menunjukkan bagian mana dari program tsb yang memfasilitasi perkembangan akademik, karir, personal, dan sosial peserta didik/konseli.</t>
  </si>
  <si>
    <t>Penilai meminta Pendidik BK/Konselor untuk menjelaskan bagaimana sarana dan biaya yang ada dikelola dalam pelaksanaan program tersebut.</t>
  </si>
  <si>
    <t xml:space="preserve">Penilai mengamati pelaksanaan pelayanan BK (misalnya: layanan informasi,orientasi, bimbingan kelompok, konseling kelompok) dan bagaimana Pendidik BK/Konselor melaksanakan pelayanan BK termasuk: </t>
  </si>
  <si>
    <t>Berapa lama waktu yang diperlukan untuk melakukan setiap kegiatan/aktifitas pelayanan BK.</t>
  </si>
  <si>
    <t>Apakah Pendidik BK/Konselor menyesuaikan jenis layanan BK sesuai kebutuhan peserta didik/konseli.</t>
  </si>
  <si>
    <t>Apakah semua layanan BK dapat membantu peserta didik/konseli untuk mencapai tujuan pelayanan.</t>
  </si>
  <si>
    <t>Bagaimana Pendidik BK/Konselor mengelola aktifitas pelayanan BK (misalnya apakah tujuan pelayanan BK dapat tercapai sesuai dengan RPL/Satlan/Satkung).</t>
  </si>
  <si>
    <t>Bagaimana Pendidik BK/Konselor menggunakan media pelayanan BK (misalnya komputer, film, gambar, komik, dan media lainnya).</t>
  </si>
  <si>
    <t>Seberapa terampil Pendidik BK/Konselor menggunakan media pelayanan BK tersebut.</t>
  </si>
  <si>
    <t>Penilai memilih secara random sebanyak lima orang peserta didik/konseli.</t>
  </si>
  <si>
    <t>Penilai menanyakan bagaimana Pendidik BK/konselor membimbing mereka untuk mencapai keberhasilan pembelajaran/akademik, pemilihan karir, dan/atau penyelesaian masalah pribadi dan social.</t>
  </si>
  <si>
    <t>Penilai meminta Pendidik BK/konselor menjelaskan aktifitas pelayanan BK yang berhasil atau kurang berhasil.</t>
  </si>
  <si>
    <t>jika ada layanan yang tidak sesuai dengan rencana pelayanan BK, penilai meminta Pendidik BK/konselor memberikan alasan berdasarkan kebutuhan peserta didik/konseli dan teori BK.</t>
  </si>
  <si>
    <t>KOMPETENSI 15 PROFESIONAL</t>
  </si>
  <si>
    <t>Kompetensi 15</t>
  </si>
  <si>
    <t xml:space="preserve">melakukan evaluasi hasil, proses, dan program bimbingan dan konseling, </t>
  </si>
  <si>
    <t xml:space="preserve">melakukan penyesuaian proses pelayanan bimbingan dan konseling, </t>
  </si>
  <si>
    <t xml:space="preserve">menginformasikan hasil pelaksanaan evaluasi pelayanan bimbingan dan konseling kepada pihak terkait, </t>
  </si>
  <si>
    <t>menggunakan hasil pelaksanaan evaluasi untuk merevisi dan mengembangkan program bimbingan dan konseling.</t>
  </si>
  <si>
    <t>Penilai meminta Pendidik BK/konselor menyediakan data hasil dan laporan (lapelprog) evaluasi program pelayanan BK.</t>
  </si>
  <si>
    <t>Penilai meminta Pendidik BK/konselor untuk menjelaskan proses pelayanan BK yang sesuai dengan kebutuhan peserta didik/konseli.</t>
  </si>
  <si>
    <t>Penilai meminta Pendidik BK/konselor menunjukkan bukti dan menjelaskan bagaimana hasil layanan BK diinformasikan kepada pihak terkait sesuai dengan kebutuhan (misalnya peserta didik/konseli ybs, kepala sekolah, wali kelas, Pendidik mata pelajaran, dan orang tua) dan menjaga kerahasiaan diri peserta didik/konseli.</t>
  </si>
  <si>
    <t>Penilai meminta Pendidik BK/konselor menjelaskan bagaimana hasil evaluasi pelaksanaan program pelayanan BK dan bagian-bagian mana dari program tersebut yang harus direvisi dan dikembangkan untuk pelayanan BK selanjutnya.</t>
  </si>
  <si>
    <t>Penilai memilih secara acak sebanyak lima orang peserta didik/konseli dan bertanya apakah Pendidik BK/konselor mendiskusikan hasil dan kegunaan evaluasi untuk penyesuaian program layanan BK dengan kebutuhan masing-masing peserta didik/konseli.</t>
  </si>
  <si>
    <t>KOMPETENSI 16 PROFESIONAL</t>
  </si>
  <si>
    <t>Kompetensi 16</t>
  </si>
  <si>
    <t xml:space="preserve">memberdayakan kekuatan pribadi, dan keprofesionalan Pendidik BK/konselor, </t>
  </si>
  <si>
    <t xml:space="preserve">meminimalkan dampak lingkungan dan keterbatasan pribadi Pendidik BK/konselor, </t>
  </si>
  <si>
    <t xml:space="preserve">menyelenggarakan pelayanan sesuai dengan kewenangan dan kode etik profesional Pendidik BK/konselor, </t>
  </si>
  <si>
    <t xml:space="preserve">mempertahankan obyektivitas dan menjaga agar tidak larut dengan masalah peserta didik, </t>
  </si>
  <si>
    <t xml:space="preserve">melaksanakan referal sesuai dengan keperluan, </t>
  </si>
  <si>
    <t xml:space="preserve">peduli terhadap identitas profesional dan pengembangan profesi, </t>
  </si>
  <si>
    <t>mendahulukan kepentingan peserta didik daripada kepentingan pribadi Pendidik BK/konselor.</t>
  </si>
  <si>
    <t>Penilai meminta Pendidik BK/Konselor menyediakan hasil evaluasi diri program PKB. Penilai mengevaluasi dokumen tersebut.</t>
  </si>
  <si>
    <t>Penilai meminta Pendidik BK/Konselor mendeskripsikan kekuatan diri dan bagaimana kekuatan tersebut dimanfaatkan bagi suksesnya pelayanan BK.</t>
  </si>
  <si>
    <t>Penilai meminta Pendidik BK/Konselor mendeskripsikan keterbatasan diri dan lingkungan (termasuk prasarana dan sarana) dalam pelayanan BK, serta upaya meminimalkan dampak keterbatasan tersebut.</t>
  </si>
  <si>
    <t>Penilai meminta Pendidik BK/Konselor mengidentifikasi kewenangan Pendidik BK/konselor sesuai dengan Kode Etik pelaksanaan pelayanan BK.</t>
  </si>
  <si>
    <t>Penilai meminta Pendidik BK/Konselor menyediakan minimal satu laporan pelaksanaan program layanan (lapelprog). Penilai mengevaluasi laporan tersebut.</t>
  </si>
  <si>
    <t>Penilai meminta Pendidik BK/Konselor untuk menjelaskan perlu tidaknya masalah peserta didik/konseli dialihtangankan kepada pihak lain.</t>
  </si>
  <si>
    <t>Penilai meminta Pendidik BK/Konselor mendeskripsikan identitas dan pengembangan profesi BK serta bagaimana kesungguhan Pendidik BK/Konselor dalam melaksanakan pelayanan BK tersebut.</t>
  </si>
  <si>
    <t>Penilai meminta Pendidik BK/Konselor menjelaskan dan membuktikan apakah Pendidik BK/Konselor mengutamakan kebutuhan peserta didik/konseli meskipun harus mengorbankan sesuatu (misalnya waktu).</t>
  </si>
  <si>
    <t>Penilai meminta Pendidik BK/Konselor untuk menjelaskan tentang upayanya dalam menghimpun dan menjaga kerahasiaan permasalahan peserta didik/konseli.</t>
  </si>
  <si>
    <t>10)</t>
  </si>
  <si>
    <t>Penilai meminta Kepala Sekolah untuk menjelaskan apakah Pendidik BK/Konselor bekerja sesuai dengan etika profesi BK.</t>
  </si>
  <si>
    <t>11)</t>
  </si>
  <si>
    <t>Penilai meminta Kepala Sekolah untuk menerangkan bagaimana pekerjaan Pendidik BK/konselor mencapai standar yang diharapkan oleh kepala sekolah dan/atau komite sekolah.</t>
  </si>
  <si>
    <t>KOMPETENSI 17 PROFESIONAL</t>
  </si>
  <si>
    <t>Kompetensi 17</t>
  </si>
  <si>
    <t xml:space="preserve">mendeskripsikan berbagai jenis dan metode penelitian, </t>
  </si>
  <si>
    <t xml:space="preserve">mampu merancang penelitian bimbingan dan konseling, </t>
  </si>
  <si>
    <t xml:space="preserve">melaksanakan penelitian bimbingan dan konseling, </t>
  </si>
  <si>
    <t>memanfaatkan hasil penelitian dalam bimbingan dan konseling dengan mengakses jurnal pendidikan dan bimbingan dan konseling.</t>
  </si>
  <si>
    <t>Penilai meminta Pendidik BK/Konselor untuk mendeskripsikan berbagai jenis dan metoda penelitian, khususnya yang dapat dan perlu dilaksanakan dalam profesi BK.</t>
  </si>
  <si>
    <t>Penilai meminta Pendidik BK/Konselor mengemukakan satu permasalahan bidang BK terkait dengan pelayanan BK di sekolah yang perlu diteliti.</t>
  </si>
  <si>
    <t>Penilai meminta Pendidik BK/Konselor menjelaskan langkah-langkah dalam merancang penelitian tentang masalah tersebut.</t>
  </si>
  <si>
    <t xml:space="preserve">Penilai meminta Pendidik BK/Konselor menyediakan bukti penelitian yang telah dilaksanakannya serta menjelaskan garis besar proses dan isi penelitian. </t>
  </si>
  <si>
    <t>Penilai meminta Pendidik BK/Konselor menyediakan laporan hasil penelitian dari jurnal atau sumber lain terkait pelayanan BK di sekolah.</t>
  </si>
  <si>
    <t>Penilai meminta Pendidik BK/Konselor menjelaskan keterkaitan dan kegunaan hasil penelitian tersebut dalam kegiatan pelayanan BK di sekolah.</t>
  </si>
  <si>
    <t>Penilai meminta Pendidik BK/Konselor menjelaskan manfaat hasil penelitian terkait dengan program PKB yang direncanakan.</t>
  </si>
  <si>
    <t>kebutuhan perkembangan mental, emosional, fisik, dan gender;</t>
  </si>
  <si>
    <r>
      <rPr>
        <sz val="11"/>
        <color theme="1"/>
        <rFont val="Arial"/>
      </rPr>
      <t xml:space="preserve">berakhlak mulia </t>
    </r>
    <r>
      <rPr>
        <sz val="11"/>
        <color rgb="FF000000"/>
        <rFont val="Calibri"/>
      </rPr>
      <t>dan berbudi pekerti luhur</t>
    </r>
  </si>
  <si>
    <r>
      <rPr>
        <b/>
        <sz val="11"/>
        <color rgb="FFC00000"/>
        <rFont val="Arial"/>
      </rPr>
      <t xml:space="preserve">Menguasai konsep dan praksis penilaian </t>
    </r>
    <r>
      <rPr>
        <b/>
        <i/>
        <sz val="11"/>
        <color rgb="FF993300"/>
        <rFont val="Arial"/>
      </rPr>
      <t>(assessment)</t>
    </r>
    <r>
      <rPr>
        <b/>
        <sz val="11"/>
        <color rgb="FF993300"/>
        <rFont val="Arial"/>
      </rPr>
      <t xml:space="preserve"> untuk memahami kondisi, kebutuhan, dan masalah konseli</t>
    </r>
  </si>
  <si>
    <r>
      <rPr>
        <sz val="11"/>
        <color rgb="FF002060"/>
        <rFont val="Arial"/>
      </rPr>
      <t xml:space="preserve">Penilai meminta Pendidik BK/Konselor untuk menyediakan program, RPL/Satlan/Satkung dan memberikan penjelasan tentangpendekatan/model (misalnya: </t>
    </r>
    <r>
      <rPr>
        <i/>
        <sz val="11"/>
        <color rgb="FF003366"/>
        <rFont val="Arial"/>
      </rPr>
      <t>trait factor</t>
    </r>
    <r>
      <rPr>
        <sz val="11"/>
        <color rgb="FF003366"/>
        <rFont val="Arial"/>
      </rPr>
      <t xml:space="preserve">, analisis transaksional, rasional emotif, psikoanalisa, konseling </t>
    </r>
    <r>
      <rPr>
        <i/>
        <sz val="11"/>
        <color rgb="FF003366"/>
        <rFont val="Arial"/>
      </rPr>
      <t>behavioural</t>
    </r>
    <r>
      <rPr>
        <sz val="11"/>
        <color rgb="FF003366"/>
        <rFont val="Arial"/>
      </rPr>
      <t xml:space="preserve">, konseling individual, </t>
    </r>
    <r>
      <rPr>
        <i/>
        <sz val="11"/>
        <color rgb="FF003366"/>
        <rFont val="Arial"/>
      </rPr>
      <t>client centered, terapi gestalt</t>
    </r>
    <r>
      <rPr>
        <sz val="11"/>
        <color rgb="FF003366"/>
        <rFont val="Arial"/>
      </rPr>
      <t>) atau jenis pelayanan (misalnya: jenis pelayanan informasi, orientasi, konseling individu, bimbingan kelompok/konseling kelompok) yang diaplikasikan dalam program, RPL/Satlan/Satkung tersebut.</t>
    </r>
  </si>
  <si>
    <t>FORMAT PENGHITUNGAN ANGKA KREDIT PK PENDIDIK KESETARAAN PAKET C (SETARA SMA)</t>
  </si>
  <si>
    <t>N I P</t>
  </si>
  <si>
    <t>Tempat/Tanggal Lahir</t>
  </si>
  <si>
    <t>Pangkat/Jabatan/Golongan</t>
  </si>
  <si>
    <t>Masa Kerja</t>
  </si>
  <si>
    <t>Pendidikan Terakhir/Spesialisasi</t>
  </si>
  <si>
    <t>Mata Pelajaran/ Kelas</t>
  </si>
  <si>
    <t>Telp / Fax</t>
  </si>
  <si>
    <t>Kelurahan</t>
  </si>
  <si>
    <t>Kabupaten/kota</t>
  </si>
  <si>
    <t>Hasil Penilaian (Skala 100)</t>
  </si>
  <si>
    <t>Proporsi</t>
  </si>
  <si>
    <t>Atasan (Ketua Lembaga/Penilik/Pendidik Senior)</t>
  </si>
  <si>
    <t>Rerata kuesioner kinerja oleh Pendidik Teman Sejawat</t>
  </si>
  <si>
    <t>Rerata kuesioner Kinerja oleh Peserta Didik</t>
  </si>
  <si>
    <t>Rerata kuesioner Kinerja oleh Orang tua</t>
  </si>
  <si>
    <r>
      <rPr>
        <sz val="12"/>
        <color theme="1"/>
        <rFont val="Times New Roman"/>
      </rPr>
      <t>Nilai PKT</t>
    </r>
    <r>
      <rPr>
        <b/>
        <i/>
        <sz val="12"/>
        <color rgb="FF000000"/>
        <rFont val="Times New Roman"/>
      </rPr>
      <t>= Jumlah Nilai</t>
    </r>
  </si>
  <si>
    <r>
      <rPr>
        <sz val="12"/>
        <color theme="1"/>
        <rFont val="Times New Roman"/>
      </rPr>
      <t>Tidak Hadir Tanpa Keterangan</t>
    </r>
    <r>
      <rPr>
        <b/>
        <i/>
        <sz val="12"/>
        <color rgb="FF000000"/>
        <rFont val="Times New Roman"/>
      </rPr>
      <t>= (a hari)</t>
    </r>
  </si>
  <si>
    <r>
      <rPr>
        <sz val="12"/>
        <color theme="1"/>
        <rFont val="Times New Roman"/>
      </rPr>
      <t>Persentase Nilai PKP Kesetaraan dari Kehadiran</t>
    </r>
    <r>
      <rPr>
        <b/>
        <sz val="12"/>
        <color rgb="FF000000"/>
        <rFont val="Times New Roman"/>
      </rPr>
      <t>= 100% - (a/46)x100%</t>
    </r>
  </si>
  <si>
    <t>Gol</t>
  </si>
  <si>
    <r>
      <rPr>
        <sz val="12"/>
        <color theme="1"/>
        <rFont val="Times New Roman"/>
      </rPr>
      <t>Nilai Akhir PKT</t>
    </r>
    <r>
      <rPr>
        <b/>
        <i/>
        <sz val="12"/>
        <color rgb="FF000000"/>
        <rFont val="Times New Roman"/>
      </rPr>
      <t>=Nilai PKT x Persentase Nilai PKT dari kehadiran</t>
    </r>
  </si>
  <si>
    <t>Nilai Persentase Kinerja (NPK)</t>
  </si>
  <si>
    <t>III/C</t>
  </si>
  <si>
    <t>IV/b</t>
  </si>
  <si>
    <t>Pendidik Yang Dinilai</t>
  </si>
  <si>
    <t>Kepala SKB/Ketua PKBM</t>
  </si>
  <si>
    <t>gol</t>
  </si>
  <si>
    <t>Iv.a</t>
  </si>
  <si>
    <t>REKAPITULASI KETIDAKHADIRAN PENDIDIK KESETARAAN</t>
  </si>
  <si>
    <t>NAMA PENDIDIK</t>
  </si>
  <si>
    <t xml:space="preserve">BULAN </t>
  </si>
  <si>
    <t>TIDAK HADIR</t>
  </si>
  <si>
    <t>SKOR PERSENTASE</t>
  </si>
  <si>
    <t>TERLAMBAT</t>
  </si>
  <si>
    <t>PULANG LEBIH CEPAT</t>
  </si>
  <si>
    <t>JUMLAH</t>
  </si>
  <si>
    <t>KONVERSI</t>
  </si>
  <si>
    <t>TANPA KETERANGAN</t>
  </si>
  <si>
    <t>JUMLAH TDK HADIR</t>
  </si>
  <si>
    <t>HADIR</t>
  </si>
  <si>
    <t>(MENIT)</t>
  </si>
  <si>
    <t>(HARI)</t>
  </si>
  <si>
    <t>(1)</t>
  </si>
  <si>
    <t>(2)</t>
  </si>
  <si>
    <t>(3)</t>
  </si>
  <si>
    <t>(4)</t>
  </si>
  <si>
    <t>(5)</t>
  </si>
  <si>
    <t>(6)</t>
  </si>
  <si>
    <t>(7)</t>
  </si>
  <si>
    <t>(8)</t>
  </si>
  <si>
    <t>(9)</t>
  </si>
  <si>
    <t>(10)</t>
  </si>
  <si>
    <t>Januari</t>
  </si>
  <si>
    <t>Februari</t>
  </si>
  <si>
    <t>Maret</t>
  </si>
  <si>
    <t>April</t>
  </si>
  <si>
    <t>Mei</t>
  </si>
  <si>
    <t>Juni</t>
  </si>
  <si>
    <t>Juli</t>
  </si>
  <si>
    <t>Agustus</t>
  </si>
  <si>
    <t>September</t>
  </si>
  <si>
    <t>Oktober</t>
  </si>
  <si>
    <t>Nopember</t>
  </si>
  <si>
    <t>Desember</t>
  </si>
  <si>
    <t>INDEK PERSENTASI KEHADIRAN</t>
  </si>
  <si>
    <t>PERHITUNGAN KEHADIRAN PENDIDIK</t>
  </si>
  <si>
    <t>NAMA</t>
  </si>
  <si>
    <t>BULAN/ TANGGAL</t>
  </si>
  <si>
    <t>TD</t>
  </si>
  <si>
    <t>CP</t>
  </si>
  <si>
    <t>JML</t>
  </si>
  <si>
    <t>JANUARI</t>
  </si>
  <si>
    <t>FEBRUARI</t>
  </si>
  <si>
    <t>MARET</t>
  </si>
  <si>
    <t>APRIL</t>
  </si>
  <si>
    <t>MEI</t>
  </si>
  <si>
    <t>JUNI</t>
  </si>
  <si>
    <t>JULI</t>
  </si>
  <si>
    <t>AGUSTUS</t>
  </si>
  <si>
    <t>SEPTEMBER</t>
  </si>
  <si>
    <t>OKTOBER</t>
  </si>
  <si>
    <t>NOVEMBER</t>
  </si>
  <si>
    <t>DESEMBER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</si>
</sst>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21]dd\ mmmm\ yyyy"/>
    <numFmt numFmtId="165" formatCode="dd\,mm\,yy"/>
    <numFmt numFmtId="166" formatCode="dd/mm/yy"/>
  </numFmts>
  <fonts count="153">
    <font>
      <sz val="11"/>
      <color theme="1"/>
      <name val="Calibri"/>
      <scheme val="minor"/>
    </font>
    <font>
      <sz val="11"/>
      <color theme="1"/>
      <name val="Calibri"/>
    </font>
    <font>
      <b/>
      <sz val="26"/>
      <color theme="0"/>
      <name val="Arial Black"/>
    </font>
    <font>
      <sz val="11"/>
      <name val="Calibri"/>
    </font>
    <font>
      <sz val="22"/>
      <color rgb="FFFFFF00"/>
      <name val="Arial Black"/>
    </font>
    <font>
      <b/>
      <sz val="14"/>
      <color theme="1"/>
      <name val="Calibri"/>
    </font>
    <font>
      <sz val="14"/>
      <color theme="1"/>
      <name val="Calibri"/>
    </font>
    <font>
      <b/>
      <sz val="14"/>
      <color theme="1"/>
      <name val="Arial"/>
    </font>
    <font>
      <b/>
      <sz val="11"/>
      <color theme="1"/>
      <name val="Arial"/>
    </font>
    <font>
      <sz val="11"/>
      <color theme="1"/>
      <name val="Arial"/>
    </font>
    <font>
      <sz val="10"/>
      <color theme="1"/>
      <name val="Arial"/>
    </font>
    <font>
      <b/>
      <sz val="10"/>
      <color theme="1"/>
      <name val="Arial"/>
    </font>
    <font>
      <sz val="11"/>
      <color theme="0"/>
      <name val="Calibri"/>
    </font>
    <font>
      <sz val="12"/>
      <color rgb="FFFF0000"/>
      <name val="Times New Roman"/>
    </font>
    <font>
      <sz val="12"/>
      <color rgb="FFFF0000"/>
      <name val="Tahoma"/>
    </font>
    <font>
      <sz val="11"/>
      <color theme="0"/>
      <name val="Arial"/>
    </font>
    <font>
      <sz val="12"/>
      <color theme="1"/>
      <name val="Tahoma"/>
    </font>
    <font>
      <i/>
      <sz val="11"/>
      <color theme="1"/>
      <name val="Arial"/>
    </font>
    <font>
      <sz val="12"/>
      <color theme="0"/>
      <name val="Tahoma"/>
    </font>
    <font>
      <b/>
      <i/>
      <sz val="11"/>
      <color theme="1"/>
      <name val="Arial"/>
    </font>
    <font>
      <b/>
      <sz val="11"/>
      <color theme="0"/>
      <name val="Calibri"/>
    </font>
    <font>
      <sz val="12"/>
      <color theme="0"/>
      <name val="Times New Roman"/>
    </font>
    <font>
      <b/>
      <sz val="12"/>
      <color theme="1"/>
      <name val="Arial"/>
    </font>
    <font>
      <b/>
      <sz val="9"/>
      <color theme="1"/>
      <name val="Arial"/>
    </font>
    <font>
      <sz val="10"/>
      <color theme="1"/>
      <name val="Tahoma"/>
    </font>
    <font>
      <sz val="10"/>
      <color theme="1"/>
      <name val="Calibri"/>
    </font>
    <font>
      <i/>
      <sz val="10"/>
      <color theme="1"/>
      <name val="Tahoma"/>
    </font>
    <font>
      <sz val="11"/>
      <color theme="1"/>
      <name val="Tahoma"/>
    </font>
    <font>
      <b/>
      <sz val="16"/>
      <color theme="1"/>
      <name val="Hei"/>
    </font>
    <font>
      <b/>
      <sz val="14"/>
      <color theme="1"/>
      <name val="Arial Narrow"/>
    </font>
    <font>
      <sz val="11"/>
      <color theme="1"/>
      <name val="Hei"/>
    </font>
    <font>
      <sz val="18"/>
      <color theme="1"/>
      <name val="Hei"/>
    </font>
    <font>
      <b/>
      <sz val="14"/>
      <color theme="1"/>
      <name val="Adobe gothic std b"/>
    </font>
    <font>
      <sz val="14"/>
      <color theme="1"/>
      <name val="Adobe gothic std b"/>
    </font>
    <font>
      <b/>
      <sz val="12"/>
      <color theme="1"/>
      <name val="Hei"/>
    </font>
    <font>
      <sz val="14"/>
      <color theme="1"/>
      <name val="Arial"/>
    </font>
    <font>
      <i/>
      <sz val="9"/>
      <color theme="1"/>
      <name val="Arial"/>
    </font>
    <font>
      <sz val="9"/>
      <color rgb="FF000000"/>
      <name val="Arial"/>
    </font>
    <font>
      <sz val="11"/>
      <color theme="1"/>
      <name val="Arial Narrow"/>
    </font>
    <font>
      <b/>
      <sz val="18"/>
      <color theme="1"/>
      <name val="Arial Black"/>
    </font>
    <font>
      <b/>
      <sz val="16"/>
      <color rgb="FF000000"/>
      <name val="Times New Roman"/>
    </font>
    <font>
      <sz val="18"/>
      <color rgb="FF000000"/>
      <name val="Calibri"/>
    </font>
    <font>
      <sz val="16"/>
      <color rgb="FF000000"/>
      <name val="Times New Roman"/>
    </font>
    <font>
      <sz val="12"/>
      <color rgb="FF000000"/>
      <name val="Times New Roman"/>
    </font>
    <font>
      <b/>
      <sz val="16"/>
      <color rgb="FF7030A0"/>
      <name val="Times New Roman"/>
    </font>
    <font>
      <sz val="14"/>
      <color rgb="FF000000"/>
      <name val="Times New Roman"/>
    </font>
    <font>
      <b/>
      <sz val="11"/>
      <color theme="1"/>
      <name val="Calibri"/>
    </font>
    <font>
      <sz val="11"/>
      <color theme="1"/>
      <name val="Calibri"/>
      <scheme val="minor"/>
    </font>
    <font>
      <sz val="9"/>
      <color theme="1"/>
      <name val="Arial"/>
    </font>
    <font>
      <b/>
      <sz val="9"/>
      <color rgb="FF000000"/>
      <name val="Arial"/>
    </font>
    <font>
      <sz val="9"/>
      <color theme="1"/>
      <name val="Tahoma"/>
    </font>
    <font>
      <i/>
      <sz val="8"/>
      <color theme="1"/>
      <name val="Arial"/>
    </font>
    <font>
      <sz val="7"/>
      <color rgb="FF000000"/>
      <name val="Arial"/>
    </font>
    <font>
      <b/>
      <sz val="14"/>
      <color theme="1"/>
      <name val="Tahoma"/>
    </font>
    <font>
      <i/>
      <sz val="11"/>
      <color theme="1"/>
      <name val="Tahoma"/>
    </font>
    <font>
      <sz val="9"/>
      <color theme="1"/>
      <name val="Arial Narrow"/>
    </font>
    <font>
      <b/>
      <sz val="10"/>
      <color theme="1"/>
      <name val="Tahoma"/>
    </font>
    <font>
      <sz val="8"/>
      <color theme="1"/>
      <name val="Arial"/>
    </font>
    <font>
      <b/>
      <sz val="9"/>
      <color theme="0"/>
      <name val="Arial"/>
    </font>
    <font>
      <b/>
      <sz val="9"/>
      <color rgb="FF002060"/>
      <name val="Tahoma"/>
    </font>
    <font>
      <sz val="12"/>
      <color theme="1"/>
      <name val="Arial Narrow"/>
    </font>
    <font>
      <b/>
      <sz val="11"/>
      <color theme="1"/>
      <name val="Adobe gothic std b"/>
    </font>
    <font>
      <b/>
      <sz val="11"/>
      <color theme="1"/>
      <name val="Tahoma"/>
    </font>
    <font>
      <i/>
      <sz val="9"/>
      <color theme="1"/>
      <name val="Tahoma"/>
    </font>
    <font>
      <b/>
      <sz val="9"/>
      <color theme="1"/>
      <name val="Tahoma"/>
    </font>
    <font>
      <sz val="8"/>
      <color theme="1"/>
      <name val="Tahoma"/>
    </font>
    <font>
      <sz val="7"/>
      <color theme="1"/>
      <name val="Tahoma"/>
    </font>
    <font>
      <sz val="11"/>
      <color theme="1"/>
      <name val="Adobe gothic std b"/>
    </font>
    <font>
      <i/>
      <sz val="7"/>
      <color theme="1"/>
      <name val="Tahoma"/>
    </font>
    <font>
      <sz val="10"/>
      <color theme="1"/>
      <name val="Adobe gothic std b"/>
    </font>
    <font>
      <b/>
      <sz val="18"/>
      <color theme="1"/>
      <name val="Tahoma"/>
    </font>
    <font>
      <u/>
      <sz val="9"/>
      <color rgb="FF0000FF"/>
      <name val="Tahoma"/>
    </font>
    <font>
      <sz val="11"/>
      <color rgb="FF002060"/>
      <name val="Calibri"/>
    </font>
    <font>
      <sz val="11"/>
      <color rgb="FF002060"/>
      <name val="Tahoma"/>
    </font>
    <font>
      <sz val="12"/>
      <color theme="1"/>
      <name val="Calibri"/>
    </font>
    <font>
      <sz val="14"/>
      <color theme="1"/>
      <name val="Arial Narrow"/>
    </font>
    <font>
      <u/>
      <sz val="11"/>
      <color rgb="FF0000FF"/>
      <name val="Arial Narrow"/>
    </font>
    <font>
      <b/>
      <sz val="11"/>
      <color theme="1"/>
      <name val="Arial Narrow"/>
    </font>
    <font>
      <sz val="18"/>
      <color rgb="FFFF0000"/>
      <name val="Arial Narrow"/>
    </font>
    <font>
      <sz val="11"/>
      <color rgb="FFFF0000"/>
      <name val="Calibri"/>
    </font>
    <font>
      <b/>
      <sz val="14"/>
      <color rgb="FFFF0000"/>
      <name val="Tahoma"/>
    </font>
    <font>
      <b/>
      <sz val="14"/>
      <color rgb="FFFF0000"/>
      <name val="Calibri"/>
    </font>
    <font>
      <sz val="14"/>
      <color rgb="FFFF0000"/>
      <name val="Tahoma"/>
    </font>
    <font>
      <sz val="9"/>
      <color rgb="FFFF0000"/>
      <name val="Tahoma"/>
    </font>
    <font>
      <sz val="10"/>
      <color rgb="FFFF0000"/>
      <name val="Calibri"/>
    </font>
    <font>
      <sz val="10"/>
      <color rgb="FFFF0000"/>
      <name val="Tahoma"/>
    </font>
    <font>
      <b/>
      <sz val="11"/>
      <color rgb="FFFF0000"/>
      <name val="Tahoma"/>
    </font>
    <font>
      <u/>
      <sz val="10"/>
      <color rgb="FFFF0000"/>
      <name val="Tahoma"/>
    </font>
    <font>
      <b/>
      <sz val="16"/>
      <color rgb="FFFF0000"/>
      <name val="Calibri"/>
    </font>
    <font>
      <sz val="16"/>
      <color rgb="FFFF0000"/>
      <name val="Calibri"/>
    </font>
    <font>
      <sz val="18"/>
      <color rgb="FFFF0000"/>
      <name val="Calibri"/>
    </font>
    <font>
      <b/>
      <sz val="11"/>
      <color theme="1"/>
      <name val="Times New Roman"/>
    </font>
    <font>
      <b/>
      <sz val="12"/>
      <color theme="1"/>
      <name val="Calibri"/>
    </font>
    <font>
      <sz val="11"/>
      <color theme="1"/>
      <name val="Times New Roman"/>
    </font>
    <font>
      <sz val="11"/>
      <color rgb="FF000000"/>
      <name val="Times New Roman"/>
    </font>
    <font>
      <sz val="11"/>
      <color rgb="FF000000"/>
      <name val="Calibri"/>
    </font>
    <font>
      <sz val="10"/>
      <color theme="1"/>
      <name val="Times New Roman"/>
    </font>
    <font>
      <sz val="11"/>
      <color rgb="FF7030A0"/>
      <name val="Times New Roman"/>
    </font>
    <font>
      <sz val="10"/>
      <color rgb="FF000000"/>
      <name val="Times New Roman"/>
    </font>
    <font>
      <sz val="7"/>
      <color theme="1"/>
      <name val="Times New Roman"/>
    </font>
    <font>
      <sz val="11"/>
      <color rgb="FF7030A0"/>
      <name val="Calibri"/>
    </font>
    <font>
      <sz val="10"/>
      <color rgb="FF000000"/>
      <name val="Calibri"/>
    </font>
    <font>
      <sz val="7"/>
      <color theme="1"/>
      <name val="Calibri"/>
    </font>
    <font>
      <sz val="11"/>
      <color rgb="FFF2F2F2"/>
      <name val="Calibri"/>
    </font>
    <font>
      <sz val="12"/>
      <color theme="1"/>
      <name val="Times New Roman"/>
    </font>
    <font>
      <b/>
      <sz val="12"/>
      <color theme="1"/>
      <name val="Times New Roman"/>
    </font>
    <font>
      <sz val="14"/>
      <color theme="1"/>
      <name val="Tahoma"/>
    </font>
    <font>
      <sz val="10"/>
      <color theme="0"/>
      <name val="Tahoma"/>
    </font>
    <font>
      <i/>
      <sz val="9"/>
      <color theme="0"/>
      <name val="Tahoma"/>
    </font>
    <font>
      <b/>
      <sz val="10"/>
      <color rgb="FFF2F2F2"/>
      <name val="Tahoma"/>
    </font>
    <font>
      <sz val="10"/>
      <color rgb="FFFFFFFF"/>
      <name val="Tahoma"/>
    </font>
    <font>
      <sz val="8"/>
      <color theme="1"/>
      <name val="Arial Narrow"/>
    </font>
    <font>
      <b/>
      <sz val="11"/>
      <color rgb="FF000000"/>
      <name val="Adobe gothic std b"/>
    </font>
    <font>
      <sz val="10"/>
      <color rgb="FF000000"/>
      <name val="Tahoma"/>
    </font>
    <font>
      <sz val="10"/>
      <color theme="1"/>
      <name val="Arial Narrow"/>
    </font>
    <font>
      <b/>
      <sz val="11"/>
      <color theme="1"/>
      <name val="Hei"/>
    </font>
    <font>
      <sz val="7"/>
      <color theme="1"/>
      <name val="Arial Narrow"/>
    </font>
    <font>
      <sz val="9"/>
      <color theme="1"/>
      <name val="Calibri"/>
    </font>
    <font>
      <b/>
      <sz val="8"/>
      <color theme="1"/>
      <name val="Arial Narrow"/>
    </font>
    <font>
      <b/>
      <sz val="14"/>
      <color rgb="FF002060"/>
      <name val="Arial"/>
    </font>
    <font>
      <b/>
      <sz val="16"/>
      <color rgb="FF002060"/>
      <name val="Arial Narrow"/>
    </font>
    <font>
      <b/>
      <sz val="14"/>
      <color rgb="FFC00000"/>
      <name val="Arial"/>
    </font>
    <font>
      <sz val="11"/>
      <color rgb="FF002060"/>
      <name val="Arial Narrow"/>
    </font>
    <font>
      <b/>
      <sz val="11"/>
      <color rgb="FFC00000"/>
      <name val="Arial"/>
    </font>
    <font>
      <b/>
      <sz val="11"/>
      <color rgb="FFFF0000"/>
      <name val="Arial"/>
    </font>
    <font>
      <b/>
      <sz val="11"/>
      <color rgb="FF002060"/>
      <name val="Arial"/>
    </font>
    <font>
      <b/>
      <sz val="11"/>
      <color rgb="FF003366"/>
      <name val="Arial"/>
    </font>
    <font>
      <sz val="11"/>
      <color rgb="FF002060"/>
      <name val="Arial"/>
    </font>
    <font>
      <sz val="11"/>
      <color rgb="FF7030A0"/>
      <name val="Arial"/>
    </font>
    <font>
      <u/>
      <sz val="11"/>
      <color theme="10"/>
      <name val="Arial"/>
    </font>
    <font>
      <i/>
      <sz val="13"/>
      <color rgb="FF002060"/>
      <name val="Calibri"/>
    </font>
    <font>
      <b/>
      <sz val="11"/>
      <color rgb="FFC00000"/>
      <name val="Arial Narrow"/>
    </font>
    <font>
      <b/>
      <sz val="12"/>
      <color rgb="FF002060"/>
      <name val="Arial Narrow"/>
    </font>
    <font>
      <sz val="12"/>
      <color rgb="FF002060"/>
      <name val="Arial Narrow"/>
    </font>
    <font>
      <b/>
      <sz val="11"/>
      <color rgb="FF002060"/>
      <name val="Tahoma"/>
    </font>
    <font>
      <sz val="12"/>
      <color rgb="FF002060"/>
      <name val="Arial"/>
    </font>
    <font>
      <b/>
      <sz val="12"/>
      <color rgb="FFC00000"/>
      <name val="Arial"/>
    </font>
    <font>
      <sz val="11"/>
      <color rgb="FFFF0000"/>
      <name val="Arial"/>
    </font>
    <font>
      <u/>
      <sz val="13"/>
      <color theme="10"/>
      <name val="Calibri"/>
    </font>
    <font>
      <i/>
      <u/>
      <sz val="11"/>
      <color rgb="FFFF0000"/>
      <name val="Arial"/>
    </font>
    <font>
      <sz val="11"/>
      <color theme="0"/>
      <name val="Bookman Old Style"/>
    </font>
    <font>
      <i/>
      <sz val="11"/>
      <color theme="1"/>
      <name val="Calibri"/>
    </font>
    <font>
      <sz val="14"/>
      <color theme="1"/>
      <name val="Arimo"/>
    </font>
    <font>
      <sz val="11"/>
      <color theme="1"/>
      <name val="Arimo"/>
    </font>
    <font>
      <sz val="12"/>
      <color theme="1"/>
      <name val="Arimo"/>
    </font>
    <font>
      <i/>
      <sz val="12"/>
      <color rgb="FFFF0000"/>
      <name val="Tahoma"/>
    </font>
    <font>
      <i/>
      <sz val="7"/>
      <color theme="1"/>
      <name val="Arial Narrow"/>
    </font>
    <font>
      <b/>
      <i/>
      <sz val="11"/>
      <color rgb="FF993300"/>
      <name val="Arial"/>
    </font>
    <font>
      <b/>
      <sz val="11"/>
      <color rgb="FF993300"/>
      <name val="Arial"/>
    </font>
    <font>
      <i/>
      <sz val="11"/>
      <color rgb="FF003366"/>
      <name val="Arial"/>
    </font>
    <font>
      <sz val="11"/>
      <color rgb="FF003366"/>
      <name val="Arial"/>
    </font>
    <font>
      <b/>
      <i/>
      <sz val="12"/>
      <color rgb="FF000000"/>
      <name val="Times New Roman"/>
    </font>
    <font>
      <b/>
      <sz val="12"/>
      <color rgb="FF000000"/>
      <name val="Times New Roman"/>
    </font>
  </fonts>
  <fills count="22">
    <fill>
      <patternFill patternType="none"/>
    </fill>
    <fill>
      <patternFill patternType="gray125"/>
    </fill>
    <fill>
      <patternFill patternType="solid">
        <fgColor rgb="FFFFFF00"/>
        <bgColor rgb="FFFFFF00"/>
      </patternFill>
    </fill>
    <fill>
      <patternFill patternType="solid">
        <fgColor rgb="FF00B050"/>
        <bgColor rgb="FF00B050"/>
      </patternFill>
    </fill>
    <fill>
      <patternFill patternType="solid">
        <fgColor rgb="FFC00000"/>
        <bgColor rgb="FFC00000"/>
      </patternFill>
    </fill>
    <fill>
      <patternFill patternType="solid">
        <fgColor rgb="FFFDE9D9"/>
        <bgColor rgb="FFFDE9D9"/>
      </patternFill>
    </fill>
    <fill>
      <patternFill patternType="solid">
        <fgColor rgb="FFFFC000"/>
        <bgColor rgb="FFFFC000"/>
      </patternFill>
    </fill>
    <fill>
      <patternFill patternType="solid">
        <fgColor theme="0"/>
        <bgColor theme="0"/>
      </patternFill>
    </fill>
    <fill>
      <patternFill patternType="solid">
        <fgColor rgb="FFD8D8D8"/>
        <bgColor rgb="FFD8D8D8"/>
      </patternFill>
    </fill>
    <fill>
      <patternFill patternType="solid">
        <fgColor rgb="FFFABF8F"/>
        <bgColor rgb="FFFABF8F"/>
      </patternFill>
    </fill>
    <fill>
      <patternFill patternType="solid">
        <fgColor rgb="FF92CDDC"/>
        <bgColor rgb="FF92CDDC"/>
      </patternFill>
    </fill>
    <fill>
      <patternFill patternType="solid">
        <fgColor rgb="FFE9EDF4"/>
        <bgColor rgb="FFE9EDF4"/>
      </patternFill>
    </fill>
    <fill>
      <patternFill patternType="solid">
        <fgColor rgb="FFD0D8E8"/>
        <bgColor rgb="FFD0D8E8"/>
      </patternFill>
    </fill>
    <fill>
      <patternFill patternType="solid">
        <fgColor rgb="FFFFFFFF"/>
        <bgColor rgb="FFFFFFFF"/>
      </patternFill>
    </fill>
    <fill>
      <patternFill patternType="solid">
        <fgColor rgb="FF92D050"/>
        <bgColor rgb="FF92D050"/>
      </patternFill>
    </fill>
    <fill>
      <patternFill patternType="solid">
        <fgColor rgb="FFE36C09"/>
        <bgColor rgb="FFE36C09"/>
      </patternFill>
    </fill>
    <fill>
      <patternFill patternType="solid">
        <fgColor rgb="FFD99594"/>
        <bgColor rgb="FFD99594"/>
      </patternFill>
    </fill>
    <fill>
      <patternFill patternType="solid">
        <fgColor rgb="FFF2F2F2"/>
        <bgColor rgb="FFF2F2F2"/>
      </patternFill>
    </fill>
    <fill>
      <patternFill patternType="solid">
        <fgColor rgb="FFEAF1DD"/>
        <bgColor rgb="FFEAF1DD"/>
      </patternFill>
    </fill>
    <fill>
      <patternFill patternType="solid">
        <fgColor rgb="FFFF0000"/>
        <bgColor rgb="FFFF0000"/>
      </patternFill>
    </fill>
    <fill>
      <patternFill patternType="solid">
        <fgColor rgb="FFBFBFBF"/>
        <bgColor rgb="FFBFBFBF"/>
      </patternFill>
    </fill>
    <fill>
      <patternFill patternType="solid">
        <fgColor rgb="FF00B0F0"/>
        <bgColor rgb="FF00B0F0"/>
      </patternFill>
    </fill>
  </fills>
  <borders count="216">
    <border>
      <left/>
      <right/>
      <top/>
      <bottom/>
      <diagonal/>
    </border>
    <border>
      <left/>
      <right/>
      <top/>
      <bottom/>
      <diagonal/>
    </border>
    <border>
      <left/>
      <right/>
      <top/>
      <bottom/>
      <diagonal/>
    </border>
    <border>
      <left/>
      <right/>
      <top/>
      <bottom/>
      <diagonal/>
    </border>
    <border>
      <left/>
      <right/>
      <top/>
      <bottom/>
      <diagonal/>
    </border>
    <border>
      <left style="thick">
        <color rgb="FF000000"/>
      </left>
      <right/>
      <top style="thick">
        <color rgb="FF000000"/>
      </top>
      <bottom/>
      <diagonal/>
    </border>
    <border>
      <left/>
      <right/>
      <top style="thick">
        <color rgb="FF000000"/>
      </top>
      <bottom/>
      <diagonal/>
    </border>
    <border>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style="hair">
        <color rgb="FF000000"/>
      </left>
      <right/>
      <top/>
      <bottom/>
      <diagonal/>
    </border>
    <border>
      <left/>
      <right/>
      <top style="hair">
        <color rgb="FF000000"/>
      </top>
      <bottom style="hair">
        <color rgb="FF000000"/>
      </bottom>
      <diagonal/>
    </border>
    <border>
      <left/>
      <right/>
      <top style="hair">
        <color rgb="FF000000"/>
      </top>
      <bottom style="hair">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hair">
        <color rgb="FF000000"/>
      </right>
      <top style="hair">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style="hair">
        <color rgb="FF000000"/>
      </bottom>
      <diagonal/>
    </border>
    <border>
      <left style="thin">
        <color rgb="FF000000"/>
      </left>
      <right style="hair">
        <color rgb="FF000000"/>
      </right>
      <top style="thin">
        <color rgb="FF000000"/>
      </top>
      <bottom/>
      <diagonal/>
    </border>
    <border>
      <left style="hair">
        <color rgb="FF000000"/>
      </left>
      <right/>
      <top style="thin">
        <color rgb="FF000000"/>
      </top>
      <bottom/>
      <diagonal/>
    </border>
    <border>
      <left/>
      <right style="hair">
        <color rgb="FF000000"/>
      </right>
      <top style="thin">
        <color rgb="FF000000"/>
      </top>
      <bottom/>
      <diagonal/>
    </border>
    <border>
      <left style="thin">
        <color rgb="FF000000"/>
      </left>
      <right style="hair">
        <color rgb="FF000000"/>
      </right>
      <top/>
      <bottom/>
      <diagonal/>
    </border>
    <border>
      <left/>
      <right style="thin">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bottom/>
      <diagonal/>
    </border>
    <border>
      <left/>
      <right style="thin">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hair">
        <color rgb="FF000000"/>
      </right>
      <top/>
      <bottom style="thin">
        <color rgb="FF000000"/>
      </bottom>
      <diagonal/>
    </border>
    <border>
      <left style="hair">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thin">
        <color rgb="FF000000"/>
      </right>
      <top/>
      <bottom/>
      <diagonal/>
    </border>
    <border>
      <left style="hair">
        <color rgb="FF000000"/>
      </left>
      <right style="hair">
        <color rgb="FF000000"/>
      </right>
      <top/>
      <bottom style="thin">
        <color rgb="FF000000"/>
      </bottom>
      <diagonal/>
    </border>
    <border>
      <left style="hair">
        <color rgb="FF000000"/>
      </left>
      <right style="thin">
        <color rgb="FF000000"/>
      </right>
      <top/>
      <bottom style="thin">
        <color rgb="FF000000"/>
      </bottom>
      <diagonal/>
    </border>
    <border>
      <left/>
      <right style="hair">
        <color rgb="FF000000"/>
      </right>
      <top/>
      <bottom/>
      <diagonal/>
    </border>
    <border>
      <left style="hair">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diagonal/>
    </border>
    <border>
      <left style="hair">
        <color rgb="FF000000"/>
      </left>
      <right style="thin">
        <color rgb="FF000000"/>
      </right>
      <top style="thin">
        <color rgb="FF000000"/>
      </top>
      <bottom/>
      <diagonal/>
    </border>
    <border>
      <left/>
      <right style="hair">
        <color rgb="FF000000"/>
      </right>
      <top/>
      <bottom style="thin">
        <color rgb="FF000000"/>
      </bottom>
      <diagonal/>
    </border>
    <border>
      <left style="hair">
        <color rgb="FF000000"/>
      </left>
      <right/>
      <top/>
      <bottom style="thin">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style="thin">
        <color rgb="FF000000"/>
      </bottom>
      <diagonal/>
    </border>
    <border>
      <left style="thin">
        <color rgb="FF000000"/>
      </left>
      <right style="hair">
        <color rgb="FF000000"/>
      </right>
      <top/>
      <bottom style="thin">
        <color rgb="FF000000"/>
      </bottom>
      <diagonal/>
    </border>
    <border>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style="hair">
        <color rgb="FF000000"/>
      </left>
      <right style="thin">
        <color rgb="FF000000"/>
      </right>
      <top/>
      <bottom style="hair">
        <color rgb="FF000000"/>
      </bottom>
      <diagonal/>
    </border>
    <border>
      <left style="hair">
        <color rgb="FF000000"/>
      </left>
      <right style="thin">
        <color rgb="FF000000"/>
      </right>
      <top style="thin">
        <color rgb="FF000000"/>
      </top>
      <bottom style="hair">
        <color rgb="FF000000"/>
      </bottom>
      <diagonal/>
    </border>
    <border>
      <left style="hair">
        <color rgb="FF000000"/>
      </left>
      <right style="hair">
        <color rgb="FF000000"/>
      </right>
      <top style="hair">
        <color rgb="FF000000"/>
      </top>
      <bottom/>
      <diagonal/>
    </border>
    <border>
      <left/>
      <right style="hair">
        <color rgb="FF000000"/>
      </right>
      <top/>
      <bottom style="hair">
        <color rgb="FF000000"/>
      </bottom>
      <diagonal/>
    </border>
    <border>
      <left style="hair">
        <color rgb="FF000000"/>
      </left>
      <right style="hair">
        <color rgb="FF000000"/>
      </right>
      <top/>
      <bottom/>
      <diagonal/>
    </border>
    <border>
      <left/>
      <right style="hair">
        <color rgb="FF000000"/>
      </right>
      <top/>
      <bottom/>
      <diagonal/>
    </border>
    <border>
      <left/>
      <right/>
      <top style="hair">
        <color rgb="FF000000"/>
      </top>
      <bottom style="thin">
        <color rgb="FF000000"/>
      </bottom>
      <diagonal/>
    </border>
    <border>
      <left/>
      <right style="hair">
        <color rgb="FF000000"/>
      </right>
      <top/>
      <bottom style="thin">
        <color rgb="FF000000"/>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style="hair">
        <color rgb="FF000000"/>
      </left>
      <right/>
      <top style="hair">
        <color rgb="FF000000"/>
      </top>
      <bottom/>
      <diagonal/>
    </border>
    <border>
      <left/>
      <right/>
      <top style="hair">
        <color rgb="FF000000"/>
      </top>
      <bottom/>
      <diagonal/>
    </border>
    <border>
      <left/>
      <right/>
      <top style="hair">
        <color rgb="FF000000"/>
      </top>
      <bottom/>
      <diagonal/>
    </border>
    <border>
      <left/>
      <right style="thin">
        <color rgb="FF000000"/>
      </right>
      <top style="hair">
        <color rgb="FF000000"/>
      </top>
      <bottom/>
      <diagonal/>
    </border>
    <border>
      <left/>
      <right style="thin">
        <color rgb="FF000000"/>
      </right>
      <top/>
      <bottom style="hair">
        <color rgb="FF000000"/>
      </bottom>
      <diagonal/>
    </border>
    <border>
      <left style="hair">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000000"/>
      </left>
      <right style="thin">
        <color rgb="FF000000"/>
      </right>
      <top style="hair">
        <color rgb="FF000000"/>
      </top>
      <bottom style="hair">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hair">
        <color rgb="FF000000"/>
      </left>
      <right style="hair">
        <color rgb="FF000000"/>
      </right>
      <top/>
      <bottom style="hair">
        <color rgb="FF000000"/>
      </bottom>
      <diagonal/>
    </border>
    <border>
      <left style="thin">
        <color rgb="FF000000"/>
      </left>
      <right style="hair">
        <color rgb="FF000000"/>
      </right>
      <top style="thin">
        <color rgb="FF000000"/>
      </top>
      <bottom/>
      <diagonal/>
    </border>
    <border>
      <left style="thin">
        <color rgb="FF000000"/>
      </left>
      <right style="hair">
        <color rgb="FF000000"/>
      </right>
      <top/>
      <bottom/>
      <diagonal/>
    </border>
    <border>
      <left/>
      <right style="hair">
        <color rgb="FF000000"/>
      </right>
      <top style="thin">
        <color rgb="FF000000"/>
      </top>
      <bottom/>
      <diagonal/>
    </border>
    <border>
      <left/>
      <right style="hair">
        <color rgb="FF000000"/>
      </right>
      <top style="thin">
        <color rgb="FF000000"/>
      </top>
      <bottom style="hair">
        <color rgb="FF000000"/>
      </bottom>
      <diagonal/>
    </border>
    <border>
      <left/>
      <right style="thin">
        <color rgb="FF000000"/>
      </right>
      <top style="thin">
        <color rgb="FF000000"/>
      </top>
      <bottom style="hair">
        <color rgb="FF000000"/>
      </bottom>
      <diagonal/>
    </border>
    <border>
      <left/>
      <right style="hair">
        <color rgb="FF000000"/>
      </right>
      <top style="hair">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diagonal/>
    </border>
    <border>
      <left style="thin">
        <color rgb="FF000000"/>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style="thin">
        <color rgb="FF000000"/>
      </left>
      <right/>
      <top/>
      <bottom style="thick">
        <color rgb="FF00B050"/>
      </bottom>
      <diagonal/>
    </border>
    <border>
      <left/>
      <right/>
      <top/>
      <bottom style="thick">
        <color rgb="FF00B050"/>
      </bottom>
      <diagonal/>
    </border>
    <border>
      <left style="hair">
        <color rgb="FF000000"/>
      </left>
      <right style="hair">
        <color rgb="FF000000"/>
      </right>
      <top style="hair">
        <color rgb="FF000000"/>
      </top>
      <bottom style="thick">
        <color rgb="FF00B050"/>
      </bottom>
      <diagonal/>
    </border>
    <border>
      <left/>
      <right/>
      <top style="thin">
        <color rgb="FF000000"/>
      </top>
      <bottom style="thick">
        <color rgb="FF00B050"/>
      </bottom>
      <diagonal/>
    </border>
    <border>
      <left style="thin">
        <color rgb="FF000000"/>
      </left>
      <right/>
      <top/>
      <bottom style="thick">
        <color rgb="FFFF0000"/>
      </bottom>
      <diagonal/>
    </border>
    <border>
      <left/>
      <right/>
      <top/>
      <bottom style="thick">
        <color rgb="FFFF0000"/>
      </bottom>
      <diagonal/>
    </border>
    <border>
      <left style="hair">
        <color rgb="FF000000"/>
      </left>
      <right style="hair">
        <color rgb="FF000000"/>
      </right>
      <top style="hair">
        <color rgb="FF000000"/>
      </top>
      <bottom style="thick">
        <color rgb="FFFF0000"/>
      </bottom>
      <diagonal/>
    </border>
    <border>
      <left style="hair">
        <color rgb="FF000000"/>
      </left>
      <right style="hair">
        <color rgb="FF000000"/>
      </right>
      <top/>
      <bottom style="thick">
        <color rgb="FFFF0000"/>
      </bottom>
      <diagonal/>
    </border>
    <border>
      <left style="hair">
        <color rgb="FF000000"/>
      </left>
      <right style="hair">
        <color rgb="FF000000"/>
      </right>
      <top/>
      <bottom style="thick">
        <color rgb="FFFF0000"/>
      </bottom>
      <diagonal/>
    </border>
    <border>
      <left/>
      <right style="thin">
        <color rgb="FF000000"/>
      </right>
      <top/>
      <bottom style="thick">
        <color rgb="FFFF0000"/>
      </bottom>
      <diagonal/>
    </border>
    <border>
      <left/>
      <right/>
      <top/>
      <bottom style="medium">
        <color rgb="FF002060"/>
      </bottom>
      <diagonal/>
    </border>
    <border>
      <left/>
      <right/>
      <top/>
      <bottom style="medium">
        <color rgb="FF002060"/>
      </bottom>
      <diagonal/>
    </border>
    <border>
      <left/>
      <right/>
      <top/>
      <bottom style="medium">
        <color rgb="FF002060"/>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right style="medium">
        <color rgb="FF002060"/>
      </right>
      <top/>
      <bottom/>
      <diagonal/>
    </border>
    <border>
      <left style="hair">
        <color rgb="FFFF0000"/>
      </left>
      <right style="hair">
        <color rgb="FFFF0000"/>
      </right>
      <top style="hair">
        <color rgb="FFFF0000"/>
      </top>
      <bottom style="hair">
        <color rgb="FFFF0000"/>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right/>
      <top/>
      <bottom/>
      <diagonal/>
    </border>
    <border>
      <left/>
      <right/>
      <top/>
      <bottom/>
      <diagonal/>
    </border>
    <border>
      <left/>
      <right/>
      <top/>
      <bottom/>
      <diagonal/>
    </border>
    <border>
      <left/>
      <right/>
      <top/>
      <bottom style="medium">
        <color rgb="FF974806"/>
      </bottom>
      <diagonal/>
    </border>
    <border>
      <left/>
      <right/>
      <top/>
      <bottom style="medium">
        <color rgb="FF974806"/>
      </bottom>
      <diagonal/>
    </border>
    <border>
      <left/>
      <right/>
      <top/>
      <bottom style="medium">
        <color rgb="FF974806"/>
      </bottom>
      <diagonal/>
    </border>
    <border>
      <left style="medium">
        <color rgb="FF974806"/>
      </left>
      <right/>
      <top style="medium">
        <color rgb="FF974806"/>
      </top>
      <bottom/>
      <diagonal/>
    </border>
    <border>
      <left/>
      <right/>
      <top style="medium">
        <color rgb="FF974806"/>
      </top>
      <bottom/>
      <diagonal/>
    </border>
    <border>
      <left/>
      <right style="medium">
        <color rgb="FF974806"/>
      </right>
      <top style="medium">
        <color rgb="FF974806"/>
      </top>
      <bottom/>
      <diagonal/>
    </border>
    <border>
      <left style="medium">
        <color rgb="FF974806"/>
      </left>
      <right/>
      <top/>
      <bottom/>
      <diagonal/>
    </border>
    <border>
      <left/>
      <right style="medium">
        <color rgb="FF974806"/>
      </right>
      <top/>
      <bottom/>
      <diagonal/>
    </border>
    <border>
      <left style="medium">
        <color rgb="FF974806"/>
      </left>
      <right/>
      <top/>
      <bottom style="medium">
        <color rgb="FF974806"/>
      </bottom>
      <diagonal/>
    </border>
    <border>
      <left/>
      <right/>
      <top/>
      <bottom style="medium">
        <color rgb="FF974806"/>
      </bottom>
      <diagonal/>
    </border>
    <border>
      <left/>
      <right style="medium">
        <color rgb="FF974806"/>
      </right>
      <top/>
      <bottom style="medium">
        <color rgb="FF974806"/>
      </bottom>
      <diagonal/>
    </border>
    <border>
      <left style="medium">
        <color rgb="FF002060"/>
      </left>
      <right/>
      <top/>
      <bottom style="medium">
        <color rgb="FF002060"/>
      </bottom>
      <diagonal/>
    </border>
    <border>
      <left style="medium">
        <color rgb="FFE36C09"/>
      </left>
      <right/>
      <top style="medium">
        <color rgb="FFE36C09"/>
      </top>
      <bottom/>
      <diagonal/>
    </border>
    <border>
      <left/>
      <right/>
      <top style="medium">
        <color rgb="FFE36C09"/>
      </top>
      <bottom/>
      <diagonal/>
    </border>
    <border>
      <left/>
      <right style="medium">
        <color rgb="FFE36C09"/>
      </right>
      <top style="medium">
        <color rgb="FFE36C09"/>
      </top>
      <bottom/>
      <diagonal/>
    </border>
    <border>
      <left style="medium">
        <color rgb="FFE36C09"/>
      </left>
      <right/>
      <top/>
      <bottom/>
      <diagonal/>
    </border>
    <border>
      <left/>
      <right style="medium">
        <color rgb="FFE36C09"/>
      </right>
      <top/>
      <bottom/>
      <diagonal/>
    </border>
    <border>
      <left style="medium">
        <color rgb="FFE36C09"/>
      </left>
      <right/>
      <top/>
      <bottom style="medium">
        <color rgb="FFE36C09"/>
      </bottom>
      <diagonal/>
    </border>
    <border>
      <left/>
      <right/>
      <top/>
      <bottom style="medium">
        <color rgb="FFE36C09"/>
      </bottom>
      <diagonal/>
    </border>
    <border>
      <left/>
      <right style="medium">
        <color rgb="FFE36C09"/>
      </right>
      <top/>
      <bottom style="medium">
        <color rgb="FFE36C09"/>
      </bottom>
      <diagonal/>
    </border>
    <border>
      <left/>
      <right style="medium">
        <color rgb="FF974806"/>
      </right>
      <top/>
      <bottom/>
      <diagonal/>
    </border>
    <border>
      <left style="medium">
        <color rgb="FF974806"/>
      </left>
      <right style="medium">
        <color rgb="FF974806"/>
      </right>
      <top style="medium">
        <color rgb="FF974806"/>
      </top>
      <bottom style="medium">
        <color rgb="FF974806"/>
      </bottom>
      <diagonal/>
    </border>
    <border>
      <left style="medium">
        <color rgb="FF974806"/>
      </left>
      <right/>
      <top style="medium">
        <color rgb="FF974806"/>
      </top>
      <bottom/>
      <diagonal/>
    </border>
    <border>
      <left/>
      <right/>
      <top style="medium">
        <color rgb="FF974806"/>
      </top>
      <bottom/>
      <diagonal/>
    </border>
    <border>
      <left/>
      <right style="medium">
        <color rgb="FF974806"/>
      </right>
      <top style="medium">
        <color rgb="FF974806"/>
      </top>
      <bottom/>
      <diagonal/>
    </border>
    <border>
      <left style="medium">
        <color rgb="FF974806"/>
      </left>
      <right/>
      <top/>
      <bottom/>
      <diagonal/>
    </border>
    <border>
      <left style="medium">
        <color rgb="FF974806"/>
      </left>
      <right/>
      <top/>
      <bottom style="medium">
        <color rgb="FF974806"/>
      </bottom>
      <diagonal/>
    </border>
    <border>
      <left/>
      <right style="medium">
        <color rgb="FF974806"/>
      </right>
      <top/>
      <bottom style="medium">
        <color rgb="FF974806"/>
      </bottom>
      <diagonal/>
    </border>
    <border>
      <left/>
      <right/>
      <top/>
      <bottom style="medium">
        <color rgb="FF974806"/>
      </bottom>
      <diagonal/>
    </border>
    <border>
      <left/>
      <right style="medium">
        <color rgb="FF974806"/>
      </right>
      <top/>
      <bottom style="medium">
        <color rgb="FF974806"/>
      </bottom>
      <diagonal/>
    </border>
    <border>
      <left style="double">
        <color rgb="FF974806"/>
      </left>
      <right/>
      <top style="double">
        <color rgb="FF974806"/>
      </top>
      <bottom/>
      <diagonal/>
    </border>
    <border>
      <left/>
      <right/>
      <top style="double">
        <color rgb="FF974806"/>
      </top>
      <bottom/>
      <diagonal/>
    </border>
    <border>
      <left/>
      <right style="double">
        <color rgb="FF974806"/>
      </right>
      <top style="double">
        <color rgb="FF974806"/>
      </top>
      <bottom/>
      <diagonal/>
    </border>
    <border>
      <left style="double">
        <color rgb="FF974806"/>
      </left>
      <right/>
      <top/>
      <bottom/>
      <diagonal/>
    </border>
    <border>
      <left/>
      <right style="double">
        <color rgb="FF974806"/>
      </right>
      <top/>
      <bottom/>
      <diagonal/>
    </border>
    <border>
      <left style="double">
        <color rgb="FF974806"/>
      </left>
      <right/>
      <top/>
      <bottom style="double">
        <color rgb="FF974806"/>
      </bottom>
      <diagonal/>
    </border>
    <border>
      <left/>
      <right/>
      <top/>
      <bottom style="double">
        <color rgb="FF974806"/>
      </bottom>
      <diagonal/>
    </border>
    <border>
      <left/>
      <right style="double">
        <color rgb="FF974806"/>
      </right>
      <top/>
      <bottom style="double">
        <color rgb="FF974806"/>
      </bottom>
      <diagonal/>
    </border>
    <border>
      <left style="double">
        <color rgb="FF974806"/>
      </left>
      <right/>
      <top style="double">
        <color rgb="FF974806"/>
      </top>
      <bottom/>
      <diagonal/>
    </border>
    <border>
      <left/>
      <right/>
      <top style="double">
        <color rgb="FF974806"/>
      </top>
      <bottom/>
      <diagonal/>
    </border>
    <border>
      <left/>
      <right style="double">
        <color rgb="FF974806"/>
      </right>
      <top style="double">
        <color rgb="FF974806"/>
      </top>
      <bottom/>
      <diagonal/>
    </border>
    <border>
      <left style="double">
        <color rgb="FF974806"/>
      </left>
      <right/>
      <top/>
      <bottom/>
      <diagonal/>
    </border>
    <border>
      <left/>
      <right style="double">
        <color rgb="FF974806"/>
      </right>
      <top/>
      <bottom/>
      <diagonal/>
    </border>
    <border>
      <left style="double">
        <color rgb="FF974806"/>
      </left>
      <right/>
      <top/>
      <bottom style="double">
        <color rgb="FF974806"/>
      </bottom>
      <diagonal/>
    </border>
    <border>
      <left/>
      <right/>
      <top/>
      <bottom style="double">
        <color rgb="FF974806"/>
      </bottom>
      <diagonal/>
    </border>
    <border>
      <left/>
      <right style="double">
        <color rgb="FF974806"/>
      </right>
      <top/>
      <bottom style="double">
        <color rgb="FF974806"/>
      </bottom>
      <diagonal/>
    </border>
    <border>
      <left style="double">
        <color rgb="FF974806"/>
      </left>
      <right/>
      <top/>
      <bottom style="double">
        <color rgb="FF974806"/>
      </bottom>
      <diagonal/>
    </border>
    <border>
      <left/>
      <right/>
      <top/>
      <bottom style="double">
        <color rgb="FF974806"/>
      </bottom>
      <diagonal/>
    </border>
    <border>
      <left/>
      <right style="double">
        <color rgb="FF974806"/>
      </right>
      <top/>
      <bottom style="double">
        <color rgb="FF974806"/>
      </bottom>
      <diagonal/>
    </border>
    <border>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1682">
    <xf numFmtId="0" fontId="0" fillId="0" borderId="0" xfId="0" applyFont="1" applyAlignment="1"/>
    <xf numFmtId="0" fontId="1" fillId="2" borderId="1" xfId="0" applyFont="1" applyFill="1" applyBorder="1"/>
    <xf numFmtId="0" fontId="1" fillId="3" borderId="1" xfId="0" applyFont="1" applyFill="1" applyBorder="1"/>
    <xf numFmtId="0" fontId="1" fillId="4" borderId="1" xfId="0" applyFont="1" applyFill="1" applyBorder="1"/>
    <xf numFmtId="0" fontId="1" fillId="5" borderId="5" xfId="0" applyFont="1" applyFill="1" applyBorder="1"/>
    <xf numFmtId="0" fontId="5" fillId="5" borderId="8" xfId="0" applyFont="1" applyFill="1" applyBorder="1"/>
    <xf numFmtId="0" fontId="6" fillId="5" borderId="8" xfId="0" applyFont="1" applyFill="1" applyBorder="1"/>
    <xf numFmtId="0" fontId="6" fillId="5" borderId="9" xfId="0" applyFont="1" applyFill="1" applyBorder="1"/>
    <xf numFmtId="0" fontId="1" fillId="5" borderId="10" xfId="0" applyFont="1" applyFill="1" applyBorder="1"/>
    <xf numFmtId="0" fontId="6" fillId="5" borderId="1" xfId="0" applyFont="1" applyFill="1" applyBorder="1" applyAlignment="1">
      <alignment horizontal="center"/>
    </xf>
    <xf numFmtId="0" fontId="1" fillId="0" borderId="0" xfId="0" applyFont="1" applyAlignment="1">
      <alignment wrapText="1"/>
    </xf>
    <xf numFmtId="0" fontId="6" fillId="5" borderId="1" xfId="0" applyFont="1" applyFill="1" applyBorder="1" applyAlignment="1">
      <alignment horizontal="center" vertical="top"/>
    </xf>
    <xf numFmtId="0" fontId="5" fillId="5" borderId="1" xfId="0" applyFont="1" applyFill="1" applyBorder="1"/>
    <xf numFmtId="0" fontId="6" fillId="5" borderId="1" xfId="0" applyFont="1" applyFill="1" applyBorder="1"/>
    <xf numFmtId="0" fontId="6" fillId="5" borderId="12" xfId="0" applyFont="1" applyFill="1" applyBorder="1"/>
    <xf numFmtId="0" fontId="1" fillId="5" borderId="13" xfId="0" applyFont="1" applyFill="1" applyBorder="1"/>
    <xf numFmtId="0" fontId="6" fillId="5" borderId="14" xfId="0" applyFont="1" applyFill="1" applyBorder="1"/>
    <xf numFmtId="0" fontId="6" fillId="5" borderId="15" xfId="0" applyFont="1" applyFill="1" applyBorder="1"/>
    <xf numFmtId="0" fontId="1" fillId="6" borderId="1" xfId="0" applyFont="1" applyFill="1" applyBorder="1"/>
    <xf numFmtId="0" fontId="1" fillId="0" borderId="0" xfId="0" applyFont="1"/>
    <xf numFmtId="0" fontId="1" fillId="0" borderId="0" xfId="0" applyFont="1" applyAlignment="1">
      <alignment horizontal="center"/>
    </xf>
    <xf numFmtId="0" fontId="7" fillId="0" borderId="0" xfId="0" applyFont="1" applyAlignment="1">
      <alignment horizontal="center" vertical="top"/>
    </xf>
    <xf numFmtId="0" fontId="7" fillId="0" borderId="0" xfId="0" applyFont="1" applyAlignment="1">
      <alignment horizontal="center"/>
    </xf>
    <xf numFmtId="0" fontId="8" fillId="0" borderId="0" xfId="0" applyFont="1" applyAlignment="1">
      <alignment horizontal="left" vertical="top"/>
    </xf>
    <xf numFmtId="0" fontId="8" fillId="0" borderId="0" xfId="0" applyFont="1" applyAlignment="1">
      <alignment horizontal="center" vertical="top"/>
    </xf>
    <xf numFmtId="0" fontId="8" fillId="0" borderId="0" xfId="0" applyFont="1" applyAlignment="1">
      <alignment horizontal="center"/>
    </xf>
    <xf numFmtId="0" fontId="9" fillId="0" borderId="0" xfId="0" applyFont="1" applyAlignment="1">
      <alignment vertical="top"/>
    </xf>
    <xf numFmtId="0" fontId="10" fillId="0" borderId="0" xfId="0" applyFont="1" applyAlignment="1">
      <alignment horizontal="left" vertical="top"/>
    </xf>
    <xf numFmtId="0" fontId="10" fillId="0" borderId="0" xfId="0" applyFont="1"/>
    <xf numFmtId="0" fontId="11" fillId="0" borderId="0" xfId="0" applyFont="1" applyAlignment="1">
      <alignment horizontal="center"/>
    </xf>
    <xf numFmtId="0" fontId="9" fillId="0" borderId="0" xfId="0" applyFont="1" applyAlignment="1">
      <alignment vertical="top" wrapText="1"/>
    </xf>
    <xf numFmtId="0" fontId="9" fillId="0" borderId="0" xfId="0" applyFont="1"/>
    <xf numFmtId="0" fontId="9" fillId="0" borderId="16" xfId="0" applyFont="1" applyBorder="1" applyAlignment="1">
      <alignment horizontal="left" vertical="center"/>
    </xf>
    <xf numFmtId="0" fontId="9" fillId="0" borderId="17" xfId="0" applyFont="1" applyBorder="1" applyAlignment="1">
      <alignment horizontal="left" vertical="center"/>
    </xf>
    <xf numFmtId="0" fontId="9" fillId="0" borderId="18" xfId="0" applyFont="1" applyBorder="1" applyAlignment="1">
      <alignment horizontal="left" vertical="center"/>
    </xf>
    <xf numFmtId="0" fontId="9" fillId="0" borderId="17" xfId="0" applyFont="1" applyBorder="1" applyAlignment="1">
      <alignment vertical="center"/>
    </xf>
    <xf numFmtId="0" fontId="9" fillId="0" borderId="18" xfId="0" applyFont="1" applyBorder="1" applyAlignment="1">
      <alignment vertical="center"/>
    </xf>
    <xf numFmtId="0" fontId="12" fillId="0" borderId="0" xfId="0" applyFont="1" applyAlignment="1">
      <alignment horizontal="center"/>
    </xf>
    <xf numFmtId="0" fontId="13" fillId="0" borderId="0" xfId="0" applyFont="1"/>
    <xf numFmtId="1" fontId="9" fillId="0" borderId="16" xfId="0" applyNumberFormat="1" applyFont="1" applyBorder="1" applyAlignment="1">
      <alignment horizontal="left" vertical="center"/>
    </xf>
    <xf numFmtId="1" fontId="9" fillId="0" borderId="17" xfId="0" applyNumberFormat="1" applyFont="1" applyBorder="1" applyAlignment="1">
      <alignment horizontal="left" vertical="center"/>
    </xf>
    <xf numFmtId="1" fontId="9" fillId="0" borderId="17" xfId="0" applyNumberFormat="1" applyFont="1" applyBorder="1" applyAlignment="1">
      <alignment vertical="center"/>
    </xf>
    <xf numFmtId="1" fontId="9" fillId="0" borderId="18" xfId="0" applyNumberFormat="1" applyFont="1" applyBorder="1" applyAlignment="1">
      <alignment vertical="center"/>
    </xf>
    <xf numFmtId="0" fontId="12" fillId="0" borderId="0" xfId="0" applyFont="1" applyAlignment="1">
      <alignment horizontal="left" vertical="center"/>
    </xf>
    <xf numFmtId="0" fontId="14" fillId="0" borderId="0" xfId="0" applyFont="1" applyAlignment="1">
      <alignment vertical="center"/>
    </xf>
    <xf numFmtId="0" fontId="9" fillId="0" borderId="20" xfId="0" applyFont="1" applyBorder="1" applyAlignment="1">
      <alignment horizontal="left" vertical="center"/>
    </xf>
    <xf numFmtId="0" fontId="9" fillId="0" borderId="0" xfId="0" applyFont="1" applyAlignment="1">
      <alignment horizontal="left" vertical="center"/>
    </xf>
    <xf numFmtId="1" fontId="9" fillId="0" borderId="16" xfId="0" applyNumberFormat="1" applyFont="1" applyBorder="1" applyAlignment="1">
      <alignment vertical="center"/>
    </xf>
    <xf numFmtId="0" fontId="9" fillId="7" borderId="22" xfId="0" applyFont="1" applyFill="1" applyBorder="1" applyAlignment="1">
      <alignment horizontal="left" vertical="center" wrapText="1"/>
    </xf>
    <xf numFmtId="0" fontId="9" fillId="0" borderId="17" xfId="0" applyFont="1" applyBorder="1" applyAlignment="1">
      <alignment horizontal="left" vertical="center" wrapText="1"/>
    </xf>
    <xf numFmtId="0" fontId="9" fillId="0" borderId="17" xfId="0" applyFont="1" applyBorder="1" applyAlignment="1">
      <alignment vertical="center" wrapText="1"/>
    </xf>
    <xf numFmtId="0" fontId="15" fillId="0" borderId="17" xfId="0" applyFont="1" applyBorder="1" applyAlignment="1">
      <alignment horizontal="center" vertical="center"/>
    </xf>
    <xf numFmtId="0" fontId="15" fillId="0" borderId="17" xfId="0" applyFont="1" applyBorder="1" applyAlignment="1">
      <alignment vertical="center"/>
    </xf>
    <xf numFmtId="0" fontId="15" fillId="0" borderId="18" xfId="0" applyFont="1" applyBorder="1" applyAlignment="1">
      <alignment horizontal="center" vertical="center"/>
    </xf>
    <xf numFmtId="0" fontId="12" fillId="0" borderId="0" xfId="0" applyFont="1"/>
    <xf numFmtId="0" fontId="9" fillId="0" borderId="29" xfId="0" applyFont="1" applyBorder="1" applyAlignment="1">
      <alignment horizontal="right" vertical="center" wrapText="1"/>
    </xf>
    <xf numFmtId="0" fontId="9" fillId="0" borderId="16" xfId="0" applyFont="1" applyBorder="1" applyAlignment="1">
      <alignment horizontal="right" vertical="center"/>
    </xf>
    <xf numFmtId="0" fontId="9" fillId="0" borderId="17" xfId="0" applyFont="1" applyBorder="1" applyAlignment="1">
      <alignment horizontal="right" vertical="center"/>
    </xf>
    <xf numFmtId="0" fontId="8" fillId="0" borderId="17" xfId="0" applyFont="1" applyBorder="1" applyAlignment="1">
      <alignment horizontal="center" vertical="center" wrapText="1"/>
    </xf>
    <xf numFmtId="0" fontId="9" fillId="0" borderId="17" xfId="0" applyFont="1" applyBorder="1" applyAlignment="1">
      <alignment horizontal="center" vertical="center"/>
    </xf>
    <xf numFmtId="0" fontId="10" fillId="0" borderId="16" xfId="0" applyFont="1" applyBorder="1" applyAlignment="1">
      <alignment vertical="center"/>
    </xf>
    <xf numFmtId="0" fontId="12" fillId="7" borderId="1" xfId="0" applyFont="1" applyFill="1" applyBorder="1"/>
    <xf numFmtId="164" fontId="17" fillId="7" borderId="22" xfId="0" applyNumberFormat="1" applyFont="1" applyFill="1" applyBorder="1" applyAlignment="1">
      <alignment vertical="center"/>
    </xf>
    <xf numFmtId="164" fontId="9" fillId="7" borderId="22" xfId="0" applyNumberFormat="1" applyFont="1" applyFill="1" applyBorder="1" applyAlignment="1">
      <alignment vertical="center"/>
    </xf>
    <xf numFmtId="164" fontId="9" fillId="7" borderId="36" xfId="0" applyNumberFormat="1" applyFont="1" applyFill="1" applyBorder="1" applyAlignment="1">
      <alignment vertical="center"/>
    </xf>
    <xf numFmtId="0" fontId="16" fillId="0" borderId="38" xfId="0" applyFont="1" applyBorder="1" applyAlignment="1">
      <alignment horizontal="center"/>
    </xf>
    <xf numFmtId="0" fontId="9" fillId="0" borderId="16" xfId="0" applyFont="1" applyBorder="1" applyAlignment="1">
      <alignment vertical="center"/>
    </xf>
    <xf numFmtId="0" fontId="9" fillId="0" borderId="16" xfId="0" quotePrefix="1" applyFont="1" applyBorder="1" applyAlignment="1">
      <alignment vertical="center"/>
    </xf>
    <xf numFmtId="0" fontId="18" fillId="0" borderId="0" xfId="0" quotePrefix="1" applyFont="1" applyAlignment="1">
      <alignment vertical="center"/>
    </xf>
    <xf numFmtId="0" fontId="16" fillId="0" borderId="38" xfId="0" applyFont="1" applyBorder="1" applyAlignment="1">
      <alignment horizontal="center" vertical="center"/>
    </xf>
    <xf numFmtId="0" fontId="18" fillId="0" borderId="0" xfId="0" applyFont="1" applyAlignment="1">
      <alignment vertical="center"/>
    </xf>
    <xf numFmtId="0" fontId="12" fillId="0" borderId="0" xfId="0" quotePrefix="1" applyFont="1"/>
    <xf numFmtId="1" fontId="9" fillId="0" borderId="16" xfId="0" applyNumberFormat="1" applyFont="1" applyBorder="1" applyAlignment="1">
      <alignment vertical="center" shrinkToFit="1"/>
    </xf>
    <xf numFmtId="1" fontId="9" fillId="0" borderId="17" xfId="0" applyNumberFormat="1" applyFont="1" applyBorder="1" applyAlignment="1">
      <alignment horizontal="center" vertical="center"/>
    </xf>
    <xf numFmtId="0" fontId="20" fillId="0" borderId="0" xfId="0" applyFont="1"/>
    <xf numFmtId="0" fontId="21" fillId="0" borderId="0" xfId="0" applyFont="1"/>
    <xf numFmtId="0" fontId="21" fillId="0" borderId="0" xfId="0" quotePrefix="1" applyFont="1"/>
    <xf numFmtId="164" fontId="9" fillId="0" borderId="16" xfId="0" applyNumberFormat="1" applyFont="1" applyBorder="1" applyAlignment="1">
      <alignment vertical="center"/>
    </xf>
    <xf numFmtId="164" fontId="9" fillId="0" borderId="17" xfId="0" applyNumberFormat="1" applyFont="1" applyBorder="1" applyAlignment="1">
      <alignment vertical="center"/>
    </xf>
    <xf numFmtId="17" fontId="9" fillId="0" borderId="17" xfId="0" applyNumberFormat="1" applyFont="1" applyBorder="1" applyAlignment="1">
      <alignment horizontal="left" vertical="center"/>
    </xf>
    <xf numFmtId="0" fontId="24" fillId="0" borderId="0" xfId="0" applyFont="1" applyAlignment="1">
      <alignment horizontal="left" vertical="center"/>
    </xf>
    <xf numFmtId="0" fontId="24" fillId="0" borderId="0" xfId="0" applyFont="1" applyAlignment="1">
      <alignment vertical="center"/>
    </xf>
    <xf numFmtId="1" fontId="24" fillId="0" borderId="0" xfId="0" applyNumberFormat="1" applyFont="1" applyAlignment="1">
      <alignment vertical="center"/>
    </xf>
    <xf numFmtId="0" fontId="24" fillId="0" borderId="0" xfId="0" applyFont="1"/>
    <xf numFmtId="0" fontId="25" fillId="0" borderId="0" xfId="0" applyFont="1" applyAlignment="1">
      <alignment horizontal="center" vertical="center"/>
    </xf>
    <xf numFmtId="0" fontId="26" fillId="0" borderId="0" xfId="0" applyFont="1"/>
    <xf numFmtId="0" fontId="16" fillId="0" borderId="0" xfId="0" applyFont="1"/>
    <xf numFmtId="0" fontId="27" fillId="0" borderId="0" xfId="0" applyFont="1"/>
    <xf numFmtId="0" fontId="30" fillId="0" borderId="0" xfId="0" applyFont="1"/>
    <xf numFmtId="0" fontId="30" fillId="0" borderId="0" xfId="0" applyFont="1" applyAlignment="1">
      <alignment horizontal="center"/>
    </xf>
    <xf numFmtId="0" fontId="30" fillId="0" borderId="0" xfId="0" applyFont="1" applyAlignment="1">
      <alignment vertical="center"/>
    </xf>
    <xf numFmtId="1" fontId="30" fillId="0" borderId="0" xfId="0" applyNumberFormat="1" applyFont="1" applyAlignment="1">
      <alignment vertical="center"/>
    </xf>
    <xf numFmtId="0" fontId="1" fillId="9" borderId="1" xfId="0" applyFont="1" applyFill="1" applyBorder="1"/>
    <xf numFmtId="0" fontId="9" fillId="0" borderId="17" xfId="0" applyFont="1" applyBorder="1"/>
    <xf numFmtId="0" fontId="9" fillId="0" borderId="18" xfId="0" applyFont="1" applyBorder="1"/>
    <xf numFmtId="0" fontId="9" fillId="0" borderId="39" xfId="0" applyFont="1" applyBorder="1"/>
    <xf numFmtId="0" fontId="9" fillId="0" borderId="40" xfId="0" applyFont="1" applyBorder="1"/>
    <xf numFmtId="0" fontId="9" fillId="0" borderId="41" xfId="0" applyFont="1" applyBorder="1"/>
    <xf numFmtId="0" fontId="9" fillId="0" borderId="42" xfId="0" applyFont="1" applyBorder="1"/>
    <xf numFmtId="0" fontId="9" fillId="0" borderId="43" xfId="0" applyFont="1" applyBorder="1"/>
    <xf numFmtId="0" fontId="9" fillId="0" borderId="0" xfId="0" applyFont="1" applyAlignment="1"/>
    <xf numFmtId="0" fontId="11" fillId="0" borderId="0" xfId="0" applyFont="1"/>
    <xf numFmtId="0" fontId="8" fillId="0" borderId="0" xfId="0" applyFont="1" applyAlignment="1">
      <alignment horizontal="left"/>
    </xf>
    <xf numFmtId="0" fontId="9" fillId="0" borderId="0" xfId="0" applyFont="1" applyAlignment="1">
      <alignment horizontal="left"/>
    </xf>
    <xf numFmtId="0" fontId="9" fillId="0" borderId="0" xfId="0" applyFont="1" applyAlignment="1">
      <alignment vertical="center"/>
    </xf>
    <xf numFmtId="0" fontId="37" fillId="0" borderId="0" xfId="0" quotePrefix="1" applyFont="1" applyAlignment="1">
      <alignment vertical="center"/>
    </xf>
    <xf numFmtId="0" fontId="9" fillId="0" borderId="44" xfId="0" applyFont="1" applyBorder="1"/>
    <xf numFmtId="0" fontId="9" fillId="0" borderId="45" xfId="0" applyFont="1" applyBorder="1"/>
    <xf numFmtId="0" fontId="9" fillId="0" borderId="46" xfId="0" applyFont="1" applyBorder="1"/>
    <xf numFmtId="0" fontId="38" fillId="0" borderId="0" xfId="0" applyFont="1"/>
    <xf numFmtId="0" fontId="42" fillId="10" borderId="38" xfId="0" applyFont="1" applyFill="1" applyBorder="1" applyAlignment="1">
      <alignment horizontal="center" vertical="center" wrapText="1" readingOrder="1"/>
    </xf>
    <xf numFmtId="0" fontId="43" fillId="10" borderId="38" xfId="0" applyFont="1" applyFill="1" applyBorder="1" applyAlignment="1">
      <alignment horizontal="center" vertical="center" wrapText="1" readingOrder="1"/>
    </xf>
    <xf numFmtId="0" fontId="42" fillId="11" borderId="38" xfId="0" applyFont="1" applyFill="1" applyBorder="1" applyAlignment="1">
      <alignment horizontal="center" vertical="center" wrapText="1"/>
    </xf>
    <xf numFmtId="0" fontId="42" fillId="11" borderId="38" xfId="0" applyFont="1" applyFill="1" applyBorder="1" applyAlignment="1">
      <alignment horizontal="left" vertical="center" wrapText="1"/>
    </xf>
    <xf numFmtId="0" fontId="42" fillId="2" borderId="38" xfId="0" applyFont="1" applyFill="1" applyBorder="1" applyAlignment="1">
      <alignment horizontal="center" vertical="center" wrapText="1"/>
    </xf>
    <xf numFmtId="0" fontId="44" fillId="11" borderId="38" xfId="0" applyFont="1" applyFill="1" applyBorder="1" applyAlignment="1">
      <alignment horizontal="center" vertical="center" wrapText="1"/>
    </xf>
    <xf numFmtId="0" fontId="41" fillId="11" borderId="38" xfId="0" applyFont="1" applyFill="1" applyBorder="1" applyAlignment="1">
      <alignment horizontal="center" vertical="center" wrapText="1"/>
    </xf>
    <xf numFmtId="0" fontId="41" fillId="11" borderId="38" xfId="0" applyFont="1" applyFill="1" applyBorder="1" applyAlignment="1">
      <alignment vertical="center" wrapText="1"/>
    </xf>
    <xf numFmtId="0" fontId="42" fillId="12" borderId="38" xfId="0" applyFont="1" applyFill="1" applyBorder="1" applyAlignment="1">
      <alignment horizontal="center" vertical="center" wrapText="1"/>
    </xf>
    <xf numFmtId="0" fontId="42" fillId="12" borderId="38" xfId="0" applyFont="1" applyFill="1" applyBorder="1" applyAlignment="1">
      <alignment horizontal="left" vertical="center" wrapText="1"/>
    </xf>
    <xf numFmtId="0" fontId="42" fillId="0" borderId="38" xfId="0" applyFont="1" applyBorder="1" applyAlignment="1">
      <alignment horizontal="center" vertical="center" wrapText="1"/>
    </xf>
    <xf numFmtId="0" fontId="42" fillId="0" borderId="38" xfId="0" applyFont="1" applyBorder="1" applyAlignment="1">
      <alignment horizontal="left" vertical="center" wrapText="1"/>
    </xf>
    <xf numFmtId="0" fontId="42" fillId="2" borderId="38" xfId="0" applyFont="1" applyFill="1" applyBorder="1" applyAlignment="1">
      <alignment horizontal="left" vertical="center" wrapText="1"/>
    </xf>
    <xf numFmtId="0" fontId="42" fillId="2" borderId="38" xfId="0" applyFont="1" applyFill="1" applyBorder="1" applyAlignment="1">
      <alignment vertical="center" wrapText="1"/>
    </xf>
    <xf numFmtId="0" fontId="44" fillId="2" borderId="38" xfId="0" applyFont="1" applyFill="1" applyBorder="1" applyAlignment="1">
      <alignment horizontal="center" vertical="center" wrapText="1"/>
    </xf>
    <xf numFmtId="0" fontId="45" fillId="11" borderId="38" xfId="0" applyFont="1" applyFill="1" applyBorder="1" applyAlignment="1">
      <alignment horizontal="center" vertical="center" wrapText="1"/>
    </xf>
    <xf numFmtId="0" fontId="42" fillId="11" borderId="38" xfId="0" applyFont="1" applyFill="1" applyBorder="1" applyAlignment="1">
      <alignment vertical="center" wrapText="1"/>
    </xf>
    <xf numFmtId="0" fontId="40" fillId="6" borderId="38" xfId="0" applyFont="1" applyFill="1" applyBorder="1" applyAlignment="1">
      <alignment horizontal="center" vertical="center" wrapText="1"/>
    </xf>
    <xf numFmtId="0" fontId="40" fillId="6" borderId="38" xfId="0" applyFont="1" applyFill="1" applyBorder="1" applyAlignment="1">
      <alignment vertical="center" wrapText="1"/>
    </xf>
    <xf numFmtId="0" fontId="40" fillId="6" borderId="50" xfId="0" applyFont="1" applyFill="1" applyBorder="1" applyAlignment="1">
      <alignment horizontal="center" vertical="center" wrapText="1"/>
    </xf>
    <xf numFmtId="0" fontId="1" fillId="9" borderId="1" xfId="0" applyFont="1" applyFill="1" applyBorder="1" applyAlignment="1">
      <alignment horizontal="center" vertical="center"/>
    </xf>
    <xf numFmtId="0" fontId="1" fillId="0" borderId="0" xfId="0" applyFont="1" applyAlignment="1">
      <alignment horizontal="center" vertical="center"/>
    </xf>
    <xf numFmtId="0" fontId="47" fillId="0" borderId="0" xfId="0" applyFont="1"/>
    <xf numFmtId="0" fontId="1" fillId="0" borderId="0" xfId="0" applyFont="1" applyAlignment="1">
      <alignment horizontal="left" vertical="center"/>
    </xf>
    <xf numFmtId="14" fontId="1" fillId="0" borderId="0" xfId="0" applyNumberFormat="1" applyFont="1" applyAlignment="1">
      <alignment horizontal="left"/>
    </xf>
    <xf numFmtId="0" fontId="1" fillId="0" borderId="38" xfId="0" applyFont="1" applyBorder="1" applyAlignment="1">
      <alignment horizontal="center" vertical="center"/>
    </xf>
    <xf numFmtId="0" fontId="1" fillId="0" borderId="47" xfId="0" applyFont="1" applyBorder="1" applyAlignment="1">
      <alignment horizontal="center"/>
    </xf>
    <xf numFmtId="0" fontId="1" fillId="0" borderId="47" xfId="0" applyFont="1" applyBorder="1"/>
    <xf numFmtId="0" fontId="1" fillId="0" borderId="35" xfId="0" applyFont="1" applyBorder="1"/>
    <xf numFmtId="0" fontId="1" fillId="0" borderId="0" xfId="0" applyFont="1" applyAlignment="1">
      <alignment horizontal="center" vertical="center"/>
    </xf>
    <xf numFmtId="164" fontId="47" fillId="0" borderId="0" xfId="0" applyNumberFormat="1" applyFont="1"/>
    <xf numFmtId="0" fontId="1" fillId="0" borderId="38" xfId="0" applyFont="1" applyBorder="1" applyAlignment="1">
      <alignment vertical="center"/>
    </xf>
    <xf numFmtId="0" fontId="1" fillId="0" borderId="34" xfId="0" applyFont="1" applyBorder="1" applyAlignment="1">
      <alignment horizontal="center" vertical="top" wrapText="1"/>
    </xf>
    <xf numFmtId="0" fontId="1" fillId="0" borderId="34" xfId="0" applyFont="1" applyBorder="1" applyAlignment="1">
      <alignment horizontal="center" vertical="center"/>
    </xf>
    <xf numFmtId="0" fontId="1" fillId="0" borderId="0" xfId="0" applyFont="1" applyAlignment="1">
      <alignment vertical="top"/>
    </xf>
    <xf numFmtId="0" fontId="1" fillId="0" borderId="48" xfId="0" applyFont="1" applyBorder="1" applyAlignment="1">
      <alignment horizontal="center" vertical="center"/>
    </xf>
    <xf numFmtId="0" fontId="1" fillId="0" borderId="48" xfId="0" applyFont="1" applyBorder="1"/>
    <xf numFmtId="0" fontId="1" fillId="0" borderId="42" xfId="0" applyFont="1" applyBorder="1"/>
    <xf numFmtId="0" fontId="1" fillId="0" borderId="43" xfId="0" applyFont="1" applyBorder="1"/>
    <xf numFmtId="0" fontId="1" fillId="0" borderId="37" xfId="0" applyFont="1" applyBorder="1" applyAlignment="1">
      <alignment horizontal="center" vertical="center"/>
    </xf>
    <xf numFmtId="0" fontId="1" fillId="0" borderId="37" xfId="0" applyFont="1" applyBorder="1"/>
    <xf numFmtId="0" fontId="1" fillId="0" borderId="44" xfId="0" applyFont="1" applyBorder="1"/>
    <xf numFmtId="0" fontId="1" fillId="0" borderId="45" xfId="0" applyFont="1" applyBorder="1"/>
    <xf numFmtId="0" fontId="1" fillId="0" borderId="46" xfId="0" applyFont="1" applyBorder="1"/>
    <xf numFmtId="0" fontId="48" fillId="0" borderId="16" xfId="0" applyFont="1" applyBorder="1" applyAlignment="1">
      <alignment vertical="center"/>
    </xf>
    <xf numFmtId="0" fontId="48" fillId="0" borderId="17" xfId="0" applyFont="1" applyBorder="1" applyAlignment="1">
      <alignment vertical="center"/>
    </xf>
    <xf numFmtId="0" fontId="48" fillId="0" borderId="18" xfId="0" applyFont="1" applyBorder="1" applyAlignment="1">
      <alignment vertical="center"/>
    </xf>
    <xf numFmtId="0" fontId="48" fillId="0" borderId="0" xfId="0" applyFont="1" applyAlignment="1">
      <alignment vertical="center"/>
    </xf>
    <xf numFmtId="1" fontId="48" fillId="0" borderId="16" xfId="0" applyNumberFormat="1" applyFont="1" applyBorder="1" applyAlignment="1">
      <alignment vertical="center"/>
    </xf>
    <xf numFmtId="0" fontId="48" fillId="0" borderId="0" xfId="0" applyFont="1" applyAlignment="1">
      <alignment vertical="center" wrapText="1"/>
    </xf>
    <xf numFmtId="0" fontId="48" fillId="0" borderId="0" xfId="0" applyFont="1"/>
    <xf numFmtId="0" fontId="48" fillId="0" borderId="0" xfId="0" applyFont="1" applyAlignment="1">
      <alignment horizontal="left" vertical="center" wrapText="1"/>
    </xf>
    <xf numFmtId="0" fontId="23" fillId="0" borderId="51" xfId="0" applyFont="1" applyBorder="1" applyAlignment="1">
      <alignment horizontal="center" vertical="center"/>
    </xf>
    <xf numFmtId="0" fontId="23" fillId="0" borderId="52" xfId="0" applyFont="1" applyBorder="1" applyAlignment="1">
      <alignment horizontal="center" vertical="center"/>
    </xf>
    <xf numFmtId="0" fontId="23" fillId="0" borderId="40" xfId="0" applyFont="1" applyBorder="1" applyAlignment="1">
      <alignment horizontal="center" vertical="center"/>
    </xf>
    <xf numFmtId="0" fontId="46" fillId="0" borderId="55" xfId="0" applyFont="1" applyBorder="1"/>
    <xf numFmtId="0" fontId="23" fillId="0" borderId="31" xfId="0" applyFont="1" applyBorder="1" applyAlignment="1">
      <alignment horizontal="center" vertical="center"/>
    </xf>
    <xf numFmtId="0" fontId="46" fillId="0" borderId="32" xfId="0" applyFont="1" applyBorder="1"/>
    <xf numFmtId="0" fontId="50" fillId="0" borderId="33" xfId="0" applyFont="1" applyBorder="1" applyAlignment="1">
      <alignment horizontal="center"/>
    </xf>
    <xf numFmtId="0" fontId="48" fillId="0" borderId="52" xfId="0" applyFont="1" applyBorder="1" applyAlignment="1">
      <alignment horizontal="center" vertical="center"/>
    </xf>
    <xf numFmtId="0" fontId="48" fillId="0" borderId="17" xfId="0" applyFont="1" applyBorder="1" applyAlignment="1">
      <alignment vertical="center"/>
    </xf>
    <xf numFmtId="0" fontId="48" fillId="0" borderId="58" xfId="0" applyFont="1" applyBorder="1" applyAlignment="1">
      <alignment horizontal="center" vertical="center"/>
    </xf>
    <xf numFmtId="0" fontId="48" fillId="0" borderId="59" xfId="0" applyFont="1" applyBorder="1" applyAlignment="1">
      <alignment vertical="center"/>
    </xf>
    <xf numFmtId="0" fontId="51" fillId="0" borderId="16" xfId="0" applyFont="1" applyBorder="1" applyAlignment="1">
      <alignment vertical="center"/>
    </xf>
    <xf numFmtId="0" fontId="51" fillId="0" borderId="17" xfId="0" applyFont="1" applyBorder="1" applyAlignment="1">
      <alignment vertical="center"/>
    </xf>
    <xf numFmtId="0" fontId="48" fillId="0" borderId="17" xfId="0" applyFont="1" applyBorder="1"/>
    <xf numFmtId="0" fontId="1" fillId="0" borderId="17" xfId="0" applyFont="1" applyBorder="1"/>
    <xf numFmtId="0" fontId="1" fillId="0" borderId="60" xfId="0" applyFont="1" applyBorder="1"/>
    <xf numFmtId="0" fontId="1" fillId="0" borderId="0" xfId="0" quotePrefix="1" applyFont="1"/>
    <xf numFmtId="0" fontId="27" fillId="0" borderId="48" xfId="0" applyFont="1" applyBorder="1" applyAlignment="1">
      <alignment horizontal="center"/>
    </xf>
    <xf numFmtId="0" fontId="48" fillId="0" borderId="29" xfId="0" applyFont="1" applyBorder="1" applyAlignment="1">
      <alignment horizontal="center" vertical="center"/>
    </xf>
    <xf numFmtId="0" fontId="48" fillId="0" borderId="17" xfId="0" applyFont="1" applyBorder="1" applyAlignment="1">
      <alignment horizontal="left" vertical="center" wrapText="1"/>
    </xf>
    <xf numFmtId="0" fontId="27" fillId="0" borderId="37" xfId="0" applyFont="1" applyBorder="1" applyAlignment="1">
      <alignment horizontal="center"/>
    </xf>
    <xf numFmtId="0" fontId="48" fillId="0" borderId="18" xfId="0" applyFont="1" applyBorder="1" applyAlignment="1">
      <alignment horizontal="center" vertical="center"/>
    </xf>
    <xf numFmtId="0" fontId="27" fillId="0" borderId="38" xfId="0" applyFont="1" applyBorder="1" applyAlignment="1">
      <alignment horizontal="center"/>
    </xf>
    <xf numFmtId="0" fontId="48" fillId="0" borderId="61" xfId="0" applyFont="1" applyBorder="1" applyAlignment="1">
      <alignment horizontal="center" vertical="center"/>
    </xf>
    <xf numFmtId="0" fontId="48" fillId="0" borderId="62" xfId="0" applyFont="1" applyBorder="1" applyAlignment="1">
      <alignment vertical="center"/>
    </xf>
    <xf numFmtId="0" fontId="48" fillId="0" borderId="63" xfId="0" applyFont="1" applyBorder="1" applyAlignment="1">
      <alignment vertical="center"/>
    </xf>
    <xf numFmtId="0" fontId="48" fillId="0" borderId="64" xfId="0" applyFont="1" applyBorder="1" applyAlignment="1">
      <alignment horizontal="center" vertical="center"/>
    </xf>
    <xf numFmtId="0" fontId="48" fillId="0" borderId="65" xfId="0" applyFont="1" applyBorder="1" applyAlignment="1">
      <alignment vertical="center"/>
    </xf>
    <xf numFmtId="0" fontId="51" fillId="0" borderId="66" xfId="0" applyFont="1" applyBorder="1" applyAlignment="1">
      <alignment vertical="center"/>
    </xf>
    <xf numFmtId="0" fontId="51" fillId="0" borderId="62" xfId="0" applyFont="1" applyBorder="1" applyAlignment="1">
      <alignment vertical="center"/>
    </xf>
    <xf numFmtId="0" fontId="48" fillId="0" borderId="62" xfId="0" applyFont="1" applyBorder="1"/>
    <xf numFmtId="0" fontId="1" fillId="0" borderId="62" xfId="0" applyFont="1" applyBorder="1"/>
    <xf numFmtId="0" fontId="1" fillId="0" borderId="67" xfId="0" applyFont="1" applyBorder="1"/>
    <xf numFmtId="0" fontId="48" fillId="0" borderId="68" xfId="0" applyFont="1" applyBorder="1" applyAlignment="1">
      <alignment horizontal="center" vertical="center"/>
    </xf>
    <xf numFmtId="0" fontId="48" fillId="0" borderId="31" xfId="0" applyFont="1" applyBorder="1" applyAlignment="1">
      <alignment vertical="center"/>
    </xf>
    <xf numFmtId="0" fontId="48" fillId="0" borderId="32" xfId="0" applyFont="1" applyBorder="1" applyAlignment="1">
      <alignment vertical="center"/>
    </xf>
    <xf numFmtId="0" fontId="51" fillId="0" borderId="30" xfId="0" applyFont="1" applyBorder="1" applyAlignment="1">
      <alignment vertical="center"/>
    </xf>
    <xf numFmtId="0" fontId="51" fillId="0" borderId="31" xfId="0" applyFont="1" applyBorder="1" applyAlignment="1">
      <alignment vertical="center"/>
    </xf>
    <xf numFmtId="0" fontId="48" fillId="0" borderId="31" xfId="0" applyFont="1" applyBorder="1"/>
    <xf numFmtId="0" fontId="1" fillId="0" borderId="31" xfId="0" applyFont="1" applyBorder="1"/>
    <xf numFmtId="0" fontId="1" fillId="0" borderId="57" xfId="0" applyFont="1" applyBorder="1"/>
    <xf numFmtId="0" fontId="48" fillId="0" borderId="62" xfId="0" applyFont="1" applyBorder="1" applyAlignment="1">
      <alignment vertical="center"/>
    </xf>
    <xf numFmtId="0" fontId="48" fillId="0" borderId="0" xfId="0" applyFont="1" applyAlignment="1">
      <alignment horizontal="center" vertical="center"/>
    </xf>
    <xf numFmtId="0" fontId="51" fillId="0" borderId="0" xfId="0" applyFont="1" applyAlignment="1">
      <alignment vertical="center"/>
    </xf>
    <xf numFmtId="0" fontId="48" fillId="0" borderId="0" xfId="0" applyFont="1" applyAlignment="1">
      <alignment horizontal="left" vertical="center"/>
    </xf>
    <xf numFmtId="0" fontId="52" fillId="0" borderId="0" xfId="0" quotePrefix="1" applyFont="1" applyAlignment="1">
      <alignment horizontal="left"/>
    </xf>
    <xf numFmtId="0" fontId="48" fillId="0" borderId="0" xfId="0" applyFont="1" applyAlignment="1"/>
    <xf numFmtId="1" fontId="48" fillId="0" borderId="0" xfId="0" applyNumberFormat="1" applyFont="1"/>
    <xf numFmtId="17" fontId="48" fillId="0" borderId="0" xfId="0" applyNumberFormat="1" applyFont="1"/>
    <xf numFmtId="0" fontId="1" fillId="0" borderId="38" xfId="0" applyFont="1" applyBorder="1" applyAlignment="1"/>
    <xf numFmtId="0" fontId="1" fillId="0" borderId="38" xfId="0" applyFont="1" applyBorder="1"/>
    <xf numFmtId="0" fontId="1" fillId="0" borderId="39" xfId="0" applyFont="1" applyBorder="1"/>
    <xf numFmtId="0" fontId="1" fillId="0" borderId="40" xfId="0" applyFont="1" applyBorder="1" applyAlignment="1"/>
    <xf numFmtId="0" fontId="1" fillId="0" borderId="40" xfId="0" applyFont="1" applyBorder="1"/>
    <xf numFmtId="0" fontId="1" fillId="0" borderId="41" xfId="0" applyFont="1" applyBorder="1"/>
    <xf numFmtId="0" fontId="1" fillId="0" borderId="0" xfId="0" applyFont="1" applyAlignment="1"/>
    <xf numFmtId="0" fontId="1" fillId="0" borderId="45" xfId="0" applyFont="1" applyBorder="1" applyAlignment="1"/>
    <xf numFmtId="0" fontId="53" fillId="0" borderId="0" xfId="0" applyFont="1" applyAlignment="1">
      <alignment horizontal="center"/>
    </xf>
    <xf numFmtId="0" fontId="53" fillId="0" borderId="0" xfId="0" applyFont="1"/>
    <xf numFmtId="0" fontId="54" fillId="0" borderId="0" xfId="0" applyFont="1" applyAlignment="1">
      <alignment horizontal="center"/>
    </xf>
    <xf numFmtId="0" fontId="54" fillId="0" borderId="0" xfId="0" applyFont="1"/>
    <xf numFmtId="0" fontId="26" fillId="0" borderId="0" xfId="0" applyFont="1" applyAlignment="1">
      <alignment horizontal="center"/>
    </xf>
    <xf numFmtId="0" fontId="24" fillId="0" borderId="0" xfId="0" applyFont="1" applyAlignment="1">
      <alignment horizontal="center"/>
    </xf>
    <xf numFmtId="0" fontId="55" fillId="0" borderId="16" xfId="0" applyFont="1" applyBorder="1" applyAlignment="1">
      <alignment horizontal="left" vertical="center"/>
    </xf>
    <xf numFmtId="0" fontId="55" fillId="0" borderId="18" xfId="0" applyFont="1" applyBorder="1" applyAlignment="1">
      <alignment horizontal="left" vertical="center"/>
    </xf>
    <xf numFmtId="0" fontId="50" fillId="0" borderId="16" xfId="0" applyFont="1" applyBorder="1" applyAlignment="1">
      <alignment horizontal="left" vertical="center"/>
    </xf>
    <xf numFmtId="0" fontId="50" fillId="0" borderId="17" xfId="0" applyFont="1" applyBorder="1" applyAlignment="1">
      <alignment horizontal="center" vertical="center"/>
    </xf>
    <xf numFmtId="0" fontId="50" fillId="0" borderId="17" xfId="0" applyFont="1" applyBorder="1" applyAlignment="1">
      <alignment horizontal="left" vertical="center"/>
    </xf>
    <xf numFmtId="0" fontId="50" fillId="0" borderId="18" xfId="0" applyFont="1" applyBorder="1" applyAlignment="1">
      <alignment horizontal="center" vertical="center"/>
    </xf>
    <xf numFmtId="0" fontId="24" fillId="0" borderId="0" xfId="0" applyFont="1" applyAlignment="1">
      <alignment horizontal="center" vertical="center"/>
    </xf>
    <xf numFmtId="1" fontId="50" fillId="0" borderId="16" xfId="0" applyNumberFormat="1" applyFont="1" applyBorder="1" applyAlignment="1">
      <alignment horizontal="left" vertical="center"/>
    </xf>
    <xf numFmtId="0" fontId="50" fillId="0" borderId="17" xfId="0" applyFont="1" applyBorder="1" applyAlignment="1">
      <alignment vertical="center"/>
    </xf>
    <xf numFmtId="1" fontId="50" fillId="0" borderId="17" xfId="0" applyNumberFormat="1" applyFont="1" applyBorder="1" applyAlignment="1">
      <alignment horizontal="left" vertical="center"/>
    </xf>
    <xf numFmtId="0" fontId="50" fillId="0" borderId="18" xfId="0" applyFont="1" applyBorder="1" applyAlignment="1">
      <alignment vertical="center"/>
    </xf>
    <xf numFmtId="1" fontId="24" fillId="0" borderId="0" xfId="0" applyNumberFormat="1" applyFont="1" applyAlignment="1">
      <alignment horizontal="left" vertical="center"/>
    </xf>
    <xf numFmtId="0" fontId="56" fillId="0" borderId="0" xfId="0" applyFont="1" applyAlignment="1">
      <alignment horizontal="left" vertical="center"/>
    </xf>
    <xf numFmtId="0" fontId="57" fillId="0" borderId="0" xfId="0" applyFont="1" applyAlignment="1">
      <alignment horizontal="center" vertical="center" wrapText="1"/>
    </xf>
    <xf numFmtId="0" fontId="50" fillId="0" borderId="29" xfId="0" applyFont="1" applyBorder="1" applyAlignment="1">
      <alignment horizontal="center" vertical="center"/>
    </xf>
    <xf numFmtId="0" fontId="50" fillId="0" borderId="16" xfId="0" applyFont="1" applyBorder="1" applyAlignment="1">
      <alignment horizontal="left" vertical="center" wrapText="1"/>
    </xf>
    <xf numFmtId="0" fontId="57" fillId="0" borderId="0" xfId="0" applyFont="1" applyAlignment="1">
      <alignment vertical="center" wrapText="1"/>
    </xf>
    <xf numFmtId="0" fontId="58" fillId="0" borderId="69" xfId="0" applyFont="1" applyBorder="1" applyAlignment="1">
      <alignment horizontal="center" vertical="center"/>
    </xf>
    <xf numFmtId="0" fontId="57" fillId="0" borderId="0" xfId="0" applyFont="1" applyAlignment="1">
      <alignment horizontal="center" vertical="top" wrapText="1"/>
    </xf>
    <xf numFmtId="0" fontId="58" fillId="0" borderId="59" xfId="0" applyFont="1" applyBorder="1" applyAlignment="1">
      <alignment horizontal="center" vertical="center"/>
    </xf>
    <xf numFmtId="0" fontId="58" fillId="0" borderId="58" xfId="0" applyFont="1" applyBorder="1" applyAlignment="1">
      <alignment horizontal="center" vertical="center"/>
    </xf>
    <xf numFmtId="0" fontId="23" fillId="0" borderId="0" xfId="0" applyFont="1" applyAlignment="1">
      <alignment horizontal="center" vertical="center"/>
    </xf>
    <xf numFmtId="0" fontId="59" fillId="13" borderId="29" xfId="0" applyFont="1" applyFill="1" applyBorder="1" applyAlignment="1">
      <alignment horizontal="center" vertical="center"/>
    </xf>
    <xf numFmtId="0" fontId="51" fillId="0" borderId="0" xfId="0" applyFont="1" applyAlignment="1">
      <alignment vertical="center" wrapText="1"/>
    </xf>
    <xf numFmtId="0" fontId="1" fillId="0" borderId="38" xfId="0" quotePrefix="1" applyFont="1" applyBorder="1" applyAlignment="1">
      <alignment horizontal="center" vertical="center"/>
    </xf>
    <xf numFmtId="0" fontId="27" fillId="0" borderId="69" xfId="0" applyFont="1" applyBorder="1" applyAlignment="1">
      <alignment horizontal="center" vertical="center"/>
    </xf>
    <xf numFmtId="0" fontId="24" fillId="0" borderId="0" xfId="0" applyFont="1" applyAlignment="1">
      <alignment vertical="center" wrapText="1"/>
    </xf>
    <xf numFmtId="0" fontId="60" fillId="0" borderId="0" xfId="0" applyFont="1" applyAlignment="1">
      <alignment vertical="center"/>
    </xf>
    <xf numFmtId="0" fontId="16" fillId="0" borderId="0" xfId="0" applyFont="1" applyAlignment="1">
      <alignment vertical="center" wrapText="1"/>
    </xf>
    <xf numFmtId="0" fontId="61" fillId="0" borderId="0" xfId="0" applyFont="1" applyAlignment="1">
      <alignment horizontal="center" vertical="center"/>
    </xf>
    <xf numFmtId="0" fontId="61" fillId="0" borderId="58" xfId="0" quotePrefix="1" applyFont="1" applyBorder="1" applyAlignment="1">
      <alignment horizontal="center" vertical="center"/>
    </xf>
    <xf numFmtId="0" fontId="62" fillId="0" borderId="32" xfId="0" applyFont="1" applyBorder="1" applyAlignment="1">
      <alignment horizontal="left" vertical="center"/>
    </xf>
    <xf numFmtId="0" fontId="50" fillId="0" borderId="59" xfId="0" applyFont="1" applyBorder="1" applyAlignment="1">
      <alignment horizontal="center" vertical="center" wrapText="1"/>
    </xf>
    <xf numFmtId="0" fontId="62" fillId="0" borderId="0" xfId="0" applyFont="1" applyAlignment="1">
      <alignment vertical="center"/>
    </xf>
    <xf numFmtId="0" fontId="50" fillId="0" borderId="0" xfId="0" applyFont="1"/>
    <xf numFmtId="0" fontId="50" fillId="0" borderId="29" xfId="0" applyFont="1" applyBorder="1"/>
    <xf numFmtId="0" fontId="50" fillId="0" borderId="18" xfId="0" applyFont="1" applyBorder="1" applyAlignment="1">
      <alignment horizontal="left" vertical="center" wrapText="1"/>
    </xf>
    <xf numFmtId="0" fontId="50" fillId="0" borderId="0" xfId="0" applyFont="1" applyAlignment="1">
      <alignment vertical="center" wrapText="1"/>
    </xf>
    <xf numFmtId="0" fontId="50" fillId="0" borderId="0" xfId="0" applyFont="1" applyAlignment="1">
      <alignment horizontal="center" vertical="center" wrapText="1"/>
    </xf>
    <xf numFmtId="0" fontId="27" fillId="0" borderId="0" xfId="0" quotePrefix="1" applyFont="1"/>
    <xf numFmtId="0" fontId="50" fillId="0" borderId="59" xfId="0" applyFont="1" applyBorder="1"/>
    <xf numFmtId="0" fontId="63" fillId="0" borderId="26" xfId="0" applyFont="1" applyBorder="1" applyAlignment="1">
      <alignment vertical="center" wrapText="1"/>
    </xf>
    <xf numFmtId="0" fontId="50" fillId="0" borderId="58" xfId="0" applyFont="1" applyBorder="1" applyAlignment="1">
      <alignment horizontal="center" vertical="center" wrapText="1"/>
    </xf>
    <xf numFmtId="0" fontId="50" fillId="0" borderId="30" xfId="0" applyFont="1" applyBorder="1" applyAlignment="1">
      <alignment horizontal="left" vertical="center" wrapText="1"/>
    </xf>
    <xf numFmtId="0" fontId="50" fillId="0" borderId="31" xfId="0" applyFont="1" applyBorder="1" applyAlignment="1">
      <alignment horizontal="left" vertical="center" wrapText="1"/>
    </xf>
    <xf numFmtId="0" fontId="64" fillId="0" borderId="58" xfId="0" applyFont="1" applyBorder="1" applyAlignment="1">
      <alignment horizontal="left" vertical="center" wrapText="1"/>
    </xf>
    <xf numFmtId="0" fontId="50" fillId="0" borderId="0" xfId="0" applyFont="1" applyAlignment="1">
      <alignment horizontal="left" vertical="center" wrapText="1"/>
    </xf>
    <xf numFmtId="0" fontId="50" fillId="0" borderId="29" xfId="0" applyFont="1" applyBorder="1" applyAlignment="1">
      <alignment horizontal="left" vertical="center" wrapText="1"/>
    </xf>
    <xf numFmtId="0" fontId="50" fillId="0" borderId="0" xfId="0" applyFont="1" applyAlignment="1">
      <alignment horizontal="left" vertical="top" wrapText="1"/>
    </xf>
    <xf numFmtId="0" fontId="63" fillId="0" borderId="20" xfId="0" applyFont="1" applyBorder="1" applyAlignment="1">
      <alignment horizontal="center" vertical="center"/>
    </xf>
    <xf numFmtId="0" fontId="50" fillId="0" borderId="29" xfId="0" applyFont="1" applyBorder="1" applyAlignment="1">
      <alignment horizontal="center" vertical="center" wrapText="1"/>
    </xf>
    <xf numFmtId="0" fontId="50" fillId="0" borderId="17" xfId="0" applyFont="1" applyBorder="1" applyAlignment="1">
      <alignment horizontal="left" vertical="center" wrapText="1"/>
    </xf>
    <xf numFmtId="0" fontId="50" fillId="0" borderId="58" xfId="0" applyFont="1" applyBorder="1"/>
    <xf numFmtId="0" fontId="63" fillId="0" borderId="30" xfId="0" applyFont="1" applyBorder="1" applyAlignment="1">
      <alignment horizontal="center" vertical="center"/>
    </xf>
    <xf numFmtId="0" fontId="63" fillId="0" borderId="20" xfId="0" applyFont="1" applyBorder="1" applyAlignment="1">
      <alignment vertical="center" wrapText="1"/>
    </xf>
    <xf numFmtId="0" fontId="50" fillId="0" borderId="27" xfId="0" applyFont="1" applyBorder="1" applyAlignment="1">
      <alignment horizontal="left" vertical="center" wrapText="1"/>
    </xf>
    <xf numFmtId="0" fontId="64" fillId="0" borderId="0" xfId="0" applyFont="1" applyAlignment="1">
      <alignment horizontal="left" vertical="center" wrapText="1"/>
    </xf>
    <xf numFmtId="0" fontId="50" fillId="0" borderId="20" xfId="0" applyFont="1" applyBorder="1" applyAlignment="1">
      <alignment horizontal="center" vertical="center"/>
    </xf>
    <xf numFmtId="0" fontId="50" fillId="0" borderId="29" xfId="0" applyFont="1" applyBorder="1" applyAlignment="1">
      <alignment horizontal="center" vertical="top" wrapText="1"/>
    </xf>
    <xf numFmtId="0" fontId="50" fillId="0" borderId="18" xfId="0" applyFont="1" applyBorder="1" applyAlignment="1">
      <alignment horizontal="center" vertical="center" wrapText="1"/>
    </xf>
    <xf numFmtId="0" fontId="50" fillId="0" borderId="30" xfId="0" applyFont="1" applyBorder="1" applyAlignment="1">
      <alignment horizontal="center" vertical="center"/>
    </xf>
    <xf numFmtId="0" fontId="50" fillId="0" borderId="68" xfId="0" applyFont="1" applyBorder="1" applyAlignment="1">
      <alignment horizontal="center" vertical="center" wrapText="1"/>
    </xf>
    <xf numFmtId="0" fontId="27" fillId="0" borderId="59" xfId="0" applyFont="1" applyBorder="1"/>
    <xf numFmtId="0" fontId="27" fillId="0" borderId="70" xfId="0" applyFont="1" applyBorder="1"/>
    <xf numFmtId="0" fontId="50" fillId="0" borderId="26" xfId="0" applyFont="1" applyBorder="1" applyAlignment="1">
      <alignment horizontal="center" vertical="top" wrapText="1"/>
    </xf>
    <xf numFmtId="0" fontId="50" fillId="0" borderId="28" xfId="0" applyFont="1" applyBorder="1" applyAlignment="1">
      <alignment horizontal="left" vertical="center" wrapText="1"/>
    </xf>
    <xf numFmtId="0" fontId="50" fillId="0" borderId="61" xfId="0" applyFont="1" applyBorder="1" applyAlignment="1">
      <alignment horizontal="center" vertical="center" wrapText="1"/>
    </xf>
    <xf numFmtId="0" fontId="50" fillId="0" borderId="63" xfId="0" applyFont="1" applyBorder="1" applyAlignment="1">
      <alignment horizontal="center" vertical="center" wrapText="1"/>
    </xf>
    <xf numFmtId="2" fontId="27" fillId="0" borderId="65" xfId="0" applyNumberFormat="1" applyFont="1" applyBorder="1"/>
    <xf numFmtId="0" fontId="27" fillId="14" borderId="71" xfId="0" applyFont="1" applyFill="1" applyBorder="1" applyAlignment="1">
      <alignment horizontal="center"/>
    </xf>
    <xf numFmtId="0" fontId="27" fillId="0" borderId="72" xfId="0" applyFont="1" applyBorder="1"/>
    <xf numFmtId="0" fontId="27" fillId="0" borderId="0" xfId="0" applyFont="1" applyAlignment="1">
      <alignment horizontal="center"/>
    </xf>
    <xf numFmtId="0" fontId="24" fillId="0" borderId="29" xfId="0" applyFont="1" applyBorder="1" applyAlignment="1">
      <alignment horizontal="center" vertical="center"/>
    </xf>
    <xf numFmtId="0" fontId="50" fillId="0" borderId="69" xfId="0" applyFont="1" applyBorder="1"/>
    <xf numFmtId="0" fontId="63" fillId="0" borderId="73" xfId="0" applyFont="1" applyBorder="1" applyAlignment="1">
      <alignment vertical="center" wrapText="1"/>
    </xf>
    <xf numFmtId="0" fontId="50" fillId="0" borderId="32" xfId="0" applyFont="1" applyBorder="1" applyAlignment="1">
      <alignment horizontal="left" vertical="center" wrapText="1"/>
    </xf>
    <xf numFmtId="0" fontId="50" fillId="0" borderId="51" xfId="0" applyFont="1" applyBorder="1" applyAlignment="1">
      <alignment horizontal="center" vertical="center" wrapText="1"/>
    </xf>
    <xf numFmtId="0" fontId="50" fillId="0" borderId="74" xfId="0" applyFont="1" applyBorder="1" applyAlignment="1">
      <alignment horizontal="center" vertical="center" wrapText="1"/>
    </xf>
    <xf numFmtId="0" fontId="27" fillId="0" borderId="75" xfId="0" applyFont="1" applyBorder="1"/>
    <xf numFmtId="0" fontId="27" fillId="0" borderId="41" xfId="0" applyFont="1" applyBorder="1"/>
    <xf numFmtId="0" fontId="50" fillId="0" borderId="73" xfId="0" applyFont="1" applyBorder="1" applyAlignment="1">
      <alignment vertical="center" wrapText="1"/>
    </xf>
    <xf numFmtId="0" fontId="50" fillId="0" borderId="52" xfId="0" applyFont="1" applyBorder="1" applyAlignment="1">
      <alignment horizontal="center" vertical="center" wrapText="1"/>
    </xf>
    <xf numFmtId="0" fontId="27" fillId="0" borderId="43" xfId="0" applyFont="1" applyBorder="1"/>
    <xf numFmtId="0" fontId="50" fillId="0" borderId="73" xfId="0" applyFont="1" applyBorder="1" applyAlignment="1">
      <alignment horizontal="center" vertical="center"/>
    </xf>
    <xf numFmtId="0" fontId="50" fillId="0" borderId="73" xfId="0" applyFont="1" applyBorder="1" applyAlignment="1">
      <alignment vertical="top" wrapText="1"/>
    </xf>
    <xf numFmtId="0" fontId="50" fillId="0" borderId="32" xfId="0" applyFont="1" applyBorder="1" applyAlignment="1">
      <alignment horizontal="left" vertical="top" wrapText="1"/>
    </xf>
    <xf numFmtId="0" fontId="50" fillId="0" borderId="0" xfId="0" applyFont="1" applyAlignment="1">
      <alignment horizontal="center" vertical="top" wrapText="1"/>
    </xf>
    <xf numFmtId="0" fontId="50" fillId="0" borderId="69" xfId="0" applyFont="1" applyBorder="1" applyAlignment="1">
      <alignment horizontal="center" vertical="center" wrapText="1"/>
    </xf>
    <xf numFmtId="0" fontId="50" fillId="0" borderId="32" xfId="0" applyFont="1" applyBorder="1" applyAlignment="1">
      <alignment horizontal="center" vertical="center"/>
    </xf>
    <xf numFmtId="0" fontId="50" fillId="0" borderId="26" xfId="0" applyFont="1" applyBorder="1" applyAlignment="1">
      <alignment horizontal="center" vertical="center" wrapText="1"/>
    </xf>
    <xf numFmtId="0" fontId="50" fillId="0" borderId="64" xfId="0" applyFont="1" applyBorder="1" applyAlignment="1">
      <alignment horizontal="center" vertical="center" wrapText="1"/>
    </xf>
    <xf numFmtId="0" fontId="27" fillId="2" borderId="71" xfId="0" applyFont="1" applyFill="1" applyBorder="1" applyAlignment="1">
      <alignment horizontal="center"/>
    </xf>
    <xf numFmtId="0" fontId="27" fillId="0" borderId="46" xfId="0" applyFont="1" applyBorder="1"/>
    <xf numFmtId="0" fontId="27" fillId="0" borderId="0" xfId="0" quotePrefix="1" applyFont="1" applyAlignment="1">
      <alignment horizontal="center"/>
    </xf>
    <xf numFmtId="0" fontId="50" fillId="0" borderId="18" xfId="0" applyFont="1" applyBorder="1" applyAlignment="1">
      <alignment horizontal="left" vertical="top" wrapText="1"/>
    </xf>
    <xf numFmtId="0" fontId="50" fillId="0" borderId="40" xfId="0" applyFont="1" applyBorder="1" applyAlignment="1">
      <alignment horizontal="center" vertical="center" wrapText="1"/>
    </xf>
    <xf numFmtId="0" fontId="63" fillId="0" borderId="32" xfId="0" applyFont="1" applyBorder="1" applyAlignment="1">
      <alignment vertical="center" wrapText="1"/>
    </xf>
    <xf numFmtId="0" fontId="27" fillId="0" borderId="76" xfId="0" applyFont="1" applyBorder="1"/>
    <xf numFmtId="0" fontId="63" fillId="0" borderId="18" xfId="0" applyFont="1" applyBorder="1" applyAlignment="1">
      <alignment vertical="center" wrapText="1"/>
    </xf>
    <xf numFmtId="0" fontId="50" fillId="0" borderId="30" xfId="0" applyFont="1" applyBorder="1" applyAlignment="1">
      <alignment horizontal="left" vertical="center"/>
    </xf>
    <xf numFmtId="0" fontId="50" fillId="0" borderId="32" xfId="0" applyFont="1" applyBorder="1" applyAlignment="1">
      <alignment horizontal="left" vertical="center"/>
    </xf>
    <xf numFmtId="0" fontId="50" fillId="0" borderId="65" xfId="0" applyFont="1" applyBorder="1"/>
    <xf numFmtId="0" fontId="50" fillId="0" borderId="77" xfId="0" applyFont="1" applyBorder="1" applyAlignment="1">
      <alignment horizontal="center" vertical="center"/>
    </xf>
    <xf numFmtId="0" fontId="50" fillId="0" borderId="62" xfId="0" applyFont="1" applyBorder="1" applyAlignment="1">
      <alignment horizontal="left" vertical="center" wrapText="1"/>
    </xf>
    <xf numFmtId="0" fontId="50" fillId="0" borderId="63" xfId="0" applyFont="1" applyBorder="1" applyAlignment="1">
      <alignment horizontal="left" vertical="center" wrapText="1"/>
    </xf>
    <xf numFmtId="0" fontId="50" fillId="0" borderId="20" xfId="0" applyFont="1" applyBorder="1" applyAlignment="1">
      <alignment horizontal="center" vertical="center" wrapText="1"/>
    </xf>
    <xf numFmtId="0" fontId="50" fillId="0" borderId="73" xfId="0" applyFont="1" applyBorder="1" applyAlignment="1">
      <alignment horizontal="left" vertical="center" wrapText="1"/>
    </xf>
    <xf numFmtId="0" fontId="50" fillId="0" borderId="73" xfId="0" applyFont="1" applyBorder="1" applyAlignment="1">
      <alignment horizontal="left" vertical="top" wrapText="1"/>
    </xf>
    <xf numFmtId="0" fontId="63" fillId="0" borderId="69" xfId="0" applyFont="1" applyBorder="1" applyAlignment="1">
      <alignment vertical="center" wrapText="1"/>
    </xf>
    <xf numFmtId="0" fontId="50" fillId="0" borderId="65" xfId="0" applyFont="1" applyBorder="1" applyAlignment="1">
      <alignment horizontal="center" vertical="center" wrapText="1"/>
    </xf>
    <xf numFmtId="0" fontId="50" fillId="0" borderId="45" xfId="0" applyFont="1" applyBorder="1" applyAlignment="1">
      <alignment horizontal="left" vertical="center" wrapText="1"/>
    </xf>
    <xf numFmtId="0" fontId="50" fillId="0" borderId="79" xfId="0" applyFont="1" applyBorder="1" applyAlignment="1">
      <alignment horizontal="center" vertical="center" wrapText="1"/>
    </xf>
    <xf numFmtId="2" fontId="27" fillId="0" borderId="0" xfId="0" applyNumberFormat="1" applyFont="1" applyAlignment="1">
      <alignment vertical="center"/>
    </xf>
    <xf numFmtId="0" fontId="27" fillId="15" borderId="71" xfId="0" applyFont="1" applyFill="1" applyBorder="1" applyAlignment="1">
      <alignment horizontal="center"/>
    </xf>
    <xf numFmtId="0" fontId="27" fillId="0" borderId="0" xfId="0" applyFont="1" applyAlignment="1">
      <alignment vertical="center"/>
    </xf>
    <xf numFmtId="0" fontId="24" fillId="0" borderId="17" xfId="0" applyFont="1" applyBorder="1" applyAlignment="1">
      <alignment vertical="center"/>
    </xf>
    <xf numFmtId="0" fontId="56" fillId="0" borderId="17" xfId="0" applyFont="1" applyBorder="1" applyAlignment="1">
      <alignment vertical="center"/>
    </xf>
    <xf numFmtId="0" fontId="56" fillId="0" borderId="18" xfId="0" applyFont="1" applyBorder="1" applyAlignment="1">
      <alignment vertical="center"/>
    </xf>
    <xf numFmtId="0" fontId="63" fillId="0" borderId="59" xfId="0" applyFont="1" applyBorder="1" applyAlignment="1">
      <alignment vertical="center" wrapText="1"/>
    </xf>
    <xf numFmtId="0" fontId="50" fillId="0" borderId="18" xfId="0" applyFont="1" applyBorder="1" applyAlignment="1">
      <alignment horizontal="left" vertical="center"/>
    </xf>
    <xf numFmtId="0" fontId="50" fillId="0" borderId="0" xfId="0" applyFont="1" applyAlignment="1">
      <alignment horizontal="center" vertical="center"/>
    </xf>
    <xf numFmtId="0" fontId="50" fillId="0" borderId="31" xfId="0" applyFont="1" applyBorder="1" applyAlignment="1">
      <alignment horizontal="left" vertical="center"/>
    </xf>
    <xf numFmtId="0" fontId="50" fillId="0" borderId="45" xfId="0" applyFont="1" applyBorder="1" applyAlignment="1">
      <alignment horizontal="center" vertical="center"/>
    </xf>
    <xf numFmtId="0" fontId="50" fillId="0" borderId="62" xfId="0" applyFont="1" applyBorder="1" applyAlignment="1">
      <alignment horizontal="left" vertical="center"/>
    </xf>
    <xf numFmtId="0" fontId="50" fillId="0" borderId="63" xfId="0" applyFont="1" applyBorder="1" applyAlignment="1">
      <alignment horizontal="left" vertical="center"/>
    </xf>
    <xf numFmtId="0" fontId="50" fillId="0" borderId="0" xfId="0" applyFont="1" applyAlignment="1">
      <alignment horizontal="left" vertical="center"/>
    </xf>
    <xf numFmtId="0" fontId="50" fillId="0" borderId="73" xfId="0" applyFont="1" applyBorder="1" applyAlignment="1">
      <alignment horizontal="left" vertical="center"/>
    </xf>
    <xf numFmtId="2" fontId="27" fillId="0" borderId="0" xfId="0" applyNumberFormat="1" applyFont="1"/>
    <xf numFmtId="0" fontId="63" fillId="0" borderId="28" xfId="0" applyFont="1" applyBorder="1" applyAlignment="1">
      <alignment vertical="center" wrapText="1"/>
    </xf>
    <xf numFmtId="0" fontId="63" fillId="0" borderId="73" xfId="0" applyFont="1" applyBorder="1" applyAlignment="1">
      <alignment horizontal="left" vertical="center"/>
    </xf>
    <xf numFmtId="0" fontId="63" fillId="0" borderId="32" xfId="0" applyFont="1" applyBorder="1" applyAlignment="1">
      <alignment horizontal="left" vertical="center"/>
    </xf>
    <xf numFmtId="2" fontId="65" fillId="0" borderId="0" xfId="0" applyNumberFormat="1" applyFont="1"/>
    <xf numFmtId="0" fontId="50" fillId="0" borderId="0" xfId="0" applyFont="1" applyAlignment="1">
      <alignment vertical="center"/>
    </xf>
    <xf numFmtId="0" fontId="61" fillId="0" borderId="29" xfId="0" applyFont="1" applyBorder="1" applyAlignment="1">
      <alignment horizontal="center" vertical="center"/>
    </xf>
    <xf numFmtId="0" fontId="24" fillId="0" borderId="69" xfId="0" applyFont="1" applyBorder="1" applyAlignment="1">
      <alignment horizontal="center" vertical="center"/>
    </xf>
    <xf numFmtId="0" fontId="63" fillId="0" borderId="73" xfId="0" applyFont="1" applyBorder="1" applyAlignment="1">
      <alignment horizontal="center" vertical="center"/>
    </xf>
    <xf numFmtId="0" fontId="63" fillId="0" borderId="73" xfId="0" applyFont="1" applyBorder="1" applyAlignment="1">
      <alignment vertical="top" wrapText="1"/>
    </xf>
    <xf numFmtId="0" fontId="24" fillId="0" borderId="29" xfId="0" applyFont="1" applyBorder="1" applyAlignment="1">
      <alignment horizontal="left" vertical="center"/>
    </xf>
    <xf numFmtId="0" fontId="50" fillId="0" borderId="28" xfId="0" applyFont="1" applyBorder="1" applyAlignment="1">
      <alignment horizontal="left" vertical="top" wrapText="1"/>
    </xf>
    <xf numFmtId="0" fontId="63" fillId="0" borderId="17" xfId="0" applyFont="1" applyBorder="1" applyAlignment="1">
      <alignment vertical="center" wrapText="1"/>
    </xf>
    <xf numFmtId="0" fontId="64" fillId="0" borderId="18" xfId="0" applyFont="1" applyBorder="1" applyAlignment="1">
      <alignment horizontal="left" vertical="center" wrapText="1"/>
    </xf>
    <xf numFmtId="0" fontId="64" fillId="0" borderId="32" xfId="0" applyFont="1" applyBorder="1" applyAlignment="1">
      <alignment horizontal="left" vertical="center" wrapText="1"/>
    </xf>
    <xf numFmtId="0" fontId="64" fillId="0" borderId="20" xfId="0" applyFont="1" applyBorder="1" applyAlignment="1">
      <alignment horizontal="left" vertical="center" wrapText="1"/>
    </xf>
    <xf numFmtId="0" fontId="64" fillId="0" borderId="73" xfId="0" applyFont="1" applyBorder="1" applyAlignment="1">
      <alignment horizontal="left" vertical="center" wrapText="1"/>
    </xf>
    <xf numFmtId="0" fontId="63" fillId="0" borderId="73" xfId="0" applyFont="1" applyBorder="1" applyAlignment="1">
      <alignment vertical="center"/>
    </xf>
    <xf numFmtId="0" fontId="56" fillId="0" borderId="18" xfId="0" applyFont="1" applyBorder="1" applyAlignment="1">
      <alignment horizontal="left" vertical="center" wrapText="1"/>
    </xf>
    <xf numFmtId="0" fontId="50" fillId="0" borderId="30" xfId="0" applyFont="1" applyBorder="1" applyAlignment="1">
      <alignment horizontal="center" vertical="center" wrapText="1"/>
    </xf>
    <xf numFmtId="0" fontId="50" fillId="0" borderId="16" xfId="0" applyFont="1" applyBorder="1" applyAlignment="1">
      <alignment horizontal="center" vertical="center" wrapText="1"/>
    </xf>
    <xf numFmtId="0" fontId="50" fillId="0" borderId="27" xfId="0" applyFont="1" applyBorder="1" applyAlignment="1">
      <alignment horizontal="center" vertical="center"/>
    </xf>
    <xf numFmtId="2" fontId="27" fillId="0" borderId="64" xfId="0" applyNumberFormat="1" applyFont="1" applyBorder="1" applyAlignment="1">
      <alignment vertical="center"/>
    </xf>
    <xf numFmtId="0" fontId="27" fillId="0" borderId="80" xfId="0" applyFont="1" applyBorder="1" applyAlignment="1">
      <alignment vertical="center"/>
    </xf>
    <xf numFmtId="0" fontId="55" fillId="0" borderId="0" xfId="0" applyFont="1" applyAlignment="1">
      <alignment horizontal="center" vertical="center"/>
    </xf>
    <xf numFmtId="0" fontId="62" fillId="0" borderId="18" xfId="0" applyFont="1" applyBorder="1" applyAlignment="1">
      <alignment horizontal="left" vertical="center" wrapText="1"/>
    </xf>
    <xf numFmtId="0" fontId="24" fillId="0" borderId="58" xfId="0" applyFont="1" applyBorder="1" applyAlignment="1">
      <alignment horizontal="center" vertical="center"/>
    </xf>
    <xf numFmtId="0" fontId="63" fillId="0" borderId="69" xfId="0" applyFont="1" applyBorder="1" applyAlignment="1">
      <alignment horizontal="left" vertical="center"/>
    </xf>
    <xf numFmtId="0" fontId="50" fillId="0" borderId="31" xfId="0" applyFont="1" applyBorder="1"/>
    <xf numFmtId="0" fontId="63" fillId="0" borderId="58" xfId="0" applyFont="1" applyBorder="1" applyAlignment="1">
      <alignment horizontal="left" vertical="center"/>
    </xf>
    <xf numFmtId="0" fontId="63" fillId="0" borderId="59" xfId="0" applyFont="1" applyBorder="1" applyAlignment="1">
      <alignment horizontal="left" vertical="center"/>
    </xf>
    <xf numFmtId="0" fontId="50" fillId="0" borderId="59" xfId="0" applyFont="1" applyBorder="1" applyAlignment="1">
      <alignment horizontal="center" vertical="center"/>
    </xf>
    <xf numFmtId="0" fontId="50" fillId="0" borderId="27" xfId="0" applyFont="1" applyBorder="1" applyAlignment="1">
      <alignment horizontal="center" vertical="center" wrapText="1"/>
    </xf>
    <xf numFmtId="2" fontId="24" fillId="0" borderId="64" xfId="0" applyNumberFormat="1" applyFont="1" applyBorder="1" applyAlignment="1">
      <alignment vertical="center"/>
    </xf>
    <xf numFmtId="0" fontId="50" fillId="0" borderId="16" xfId="0" applyFont="1" applyBorder="1" applyAlignment="1">
      <alignment vertical="center"/>
    </xf>
    <xf numFmtId="0" fontId="50" fillId="0" borderId="81" xfId="0" applyFont="1" applyBorder="1" applyAlignment="1">
      <alignment horizontal="center" vertical="center" wrapText="1"/>
    </xf>
    <xf numFmtId="0" fontId="50" fillId="0" borderId="58" xfId="0" applyFont="1" applyBorder="1" applyAlignment="1">
      <alignment horizontal="center" vertical="center"/>
    </xf>
    <xf numFmtId="0" fontId="61" fillId="0" borderId="18" xfId="0" applyFont="1" applyBorder="1" applyAlignment="1">
      <alignment horizontal="left" vertical="center" wrapText="1"/>
    </xf>
    <xf numFmtId="0" fontId="27" fillId="0" borderId="40" xfId="0" applyFont="1" applyBorder="1"/>
    <xf numFmtId="0" fontId="24" fillId="0" borderId="16" xfId="0" applyFont="1" applyBorder="1" applyAlignment="1">
      <alignment horizontal="center" vertical="center"/>
    </xf>
    <xf numFmtId="0" fontId="24" fillId="0" borderId="59" xfId="0" applyFont="1" applyBorder="1" applyAlignment="1">
      <alignment horizontal="center" vertical="center"/>
    </xf>
    <xf numFmtId="0" fontId="63" fillId="0" borderId="73" xfId="0" applyFont="1" applyBorder="1" applyAlignment="1">
      <alignment horizontal="left" vertical="center" wrapText="1"/>
    </xf>
    <xf numFmtId="0" fontId="50" fillId="0" borderId="73" xfId="0" applyFont="1" applyBorder="1" applyAlignment="1">
      <alignment horizontal="center" vertical="top"/>
    </xf>
    <xf numFmtId="0" fontId="50" fillId="0" borderId="16" xfId="0" applyFont="1" applyBorder="1" applyAlignment="1">
      <alignment horizontal="left" vertical="top" wrapText="1"/>
    </xf>
    <xf numFmtId="0" fontId="50" fillId="0" borderId="26" xfId="0" applyFont="1" applyBorder="1" applyAlignment="1">
      <alignment horizontal="left" vertical="top" wrapText="1"/>
    </xf>
    <xf numFmtId="0" fontId="50" fillId="0" borderId="27" xfId="0" applyFont="1" applyBorder="1" applyAlignment="1">
      <alignment horizontal="left" vertical="top" wrapText="1"/>
    </xf>
    <xf numFmtId="0" fontId="50" fillId="0" borderId="27" xfId="0" applyFont="1" applyBorder="1" applyAlignment="1">
      <alignment vertical="top" wrapText="1"/>
    </xf>
    <xf numFmtId="0" fontId="50" fillId="0" borderId="27" xfId="0" applyFont="1" applyBorder="1" applyAlignment="1">
      <alignment vertical="center" wrapText="1"/>
    </xf>
    <xf numFmtId="0" fontId="50" fillId="0" borderId="28" xfId="0" applyFont="1" applyBorder="1" applyAlignment="1">
      <alignment vertical="center" wrapText="1"/>
    </xf>
    <xf numFmtId="0" fontId="63" fillId="0" borderId="0" xfId="0" applyFont="1" applyAlignment="1">
      <alignment horizontal="left" vertical="center"/>
    </xf>
    <xf numFmtId="0" fontId="63" fillId="0" borderId="0" xfId="0" applyFont="1" applyAlignment="1">
      <alignment horizontal="left" vertical="top" wrapText="1"/>
    </xf>
    <xf numFmtId="0" fontId="63" fillId="0" borderId="0" xfId="0" applyFont="1" applyAlignment="1">
      <alignment horizontal="center" vertical="top"/>
    </xf>
    <xf numFmtId="0" fontId="63" fillId="0" borderId="31" xfId="0" applyFont="1" applyBorder="1" applyAlignment="1">
      <alignment horizontal="left" vertical="center"/>
    </xf>
    <xf numFmtId="0" fontId="50" fillId="0" borderId="0" xfId="0" applyFont="1" applyAlignment="1">
      <alignment horizontal="center" vertical="top"/>
    </xf>
    <xf numFmtId="0" fontId="50" fillId="0" borderId="58" xfId="0" applyFont="1" applyBorder="1" applyAlignment="1">
      <alignment horizontal="center" vertical="top" wrapText="1"/>
    </xf>
    <xf numFmtId="0" fontId="50" fillId="0" borderId="45" xfId="0" applyFont="1" applyBorder="1" applyAlignment="1">
      <alignment horizontal="center" vertical="top"/>
    </xf>
    <xf numFmtId="0" fontId="50" fillId="0" borderId="64" xfId="0" applyFont="1" applyBorder="1" applyAlignment="1">
      <alignment horizontal="left" vertical="top" wrapText="1"/>
    </xf>
    <xf numFmtId="0" fontId="50" fillId="0" borderId="63" xfId="0" applyFont="1" applyBorder="1" applyAlignment="1">
      <alignment horizontal="left" vertical="top" wrapText="1"/>
    </xf>
    <xf numFmtId="0" fontId="50" fillId="0" borderId="20" xfId="0" applyFont="1" applyBorder="1" applyAlignment="1">
      <alignment horizontal="left" vertical="top" wrapText="1"/>
    </xf>
    <xf numFmtId="0" fontId="50" fillId="0" borderId="0" xfId="0" applyFont="1" applyAlignment="1">
      <alignment vertical="top" wrapText="1"/>
    </xf>
    <xf numFmtId="0" fontId="65" fillId="0" borderId="29" xfId="0" applyFont="1" applyBorder="1" applyAlignment="1">
      <alignment horizontal="left" vertical="top" wrapText="1"/>
    </xf>
    <xf numFmtId="0" fontId="65" fillId="0" borderId="18" xfId="0" applyFont="1" applyBorder="1" applyAlignment="1">
      <alignment horizontal="center" vertical="top" wrapText="1"/>
    </xf>
    <xf numFmtId="0" fontId="65" fillId="0" borderId="26" xfId="0" applyFont="1" applyBorder="1" applyAlignment="1">
      <alignment horizontal="left" vertical="top" wrapText="1"/>
    </xf>
    <xf numFmtId="0" fontId="65" fillId="0" borderId="27" xfId="0" applyFont="1" applyBorder="1" applyAlignment="1">
      <alignment horizontal="left" vertical="top" wrapText="1"/>
    </xf>
    <xf numFmtId="0" fontId="65" fillId="0" borderId="27" xfId="0" applyFont="1" applyBorder="1" applyAlignment="1">
      <alignment vertical="center" wrapText="1"/>
    </xf>
    <xf numFmtId="0" fontId="27" fillId="0" borderId="27" xfId="0" applyFont="1" applyBorder="1"/>
    <xf numFmtId="0" fontId="27" fillId="0" borderId="28" xfId="0" applyFont="1" applyBorder="1"/>
    <xf numFmtId="0" fontId="50" fillId="0" borderId="29" xfId="0" applyFont="1" applyBorder="1" applyAlignment="1">
      <alignment vertical="top" wrapText="1"/>
    </xf>
    <xf numFmtId="0" fontId="50" fillId="0" borderId="26" xfId="0" applyFont="1" applyBorder="1" applyAlignment="1">
      <alignment vertical="top" wrapText="1"/>
    </xf>
    <xf numFmtId="0" fontId="50" fillId="0" borderId="32" xfId="0" applyFont="1" applyBorder="1" applyAlignment="1">
      <alignment horizontal="center" vertical="top"/>
    </xf>
    <xf numFmtId="0" fontId="50" fillId="0" borderId="58" xfId="0" applyFont="1" applyBorder="1" applyAlignment="1">
      <alignment vertical="top" wrapText="1"/>
    </xf>
    <xf numFmtId="0" fontId="50" fillId="0" borderId="16" xfId="0" applyFont="1" applyBorder="1" applyAlignment="1">
      <alignment vertical="top" wrapText="1"/>
    </xf>
    <xf numFmtId="0" fontId="50" fillId="0" borderId="17" xfId="0" applyFont="1" applyBorder="1" applyAlignment="1">
      <alignment vertical="top" wrapText="1"/>
    </xf>
    <xf numFmtId="0" fontId="66" fillId="0" borderId="17" xfId="0" applyFont="1" applyBorder="1" applyAlignment="1">
      <alignment vertical="top" wrapText="1"/>
    </xf>
    <xf numFmtId="0" fontId="50" fillId="0" borderId="17" xfId="0" applyFont="1" applyBorder="1" applyAlignment="1">
      <alignment vertical="center" wrapText="1"/>
    </xf>
    <xf numFmtId="0" fontId="50" fillId="0" borderId="18" xfId="0" applyFont="1" applyBorder="1" applyAlignment="1">
      <alignment vertical="center" wrapText="1"/>
    </xf>
    <xf numFmtId="0" fontId="24" fillId="0" borderId="29" xfId="0" applyFont="1" applyBorder="1" applyAlignment="1">
      <alignment vertical="center"/>
    </xf>
    <xf numFmtId="0" fontId="63" fillId="0" borderId="20" xfId="0" applyFont="1" applyBorder="1" applyAlignment="1">
      <alignment horizontal="left" vertical="center"/>
    </xf>
    <xf numFmtId="0" fontId="50" fillId="0" borderId="59" xfId="0" applyFont="1" applyBorder="1" applyAlignment="1">
      <alignment horizontal="center" vertical="top"/>
    </xf>
    <xf numFmtId="0" fontId="50" fillId="0" borderId="58" xfId="0" applyFont="1" applyBorder="1" applyAlignment="1">
      <alignment horizontal="center" vertical="top"/>
    </xf>
    <xf numFmtId="0" fontId="27" fillId="0" borderId="59" xfId="0" applyFont="1" applyBorder="1" applyAlignment="1">
      <alignment vertical="center" wrapText="1"/>
    </xf>
    <xf numFmtId="0" fontId="50" fillId="0" borderId="20" xfId="0" applyFont="1" applyBorder="1" applyAlignment="1">
      <alignment vertical="top" wrapText="1"/>
    </xf>
    <xf numFmtId="0" fontId="66" fillId="0" borderId="0" xfId="0" applyFont="1" applyAlignment="1">
      <alignment vertical="top" wrapText="1"/>
    </xf>
    <xf numFmtId="0" fontId="50" fillId="0" borderId="20" xfId="0" applyFont="1" applyBorder="1"/>
    <xf numFmtId="0" fontId="63" fillId="0" borderId="59" xfId="0" applyFont="1" applyBorder="1" applyAlignment="1">
      <alignment horizontal="left" vertical="top"/>
    </xf>
    <xf numFmtId="0" fontId="63" fillId="0" borderId="59" xfId="0" applyFont="1" applyBorder="1" applyAlignment="1">
      <alignment horizontal="left" vertical="top" wrapText="1"/>
    </xf>
    <xf numFmtId="0" fontId="50" fillId="0" borderId="30" xfId="0" applyFont="1" applyBorder="1"/>
    <xf numFmtId="0" fontId="63" fillId="0" borderId="58" xfId="0" applyFont="1" applyBorder="1" applyAlignment="1">
      <alignment horizontal="left" vertical="top"/>
    </xf>
    <xf numFmtId="0" fontId="50" fillId="0" borderId="31" xfId="0" applyFont="1" applyBorder="1" applyAlignment="1">
      <alignment vertical="top" wrapText="1"/>
    </xf>
    <xf numFmtId="0" fontId="66" fillId="0" borderId="31" xfId="0" applyFont="1" applyBorder="1" applyAlignment="1">
      <alignment vertical="top" wrapText="1"/>
    </xf>
    <xf numFmtId="0" fontId="50" fillId="0" borderId="31" xfId="0" applyFont="1" applyBorder="1" applyAlignment="1">
      <alignment vertical="center" wrapText="1"/>
    </xf>
    <xf numFmtId="0" fontId="50" fillId="0" borderId="32" xfId="0" applyFont="1" applyBorder="1" applyAlignment="1">
      <alignment vertical="center" wrapText="1"/>
    </xf>
    <xf numFmtId="0" fontId="24" fillId="0" borderId="59" xfId="0" applyFont="1" applyBorder="1"/>
    <xf numFmtId="0" fontId="24" fillId="0" borderId="20" xfId="0" applyFont="1" applyBorder="1"/>
    <xf numFmtId="0" fontId="24" fillId="0" borderId="30" xfId="0" applyFont="1" applyBorder="1"/>
    <xf numFmtId="0" fontId="50" fillId="0" borderId="20" xfId="0" applyFont="1" applyBorder="1" applyAlignment="1">
      <alignment horizontal="center" vertical="top"/>
    </xf>
    <xf numFmtId="0" fontId="50" fillId="0" borderId="30" xfId="0" applyFont="1" applyBorder="1" applyAlignment="1">
      <alignment horizontal="center" vertical="top"/>
    </xf>
    <xf numFmtId="0" fontId="50" fillId="0" borderId="30" xfId="0" applyFont="1" applyBorder="1" applyAlignment="1">
      <alignment vertical="top" wrapText="1"/>
    </xf>
    <xf numFmtId="0" fontId="50" fillId="0" borderId="73" xfId="0" applyFont="1" applyBorder="1" applyAlignment="1">
      <alignment horizontal="center" vertical="center" wrapText="1"/>
    </xf>
    <xf numFmtId="0" fontId="50" fillId="0" borderId="69" xfId="0" applyFont="1" applyBorder="1" applyAlignment="1">
      <alignment horizontal="left" vertical="center"/>
    </xf>
    <xf numFmtId="0" fontId="50" fillId="0" borderId="59" xfId="0" applyFont="1" applyBorder="1" applyAlignment="1">
      <alignment horizontal="left" vertical="center"/>
    </xf>
    <xf numFmtId="0" fontId="50" fillId="0" borderId="16" xfId="0" applyFont="1" applyBorder="1" applyAlignment="1">
      <alignment horizontal="center" vertical="top"/>
    </xf>
    <xf numFmtId="0" fontId="65" fillId="0" borderId="27" xfId="0" applyFont="1" applyBorder="1" applyAlignment="1">
      <alignment vertical="top" wrapText="1"/>
    </xf>
    <xf numFmtId="0" fontId="24" fillId="0" borderId="58" xfId="0" applyFont="1" applyBorder="1"/>
    <xf numFmtId="0" fontId="24" fillId="0" borderId="31" xfId="0" applyFont="1" applyBorder="1"/>
    <xf numFmtId="0" fontId="50" fillId="0" borderId="59" xfId="0" applyFont="1" applyBorder="1" applyAlignment="1">
      <alignment horizontal="left" vertical="center" wrapText="1"/>
    </xf>
    <xf numFmtId="0" fontId="50" fillId="0" borderId="29" xfId="0" applyFont="1" applyBorder="1" applyAlignment="1">
      <alignment vertical="center" wrapText="1"/>
    </xf>
    <xf numFmtId="0" fontId="65" fillId="0" borderId="17" xfId="0" applyFont="1" applyBorder="1" applyAlignment="1">
      <alignment vertical="top" wrapText="1"/>
    </xf>
    <xf numFmtId="0" fontId="67" fillId="0" borderId="0" xfId="0" applyFont="1" applyAlignment="1">
      <alignment horizontal="center" vertical="center"/>
    </xf>
    <xf numFmtId="0" fontId="27" fillId="0" borderId="18" xfId="0" applyFont="1" applyBorder="1" applyAlignment="1">
      <alignment horizontal="left" vertical="center" wrapText="1"/>
    </xf>
    <xf numFmtId="0" fontId="27" fillId="0" borderId="0" xfId="0" applyFont="1" applyAlignment="1">
      <alignment vertical="center" wrapText="1"/>
    </xf>
    <xf numFmtId="0" fontId="27" fillId="0" borderId="59" xfId="0" applyFont="1" applyBorder="1" applyAlignment="1">
      <alignment horizontal="center" vertical="center"/>
    </xf>
    <xf numFmtId="0" fontId="24" fillId="0" borderId="16" xfId="0" applyFont="1" applyBorder="1" applyAlignment="1">
      <alignment horizontal="center" vertical="center" wrapText="1"/>
    </xf>
    <xf numFmtId="0" fontId="65" fillId="0" borderId="58" xfId="0" applyFont="1" applyBorder="1" applyAlignment="1">
      <alignment horizontal="center" vertical="center" wrapText="1"/>
    </xf>
    <xf numFmtId="0" fontId="63" fillId="0" borderId="59" xfId="0" applyFont="1" applyBorder="1" applyAlignment="1">
      <alignment horizontal="center" vertical="top"/>
    </xf>
    <xf numFmtId="0" fontId="65" fillId="0" borderId="29" xfId="0" applyFont="1" applyBorder="1" applyAlignment="1">
      <alignment horizontal="center" vertical="center" wrapText="1"/>
    </xf>
    <xf numFmtId="0" fontId="65" fillId="0" borderId="69" xfId="0" applyFont="1" applyBorder="1" applyAlignment="1">
      <alignment horizontal="left" vertical="top" wrapText="1"/>
    </xf>
    <xf numFmtId="0" fontId="50" fillId="0" borderId="31" xfId="0" applyFont="1" applyBorder="1" applyAlignment="1">
      <alignment horizontal="center" vertical="center"/>
    </xf>
    <xf numFmtId="0" fontId="65" fillId="0" borderId="20" xfId="0" applyFont="1" applyBorder="1" applyAlignment="1">
      <alignment vertical="top" wrapText="1"/>
    </xf>
    <xf numFmtId="0" fontId="65" fillId="0" borderId="0" xfId="0" applyFont="1" applyAlignment="1">
      <alignment vertical="top" wrapText="1"/>
    </xf>
    <xf numFmtId="0" fontId="24" fillId="0" borderId="65" xfId="0" applyFont="1" applyBorder="1"/>
    <xf numFmtId="0" fontId="50" fillId="0" borderId="65" xfId="0" applyFont="1" applyBorder="1" applyAlignment="1">
      <alignment horizontal="center" vertical="top"/>
    </xf>
    <xf numFmtId="0" fontId="50" fillId="0" borderId="64" xfId="0" applyFont="1" applyBorder="1" applyAlignment="1">
      <alignment vertical="top" wrapText="1"/>
    </xf>
    <xf numFmtId="0" fontId="63" fillId="0" borderId="58" xfId="0" applyFont="1" applyBorder="1" applyAlignment="1">
      <alignment horizontal="center" vertical="top"/>
    </xf>
    <xf numFmtId="0" fontId="63" fillId="0" borderId="59" xfId="0" applyFont="1" applyBorder="1" applyAlignment="1">
      <alignment horizontal="left" vertical="center" wrapText="1"/>
    </xf>
    <xf numFmtId="0" fontId="50" fillId="0" borderId="65" xfId="0" applyFont="1" applyBorder="1" applyAlignment="1">
      <alignment horizontal="center" vertical="center"/>
    </xf>
    <xf numFmtId="0" fontId="50" fillId="0" borderId="77" xfId="0" applyFont="1" applyBorder="1" applyAlignment="1">
      <alignment horizontal="left" vertical="center" wrapText="1"/>
    </xf>
    <xf numFmtId="0" fontId="24" fillId="0" borderId="73" xfId="0" applyFont="1" applyBorder="1"/>
    <xf numFmtId="0" fontId="50" fillId="0" borderId="20" xfId="0" applyFont="1" applyBorder="1" applyAlignment="1">
      <alignment horizontal="left" vertical="center" wrapText="1"/>
    </xf>
    <xf numFmtId="0" fontId="67" fillId="0" borderId="18" xfId="0" applyFont="1" applyBorder="1" applyAlignment="1">
      <alignment horizontal="left" vertical="center" wrapText="1"/>
    </xf>
    <xf numFmtId="0" fontId="24" fillId="0" borderId="30" xfId="0" applyFont="1" applyBorder="1" applyAlignment="1">
      <alignment horizontal="center" vertical="center"/>
    </xf>
    <xf numFmtId="0" fontId="63" fillId="0" borderId="59" xfId="0" applyFont="1" applyBorder="1" applyAlignment="1">
      <alignment vertical="top"/>
    </xf>
    <xf numFmtId="0" fontId="50" fillId="0" borderId="59" xfId="0" applyFont="1" applyBorder="1" applyAlignment="1">
      <alignment vertical="top"/>
    </xf>
    <xf numFmtId="0" fontId="50" fillId="0" borderId="58" xfId="0" applyFont="1" applyBorder="1" applyAlignment="1">
      <alignment vertical="top"/>
    </xf>
    <xf numFmtId="0" fontId="63" fillId="0" borderId="59" xfId="0" applyFont="1" applyBorder="1" applyAlignment="1">
      <alignment horizontal="center" vertical="center"/>
    </xf>
    <xf numFmtId="0" fontId="50" fillId="0" borderId="78" xfId="0" applyFont="1" applyBorder="1"/>
    <xf numFmtId="0" fontId="63" fillId="0" borderId="65" xfId="0" applyFont="1" applyBorder="1" applyAlignment="1">
      <alignment horizontal="center" vertical="center"/>
    </xf>
    <xf numFmtId="0" fontId="50" fillId="0" borderId="64" xfId="0" applyFont="1" applyBorder="1" applyAlignment="1">
      <alignment horizontal="center" vertical="center"/>
    </xf>
    <xf numFmtId="0" fontId="50" fillId="0" borderId="45" xfId="0" applyFont="1" applyBorder="1"/>
    <xf numFmtId="0" fontId="50" fillId="0" borderId="32" xfId="0" applyFont="1" applyBorder="1" applyAlignment="1">
      <alignment horizontal="center" vertical="center" wrapText="1"/>
    </xf>
    <xf numFmtId="0" fontId="61" fillId="0" borderId="74" xfId="0" applyFont="1" applyBorder="1" applyAlignment="1">
      <alignment horizontal="center" vertical="center"/>
    </xf>
    <xf numFmtId="0" fontId="27" fillId="0" borderId="83" xfId="0" applyFont="1" applyBorder="1" applyAlignment="1">
      <alignment horizontal="left" vertical="center" wrapText="1"/>
    </xf>
    <xf numFmtId="0" fontId="24" fillId="0" borderId="18" xfId="0" applyFont="1" applyBorder="1" applyAlignment="1">
      <alignment horizontal="left" vertical="center" wrapText="1"/>
    </xf>
    <xf numFmtId="0" fontId="27" fillId="2" borderId="1" xfId="0" applyFont="1" applyFill="1" applyBorder="1"/>
    <xf numFmtId="0" fontId="50" fillId="0" borderId="26" xfId="0" applyFont="1" applyBorder="1"/>
    <xf numFmtId="0" fontId="24" fillId="0" borderId="84" xfId="0" applyFont="1" applyBorder="1" applyAlignment="1">
      <alignment horizontal="center" vertical="center"/>
    </xf>
    <xf numFmtId="0" fontId="50" fillId="0" borderId="83" xfId="0" applyFont="1" applyBorder="1" applyAlignment="1">
      <alignment horizontal="left" vertical="center" wrapText="1"/>
    </xf>
    <xf numFmtId="0" fontId="50" fillId="0" borderId="73" xfId="0" applyFont="1" applyBorder="1"/>
    <xf numFmtId="0" fontId="50" fillId="0" borderId="32" xfId="0" applyFont="1" applyBorder="1"/>
    <xf numFmtId="0" fontId="66" fillId="0" borderId="59" xfId="0" applyFont="1" applyBorder="1" applyAlignment="1">
      <alignment vertical="top" wrapText="1"/>
    </xf>
    <xf numFmtId="0" fontId="66" fillId="0" borderId="58" xfId="0" applyFont="1" applyBorder="1" applyAlignment="1">
      <alignment vertical="top" wrapText="1"/>
    </xf>
    <xf numFmtId="0" fontId="27" fillId="2" borderId="1" xfId="0" applyFont="1" applyFill="1" applyBorder="1" applyAlignment="1">
      <alignment horizontal="center" vertical="center"/>
    </xf>
    <xf numFmtId="0" fontId="50" fillId="0" borderId="77" xfId="0" applyFont="1" applyBorder="1"/>
    <xf numFmtId="0" fontId="24" fillId="0" borderId="29" xfId="0" applyFont="1" applyBorder="1" applyAlignment="1">
      <alignment horizontal="center" vertical="center" wrapText="1"/>
    </xf>
    <xf numFmtId="0" fontId="24" fillId="0" borderId="26" xfId="0" applyFont="1" applyBorder="1"/>
    <xf numFmtId="0" fontId="65" fillId="0" borderId="59" xfId="0" applyFont="1" applyBorder="1" applyAlignment="1">
      <alignment horizontal="left" vertical="top" wrapText="1"/>
    </xf>
    <xf numFmtId="0" fontId="65" fillId="0" borderId="58" xfId="0" applyFont="1" applyBorder="1" applyAlignment="1">
      <alignment horizontal="left" vertical="top" wrapText="1"/>
    </xf>
    <xf numFmtId="0" fontId="65" fillId="0" borderId="73" xfId="0" applyFont="1" applyBorder="1" applyAlignment="1">
      <alignment horizontal="left" vertical="top" wrapText="1"/>
    </xf>
    <xf numFmtId="0" fontId="65" fillId="0" borderId="59" xfId="0" applyFont="1" applyBorder="1" applyAlignment="1">
      <alignment vertical="top" wrapText="1"/>
    </xf>
    <xf numFmtId="0" fontId="24" fillId="0" borderId="45" xfId="0" applyFont="1" applyBorder="1"/>
    <xf numFmtId="0" fontId="65" fillId="0" borderId="65" xfId="0" applyFont="1" applyBorder="1" applyAlignment="1">
      <alignment vertical="top" wrapText="1"/>
    </xf>
    <xf numFmtId="0" fontId="50" fillId="0" borderId="78" xfId="0" applyFont="1" applyBorder="1" applyAlignment="1">
      <alignment horizontal="center" vertical="center" wrapText="1"/>
    </xf>
    <xf numFmtId="0" fontId="65" fillId="0" borderId="58" xfId="0" applyFont="1" applyBorder="1" applyAlignment="1">
      <alignment vertical="top" wrapText="1"/>
    </xf>
    <xf numFmtId="0" fontId="24" fillId="0" borderId="29" xfId="0" applyFont="1" applyBorder="1"/>
    <xf numFmtId="0" fontId="67" fillId="0" borderId="0" xfId="0" applyFont="1" applyAlignment="1">
      <alignment horizontal="right" vertical="center"/>
    </xf>
    <xf numFmtId="0" fontId="27" fillId="0" borderId="29" xfId="0" applyFont="1" applyBorder="1" applyAlignment="1">
      <alignment horizontal="right" vertical="center"/>
    </xf>
    <xf numFmtId="0" fontId="27" fillId="0" borderId="59" xfId="0" applyFont="1" applyBorder="1" applyAlignment="1">
      <alignment horizontal="right" vertical="center"/>
    </xf>
    <xf numFmtId="0" fontId="68" fillId="0" borderId="59" xfId="0" applyFont="1" applyBorder="1" applyAlignment="1">
      <alignment vertical="top" wrapText="1"/>
    </xf>
    <xf numFmtId="0" fontId="50" fillId="0" borderId="69" xfId="0" applyFont="1" applyBorder="1" applyAlignment="1">
      <alignment horizontal="center" vertical="center"/>
    </xf>
    <xf numFmtId="0" fontId="24" fillId="0" borderId="16" xfId="0" applyFont="1" applyBorder="1" applyAlignment="1">
      <alignment vertical="center"/>
    </xf>
    <xf numFmtId="0" fontId="50" fillId="0" borderId="69" xfId="0" applyFont="1" applyBorder="1" applyAlignment="1">
      <alignment horizontal="center" vertical="top"/>
    </xf>
    <xf numFmtId="0" fontId="50" fillId="0" borderId="18" xfId="0" applyFont="1" applyBorder="1" applyAlignment="1">
      <alignment vertical="top" wrapText="1"/>
    </xf>
    <xf numFmtId="0" fontId="27" fillId="14" borderId="1" xfId="0" applyFont="1" applyFill="1" applyBorder="1" applyAlignment="1">
      <alignment horizontal="center" vertical="center"/>
    </xf>
    <xf numFmtId="0" fontId="50" fillId="0" borderId="78" xfId="0" applyFont="1" applyBorder="1" applyAlignment="1">
      <alignment horizontal="center" vertical="center"/>
    </xf>
    <xf numFmtId="0" fontId="69" fillId="0" borderId="0" xfId="0" applyFont="1" applyAlignment="1">
      <alignment horizontal="center" vertical="center"/>
    </xf>
    <xf numFmtId="0" fontId="24" fillId="0" borderId="18" xfId="0" applyFont="1" applyBorder="1" applyAlignment="1">
      <alignment horizontal="left" vertical="top" wrapText="1"/>
    </xf>
    <xf numFmtId="0" fontId="50" fillId="0" borderId="59" xfId="0" applyFont="1" applyBorder="1" applyAlignment="1">
      <alignment horizontal="center"/>
    </xf>
    <xf numFmtId="0" fontId="50" fillId="0" borderId="58" xfId="0" applyFont="1" applyBorder="1" applyAlignment="1">
      <alignment horizontal="center"/>
    </xf>
    <xf numFmtId="0" fontId="50" fillId="0" borderId="31" xfId="0" applyFont="1" applyBorder="1" applyAlignment="1">
      <alignment horizontal="center" vertical="top"/>
    </xf>
    <xf numFmtId="0" fontId="27" fillId="0" borderId="65" xfId="0" applyFont="1" applyBorder="1" applyAlignment="1">
      <alignment horizontal="center"/>
    </xf>
    <xf numFmtId="0" fontId="27" fillId="0" borderId="32" xfId="0" applyFont="1" applyBorder="1" applyAlignment="1">
      <alignment horizontal="left"/>
    </xf>
    <xf numFmtId="0" fontId="27" fillId="0" borderId="58" xfId="0" applyFont="1" applyBorder="1"/>
    <xf numFmtId="0" fontId="50" fillId="0" borderId="73" xfId="0" applyFont="1" applyBorder="1" applyAlignment="1">
      <alignment horizontal="center"/>
    </xf>
    <xf numFmtId="0" fontId="50" fillId="0" borderId="32" xfId="0" applyFont="1" applyBorder="1" applyAlignment="1">
      <alignment horizontal="center"/>
    </xf>
    <xf numFmtId="0" fontId="27" fillId="0" borderId="73" xfId="0" applyFont="1" applyBorder="1"/>
    <xf numFmtId="0" fontId="27" fillId="0" borderId="65" xfId="0" applyFont="1" applyBorder="1"/>
    <xf numFmtId="0" fontId="50" fillId="0" borderId="77" xfId="0" applyFont="1" applyBorder="1" applyAlignment="1">
      <alignment horizontal="center"/>
    </xf>
    <xf numFmtId="0" fontId="50" fillId="0" borderId="59" xfId="0" applyFont="1" applyBorder="1" applyAlignment="1">
      <alignment vertical="center"/>
    </xf>
    <xf numFmtId="0" fontId="50" fillId="0" borderId="58" xfId="0" applyFont="1" applyBorder="1" applyAlignment="1">
      <alignment vertical="center"/>
    </xf>
    <xf numFmtId="0" fontId="50" fillId="0" borderId="65" xfId="0" applyFont="1" applyBorder="1" applyAlignment="1">
      <alignment vertical="center"/>
    </xf>
    <xf numFmtId="0" fontId="27" fillId="0" borderId="56" xfId="0" applyFont="1" applyBorder="1"/>
    <xf numFmtId="0" fontId="53" fillId="0" borderId="85" xfId="0" applyFont="1" applyBorder="1" applyAlignment="1">
      <alignment horizontal="left" vertical="center" wrapText="1"/>
    </xf>
    <xf numFmtId="0" fontId="63" fillId="0" borderId="0" xfId="0" applyFont="1" applyAlignment="1">
      <alignment horizontal="left" vertical="center" wrapText="1"/>
    </xf>
    <xf numFmtId="0" fontId="27" fillId="0" borderId="81" xfId="0" applyFont="1" applyBorder="1"/>
    <xf numFmtId="0" fontId="50" fillId="0" borderId="20" xfId="0" applyFont="1" applyBorder="1" applyAlignment="1">
      <alignment vertical="center" wrapText="1"/>
    </xf>
    <xf numFmtId="0" fontId="27" fillId="0" borderId="0" xfId="0" applyFont="1" applyAlignment="1">
      <alignment horizontal="center" vertical="center"/>
    </xf>
    <xf numFmtId="164" fontId="24" fillId="0" borderId="0" xfId="0" applyNumberFormat="1" applyFont="1"/>
    <xf numFmtId="0" fontId="24" fillId="0" borderId="0" xfId="0" applyFont="1" applyAlignment="1">
      <alignment horizontal="left" vertical="center" wrapText="1"/>
    </xf>
    <xf numFmtId="1" fontId="24" fillId="0" borderId="0" xfId="0" applyNumberFormat="1" applyFont="1"/>
    <xf numFmtId="0" fontId="1" fillId="16" borderId="1" xfId="0" applyFont="1" applyFill="1" applyBorder="1"/>
    <xf numFmtId="0" fontId="70" fillId="0" borderId="0" xfId="0" applyFont="1" applyAlignment="1">
      <alignment horizontal="center"/>
    </xf>
    <xf numFmtId="0" fontId="24" fillId="0" borderId="18" xfId="0" applyFont="1" applyBorder="1" applyAlignment="1">
      <alignment vertical="center"/>
    </xf>
    <xf numFmtId="0" fontId="24" fillId="0" borderId="20" xfId="0" applyFont="1" applyBorder="1" applyAlignment="1">
      <alignment vertical="center"/>
    </xf>
    <xf numFmtId="1" fontId="24" fillId="0" borderId="16" xfId="0" applyNumberFormat="1" applyFont="1" applyBorder="1" applyAlignment="1">
      <alignment horizontal="left" vertical="center"/>
    </xf>
    <xf numFmtId="0" fontId="56" fillId="0" borderId="51" xfId="0" applyFont="1" applyBorder="1" applyAlignment="1">
      <alignment horizontal="center" vertical="center"/>
    </xf>
    <xf numFmtId="0" fontId="65" fillId="0" borderId="74" xfId="0" applyFont="1" applyBorder="1" applyAlignment="1">
      <alignment horizontal="center" vertical="center" wrapText="1"/>
    </xf>
    <xf numFmtId="0" fontId="65" fillId="0" borderId="86" xfId="0" applyFont="1" applyBorder="1" applyAlignment="1">
      <alignment horizontal="center" vertical="center" wrapText="1"/>
    </xf>
    <xf numFmtId="0" fontId="65" fillId="0" borderId="0" xfId="0" applyFont="1" applyAlignment="1">
      <alignment horizontal="center" vertical="center" wrapText="1"/>
    </xf>
    <xf numFmtId="0" fontId="24" fillId="0" borderId="79" xfId="0" applyFont="1" applyBorder="1" applyAlignment="1">
      <alignment horizontal="center" vertical="center"/>
    </xf>
    <xf numFmtId="0" fontId="24" fillId="0" borderId="32" xfId="0" applyFont="1" applyBorder="1" applyAlignment="1">
      <alignment horizontal="left" vertical="center" wrapText="1"/>
    </xf>
    <xf numFmtId="0" fontId="50" fillId="0" borderId="85" xfId="0" applyFont="1" applyBorder="1" applyAlignment="1">
      <alignment horizontal="center" vertical="center"/>
    </xf>
    <xf numFmtId="0" fontId="24" fillId="0" borderId="56" xfId="0" applyFont="1" applyBorder="1" applyAlignment="1">
      <alignment horizontal="center" vertical="center"/>
    </xf>
    <xf numFmtId="0" fontId="24" fillId="0" borderId="73" xfId="0" applyFont="1" applyBorder="1" applyAlignment="1">
      <alignment vertical="top" wrapText="1"/>
    </xf>
    <xf numFmtId="0" fontId="71" fillId="0" borderId="29" xfId="0" applyFont="1" applyBorder="1" applyAlignment="1">
      <alignment horizontal="center" vertical="center"/>
    </xf>
    <xf numFmtId="0" fontId="50" fillId="17" borderId="87" xfId="0" applyFont="1" applyFill="1" applyBorder="1" applyAlignment="1">
      <alignment horizontal="center" vertical="center"/>
    </xf>
    <xf numFmtId="0" fontId="24" fillId="17" borderId="88" xfId="0" applyFont="1" applyFill="1" applyBorder="1" applyAlignment="1">
      <alignment vertical="center"/>
    </xf>
    <xf numFmtId="0" fontId="64" fillId="0" borderId="0" xfId="0" applyFont="1" applyAlignment="1">
      <alignment horizontal="center" vertical="center"/>
    </xf>
    <xf numFmtId="0" fontId="50" fillId="17" borderId="89" xfId="0" applyFont="1" applyFill="1" applyBorder="1" applyAlignment="1">
      <alignment horizontal="center" vertical="center"/>
    </xf>
    <xf numFmtId="0" fontId="24" fillId="17" borderId="90" xfId="0" applyFont="1" applyFill="1" applyBorder="1" applyAlignment="1">
      <alignment vertical="center"/>
    </xf>
    <xf numFmtId="10" fontId="64" fillId="0" borderId="0" xfId="0" applyNumberFormat="1" applyFont="1" applyAlignment="1">
      <alignment horizontal="center" vertical="center"/>
    </xf>
    <xf numFmtId="0" fontId="24" fillId="0" borderId="81" xfId="0" applyFont="1" applyBorder="1" applyAlignment="1">
      <alignment horizontal="center" vertical="center"/>
    </xf>
    <xf numFmtId="0" fontId="24" fillId="0" borderId="45" xfId="0" applyFont="1" applyBorder="1" applyAlignment="1">
      <alignment horizontal="center" vertical="center"/>
    </xf>
    <xf numFmtId="0" fontId="24" fillId="0" borderId="77" xfId="0" applyFont="1" applyBorder="1" applyAlignment="1">
      <alignment vertical="top" wrapText="1"/>
    </xf>
    <xf numFmtId="0" fontId="50" fillId="17" borderId="71" xfId="0" applyFont="1" applyFill="1" applyBorder="1" applyAlignment="1">
      <alignment horizontal="center" vertical="center"/>
    </xf>
    <xf numFmtId="0" fontId="24" fillId="17" borderId="92" xfId="0" applyFont="1" applyFill="1" applyBorder="1" applyAlignment="1">
      <alignment vertical="center"/>
    </xf>
    <xf numFmtId="0" fontId="24" fillId="0" borderId="56" xfId="0" applyFont="1" applyBorder="1" applyAlignment="1">
      <alignment horizontal="center" vertical="top"/>
    </xf>
    <xf numFmtId="0" fontId="72" fillId="0" borderId="64" xfId="0" applyFont="1" applyBorder="1" applyAlignment="1">
      <alignment horizontal="center" vertical="center"/>
    </xf>
    <xf numFmtId="0" fontId="50" fillId="0" borderId="74" xfId="0" applyFont="1" applyBorder="1" applyAlignment="1">
      <alignment horizontal="center" vertical="center"/>
    </xf>
    <xf numFmtId="0" fontId="24" fillId="0" borderId="83" xfId="0" applyFont="1" applyBorder="1" applyAlignment="1">
      <alignment horizontal="left" vertical="center" wrapText="1"/>
    </xf>
    <xf numFmtId="0" fontId="24" fillId="0" borderId="73" xfId="0" applyFont="1" applyBorder="1" applyAlignment="1">
      <alignment horizontal="center" vertical="center" wrapText="1"/>
    </xf>
    <xf numFmtId="10" fontId="50" fillId="0" borderId="0" xfId="0" applyNumberFormat="1" applyFont="1" applyAlignment="1">
      <alignment horizontal="center" vertical="center"/>
    </xf>
    <xf numFmtId="0" fontId="24" fillId="0" borderId="53" xfId="0" applyFont="1" applyBorder="1" applyAlignment="1">
      <alignment horizontal="center" vertical="top"/>
    </xf>
    <xf numFmtId="0" fontId="50" fillId="0" borderId="86" xfId="0" applyFont="1" applyBorder="1" applyAlignment="1">
      <alignment horizontal="center" vertical="center"/>
    </xf>
    <xf numFmtId="0" fontId="24" fillId="0" borderId="63" xfId="0" applyFont="1" applyBorder="1" applyAlignment="1">
      <alignment horizontal="left" vertical="center" wrapText="1"/>
    </xf>
    <xf numFmtId="0" fontId="50" fillId="0" borderId="72" xfId="0" applyFont="1" applyBorder="1" applyAlignment="1">
      <alignment horizontal="center" vertical="center"/>
    </xf>
    <xf numFmtId="0" fontId="24" fillId="0" borderId="0" xfId="0" applyFont="1" applyAlignment="1">
      <alignment vertical="top" wrapText="1"/>
    </xf>
    <xf numFmtId="0" fontId="24" fillId="0" borderId="45" xfId="0" applyFont="1" applyBorder="1" applyAlignment="1">
      <alignment vertical="top" wrapText="1"/>
    </xf>
    <xf numFmtId="0" fontId="24" fillId="17" borderId="36" xfId="0" applyFont="1" applyFill="1" applyBorder="1" applyAlignment="1">
      <alignment vertical="center"/>
    </xf>
    <xf numFmtId="0" fontId="73" fillId="0" borderId="29" xfId="0" applyFont="1" applyBorder="1" applyAlignment="1">
      <alignment horizontal="center" vertical="center"/>
    </xf>
    <xf numFmtId="0" fontId="24" fillId="0" borderId="53" xfId="0" applyFont="1" applyBorder="1" applyAlignment="1">
      <alignment horizontal="center" vertical="center"/>
    </xf>
    <xf numFmtId="0" fontId="24" fillId="0" borderId="20" xfId="0" applyFont="1" applyBorder="1" applyAlignment="1">
      <alignment vertical="top" wrapText="1"/>
    </xf>
    <xf numFmtId="0" fontId="24" fillId="0" borderId="28" xfId="0" applyFont="1" applyBorder="1" applyAlignment="1">
      <alignment vertical="center"/>
    </xf>
    <xf numFmtId="0" fontId="24" fillId="0" borderId="28" xfId="0" applyFont="1" applyBorder="1" applyAlignment="1">
      <alignment horizontal="left" vertical="center" wrapText="1"/>
    </xf>
    <xf numFmtId="0" fontId="24" fillId="0" borderId="73" xfId="0" applyFont="1" applyBorder="1" applyAlignment="1">
      <alignment horizontal="left" vertical="top" wrapText="1"/>
    </xf>
    <xf numFmtId="0" fontId="24" fillId="0" borderId="77" xfId="0" applyFont="1" applyBorder="1" applyAlignment="1">
      <alignment horizontal="left" vertical="top" wrapText="1"/>
    </xf>
    <xf numFmtId="0" fontId="24" fillId="0" borderId="68" xfId="0" applyFont="1" applyBorder="1" applyAlignment="1">
      <alignment horizontal="center" vertical="center"/>
    </xf>
    <xf numFmtId="0" fontId="24" fillId="0" borderId="31" xfId="0" applyFont="1" applyBorder="1" applyAlignment="1">
      <alignment horizontal="center" vertical="center"/>
    </xf>
    <xf numFmtId="0" fontId="24" fillId="0" borderId="32" xfId="0" applyFont="1" applyBorder="1" applyAlignment="1">
      <alignment vertical="top" wrapText="1"/>
    </xf>
    <xf numFmtId="0" fontId="24" fillId="0" borderId="42" xfId="0" applyFont="1" applyBorder="1" applyAlignment="1">
      <alignment horizontal="center" vertical="center"/>
    </xf>
    <xf numFmtId="0" fontId="24" fillId="0" borderId="44" xfId="0" applyFont="1" applyBorder="1" applyAlignment="1">
      <alignment horizontal="center" vertical="center"/>
    </xf>
    <xf numFmtId="165" fontId="24" fillId="0" borderId="0" xfId="0" applyNumberFormat="1" applyFont="1" applyAlignment="1">
      <alignment horizontal="left"/>
    </xf>
    <xf numFmtId="0" fontId="24" fillId="0" borderId="0" xfId="0" applyFont="1" applyAlignment="1"/>
    <xf numFmtId="49" fontId="24" fillId="0" borderId="0" xfId="0" applyNumberFormat="1" applyFont="1"/>
    <xf numFmtId="17" fontId="24" fillId="0" borderId="0" xfId="0" applyNumberFormat="1" applyFont="1"/>
    <xf numFmtId="0" fontId="74" fillId="0" borderId="0" xfId="0" applyFont="1"/>
    <xf numFmtId="0" fontId="38" fillId="0" borderId="53" xfId="0" applyFont="1" applyBorder="1" applyAlignment="1">
      <alignment horizontal="center" vertical="top"/>
    </xf>
    <xf numFmtId="0" fontId="38" fillId="0" borderId="74" xfId="0" applyFont="1" applyBorder="1" applyAlignment="1">
      <alignment horizontal="center" vertical="center"/>
    </xf>
    <xf numFmtId="0" fontId="38" fillId="0" borderId="82" xfId="0" applyFont="1" applyBorder="1" applyAlignment="1">
      <alignment horizontal="left" vertical="center" wrapText="1"/>
    </xf>
    <xf numFmtId="0" fontId="38" fillId="0" borderId="83" xfId="0" applyFont="1" applyBorder="1" applyAlignment="1">
      <alignment horizontal="left" vertical="center" wrapText="1"/>
    </xf>
    <xf numFmtId="0" fontId="75" fillId="0" borderId="74" xfId="0" applyFont="1" applyBorder="1" applyAlignment="1">
      <alignment horizontal="center" vertical="center"/>
    </xf>
    <xf numFmtId="0" fontId="75" fillId="0" borderId="84" xfId="0" applyFont="1" applyBorder="1" applyAlignment="1">
      <alignment horizontal="center" vertical="center"/>
    </xf>
    <xf numFmtId="0" fontId="75" fillId="0" borderId="86" xfId="0" applyFont="1" applyBorder="1"/>
    <xf numFmtId="0" fontId="38" fillId="0" borderId="56" xfId="0" applyFont="1" applyBorder="1" applyAlignment="1">
      <alignment horizontal="center" vertical="top"/>
    </xf>
    <xf numFmtId="0" fontId="38" fillId="0" borderId="29" xfId="0" applyFont="1" applyBorder="1" applyAlignment="1">
      <alignment horizontal="center" vertical="center"/>
    </xf>
    <xf numFmtId="0" fontId="38" fillId="0" borderId="17" xfId="0" applyFont="1" applyBorder="1" applyAlignment="1">
      <alignment horizontal="left" vertical="center" wrapText="1"/>
    </xf>
    <xf numFmtId="0" fontId="38" fillId="0" borderId="18" xfId="0" applyFont="1" applyBorder="1" applyAlignment="1">
      <alignment horizontal="left" vertical="center" wrapText="1"/>
    </xf>
    <xf numFmtId="0" fontId="75" fillId="0" borderId="29" xfId="0" applyFont="1" applyBorder="1" applyAlignment="1">
      <alignment horizontal="center" vertical="center"/>
    </xf>
    <xf numFmtId="0" fontId="75" fillId="0" borderId="16" xfId="0" applyFont="1" applyBorder="1" applyAlignment="1">
      <alignment horizontal="center" vertical="center"/>
    </xf>
    <xf numFmtId="0" fontId="75" fillId="0" borderId="105" xfId="0" applyFont="1" applyBorder="1"/>
    <xf numFmtId="0" fontId="38" fillId="0" borderId="59" xfId="0" applyFont="1" applyBorder="1" applyAlignment="1">
      <alignment vertical="top" wrapText="1"/>
    </xf>
    <xf numFmtId="0" fontId="38" fillId="0" borderId="17" xfId="0" applyFont="1" applyBorder="1" applyAlignment="1">
      <alignment vertical="center" wrapText="1"/>
    </xf>
    <xf numFmtId="0" fontId="38" fillId="0" borderId="81" xfId="0" applyFont="1" applyBorder="1" applyAlignment="1">
      <alignment horizontal="center" vertical="top"/>
    </xf>
    <xf numFmtId="0" fontId="38" fillId="0" borderId="65" xfId="0" applyFont="1" applyBorder="1" applyAlignment="1">
      <alignment vertical="top" wrapText="1"/>
    </xf>
    <xf numFmtId="0" fontId="76" fillId="0" borderId="64" xfId="0" applyFont="1" applyBorder="1" applyAlignment="1">
      <alignment horizontal="center" vertical="center"/>
    </xf>
    <xf numFmtId="0" fontId="38" fillId="0" borderId="62" xfId="0" applyFont="1" applyBorder="1" applyAlignment="1">
      <alignment horizontal="left" vertical="center" wrapText="1"/>
    </xf>
    <xf numFmtId="0" fontId="38" fillId="0" borderId="63" xfId="0" applyFont="1" applyBorder="1" applyAlignment="1">
      <alignment vertical="center"/>
    </xf>
    <xf numFmtId="0" fontId="75" fillId="0" borderId="64" xfId="0" applyFont="1" applyBorder="1" applyAlignment="1">
      <alignment horizontal="center" vertical="center"/>
    </xf>
    <xf numFmtId="0" fontId="75" fillId="0" borderId="105" xfId="0" applyFont="1" applyBorder="1" applyAlignment="1">
      <alignment horizontal="center" vertical="center"/>
    </xf>
    <xf numFmtId="0" fontId="38" fillId="0" borderId="59" xfId="0" applyFont="1" applyBorder="1" applyAlignment="1">
      <alignment horizontal="center" vertical="center" wrapText="1"/>
    </xf>
    <xf numFmtId="0" fontId="77" fillId="0" borderId="59" xfId="0" applyFont="1" applyBorder="1" applyAlignment="1">
      <alignment vertical="top" wrapText="1"/>
    </xf>
    <xf numFmtId="0" fontId="77" fillId="0" borderId="65" xfId="0" applyFont="1" applyBorder="1" applyAlignment="1">
      <alignment vertical="top" wrapText="1"/>
    </xf>
    <xf numFmtId="0" fontId="38" fillId="0" borderId="64" xfId="0" applyFont="1" applyBorder="1" applyAlignment="1">
      <alignment horizontal="center" vertical="center"/>
    </xf>
    <xf numFmtId="0" fontId="77" fillId="0" borderId="53" xfId="0" applyFont="1" applyBorder="1" applyAlignment="1">
      <alignment horizontal="center" vertical="top"/>
    </xf>
    <xf numFmtId="0" fontId="77" fillId="0" borderId="75" xfId="0" applyFont="1" applyBorder="1" applyAlignment="1">
      <alignment vertical="top" wrapText="1"/>
    </xf>
    <xf numFmtId="0" fontId="77" fillId="0" borderId="56" xfId="0" applyFont="1" applyBorder="1" applyAlignment="1">
      <alignment horizontal="center" vertical="top"/>
    </xf>
    <xf numFmtId="0" fontId="77" fillId="0" borderId="81" xfId="0" applyFont="1" applyBorder="1" applyAlignment="1">
      <alignment horizontal="center" vertical="top"/>
    </xf>
    <xf numFmtId="0" fontId="77" fillId="0" borderId="59" xfId="0" applyFont="1" applyBorder="1" applyAlignment="1">
      <alignment horizontal="center" vertical="center" wrapText="1"/>
    </xf>
    <xf numFmtId="0" fontId="38" fillId="0" borderId="18" xfId="0" applyFont="1" applyBorder="1" applyAlignment="1">
      <alignment vertical="center"/>
    </xf>
    <xf numFmtId="0" fontId="78" fillId="0" borderId="16" xfId="0" applyFont="1" applyBorder="1" applyAlignment="1">
      <alignment horizontal="center" vertical="center"/>
    </xf>
    <xf numFmtId="0" fontId="78" fillId="0" borderId="105" xfId="0" applyFont="1" applyBorder="1" applyAlignment="1">
      <alignment horizontal="center" vertical="center"/>
    </xf>
    <xf numFmtId="0" fontId="77" fillId="0" borderId="0" xfId="0" applyFont="1"/>
    <xf numFmtId="0" fontId="38" fillId="0" borderId="63" xfId="0" applyFont="1" applyBorder="1" applyAlignment="1">
      <alignment horizontal="left" vertical="center" wrapText="1"/>
    </xf>
    <xf numFmtId="0" fontId="38" fillId="0" borderId="84" xfId="0" applyFont="1" applyBorder="1" applyAlignment="1">
      <alignment horizontal="left" vertical="center" wrapText="1"/>
    </xf>
    <xf numFmtId="0" fontId="38" fillId="0" borderId="16" xfId="0" applyFont="1" applyBorder="1" applyAlignment="1">
      <alignment horizontal="left" vertical="center" wrapText="1"/>
    </xf>
    <xf numFmtId="0" fontId="77" fillId="0" borderId="40" xfId="0" applyFont="1" applyBorder="1" applyAlignment="1">
      <alignment vertical="top"/>
    </xf>
    <xf numFmtId="0" fontId="60" fillId="0" borderId="17" xfId="0" applyFont="1" applyBorder="1" applyAlignment="1">
      <alignment horizontal="left" vertical="center" wrapText="1"/>
    </xf>
    <xf numFmtId="0" fontId="60" fillId="0" borderId="62" xfId="0" applyFont="1" applyBorder="1" applyAlignment="1">
      <alignment horizontal="left" vertical="center" wrapText="1"/>
    </xf>
    <xf numFmtId="0" fontId="38" fillId="0" borderId="0" xfId="0" applyFont="1" applyAlignment="1">
      <alignment horizontal="center"/>
    </xf>
    <xf numFmtId="0" fontId="79" fillId="0" borderId="0" xfId="0" applyFont="1"/>
    <xf numFmtId="0" fontId="79" fillId="0" borderId="109" xfId="0" applyFont="1" applyBorder="1"/>
    <xf numFmtId="0" fontId="81" fillId="0" borderId="109" xfId="0" applyFont="1" applyBorder="1" applyAlignment="1">
      <alignment horizontal="center"/>
    </xf>
    <xf numFmtId="0" fontId="83" fillId="0" borderId="109" xfId="0" applyFont="1" applyBorder="1" applyAlignment="1">
      <alignment horizontal="center"/>
    </xf>
    <xf numFmtId="0" fontId="14" fillId="0" borderId="109" xfId="0" applyFont="1" applyBorder="1" applyAlignment="1">
      <alignment horizontal="center" vertical="top"/>
    </xf>
    <xf numFmtId="0" fontId="14" fillId="0" borderId="109" xfId="0" applyFont="1" applyBorder="1" applyAlignment="1">
      <alignment vertical="top" wrapText="1"/>
    </xf>
    <xf numFmtId="0" fontId="84" fillId="0" borderId="109" xfId="0" applyFont="1" applyBorder="1" applyAlignment="1">
      <alignment horizontal="center" vertical="center"/>
    </xf>
    <xf numFmtId="0" fontId="85" fillId="0" borderId="109" xfId="0" applyFont="1" applyBorder="1" applyAlignment="1">
      <alignment horizontal="left" vertical="center" wrapText="1"/>
    </xf>
    <xf numFmtId="0" fontId="85" fillId="0" borderId="109" xfId="0" applyFont="1" applyBorder="1" applyAlignment="1">
      <alignment horizontal="left" vertical="center" wrapText="1"/>
    </xf>
    <xf numFmtId="0" fontId="85" fillId="0" borderId="109" xfId="0" applyFont="1" applyBorder="1" applyAlignment="1">
      <alignment horizontal="center" vertical="center"/>
    </xf>
    <xf numFmtId="0" fontId="86" fillId="0" borderId="109" xfId="0" applyFont="1" applyBorder="1" applyAlignment="1">
      <alignment vertical="top" wrapText="1"/>
    </xf>
    <xf numFmtId="0" fontId="87" fillId="0" borderId="109" xfId="0" applyFont="1" applyBorder="1" applyAlignment="1">
      <alignment horizontal="center" vertical="center"/>
    </xf>
    <xf numFmtId="0" fontId="85" fillId="0" borderId="109" xfId="0" applyFont="1" applyBorder="1" applyAlignment="1">
      <alignment vertical="center"/>
    </xf>
    <xf numFmtId="10" fontId="85" fillId="0" borderId="109" xfId="0" applyNumberFormat="1" applyFont="1" applyBorder="1" applyAlignment="1">
      <alignment horizontal="center" vertical="center"/>
    </xf>
    <xf numFmtId="0" fontId="85" fillId="0" borderId="109" xfId="0" applyFont="1" applyBorder="1" applyAlignment="1">
      <alignment horizontal="center" vertical="top"/>
    </xf>
    <xf numFmtId="0" fontId="85" fillId="0" borderId="109" xfId="0" applyFont="1" applyBorder="1" applyAlignment="1">
      <alignment horizontal="left" vertical="top" wrapText="1"/>
    </xf>
    <xf numFmtId="0" fontId="85" fillId="0" borderId="109" xfId="0" applyFont="1" applyBorder="1"/>
    <xf numFmtId="0" fontId="85" fillId="0" borderId="109" xfId="0" applyFont="1" applyBorder="1" applyAlignment="1">
      <alignment horizontal="left" wrapText="1"/>
    </xf>
    <xf numFmtId="0" fontId="85" fillId="0" borderId="109" xfId="0" applyFont="1" applyBorder="1" applyAlignment="1">
      <alignment horizontal="left" vertical="top" wrapText="1"/>
    </xf>
    <xf numFmtId="0" fontId="14" fillId="0" borderId="109" xfId="0" applyFont="1" applyBorder="1" applyAlignment="1">
      <alignment horizontal="left" vertical="top" wrapText="1"/>
    </xf>
    <xf numFmtId="0" fontId="14" fillId="0" borderId="109" xfId="0" applyFont="1" applyBorder="1" applyAlignment="1">
      <alignment horizontal="center" vertical="center"/>
    </xf>
    <xf numFmtId="0" fontId="85" fillId="0" borderId="109" xfId="0" applyFont="1" applyBorder="1" applyAlignment="1">
      <alignment vertical="center" wrapText="1"/>
    </xf>
    <xf numFmtId="0" fontId="86" fillId="0" borderId="109" xfId="0" applyFont="1" applyBorder="1" applyAlignment="1">
      <alignment horizontal="center" vertical="top"/>
    </xf>
    <xf numFmtId="0" fontId="89" fillId="0" borderId="109" xfId="0" applyFont="1" applyBorder="1" applyAlignment="1">
      <alignment horizontal="center" vertical="center"/>
    </xf>
    <xf numFmtId="0" fontId="89" fillId="0" borderId="109" xfId="0" applyFont="1" applyBorder="1" applyAlignment="1">
      <alignment vertical="center"/>
    </xf>
    <xf numFmtId="10" fontId="89" fillId="0" borderId="109" xfId="0" applyNumberFormat="1" applyFont="1" applyBorder="1" applyAlignment="1">
      <alignment horizontal="center" vertical="center"/>
    </xf>
    <xf numFmtId="10" fontId="90" fillId="0" borderId="109" xfId="0" applyNumberFormat="1" applyFont="1" applyBorder="1" applyAlignment="1">
      <alignment horizontal="center"/>
    </xf>
    <xf numFmtId="0" fontId="1" fillId="9" borderId="1" xfId="0" applyFont="1" applyFill="1" applyBorder="1" applyAlignment="1">
      <alignment horizontal="center"/>
    </xf>
    <xf numFmtId="0" fontId="92" fillId="0" borderId="0" xfId="0" applyFont="1" applyAlignment="1">
      <alignment horizontal="center" vertical="center"/>
    </xf>
    <xf numFmtId="0" fontId="1" fillId="0" borderId="0" xfId="0" applyFont="1" applyAlignment="1">
      <alignment vertical="center"/>
    </xf>
    <xf numFmtId="0" fontId="91" fillId="0" borderId="0" xfId="0" applyFont="1" applyAlignment="1">
      <alignment horizontal="center" vertical="center" wrapText="1"/>
    </xf>
    <xf numFmtId="0" fontId="91" fillId="0" borderId="0" xfId="0" applyFont="1" applyAlignment="1">
      <alignment vertical="center" wrapText="1"/>
    </xf>
    <xf numFmtId="0" fontId="93" fillId="0" borderId="0" xfId="0" applyFont="1" applyAlignment="1">
      <alignment horizontal="center" vertical="center" wrapText="1"/>
    </xf>
    <xf numFmtId="0" fontId="93" fillId="0" borderId="0" xfId="0" applyFont="1" applyAlignment="1">
      <alignment vertical="center" wrapText="1"/>
    </xf>
    <xf numFmtId="0" fontId="93" fillId="0" borderId="0" xfId="0" applyFont="1" applyAlignment="1">
      <alignment vertical="center" wrapText="1"/>
    </xf>
    <xf numFmtId="0" fontId="94" fillId="7" borderId="38" xfId="0" applyFont="1" applyFill="1" applyBorder="1" applyAlignment="1">
      <alignment horizontal="center" vertical="center" wrapText="1"/>
    </xf>
    <xf numFmtId="0" fontId="96" fillId="0" borderId="0" xfId="0" applyFont="1" applyAlignment="1">
      <alignment vertical="center" wrapText="1"/>
    </xf>
    <xf numFmtId="164" fontId="93" fillId="0" borderId="0" xfId="0" applyNumberFormat="1" applyFont="1" applyAlignment="1">
      <alignment vertical="center" wrapText="1"/>
    </xf>
    <xf numFmtId="0" fontId="94" fillId="7" borderId="38" xfId="0" applyFont="1" applyFill="1" applyBorder="1" applyAlignment="1">
      <alignment vertical="center" wrapText="1"/>
    </xf>
    <xf numFmtId="0" fontId="97" fillId="7" borderId="38" xfId="0" applyFont="1" applyFill="1" applyBorder="1" applyAlignment="1">
      <alignment horizontal="center" vertical="center" wrapText="1"/>
    </xf>
    <xf numFmtId="0" fontId="95" fillId="7" borderId="38" xfId="0" applyFont="1" applyFill="1" applyBorder="1" applyAlignment="1">
      <alignment horizontal="center" vertical="center" wrapText="1"/>
    </xf>
    <xf numFmtId="0" fontId="95" fillId="7" borderId="38" xfId="0" applyFont="1" applyFill="1" applyBorder="1" applyAlignment="1">
      <alignment vertical="center" wrapText="1"/>
    </xf>
    <xf numFmtId="0" fontId="91" fillId="0" borderId="0" xfId="0" applyFont="1" applyAlignment="1">
      <alignment vertical="center"/>
    </xf>
    <xf numFmtId="0" fontId="94" fillId="7" borderId="38" xfId="0" applyFont="1" applyFill="1" applyBorder="1" applyAlignment="1">
      <alignment horizontal="left" vertical="center" wrapText="1"/>
    </xf>
    <xf numFmtId="0" fontId="98" fillId="7" borderId="38" xfId="0" applyFont="1" applyFill="1" applyBorder="1" applyAlignment="1">
      <alignment horizontal="center" vertical="center" wrapText="1"/>
    </xf>
    <xf numFmtId="0" fontId="1" fillId="7" borderId="1" xfId="0" applyFont="1" applyFill="1" applyBorder="1"/>
    <xf numFmtId="0" fontId="94" fillId="7" borderId="1" xfId="0" applyFont="1" applyFill="1" applyBorder="1" applyAlignment="1">
      <alignment horizontal="center" vertical="center" wrapText="1"/>
    </xf>
    <xf numFmtId="0" fontId="99" fillId="0" borderId="0" xfId="0" applyFont="1" applyAlignment="1">
      <alignment vertical="center" wrapText="1"/>
    </xf>
    <xf numFmtId="0" fontId="99" fillId="0" borderId="0" xfId="0" applyFont="1" applyAlignment="1">
      <alignment vertical="center"/>
    </xf>
    <xf numFmtId="0" fontId="93" fillId="0" borderId="0" xfId="0" applyFont="1"/>
    <xf numFmtId="0" fontId="1" fillId="8" borderId="119" xfId="0" applyFont="1" applyFill="1" applyBorder="1" applyAlignment="1">
      <alignment horizontal="center" vertical="center"/>
    </xf>
    <xf numFmtId="0" fontId="1" fillId="8" borderId="122" xfId="0" applyFont="1" applyFill="1" applyBorder="1" applyAlignment="1">
      <alignment horizontal="center" vertical="center"/>
    </xf>
    <xf numFmtId="0" fontId="1" fillId="8" borderId="123" xfId="0" applyFont="1" applyFill="1" applyBorder="1" applyAlignment="1">
      <alignment horizontal="center" vertical="center"/>
    </xf>
    <xf numFmtId="0" fontId="1" fillId="8" borderId="124" xfId="0" applyFont="1" applyFill="1" applyBorder="1" applyAlignment="1">
      <alignment horizontal="center" vertical="center"/>
    </xf>
    <xf numFmtId="0" fontId="1" fillId="8" borderId="38" xfId="0" applyFont="1" applyFill="1" applyBorder="1" applyAlignment="1">
      <alignment horizontal="center" vertical="center"/>
    </xf>
    <xf numFmtId="0" fontId="1" fillId="0" borderId="33" xfId="0" applyFont="1" applyBorder="1" applyAlignment="1">
      <alignment horizontal="center" vertical="top"/>
    </xf>
    <xf numFmtId="0" fontId="1" fillId="0" borderId="33" xfId="0" applyFont="1" applyBorder="1" applyAlignment="1">
      <alignment horizontal="left" vertical="top" wrapText="1"/>
    </xf>
    <xf numFmtId="0" fontId="1" fillId="0" borderId="34" xfId="0" applyFont="1" applyBorder="1" applyAlignment="1">
      <alignment horizontal="center" vertical="top"/>
    </xf>
    <xf numFmtId="0" fontId="1" fillId="0" borderId="35" xfId="0" applyFont="1" applyBorder="1" applyAlignment="1">
      <alignment horizontal="left" vertical="top" wrapText="1"/>
    </xf>
    <xf numFmtId="0" fontId="1" fillId="0" borderId="48" xfId="0" applyFont="1" applyBorder="1" applyAlignment="1">
      <alignment horizontal="center" vertical="top"/>
    </xf>
    <xf numFmtId="0" fontId="1" fillId="0" borderId="48" xfId="0" applyFont="1" applyBorder="1" applyAlignment="1">
      <alignment horizontal="left" vertical="top" wrapText="1"/>
    </xf>
    <xf numFmtId="0" fontId="1" fillId="0" borderId="37" xfId="0" applyFont="1" applyBorder="1" applyAlignment="1">
      <alignment horizontal="center" vertical="top"/>
    </xf>
    <xf numFmtId="0" fontId="1" fillId="0" borderId="37" xfId="0" applyFont="1" applyBorder="1" applyAlignment="1">
      <alignment horizontal="left" vertical="top" wrapText="1"/>
    </xf>
    <xf numFmtId="0" fontId="1" fillId="0" borderId="47" xfId="0" applyFont="1" applyBorder="1" applyAlignment="1">
      <alignment horizontal="center" vertical="center"/>
    </xf>
    <xf numFmtId="0" fontId="1" fillId="0" borderId="35" xfId="0" applyFont="1" applyBorder="1" applyAlignment="1">
      <alignment horizontal="center" vertical="center"/>
    </xf>
    <xf numFmtId="2" fontId="1" fillId="0" borderId="34" xfId="0" applyNumberFormat="1" applyFont="1" applyBorder="1" applyAlignment="1">
      <alignment horizontal="center" vertical="center"/>
    </xf>
    <xf numFmtId="2" fontId="1" fillId="0" borderId="47" xfId="0" applyNumberFormat="1" applyFont="1" applyBorder="1" applyAlignment="1">
      <alignment horizontal="center" vertical="center"/>
    </xf>
    <xf numFmtId="2" fontId="1" fillId="0" borderId="35" xfId="0" applyNumberFormat="1" applyFont="1" applyBorder="1" applyAlignment="1">
      <alignment horizontal="center" vertical="center"/>
    </xf>
    <xf numFmtId="0" fontId="47" fillId="0" borderId="0" xfId="0" applyFont="1" applyAlignment="1"/>
    <xf numFmtId="0" fontId="1" fillId="4" borderId="1" xfId="0" applyFont="1" applyFill="1" applyBorder="1" applyAlignment="1">
      <alignment horizontal="center"/>
    </xf>
    <xf numFmtId="0" fontId="46" fillId="0" borderId="0" xfId="0" applyFont="1" applyAlignment="1">
      <alignment horizontal="center" vertical="center" wrapText="1"/>
    </xf>
    <xf numFmtId="0" fontId="46"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vertical="center" wrapText="1"/>
    </xf>
    <xf numFmtId="0" fontId="1" fillId="0" borderId="0" xfId="0" applyFont="1" applyAlignment="1">
      <alignment vertical="center" wrapText="1"/>
    </xf>
    <xf numFmtId="164" fontId="1" fillId="0" borderId="0" xfId="0" applyNumberFormat="1" applyFont="1" applyAlignment="1">
      <alignment vertical="center" wrapText="1"/>
    </xf>
    <xf numFmtId="0" fontId="100" fillId="7" borderId="38" xfId="0" applyFont="1" applyFill="1" applyBorder="1" applyAlignment="1">
      <alignment horizontal="center" vertical="center" wrapText="1"/>
    </xf>
    <xf numFmtId="0" fontId="46" fillId="0" borderId="0" xfId="0" applyFont="1" applyAlignment="1">
      <alignment vertical="center"/>
    </xf>
    <xf numFmtId="0" fontId="95" fillId="7" borderId="38" xfId="0" applyFont="1" applyFill="1" applyBorder="1" applyAlignment="1">
      <alignment horizontal="left" vertical="center" wrapText="1"/>
    </xf>
    <xf numFmtId="0" fontId="101" fillId="7" borderId="38" xfId="0" applyFont="1" applyFill="1" applyBorder="1" applyAlignment="1">
      <alignment horizontal="center" vertical="center" wrapText="1"/>
    </xf>
    <xf numFmtId="0" fontId="102" fillId="0" borderId="0" xfId="0" applyFont="1" applyAlignment="1">
      <alignment vertical="center"/>
    </xf>
    <xf numFmtId="0" fontId="1" fillId="0" borderId="35" xfId="0" applyFont="1" applyBorder="1" applyAlignment="1">
      <alignment horizontal="left" vertical="top" wrapText="1"/>
    </xf>
    <xf numFmtId="164" fontId="93" fillId="0" borderId="0" xfId="0" applyNumberFormat="1" applyFont="1" applyAlignment="1">
      <alignment horizontal="left" vertical="center" wrapText="1"/>
    </xf>
    <xf numFmtId="0" fontId="98" fillId="7" borderId="38" xfId="0" applyFont="1" applyFill="1" applyBorder="1" applyAlignment="1">
      <alignment horizontal="center" vertical="center" wrapText="1"/>
    </xf>
    <xf numFmtId="0" fontId="1" fillId="0" borderId="42" xfId="0" applyFont="1" applyBorder="1" applyAlignment="1">
      <alignment horizontal="center"/>
    </xf>
    <xf numFmtId="0" fontId="103" fillId="0" borderId="0" xfId="0" applyFont="1"/>
    <xf numFmtId="0" fontId="5" fillId="0" borderId="0" xfId="0" applyFont="1" applyAlignment="1">
      <alignment horizontal="center" vertical="center"/>
    </xf>
    <xf numFmtId="0" fontId="5" fillId="0" borderId="0" xfId="0" applyFont="1" applyAlignment="1">
      <alignment horizontal="left" vertical="center"/>
    </xf>
    <xf numFmtId="1" fontId="5" fillId="0" borderId="0" xfId="0" applyNumberFormat="1" applyFont="1" applyAlignment="1">
      <alignment horizontal="left" vertical="center"/>
    </xf>
    <xf numFmtId="0" fontId="1" fillId="7" borderId="38" xfId="0" applyFont="1" applyFill="1" applyBorder="1" applyAlignment="1">
      <alignment horizontal="center" vertical="center"/>
    </xf>
    <xf numFmtId="0" fontId="1" fillId="0" borderId="38" xfId="0" applyFont="1" applyBorder="1" applyAlignment="1">
      <alignment horizontal="center"/>
    </xf>
    <xf numFmtId="0" fontId="46" fillId="0" borderId="0" xfId="0" applyFont="1" applyAlignment="1">
      <alignment horizontal="left" vertical="center"/>
    </xf>
    <xf numFmtId="1" fontId="46" fillId="0" borderId="0" xfId="0" applyNumberFormat="1" applyFont="1" applyAlignment="1">
      <alignment horizontal="left" vertical="center"/>
    </xf>
    <xf numFmtId="0" fontId="1" fillId="18" borderId="38" xfId="0" applyFont="1" applyFill="1" applyBorder="1" applyAlignment="1">
      <alignment horizontal="center" vertical="center"/>
    </xf>
    <xf numFmtId="0" fontId="1" fillId="0" borderId="42" xfId="0" applyFont="1" applyBorder="1" applyAlignment="1">
      <alignment vertical="center"/>
    </xf>
    <xf numFmtId="0" fontId="104" fillId="0" borderId="0" xfId="0" applyFont="1" applyAlignment="1">
      <alignment vertical="center"/>
    </xf>
    <xf numFmtId="0" fontId="105" fillId="0" borderId="0" xfId="0" applyFont="1" applyAlignment="1">
      <alignment horizontal="left" vertical="center"/>
    </xf>
    <xf numFmtId="0" fontId="104" fillId="0" borderId="0" xfId="0" applyFont="1" applyAlignment="1">
      <alignment horizontal="center" vertical="center"/>
    </xf>
    <xf numFmtId="0" fontId="104" fillId="0" borderId="0" xfId="0" applyFont="1"/>
    <xf numFmtId="1" fontId="105" fillId="0" borderId="0" xfId="0" applyNumberFormat="1" applyFont="1" applyAlignment="1">
      <alignment horizontal="left" vertical="center"/>
    </xf>
    <xf numFmtId="0" fontId="1" fillId="0" borderId="45" xfId="0" applyFont="1" applyBorder="1" applyAlignment="1">
      <alignment vertical="center"/>
    </xf>
    <xf numFmtId="0" fontId="1" fillId="7" borderId="38" xfId="0" applyFont="1" applyFill="1" applyBorder="1" applyAlignment="1">
      <alignment horizontal="center"/>
    </xf>
    <xf numFmtId="2" fontId="1" fillId="7" borderId="38" xfId="0" applyNumberFormat="1" applyFont="1" applyFill="1" applyBorder="1" applyAlignment="1">
      <alignment horizontal="center"/>
    </xf>
    <xf numFmtId="0" fontId="24" fillId="0" borderId="69" xfId="0" applyFont="1" applyBorder="1" applyAlignment="1">
      <alignment horizontal="center"/>
    </xf>
    <xf numFmtId="0" fontId="24" fillId="0" borderId="16" xfId="0" applyFont="1" applyBorder="1"/>
    <xf numFmtId="0" fontId="24" fillId="0" borderId="17" xfId="0" applyFont="1" applyBorder="1"/>
    <xf numFmtId="0" fontId="24" fillId="0" borderId="18" xfId="0" applyFont="1" applyBorder="1"/>
    <xf numFmtId="0" fontId="24" fillId="0" borderId="17" xfId="0" applyFont="1" applyBorder="1" applyAlignment="1">
      <alignment horizontal="left"/>
    </xf>
    <xf numFmtId="1" fontId="24" fillId="0" borderId="17" xfId="0" applyNumberFormat="1" applyFont="1" applyBorder="1" applyAlignment="1">
      <alignment horizontal="left"/>
    </xf>
    <xf numFmtId="1" fontId="24" fillId="0" borderId="17" xfId="0" applyNumberFormat="1" applyFont="1" applyBorder="1"/>
    <xf numFmtId="0" fontId="24" fillId="0" borderId="17" xfId="0" applyFont="1" applyBorder="1" applyAlignment="1">
      <alignment horizontal="center"/>
    </xf>
    <xf numFmtId="164" fontId="24" fillId="0" borderId="17" xfId="0" applyNumberFormat="1" applyFont="1" applyBorder="1"/>
    <xf numFmtId="0" fontId="24" fillId="0" borderId="59" xfId="0" applyFont="1" applyBorder="1" applyAlignment="1">
      <alignment horizontal="center"/>
    </xf>
    <xf numFmtId="0" fontId="24" fillId="0" borderId="58" xfId="0" applyFont="1" applyBorder="1" applyAlignment="1">
      <alignment horizontal="center"/>
    </xf>
    <xf numFmtId="0" fontId="26" fillId="0" borderId="31" xfId="0" applyFont="1" applyBorder="1" applyAlignment="1">
      <alignment vertical="center"/>
    </xf>
    <xf numFmtId="0" fontId="56" fillId="0" borderId="29" xfId="0" applyFont="1" applyBorder="1" applyAlignment="1">
      <alignment horizontal="center" vertical="center"/>
    </xf>
    <xf numFmtId="0" fontId="56" fillId="0" borderId="16" xfId="0" applyFont="1" applyBorder="1" applyAlignment="1">
      <alignment horizontal="center" vertical="center"/>
    </xf>
    <xf numFmtId="0" fontId="56" fillId="0" borderId="16" xfId="0" applyFont="1" applyBorder="1" applyAlignment="1">
      <alignment vertical="center"/>
    </xf>
    <xf numFmtId="0" fontId="107" fillId="0" borderId="29" xfId="0" applyFont="1" applyBorder="1" applyAlignment="1">
      <alignment horizontal="center" vertical="center"/>
    </xf>
    <xf numFmtId="1" fontId="56" fillId="0" borderId="29" xfId="0" applyNumberFormat="1" applyFont="1" applyBorder="1" applyAlignment="1">
      <alignment horizontal="center" vertical="center"/>
    </xf>
    <xf numFmtId="0" fontId="24" fillId="0" borderId="31" xfId="0" applyFont="1" applyBorder="1" applyAlignment="1">
      <alignment vertical="center"/>
    </xf>
    <xf numFmtId="0" fontId="56" fillId="0" borderId="31" xfId="0" applyFont="1" applyBorder="1" applyAlignment="1">
      <alignment vertical="center"/>
    </xf>
    <xf numFmtId="0" fontId="56" fillId="0" borderId="32" xfId="0" applyFont="1" applyBorder="1" applyAlignment="1">
      <alignment vertical="center"/>
    </xf>
    <xf numFmtId="1" fontId="109" fillId="17" borderId="29" xfId="0" applyNumberFormat="1" applyFont="1" applyFill="1" applyBorder="1" applyAlignment="1">
      <alignment horizontal="center" vertical="center"/>
    </xf>
    <xf numFmtId="2" fontId="56" fillId="17" borderId="29" xfId="0" applyNumberFormat="1" applyFont="1" applyFill="1" applyBorder="1" applyAlignment="1">
      <alignment horizontal="center" vertical="center"/>
    </xf>
    <xf numFmtId="0" fontId="110" fillId="0" borderId="0" xfId="0" quotePrefix="1" applyFont="1"/>
    <xf numFmtId="0" fontId="107" fillId="0" borderId="0" xfId="0" applyFont="1"/>
    <xf numFmtId="0" fontId="24" fillId="0" borderId="16" xfId="0" applyFont="1" applyBorder="1" applyAlignment="1">
      <alignment horizontal="left" vertical="center"/>
    </xf>
    <xf numFmtId="0" fontId="24" fillId="0" borderId="17" xfId="0" applyFont="1" applyBorder="1" applyAlignment="1">
      <alignment horizontal="left" vertical="center"/>
    </xf>
    <xf numFmtId="0" fontId="24" fillId="0" borderId="17" xfId="0" applyFont="1" applyBorder="1" applyAlignment="1">
      <alignment horizontal="center" vertical="center"/>
    </xf>
    <xf numFmtId="0" fontId="24" fillId="0" borderId="18" xfId="0" applyFont="1" applyBorder="1" applyAlignment="1">
      <alignment horizontal="center" vertical="center"/>
    </xf>
    <xf numFmtId="0" fontId="65" fillId="0" borderId="0" xfId="0" applyFont="1" applyAlignment="1">
      <alignment textRotation="90"/>
    </xf>
    <xf numFmtId="0" fontId="60" fillId="0" borderId="38" xfId="0" applyFont="1" applyBorder="1" applyAlignment="1">
      <alignment vertical="center"/>
    </xf>
    <xf numFmtId="0" fontId="60" fillId="0" borderId="34" xfId="0" applyFont="1" applyBorder="1" applyAlignment="1">
      <alignment vertical="center"/>
    </xf>
    <xf numFmtId="0" fontId="75" fillId="0" borderId="47" xfId="0" applyFont="1" applyBorder="1" applyAlignment="1">
      <alignment vertical="center"/>
    </xf>
    <xf numFmtId="0" fontId="75" fillId="0" borderId="35" xfId="0" applyFont="1" applyBorder="1" applyAlignment="1">
      <alignment vertical="center"/>
    </xf>
    <xf numFmtId="0" fontId="60" fillId="0" borderId="39" xfId="0" applyFont="1" applyBorder="1" applyAlignment="1">
      <alignment vertical="center" wrapText="1"/>
    </xf>
    <xf numFmtId="0" fontId="60" fillId="0" borderId="40" xfId="0" applyFont="1" applyBorder="1" applyAlignment="1">
      <alignment vertical="center" wrapText="1"/>
    </xf>
    <xf numFmtId="0" fontId="60" fillId="0" borderId="41" xfId="0" applyFont="1" applyBorder="1" applyAlignment="1">
      <alignment vertical="center" wrapText="1"/>
    </xf>
    <xf numFmtId="0" fontId="112" fillId="0" borderId="38" xfId="0" quotePrefix="1" applyFont="1" applyBorder="1" applyAlignment="1">
      <alignment horizontal="center" vertical="center"/>
    </xf>
    <xf numFmtId="0" fontId="60" fillId="0" borderId="44" xfId="0" applyFont="1" applyBorder="1" applyAlignment="1">
      <alignment vertical="center" wrapText="1"/>
    </xf>
    <xf numFmtId="0" fontId="60" fillId="0" borderId="45" xfId="0" applyFont="1" applyBorder="1" applyAlignment="1">
      <alignment vertical="center" wrapText="1"/>
    </xf>
    <xf numFmtId="0" fontId="60" fillId="0" borderId="46" xfId="0" applyFont="1" applyBorder="1" applyAlignment="1">
      <alignment vertical="center" wrapText="1"/>
    </xf>
    <xf numFmtId="0" fontId="24" fillId="0" borderId="29" xfId="0" applyFont="1" applyBorder="1" applyAlignment="1">
      <alignment horizontal="center"/>
    </xf>
    <xf numFmtId="0" fontId="113" fillId="0" borderId="29" xfId="0" quotePrefix="1" applyFont="1" applyBorder="1" applyAlignment="1">
      <alignment horizontal="center"/>
    </xf>
    <xf numFmtId="0" fontId="50" fillId="0" borderId="33" xfId="0" applyFont="1" applyBorder="1"/>
    <xf numFmtId="0" fontId="55" fillId="0" borderId="56" xfId="0" applyFont="1" applyBorder="1" applyAlignment="1">
      <alignment horizontal="center" vertical="center"/>
    </xf>
    <xf numFmtId="0" fontId="55" fillId="0" borderId="0" xfId="0" applyFont="1" applyAlignment="1">
      <alignment horizontal="left" vertical="top" wrapText="1"/>
    </xf>
    <xf numFmtId="0" fontId="55" fillId="0" borderId="58" xfId="0" applyFont="1" applyBorder="1" applyAlignment="1">
      <alignment horizontal="center" vertical="center"/>
    </xf>
    <xf numFmtId="0" fontId="55" fillId="17" borderId="125" xfId="0" applyFont="1" applyFill="1" applyBorder="1" applyAlignment="1">
      <alignment horizontal="center" vertical="center"/>
    </xf>
    <xf numFmtId="0" fontId="55" fillId="0" borderId="85" xfId="0" applyFont="1" applyBorder="1" applyAlignment="1">
      <alignment horizontal="center" vertical="center"/>
    </xf>
    <xf numFmtId="0" fontId="55" fillId="0" borderId="0" xfId="0" applyFont="1" applyAlignment="1">
      <alignment vertical="center"/>
    </xf>
    <xf numFmtId="0" fontId="55" fillId="0" borderId="105" xfId="0" applyFont="1" applyBorder="1" applyAlignment="1">
      <alignment vertical="center"/>
    </xf>
    <xf numFmtId="0" fontId="114" fillId="0" borderId="0" xfId="0" applyFont="1"/>
    <xf numFmtId="0" fontId="114" fillId="0" borderId="29" xfId="0" applyFont="1" applyBorder="1" applyAlignment="1">
      <alignment horizontal="center"/>
    </xf>
    <xf numFmtId="0" fontId="114" fillId="0" borderId="0" xfId="0" applyFont="1" applyAlignment="1">
      <alignment horizontal="center"/>
    </xf>
    <xf numFmtId="0" fontId="75" fillId="2" borderId="126" xfId="0" applyFont="1" applyFill="1" applyBorder="1" applyAlignment="1">
      <alignment horizontal="center"/>
    </xf>
    <xf numFmtId="0" fontId="75" fillId="0" borderId="75" xfId="0" applyFont="1" applyBorder="1"/>
    <xf numFmtId="0" fontId="75" fillId="0" borderId="41" xfId="0" applyFont="1" applyBorder="1"/>
    <xf numFmtId="0" fontId="50" fillId="0" borderId="48" xfId="0" applyFont="1" applyBorder="1"/>
    <xf numFmtId="0" fontId="55" fillId="0" borderId="56" xfId="0" applyFont="1" applyBorder="1" applyAlignment="1">
      <alignment horizontal="center"/>
    </xf>
    <xf numFmtId="0" fontId="55" fillId="0" borderId="29" xfId="0" applyFont="1" applyBorder="1" applyAlignment="1">
      <alignment horizontal="center" vertical="center"/>
    </xf>
    <xf numFmtId="0" fontId="55" fillId="17" borderId="29" xfId="0" applyFont="1" applyFill="1" applyBorder="1" applyAlignment="1">
      <alignment horizontal="center" vertical="center" wrapText="1"/>
    </xf>
    <xf numFmtId="0" fontId="55" fillId="0" borderId="29" xfId="0" applyFont="1" applyBorder="1" applyAlignment="1">
      <alignment horizontal="center" vertical="center" wrapText="1"/>
    </xf>
    <xf numFmtId="0" fontId="75" fillId="2" borderId="127" xfId="0" applyFont="1" applyFill="1" applyBorder="1" applyAlignment="1">
      <alignment horizontal="center"/>
    </xf>
    <xf numFmtId="0" fontId="75" fillId="0" borderId="59" xfId="0" applyFont="1" applyBorder="1"/>
    <xf numFmtId="0" fontId="75" fillId="0" borderId="43" xfId="0" applyFont="1" applyBorder="1"/>
    <xf numFmtId="0" fontId="55" fillId="0" borderId="0" xfId="0" applyFont="1" applyAlignment="1">
      <alignment vertical="top" wrapText="1"/>
    </xf>
    <xf numFmtId="0" fontId="24" fillId="0" borderId="48" xfId="0" applyFont="1" applyBorder="1"/>
    <xf numFmtId="0" fontId="55" fillId="0" borderId="20" xfId="0" applyFont="1" applyBorder="1" applyAlignment="1">
      <alignment horizontal="left" vertical="top"/>
    </xf>
    <xf numFmtId="0" fontId="55" fillId="0" borderId="0" xfId="0" applyFont="1" applyAlignment="1">
      <alignment horizontal="left" vertical="top"/>
    </xf>
    <xf numFmtId="0" fontId="55" fillId="0" borderId="0" xfId="0" applyFont="1"/>
    <xf numFmtId="0" fontId="55" fillId="17" borderId="29" xfId="0" applyFont="1" applyFill="1" applyBorder="1" applyAlignment="1">
      <alignment horizontal="center" vertical="center"/>
    </xf>
    <xf numFmtId="0" fontId="55" fillId="0" borderId="29" xfId="0" applyFont="1" applyBorder="1" applyAlignment="1">
      <alignment horizontal="center" vertical="top" wrapText="1"/>
    </xf>
    <xf numFmtId="0" fontId="55" fillId="17" borderId="29" xfId="0" applyFont="1" applyFill="1" applyBorder="1" applyAlignment="1">
      <alignment horizontal="center" vertical="top" wrapText="1"/>
    </xf>
    <xf numFmtId="0" fontId="55" fillId="0" borderId="73" xfId="0" applyFont="1" applyBorder="1"/>
    <xf numFmtId="0" fontId="55" fillId="0" borderId="17" xfId="0" applyFont="1" applyBorder="1" applyAlignment="1">
      <alignment horizontal="left" vertical="center" wrapText="1"/>
    </xf>
    <xf numFmtId="2" fontId="75" fillId="0" borderId="59" xfId="0" applyNumberFormat="1" applyFont="1" applyBorder="1"/>
    <xf numFmtId="0" fontId="24" fillId="0" borderId="42" xfId="0" applyFont="1" applyBorder="1"/>
    <xf numFmtId="0" fontId="55" fillId="0" borderId="81" xfId="0" applyFont="1" applyBorder="1" applyAlignment="1">
      <alignment horizontal="center"/>
    </xf>
    <xf numFmtId="0" fontId="55" fillId="0" borderId="78" xfId="0" applyFont="1" applyBorder="1" applyAlignment="1">
      <alignment horizontal="left" vertical="top"/>
    </xf>
    <xf numFmtId="0" fontId="55" fillId="0" borderId="45" xfId="0" applyFont="1" applyBorder="1" applyAlignment="1">
      <alignment horizontal="left" vertical="top"/>
    </xf>
    <xf numFmtId="0" fontId="55" fillId="0" borderId="77" xfId="0" applyFont="1" applyBorder="1"/>
    <xf numFmtId="0" fontId="55" fillId="0" borderId="64" xfId="0" applyFont="1" applyBorder="1" applyAlignment="1">
      <alignment horizontal="center" vertical="center"/>
    </xf>
    <xf numFmtId="0" fontId="55" fillId="0" borderId="64" xfId="0" applyFont="1" applyBorder="1" applyAlignment="1">
      <alignment horizontal="center" vertical="center" wrapText="1"/>
    </xf>
    <xf numFmtId="0" fontId="55" fillId="17" borderId="64" xfId="0" applyFont="1" applyFill="1" applyBorder="1" applyAlignment="1">
      <alignment horizontal="center" vertical="center" wrapText="1"/>
    </xf>
    <xf numFmtId="0" fontId="55" fillId="0" borderId="73" xfId="0" applyFont="1" applyBorder="1" applyAlignment="1">
      <alignment horizontal="left" vertical="top" wrapText="1"/>
    </xf>
    <xf numFmtId="0" fontId="114" fillId="0" borderId="40" xfId="0" applyFont="1" applyBorder="1" applyAlignment="1">
      <alignment horizontal="center"/>
    </xf>
    <xf numFmtId="2" fontId="75" fillId="0" borderId="75" xfId="0" applyNumberFormat="1" applyFont="1" applyBorder="1"/>
    <xf numFmtId="0" fontId="55" fillId="0" borderId="17" xfId="0" applyFont="1" applyBorder="1" applyAlignment="1">
      <alignment horizontal="left" vertical="center"/>
    </xf>
    <xf numFmtId="0" fontId="55" fillId="0" borderId="45" xfId="0" applyFont="1" applyBorder="1" applyAlignment="1">
      <alignment horizontal="left" vertical="top" wrapText="1"/>
    </xf>
    <xf numFmtId="0" fontId="55" fillId="0" borderId="77" xfId="0" applyFont="1" applyBorder="1" applyAlignment="1">
      <alignment horizontal="left" vertical="top" wrapText="1"/>
    </xf>
    <xf numFmtId="0" fontId="55" fillId="14" borderId="64" xfId="0" applyFont="1" applyFill="1" applyBorder="1" applyAlignment="1">
      <alignment horizontal="center" vertical="center"/>
    </xf>
    <xf numFmtId="0" fontId="55" fillId="0" borderId="66" xfId="0" applyFont="1" applyBorder="1" applyAlignment="1">
      <alignment horizontal="left" vertical="center"/>
    </xf>
    <xf numFmtId="0" fontId="55" fillId="0" borderId="62" xfId="0" applyFont="1" applyBorder="1" applyAlignment="1">
      <alignment horizontal="left" vertical="center"/>
    </xf>
    <xf numFmtId="0" fontId="55" fillId="0" borderId="63" xfId="0" applyFont="1" applyBorder="1" applyAlignment="1">
      <alignment horizontal="left" vertical="center"/>
    </xf>
    <xf numFmtId="0" fontId="55" fillId="17" borderId="64" xfId="0" applyFont="1" applyFill="1" applyBorder="1" applyAlignment="1">
      <alignment horizontal="center" vertical="center"/>
    </xf>
    <xf numFmtId="0" fontId="114" fillId="0" borderId="69" xfId="0" applyFont="1" applyBorder="1" applyAlignment="1">
      <alignment horizontal="center"/>
    </xf>
    <xf numFmtId="0" fontId="114" fillId="0" borderId="20" xfId="0" applyFont="1" applyBorder="1" applyAlignment="1">
      <alignment horizontal="center"/>
    </xf>
    <xf numFmtId="0" fontId="55" fillId="0" borderId="53" xfId="0" applyFont="1" applyBorder="1" applyAlignment="1">
      <alignment horizontal="center"/>
    </xf>
    <xf numFmtId="0" fontId="55" fillId="0" borderId="55" xfId="0" applyFont="1" applyBorder="1" applyAlignment="1">
      <alignment horizontal="left" vertical="top" wrapText="1"/>
    </xf>
    <xf numFmtId="0" fontId="55" fillId="0" borderId="74" xfId="0" applyFont="1" applyBorder="1" applyAlignment="1">
      <alignment horizontal="center" vertical="center"/>
    </xf>
    <xf numFmtId="0" fontId="55" fillId="0" borderId="74" xfId="0" applyFont="1" applyBorder="1" applyAlignment="1">
      <alignment vertical="center"/>
    </xf>
    <xf numFmtId="0" fontId="55" fillId="17" borderId="74" xfId="0" applyFont="1" applyFill="1" applyBorder="1" applyAlignment="1">
      <alignment horizontal="center" vertical="center"/>
    </xf>
    <xf numFmtId="0" fontId="114" fillId="0" borderId="74" xfId="0" applyFont="1" applyBorder="1" applyAlignment="1">
      <alignment horizontal="center"/>
    </xf>
    <xf numFmtId="0" fontId="114" fillId="0" borderId="55" xfId="0" applyFont="1" applyBorder="1" applyAlignment="1">
      <alignment horizontal="center"/>
    </xf>
    <xf numFmtId="0" fontId="75" fillId="2" borderId="128" xfId="0" applyFont="1" applyFill="1" applyBorder="1" applyAlignment="1">
      <alignment horizontal="center"/>
    </xf>
    <xf numFmtId="0" fontId="55" fillId="0" borderId="29" xfId="0" applyFont="1" applyBorder="1" applyAlignment="1">
      <alignment vertical="center"/>
    </xf>
    <xf numFmtId="0" fontId="114" fillId="0" borderId="73" xfId="0" applyFont="1" applyBorder="1" applyAlignment="1">
      <alignment horizontal="center"/>
    </xf>
    <xf numFmtId="0" fontId="75" fillId="2" borderId="90" xfId="0" applyFont="1" applyFill="1" applyBorder="1" applyAlignment="1">
      <alignment horizontal="center"/>
    </xf>
    <xf numFmtId="0" fontId="55" fillId="0" borderId="64" xfId="0" applyFont="1" applyBorder="1" applyAlignment="1">
      <alignment vertical="center"/>
    </xf>
    <xf numFmtId="0" fontId="114" fillId="0" borderId="64" xfId="0" applyFont="1" applyBorder="1" applyAlignment="1">
      <alignment horizontal="center"/>
    </xf>
    <xf numFmtId="0" fontId="114" fillId="0" borderId="77" xfId="0" applyFont="1" applyBorder="1" applyAlignment="1">
      <alignment horizontal="center"/>
    </xf>
    <xf numFmtId="0" fontId="75" fillId="2" borderId="92" xfId="0" applyFont="1" applyFill="1" applyBorder="1" applyAlignment="1">
      <alignment horizontal="center"/>
    </xf>
    <xf numFmtId="0" fontId="75" fillId="0" borderId="65" xfId="0" applyFont="1" applyBorder="1"/>
    <xf numFmtId="2" fontId="75" fillId="0" borderId="65" xfId="0" applyNumberFormat="1" applyFont="1" applyBorder="1"/>
    <xf numFmtId="0" fontId="55" fillId="0" borderId="82" xfId="0" applyFont="1" applyBorder="1" applyAlignment="1">
      <alignment vertical="center"/>
    </xf>
    <xf numFmtId="0" fontId="114" fillId="0" borderId="58" xfId="0" applyFont="1" applyBorder="1" applyAlignment="1">
      <alignment horizontal="center"/>
    </xf>
    <xf numFmtId="0" fontId="55" fillId="0" borderId="17" xfId="0" applyFont="1" applyBorder="1" applyAlignment="1">
      <alignment vertical="center"/>
    </xf>
    <xf numFmtId="0" fontId="55" fillId="0" borderId="27" xfId="0" applyFont="1" applyBorder="1" applyAlignment="1">
      <alignment vertical="center"/>
    </xf>
    <xf numFmtId="0" fontId="55" fillId="0" borderId="27" xfId="0" applyFont="1" applyBorder="1" applyAlignment="1">
      <alignment vertical="center"/>
    </xf>
    <xf numFmtId="0" fontId="55" fillId="0" borderId="40" xfId="0" applyFont="1" applyBorder="1" applyAlignment="1">
      <alignment horizontal="left" vertical="top" wrapText="1"/>
    </xf>
    <xf numFmtId="0" fontId="55" fillId="0" borderId="83" xfId="0" applyFont="1" applyBorder="1" applyAlignment="1">
      <alignment horizontal="left" vertical="center"/>
    </xf>
    <xf numFmtId="0" fontId="55" fillId="0" borderId="83" xfId="0" applyFont="1" applyBorder="1" applyAlignment="1">
      <alignment horizontal="center"/>
    </xf>
    <xf numFmtId="0" fontId="75" fillId="2" borderId="129" xfId="0" applyFont="1" applyFill="1" applyBorder="1" applyAlignment="1">
      <alignment horizontal="center"/>
    </xf>
    <xf numFmtId="0" fontId="75" fillId="0" borderId="74" xfId="0" applyFont="1" applyBorder="1"/>
    <xf numFmtId="2" fontId="75" fillId="0" borderId="74" xfId="0" applyNumberFormat="1" applyFont="1" applyBorder="1"/>
    <xf numFmtId="0" fontId="75" fillId="0" borderId="130" xfId="0" applyFont="1" applyBorder="1"/>
    <xf numFmtId="0" fontId="55" fillId="0" borderId="18" xfId="0" applyFont="1" applyBorder="1" applyAlignment="1">
      <alignment horizontal="center"/>
    </xf>
    <xf numFmtId="0" fontId="75" fillId="2" borderId="36" xfId="0" applyFont="1" applyFill="1" applyBorder="1" applyAlignment="1">
      <alignment horizontal="center"/>
    </xf>
    <xf numFmtId="0" fontId="75" fillId="0" borderId="29" xfId="0" applyFont="1" applyBorder="1"/>
    <xf numFmtId="2" fontId="75" fillId="0" borderId="29" xfId="0" applyNumberFormat="1" applyFont="1" applyBorder="1"/>
    <xf numFmtId="0" fontId="75" fillId="0" borderId="60" xfId="0" applyFont="1" applyBorder="1"/>
    <xf numFmtId="0" fontId="55" fillId="0" borderId="29" xfId="0" applyFont="1" applyBorder="1" applyAlignment="1">
      <alignment horizontal="center" vertical="top"/>
    </xf>
    <xf numFmtId="0" fontId="55" fillId="14" borderId="64" xfId="0" applyFont="1" applyFill="1" applyBorder="1" applyAlignment="1">
      <alignment horizontal="center" vertical="top"/>
    </xf>
    <xf numFmtId="0" fontId="55" fillId="0" borderId="63" xfId="0" applyFont="1" applyBorder="1" applyAlignment="1">
      <alignment horizontal="center"/>
    </xf>
    <xf numFmtId="0" fontId="75" fillId="2" borderId="131" xfId="0" applyFont="1" applyFill="1" applyBorder="1" applyAlignment="1">
      <alignment horizontal="center"/>
    </xf>
    <xf numFmtId="0" fontId="75" fillId="0" borderId="64" xfId="0" applyFont="1" applyBorder="1"/>
    <xf numFmtId="2" fontId="75" fillId="0" borderId="64" xfId="0" applyNumberFormat="1" applyFont="1" applyBorder="1"/>
    <xf numFmtId="0" fontId="55" fillId="0" borderId="53" xfId="0" applyFont="1" applyBorder="1" applyAlignment="1">
      <alignment horizontal="center" vertical="top"/>
    </xf>
    <xf numFmtId="0" fontId="55" fillId="0" borderId="82" xfId="0" applyFont="1" applyBorder="1" applyAlignment="1">
      <alignment horizontal="left" vertical="center"/>
    </xf>
    <xf numFmtId="0" fontId="55" fillId="0" borderId="82" xfId="0" applyFont="1" applyBorder="1" applyAlignment="1">
      <alignment horizontal="left" vertical="center"/>
    </xf>
    <xf numFmtId="0" fontId="55" fillId="0" borderId="56" xfId="0" applyFont="1" applyBorder="1" applyAlignment="1">
      <alignment horizontal="center" vertical="top"/>
    </xf>
    <xf numFmtId="0" fontId="55" fillId="0" borderId="60" xfId="0" applyFont="1" applyBorder="1" applyAlignment="1">
      <alignment horizontal="left" vertical="center"/>
    </xf>
    <xf numFmtId="0" fontId="55" fillId="0" borderId="60" xfId="0" applyFont="1" applyBorder="1" applyAlignment="1">
      <alignment horizontal="left" vertical="center"/>
    </xf>
    <xf numFmtId="0" fontId="55" fillId="0" borderId="29" xfId="0" applyFont="1" applyBorder="1" applyAlignment="1">
      <alignment horizontal="center"/>
    </xf>
    <xf numFmtId="0" fontId="55" fillId="17" borderId="29" xfId="0" applyFont="1" applyFill="1" applyBorder="1" applyAlignment="1">
      <alignment horizontal="center"/>
    </xf>
    <xf numFmtId="0" fontId="55" fillId="0" borderId="58" xfId="0" applyFont="1" applyBorder="1" applyAlignment="1">
      <alignment horizontal="center"/>
    </xf>
    <xf numFmtId="0" fontId="55" fillId="14" borderId="89" xfId="0" applyFont="1" applyFill="1" applyBorder="1" applyAlignment="1">
      <alignment horizontal="center"/>
    </xf>
    <xf numFmtId="0" fontId="55" fillId="0" borderId="69" xfId="0" applyFont="1" applyBorder="1"/>
    <xf numFmtId="0" fontId="55" fillId="17" borderId="87" xfId="0" applyFont="1" applyFill="1" applyBorder="1" applyAlignment="1">
      <alignment horizontal="center"/>
    </xf>
    <xf numFmtId="0" fontId="115" fillId="0" borderId="34" xfId="0" applyFont="1" applyBorder="1" applyAlignment="1">
      <alignment horizontal="center" vertical="center"/>
    </xf>
    <xf numFmtId="0" fontId="55" fillId="0" borderId="132" xfId="0" applyFont="1" applyBorder="1"/>
    <xf numFmtId="0" fontId="75" fillId="0" borderId="0" xfId="0" applyFont="1" applyAlignment="1">
      <alignment horizontal="center"/>
    </xf>
    <xf numFmtId="0" fontId="75" fillId="0" borderId="0" xfId="0" applyFont="1"/>
    <xf numFmtId="2" fontId="75" fillId="0" borderId="0" xfId="0" applyNumberFormat="1" applyFont="1"/>
    <xf numFmtId="0" fontId="55" fillId="0" borderId="39" xfId="0" applyFont="1" applyBorder="1"/>
    <xf numFmtId="0" fontId="55" fillId="17" borderId="74" xfId="0" applyFont="1" applyFill="1" applyBorder="1" applyAlignment="1">
      <alignment horizontal="center"/>
    </xf>
    <xf numFmtId="0" fontId="55" fillId="0" borderId="74" xfId="0" applyFont="1" applyBorder="1"/>
    <xf numFmtId="0" fontId="55" fillId="0" borderId="42" xfId="0" applyFont="1" applyBorder="1"/>
    <xf numFmtId="0" fontId="55" fillId="0" borderId="29" xfId="0" applyFont="1" applyBorder="1"/>
    <xf numFmtId="0" fontId="55" fillId="0" borderId="44" xfId="0" applyFont="1" applyBorder="1"/>
    <xf numFmtId="0" fontId="55" fillId="14" borderId="71" xfId="0" applyFont="1" applyFill="1" applyBorder="1" applyAlignment="1">
      <alignment horizontal="center" vertical="center"/>
    </xf>
    <xf numFmtId="0" fontId="55" fillId="0" borderId="64" xfId="0" applyFont="1" applyBorder="1" applyAlignment="1">
      <alignment horizontal="center"/>
    </xf>
    <xf numFmtId="0" fontId="55" fillId="17" borderId="64" xfId="0" applyFont="1" applyFill="1" applyBorder="1" applyAlignment="1">
      <alignment horizontal="center"/>
    </xf>
    <xf numFmtId="0" fontId="55" fillId="0" borderId="39" xfId="0" applyFont="1" applyBorder="1" applyAlignment="1">
      <alignment horizontal="center" vertical="top"/>
    </xf>
    <xf numFmtId="0" fontId="55" fillId="0" borderId="74" xfId="0" applyFont="1" applyBorder="1" applyAlignment="1">
      <alignment horizontal="center"/>
    </xf>
    <xf numFmtId="0" fontId="55" fillId="14" borderId="64" xfId="0" applyFont="1" applyFill="1" applyBorder="1"/>
    <xf numFmtId="0" fontId="111" fillId="0" borderId="55" xfId="0" applyFont="1" applyBorder="1" applyAlignment="1">
      <alignment horizontal="center" vertical="top" wrapText="1"/>
    </xf>
    <xf numFmtId="0" fontId="55" fillId="0" borderId="42" xfId="0" applyFont="1" applyBorder="1" applyAlignment="1">
      <alignment horizontal="center"/>
    </xf>
    <xf numFmtId="0" fontId="111" fillId="0" borderId="73" xfId="0" applyFont="1" applyBorder="1" applyAlignment="1">
      <alignment horizontal="center" vertical="top" wrapText="1"/>
    </xf>
    <xf numFmtId="0" fontId="55" fillId="14" borderId="87" xfId="0" applyFont="1" applyFill="1" applyBorder="1" applyAlignment="1">
      <alignment horizontal="center" vertical="center"/>
    </xf>
    <xf numFmtId="0" fontId="55" fillId="0" borderId="69" xfId="0" applyFont="1" applyBorder="1" applyAlignment="1">
      <alignment horizontal="center" vertical="center"/>
    </xf>
    <xf numFmtId="0" fontId="55" fillId="17" borderId="87" xfId="0" applyFont="1" applyFill="1" applyBorder="1" applyAlignment="1">
      <alignment horizontal="center" vertical="center"/>
    </xf>
    <xf numFmtId="0" fontId="55" fillId="0" borderId="81" xfId="0" applyFont="1" applyBorder="1" applyAlignment="1">
      <alignment horizontal="center" vertical="top"/>
    </xf>
    <xf numFmtId="0" fontId="55" fillId="0" borderId="69" xfId="0" applyFont="1" applyBorder="1" applyAlignment="1">
      <alignment horizontal="center"/>
    </xf>
    <xf numFmtId="0" fontId="111" fillId="0" borderId="40" xfId="0" applyFont="1" applyBorder="1" applyAlignment="1">
      <alignment horizontal="left" vertical="top" wrapText="1"/>
    </xf>
    <xf numFmtId="0" fontId="55" fillId="0" borderId="56" xfId="0" applyFont="1" applyBorder="1"/>
    <xf numFmtId="0" fontId="111" fillId="0" borderId="0" xfId="0" applyFont="1" applyAlignment="1">
      <alignment horizontal="left" vertical="top" wrapText="1"/>
    </xf>
    <xf numFmtId="0" fontId="55" fillId="0" borderId="18" xfId="0" applyFont="1" applyBorder="1" applyAlignment="1">
      <alignment horizontal="left" vertical="center" wrapText="1"/>
    </xf>
    <xf numFmtId="0" fontId="77" fillId="0" borderId="132" xfId="0" applyFont="1" applyBorder="1" applyAlignment="1">
      <alignment vertical="center" wrapText="1"/>
    </xf>
    <xf numFmtId="0" fontId="75" fillId="0" borderId="40" xfId="0" applyFont="1" applyBorder="1" applyAlignment="1">
      <alignment horizontal="center"/>
    </xf>
    <xf numFmtId="0" fontId="75" fillId="0" borderId="40" xfId="0" applyFont="1" applyBorder="1"/>
    <xf numFmtId="2" fontId="75" fillId="0" borderId="40" xfId="0" applyNumberFormat="1" applyFont="1" applyBorder="1"/>
    <xf numFmtId="0" fontId="50" fillId="0" borderId="42" xfId="0" applyFont="1" applyBorder="1"/>
    <xf numFmtId="0" fontId="55" fillId="0" borderId="81" xfId="0" applyFont="1" applyBorder="1"/>
    <xf numFmtId="0" fontId="55" fillId="14" borderId="64" xfId="0" applyFont="1" applyFill="1" applyBorder="1" applyAlignment="1">
      <alignment horizontal="center"/>
    </xf>
    <xf numFmtId="0" fontId="111" fillId="0" borderId="55" xfId="0" applyFont="1" applyBorder="1" applyAlignment="1">
      <alignment horizontal="left" vertical="top" wrapText="1"/>
    </xf>
    <xf numFmtId="0" fontId="111" fillId="0" borderId="73" xfId="0" applyFont="1" applyBorder="1" applyAlignment="1">
      <alignment horizontal="left" vertical="top" wrapText="1"/>
    </xf>
    <xf numFmtId="0" fontId="111" fillId="0" borderId="77" xfId="0" applyFont="1" applyBorder="1" applyAlignment="1">
      <alignment horizontal="left" vertical="top" wrapText="1"/>
    </xf>
    <xf numFmtId="0" fontId="55" fillId="0" borderId="75" xfId="0" applyFont="1" applyBorder="1" applyAlignment="1">
      <alignment horizontal="center" vertical="top"/>
    </xf>
    <xf numFmtId="0" fontId="55" fillId="0" borderId="59" xfId="0" applyFont="1" applyBorder="1"/>
    <xf numFmtId="0" fontId="55" fillId="0" borderId="65" xfId="0" applyFont="1" applyBorder="1"/>
    <xf numFmtId="0" fontId="67" fillId="0" borderId="34" xfId="0" applyFont="1" applyBorder="1" applyAlignment="1">
      <alignment horizontal="center" vertical="center"/>
    </xf>
    <xf numFmtId="0" fontId="55" fillId="0" borderId="28" xfId="0" applyFont="1" applyBorder="1" applyAlignment="1">
      <alignment horizontal="center" vertical="center"/>
    </xf>
    <xf numFmtId="0" fontId="55" fillId="0" borderId="55" xfId="0" applyFont="1" applyBorder="1" applyAlignment="1">
      <alignment vertical="top" wrapText="1"/>
    </xf>
    <xf numFmtId="0" fontId="55" fillId="0" borderId="74" xfId="0" applyFont="1" applyBorder="1" applyAlignment="1">
      <alignment horizontal="center" vertical="center" wrapText="1"/>
    </xf>
    <xf numFmtId="0" fontId="55" fillId="0" borderId="55" xfId="0" applyFont="1" applyBorder="1" applyAlignment="1">
      <alignment horizontal="center"/>
    </xf>
    <xf numFmtId="0" fontId="55" fillId="0" borderId="73" xfId="0" applyFont="1" applyBorder="1" applyAlignment="1">
      <alignment vertical="top" wrapText="1"/>
    </xf>
    <xf numFmtId="0" fontId="55" fillId="0" borderId="73" xfId="0" applyFont="1" applyBorder="1" applyAlignment="1">
      <alignment horizontal="center"/>
    </xf>
    <xf numFmtId="0" fontId="55" fillId="0" borderId="78" xfId="0" applyFont="1" applyBorder="1" applyAlignment="1">
      <alignment horizontal="left" vertical="top" wrapText="1"/>
    </xf>
    <xf numFmtId="0" fontId="55" fillId="0" borderId="77" xfId="0" applyFont="1" applyBorder="1" applyAlignment="1">
      <alignment vertical="top" wrapText="1"/>
    </xf>
    <xf numFmtId="0" fontId="55" fillId="0" borderId="77" xfId="0" applyFont="1" applyBorder="1" applyAlignment="1">
      <alignment horizontal="center"/>
    </xf>
    <xf numFmtId="0" fontId="55" fillId="0" borderId="55" xfId="0" applyFont="1" applyBorder="1" applyAlignment="1">
      <alignment vertical="center" wrapText="1"/>
    </xf>
    <xf numFmtId="0" fontId="55" fillId="0" borderId="56" xfId="0" applyFont="1" applyBorder="1" applyAlignment="1">
      <alignment horizontal="left" vertical="center"/>
    </xf>
    <xf numFmtId="0" fontId="55" fillId="0" borderId="73" xfId="0" applyFont="1" applyBorder="1" applyAlignment="1">
      <alignment vertical="center" wrapText="1"/>
    </xf>
    <xf numFmtId="0" fontId="55" fillId="0" borderId="59" xfId="0" applyFont="1" applyBorder="1" applyAlignment="1">
      <alignment horizontal="center"/>
    </xf>
    <xf numFmtId="0" fontId="75" fillId="2" borderId="89" xfId="0" applyFont="1" applyFill="1" applyBorder="1" applyAlignment="1">
      <alignment horizontal="center"/>
    </xf>
    <xf numFmtId="0" fontId="55" fillId="0" borderId="18" xfId="0" applyFont="1" applyBorder="1" applyAlignment="1">
      <alignment vertical="center" wrapText="1"/>
    </xf>
    <xf numFmtId="0" fontId="55" fillId="0" borderId="42" xfId="0" applyFont="1" applyBorder="1" applyAlignment="1">
      <alignment horizontal="left" vertical="center"/>
    </xf>
    <xf numFmtId="0" fontId="55" fillId="0" borderId="44" xfId="0" applyFont="1" applyBorder="1" applyAlignment="1">
      <alignment horizontal="left" vertical="center"/>
    </xf>
    <xf numFmtId="0" fontId="55" fillId="0" borderId="77" xfId="0" applyFont="1" applyBorder="1" applyAlignment="1">
      <alignment vertical="center" wrapText="1"/>
    </xf>
    <xf numFmtId="0" fontId="55" fillId="0" borderId="65" xfId="0" applyFont="1" applyBorder="1" applyAlignment="1">
      <alignment horizontal="center"/>
    </xf>
    <xf numFmtId="0" fontId="75" fillId="2" borderId="71" xfId="0" applyFont="1" applyFill="1" applyBorder="1" applyAlignment="1">
      <alignment horizontal="center"/>
    </xf>
    <xf numFmtId="0" fontId="55" fillId="0" borderId="53" xfId="0" applyFont="1" applyBorder="1" applyAlignment="1">
      <alignment horizontal="center" vertical="center"/>
    </xf>
    <xf numFmtId="0" fontId="111" fillId="0" borderId="55" xfId="0" applyFont="1" applyBorder="1" applyAlignment="1">
      <alignment vertical="top" wrapText="1"/>
    </xf>
    <xf numFmtId="0" fontId="55" fillId="0" borderId="75" xfId="0" applyFont="1" applyBorder="1" applyAlignment="1">
      <alignment horizontal="center"/>
    </xf>
    <xf numFmtId="0" fontId="75" fillId="2" borderId="133" xfId="0" applyFont="1" applyFill="1" applyBorder="1" applyAlignment="1">
      <alignment horizontal="center"/>
    </xf>
    <xf numFmtId="0" fontId="111" fillId="0" borderId="73" xfId="0" applyFont="1" applyBorder="1" applyAlignment="1">
      <alignment vertical="top" wrapText="1"/>
    </xf>
    <xf numFmtId="0" fontId="111" fillId="0" borderId="0" xfId="0" applyFont="1" applyAlignment="1">
      <alignment vertical="top" wrapText="1"/>
    </xf>
    <xf numFmtId="0" fontId="55" fillId="0" borderId="20" xfId="0" applyFont="1" applyBorder="1" applyAlignment="1">
      <alignment horizontal="left" vertical="top" wrapText="1"/>
    </xf>
    <xf numFmtId="0" fontId="111" fillId="0" borderId="45" xfId="0" applyFont="1" applyBorder="1" applyAlignment="1">
      <alignment vertical="top" wrapText="1"/>
    </xf>
    <xf numFmtId="0" fontId="55" fillId="0" borderId="83" xfId="0" applyFont="1" applyBorder="1" applyAlignment="1">
      <alignment vertical="center" wrapText="1"/>
    </xf>
    <xf numFmtId="0" fontId="55" fillId="14" borderId="71" xfId="0" applyFont="1" applyFill="1" applyBorder="1" applyAlignment="1">
      <alignment horizontal="center" vertical="top"/>
    </xf>
    <xf numFmtId="0" fontId="111" fillId="0" borderId="40" xfId="0" applyFont="1" applyBorder="1" applyAlignment="1">
      <alignment vertical="top" wrapText="1"/>
    </xf>
    <xf numFmtId="0" fontId="75" fillId="0" borderId="76" xfId="0" applyFont="1" applyBorder="1"/>
    <xf numFmtId="0" fontId="75" fillId="0" borderId="70" xfId="0" applyFont="1" applyBorder="1"/>
    <xf numFmtId="0" fontId="55" fillId="0" borderId="45" xfId="0" applyFont="1" applyBorder="1" applyAlignment="1">
      <alignment vertical="top" wrapText="1"/>
    </xf>
    <xf numFmtId="0" fontId="55" fillId="0" borderId="18" xfId="0" applyFont="1" applyBorder="1" applyAlignment="1">
      <alignment vertical="center"/>
    </xf>
    <xf numFmtId="0" fontId="111" fillId="0" borderId="45" xfId="0" applyFont="1" applyBorder="1" applyAlignment="1">
      <alignment horizontal="left" vertical="top" wrapText="1"/>
    </xf>
    <xf numFmtId="0" fontId="111" fillId="0" borderId="55" xfId="0" applyFont="1" applyBorder="1" applyAlignment="1">
      <alignment vertical="center" wrapText="1"/>
    </xf>
    <xf numFmtId="0" fontId="55" fillId="0" borderId="84" xfId="0" applyFont="1" applyBorder="1" applyAlignment="1">
      <alignment vertical="center"/>
    </xf>
    <xf numFmtId="0" fontId="55" fillId="0" borderId="83" xfId="0" applyFont="1" applyBorder="1" applyAlignment="1">
      <alignment vertical="center"/>
    </xf>
    <xf numFmtId="0" fontId="111" fillId="0" borderId="73" xfId="0" applyFont="1" applyBorder="1" applyAlignment="1">
      <alignment vertical="center" wrapText="1"/>
    </xf>
    <xf numFmtId="0" fontId="111" fillId="0" borderId="0" xfId="0" applyFont="1" applyAlignment="1">
      <alignment vertical="center" wrapText="1"/>
    </xf>
    <xf numFmtId="0" fontId="111" fillId="0" borderId="45" xfId="0" applyFont="1" applyBorder="1" applyAlignment="1">
      <alignment vertical="center" wrapText="1"/>
    </xf>
    <xf numFmtId="0" fontId="55" fillId="0" borderId="40" xfId="0" applyFont="1" applyBorder="1" applyAlignment="1">
      <alignment vertical="top" wrapText="1"/>
    </xf>
    <xf numFmtId="0" fontId="116" fillId="0" borderId="40" xfId="0" applyFont="1" applyBorder="1" applyAlignment="1">
      <alignment vertical="top" wrapText="1"/>
    </xf>
    <xf numFmtId="0" fontId="116" fillId="0" borderId="0" xfId="0" applyFont="1" applyAlignment="1">
      <alignment vertical="top" wrapText="1"/>
    </xf>
    <xf numFmtId="0" fontId="116" fillId="0" borderId="45" xfId="0" applyFont="1" applyBorder="1" applyAlignment="1">
      <alignment vertical="top" wrapText="1"/>
    </xf>
    <xf numFmtId="0" fontId="55" fillId="0" borderId="40" xfId="0" applyFont="1" applyBorder="1" applyAlignment="1">
      <alignment vertical="center" wrapText="1"/>
    </xf>
    <xf numFmtId="0" fontId="55" fillId="0" borderId="0" xfId="0" applyFont="1" applyAlignment="1">
      <alignment vertical="center" wrapText="1"/>
    </xf>
    <xf numFmtId="0" fontId="67" fillId="0" borderId="134" xfId="0" applyFont="1" applyBorder="1" applyAlignment="1">
      <alignment horizontal="center" vertical="center"/>
    </xf>
    <xf numFmtId="0" fontId="55" fillId="0" borderId="136" xfId="0" applyFont="1" applyBorder="1" applyAlignment="1">
      <alignment horizontal="center" vertical="center"/>
    </xf>
    <xf numFmtId="0" fontId="55" fillId="0" borderId="132" xfId="0" applyFont="1" applyBorder="1" applyAlignment="1">
      <alignment horizontal="center" vertical="center"/>
    </xf>
    <xf numFmtId="0" fontId="55" fillId="0" borderId="40" xfId="0" applyFont="1" applyBorder="1" applyAlignment="1">
      <alignment horizontal="center"/>
    </xf>
    <xf numFmtId="0" fontId="75" fillId="0" borderId="54" xfId="0" applyFont="1" applyBorder="1"/>
    <xf numFmtId="0" fontId="55" fillId="0" borderId="42" xfId="0" applyFont="1" applyBorder="1" applyAlignment="1">
      <alignment horizontal="center" vertical="top"/>
    </xf>
    <xf numFmtId="0" fontId="75" fillId="0" borderId="20" xfId="0" applyFont="1" applyBorder="1"/>
    <xf numFmtId="0" fontId="55" fillId="0" borderId="44" xfId="0" applyFont="1" applyBorder="1" applyAlignment="1">
      <alignment horizontal="center" vertical="top"/>
    </xf>
    <xf numFmtId="0" fontId="75" fillId="0" borderId="78" xfId="0" applyFont="1" applyBorder="1"/>
    <xf numFmtId="0" fontId="55" fillId="0" borderId="74" xfId="0" applyFont="1" applyBorder="1" applyAlignment="1">
      <alignment horizontal="center" vertical="top"/>
    </xf>
    <xf numFmtId="0" fontId="55" fillId="0" borderId="18" xfId="0" applyFont="1" applyBorder="1" applyAlignment="1">
      <alignment horizontal="left" vertical="top" wrapText="1"/>
    </xf>
    <xf numFmtId="0" fontId="55" fillId="0" borderId="63" xfId="0" applyFont="1" applyBorder="1" applyAlignment="1">
      <alignment horizontal="left" vertical="top" wrapText="1"/>
    </xf>
    <xf numFmtId="0" fontId="55" fillId="0" borderId="47" xfId="0" applyFont="1" applyBorder="1" applyAlignment="1">
      <alignment horizontal="center"/>
    </xf>
    <xf numFmtId="0" fontId="75" fillId="0" borderId="47" xfId="0" applyFont="1" applyBorder="1" applyAlignment="1">
      <alignment horizontal="center"/>
    </xf>
    <xf numFmtId="0" fontId="75" fillId="0" borderId="47" xfId="0" applyFont="1" applyBorder="1"/>
    <xf numFmtId="0" fontId="55" fillId="0" borderId="59" xfId="0" applyFont="1" applyBorder="1" applyAlignment="1">
      <alignment horizontal="center" vertical="top"/>
    </xf>
    <xf numFmtId="0" fontId="114" fillId="0" borderId="58" xfId="0" applyFont="1" applyBorder="1" applyAlignment="1">
      <alignment horizontal="center" vertical="center"/>
    </xf>
    <xf numFmtId="0" fontId="114" fillId="0" borderId="29" xfId="0" applyFont="1" applyBorder="1" applyAlignment="1">
      <alignment horizontal="center" vertical="center"/>
    </xf>
    <xf numFmtId="0" fontId="114" fillId="0" borderId="59" xfId="0" applyFont="1" applyBorder="1" applyAlignment="1">
      <alignment horizontal="center" vertical="top"/>
    </xf>
    <xf numFmtId="0" fontId="114" fillId="0" borderId="69" xfId="0" applyFont="1" applyBorder="1" applyAlignment="1">
      <alignment horizontal="center" vertical="center"/>
    </xf>
    <xf numFmtId="0" fontId="38" fillId="0" borderId="132" xfId="0" applyFont="1" applyBorder="1" applyAlignment="1">
      <alignment horizontal="center" vertical="center"/>
    </xf>
    <xf numFmtId="0" fontId="55" fillId="0" borderId="56" xfId="0" applyFont="1" applyBorder="1" applyAlignment="1">
      <alignment vertical="top"/>
    </xf>
    <xf numFmtId="0" fontId="114" fillId="0" borderId="17" xfId="0" applyFont="1" applyBorder="1" applyAlignment="1">
      <alignment horizontal="left" vertical="center"/>
    </xf>
    <xf numFmtId="0" fontId="55" fillId="0" borderId="81" xfId="0" applyFont="1" applyBorder="1" applyAlignment="1">
      <alignment vertical="top"/>
    </xf>
    <xf numFmtId="0" fontId="114" fillId="0" borderId="55" xfId="0" applyFont="1" applyBorder="1"/>
    <xf numFmtId="0" fontId="114" fillId="0" borderId="56" xfId="0" applyFont="1" applyBorder="1" applyAlignment="1">
      <alignment horizontal="center" vertical="center"/>
    </xf>
    <xf numFmtId="0" fontId="114" fillId="0" borderId="73" xfId="0" applyFont="1" applyBorder="1"/>
    <xf numFmtId="0" fontId="114" fillId="0" borderId="81" xfId="0" applyFont="1" applyBorder="1" applyAlignment="1">
      <alignment horizontal="center" vertical="center"/>
    </xf>
    <xf numFmtId="0" fontId="114" fillId="0" borderId="77" xfId="0" applyFont="1" applyBorder="1"/>
    <xf numFmtId="0" fontId="114" fillId="0" borderId="40" xfId="0" applyFont="1" applyBorder="1"/>
    <xf numFmtId="0" fontId="114" fillId="0" borderId="45" xfId="0" applyFont="1" applyBorder="1"/>
    <xf numFmtId="0" fontId="114" fillId="0" borderId="62" xfId="0" applyFont="1" applyBorder="1" applyAlignment="1">
      <alignment horizontal="left" vertical="center"/>
    </xf>
    <xf numFmtId="0" fontId="55" fillId="0" borderId="31" xfId="0" applyFont="1" applyBorder="1" applyAlignment="1">
      <alignment horizontal="left" vertical="center" wrapText="1"/>
    </xf>
    <xf numFmtId="0" fontId="114" fillId="19" borderId="1" xfId="0" applyFont="1" applyFill="1" applyBorder="1"/>
    <xf numFmtId="0" fontId="55" fillId="0" borderId="47" xfId="0" applyFont="1" applyBorder="1" applyAlignment="1">
      <alignment horizontal="center" vertical="center"/>
    </xf>
    <xf numFmtId="0" fontId="114" fillId="0" borderId="137" xfId="0" applyFont="1" applyBorder="1"/>
    <xf numFmtId="0" fontId="114" fillId="0" borderId="138" xfId="0" applyFont="1" applyBorder="1"/>
    <xf numFmtId="0" fontId="114" fillId="0" borderId="139" xfId="0" applyFont="1" applyBorder="1" applyAlignment="1">
      <alignment horizontal="center"/>
    </xf>
    <xf numFmtId="0" fontId="55" fillId="0" borderId="140" xfId="0" applyFont="1" applyBorder="1" applyAlignment="1">
      <alignment horizontal="center"/>
    </xf>
    <xf numFmtId="0" fontId="75" fillId="0" borderId="140" xfId="0" applyFont="1" applyBorder="1" applyAlignment="1">
      <alignment horizontal="center"/>
    </xf>
    <xf numFmtId="0" fontId="75" fillId="0" borderId="140" xfId="0" applyFont="1" applyBorder="1"/>
    <xf numFmtId="0" fontId="114" fillId="0" borderId="83" xfId="0" applyFont="1" applyBorder="1" applyAlignment="1">
      <alignment vertical="center"/>
    </xf>
    <xf numFmtId="0" fontId="114" fillId="0" borderId="18" xfId="0" applyFont="1" applyBorder="1" applyAlignment="1">
      <alignment vertical="center"/>
    </xf>
    <xf numFmtId="0" fontId="75" fillId="0" borderId="46" xfId="0" applyFont="1" applyBorder="1"/>
    <xf numFmtId="0" fontId="114" fillId="0" borderId="40" xfId="0" applyFont="1" applyBorder="1" applyAlignment="1">
      <alignment horizontal="left" vertical="top"/>
    </xf>
    <xf numFmtId="0" fontId="55" fillId="0" borderId="74" xfId="0" applyFont="1" applyBorder="1" applyAlignment="1">
      <alignment vertical="center"/>
    </xf>
    <xf numFmtId="0" fontId="114" fillId="0" borderId="84" xfId="0" applyFont="1" applyBorder="1" applyAlignment="1">
      <alignment vertical="center"/>
    </xf>
    <xf numFmtId="0" fontId="114" fillId="0" borderId="82" xfId="0" applyFont="1" applyBorder="1" applyAlignment="1">
      <alignment vertical="center"/>
    </xf>
    <xf numFmtId="0" fontId="114" fillId="0" borderId="0" xfId="0" applyFont="1" applyAlignment="1">
      <alignment horizontal="left" vertical="top"/>
    </xf>
    <xf numFmtId="0" fontId="114" fillId="0" borderId="45" xfId="0" applyFont="1" applyBorder="1" applyAlignment="1">
      <alignment horizontal="left" vertical="top"/>
    </xf>
    <xf numFmtId="0" fontId="24" fillId="0" borderId="56" xfId="0" applyFont="1" applyBorder="1"/>
    <xf numFmtId="0" fontId="55" fillId="0" borderId="73" xfId="0" applyFont="1" applyBorder="1" applyAlignment="1">
      <alignment horizontal="center" vertical="top"/>
    </xf>
    <xf numFmtId="0" fontId="55" fillId="0" borderId="30" xfId="0" applyFont="1" applyBorder="1" applyAlignment="1">
      <alignment vertical="center"/>
    </xf>
    <xf numFmtId="0" fontId="55" fillId="0" borderId="31" xfId="0" applyFont="1" applyBorder="1" applyAlignment="1">
      <alignment vertical="center"/>
    </xf>
    <xf numFmtId="0" fontId="55" fillId="0" borderId="32" xfId="0" applyFont="1" applyBorder="1" applyAlignment="1">
      <alignment vertical="center"/>
    </xf>
    <xf numFmtId="0" fontId="55" fillId="0" borderId="32" xfId="0" applyFont="1" applyBorder="1" applyAlignment="1">
      <alignment horizontal="center" vertical="top"/>
    </xf>
    <xf numFmtId="0" fontId="114" fillId="0" borderId="32" xfId="0" applyFont="1" applyBorder="1"/>
    <xf numFmtId="0" fontId="55" fillId="14" borderId="29" xfId="0" applyFont="1" applyFill="1" applyBorder="1" applyAlignment="1">
      <alignment horizontal="center" vertical="center"/>
    </xf>
    <xf numFmtId="0" fontId="55" fillId="0" borderId="28" xfId="0" applyFont="1" applyBorder="1" applyAlignment="1">
      <alignment horizontal="center" vertical="top"/>
    </xf>
    <xf numFmtId="0" fontId="114" fillId="0" borderId="28" xfId="0" applyFont="1" applyBorder="1"/>
    <xf numFmtId="0" fontId="67" fillId="0" borderId="132" xfId="0" applyFont="1" applyBorder="1" applyAlignment="1">
      <alignment horizontal="center" vertical="center"/>
    </xf>
    <xf numFmtId="0" fontId="55" fillId="0" borderId="0" xfId="0" applyFont="1" applyAlignment="1">
      <alignment horizontal="center"/>
    </xf>
    <xf numFmtId="0" fontId="114" fillId="0" borderId="56" xfId="0" applyFont="1" applyBorder="1"/>
    <xf numFmtId="0" fontId="114" fillId="0" borderId="81" xfId="0" applyFont="1" applyBorder="1"/>
    <xf numFmtId="0" fontId="114" fillId="0" borderId="83" xfId="0" applyFont="1" applyBorder="1" applyAlignment="1">
      <alignment horizontal="left" vertical="center"/>
    </xf>
    <xf numFmtId="0" fontId="67" fillId="0" borderId="134" xfId="0" applyFont="1" applyBorder="1" applyAlignment="1">
      <alignment horizontal="right" vertical="center"/>
    </xf>
    <xf numFmtId="0" fontId="55" fillId="14" borderId="64" xfId="0" applyFont="1" applyFill="1" applyBorder="1" applyAlignment="1">
      <alignment horizontal="center" vertical="center" wrapText="1"/>
    </xf>
    <xf numFmtId="0" fontId="114" fillId="0" borderId="83" xfId="0" applyFont="1" applyBorder="1" applyAlignment="1">
      <alignment horizontal="left"/>
    </xf>
    <xf numFmtId="0" fontId="50" fillId="0" borderId="53" xfId="0" applyFont="1" applyBorder="1" applyAlignment="1">
      <alignment horizontal="center" vertical="top"/>
    </xf>
    <xf numFmtId="0" fontId="24" fillId="0" borderId="55" xfId="0" applyFont="1" applyBorder="1" applyAlignment="1">
      <alignment horizontal="center"/>
    </xf>
    <xf numFmtId="0" fontId="106" fillId="2" borderId="133" xfId="0" applyFont="1" applyFill="1" applyBorder="1" applyAlignment="1">
      <alignment horizontal="center"/>
    </xf>
    <xf numFmtId="0" fontId="106" fillId="0" borderId="75" xfId="0" applyFont="1" applyBorder="1"/>
    <xf numFmtId="0" fontId="106" fillId="0" borderId="76" xfId="0" applyFont="1" applyBorder="1"/>
    <xf numFmtId="0" fontId="50" fillId="0" borderId="56" xfId="0" applyFont="1" applyBorder="1" applyAlignment="1">
      <alignment horizontal="center" vertical="top"/>
    </xf>
    <xf numFmtId="0" fontId="24" fillId="0" borderId="73" xfId="0" applyFont="1" applyBorder="1" applyAlignment="1">
      <alignment horizontal="center"/>
    </xf>
    <xf numFmtId="0" fontId="106" fillId="2" borderId="89" xfId="0" applyFont="1" applyFill="1" applyBorder="1" applyAlignment="1">
      <alignment horizontal="center"/>
    </xf>
    <xf numFmtId="0" fontId="106" fillId="0" borderId="59" xfId="0" applyFont="1" applyBorder="1"/>
    <xf numFmtId="0" fontId="106" fillId="0" borderId="70" xfId="0" applyFont="1" applyBorder="1"/>
    <xf numFmtId="0" fontId="106" fillId="2" borderId="71" xfId="0" applyFont="1" applyFill="1" applyBorder="1" applyAlignment="1">
      <alignment horizontal="center"/>
    </xf>
    <xf numFmtId="0" fontId="106" fillId="0" borderId="65" xfId="0" applyFont="1" applyBorder="1"/>
    <xf numFmtId="0" fontId="50" fillId="0" borderId="132" xfId="0" applyFont="1" applyBorder="1" applyAlignment="1">
      <alignment horizontal="center" vertical="center"/>
    </xf>
    <xf numFmtId="0" fontId="6" fillId="0" borderId="47" xfId="0" applyFont="1" applyBorder="1" applyAlignment="1">
      <alignment horizontal="center"/>
    </xf>
    <xf numFmtId="0" fontId="6" fillId="0" borderId="47" xfId="0" applyFont="1" applyBorder="1"/>
    <xf numFmtId="0" fontId="24" fillId="0" borderId="55" xfId="0" applyFont="1" applyBorder="1"/>
    <xf numFmtId="0" fontId="50" fillId="0" borderId="56" xfId="0" applyFont="1" applyBorder="1" applyAlignment="1">
      <alignment horizontal="center" vertical="center"/>
    </xf>
    <xf numFmtId="0" fontId="50" fillId="0" borderId="42" xfId="0" applyFont="1" applyBorder="1" applyAlignment="1">
      <alignment horizontal="center" vertical="center"/>
    </xf>
    <xf numFmtId="0" fontId="50" fillId="0" borderId="44" xfId="0" applyFont="1" applyBorder="1" applyAlignment="1">
      <alignment horizontal="center" vertical="center"/>
    </xf>
    <xf numFmtId="0" fontId="24" fillId="0" borderId="77" xfId="0" applyFont="1" applyBorder="1"/>
    <xf numFmtId="0" fontId="50" fillId="0" borderId="39" xfId="0" applyFont="1" applyBorder="1" applyAlignment="1">
      <alignment horizontal="center" vertical="top"/>
    </xf>
    <xf numFmtId="0" fontId="24" fillId="0" borderId="75" xfId="0" applyFont="1" applyBorder="1" applyAlignment="1">
      <alignment horizontal="center"/>
    </xf>
    <xf numFmtId="0" fontId="24" fillId="0" borderId="65" xfId="0" applyFont="1" applyBorder="1" applyAlignment="1">
      <alignment horizontal="center"/>
    </xf>
    <xf numFmtId="0" fontId="69" fillId="0" borderId="134" xfId="0" applyFont="1" applyBorder="1" applyAlignment="1">
      <alignment horizontal="center" vertical="center"/>
    </xf>
    <xf numFmtId="0" fontId="69" fillId="0" borderId="132" xfId="0" applyFont="1" applyBorder="1" applyAlignment="1">
      <alignment horizontal="center" vertical="center"/>
    </xf>
    <xf numFmtId="0" fontId="114" fillId="0" borderId="141" xfId="0" applyFont="1" applyBorder="1"/>
    <xf numFmtId="0" fontId="114" fillId="0" borderId="142" xfId="0" applyFont="1" applyBorder="1"/>
    <xf numFmtId="0" fontId="114" fillId="0" borderId="143" xfId="0" applyFont="1" applyBorder="1" applyAlignment="1">
      <alignment horizontal="center"/>
    </xf>
    <xf numFmtId="0" fontId="24" fillId="0" borderId="144" xfId="0" applyFont="1" applyBorder="1" applyAlignment="1">
      <alignment horizontal="center"/>
    </xf>
    <xf numFmtId="0" fontId="106" fillId="2" borderId="145" xfId="0" applyFont="1" applyFill="1" applyBorder="1" applyAlignment="1">
      <alignment horizontal="center"/>
    </xf>
    <xf numFmtId="0" fontId="106" fillId="0" borderId="144" xfId="0" applyFont="1" applyBorder="1"/>
    <xf numFmtId="2" fontId="75" fillId="0" borderId="144" xfId="0" applyNumberFormat="1" applyFont="1" applyBorder="1"/>
    <xf numFmtId="0" fontId="75" fillId="0" borderId="146" xfId="0" applyFont="1" applyBorder="1"/>
    <xf numFmtId="0" fontId="24" fillId="0" borderId="142" xfId="0" applyFont="1" applyBorder="1"/>
    <xf numFmtId="0" fontId="1" fillId="0" borderId="45" xfId="0" applyFont="1" applyBorder="1" applyAlignment="1">
      <alignment horizontal="center"/>
    </xf>
    <xf numFmtId="0" fontId="6" fillId="0" borderId="45" xfId="0" applyFont="1" applyBorder="1" applyAlignment="1">
      <alignment horizontal="center"/>
    </xf>
    <xf numFmtId="0" fontId="6" fillId="0" borderId="45" xfId="0" applyFont="1" applyBorder="1"/>
    <xf numFmtId="0" fontId="1" fillId="0" borderId="55" xfId="0" applyFont="1" applyBorder="1"/>
    <xf numFmtId="0" fontId="50" fillId="0" borderId="74" xfId="0" applyFont="1" applyBorder="1"/>
    <xf numFmtId="0" fontId="1" fillId="0" borderId="75" xfId="0" applyFont="1" applyBorder="1" applyAlignment="1">
      <alignment horizontal="center"/>
    </xf>
    <xf numFmtId="0" fontId="6" fillId="2" borderId="133" xfId="0" applyFont="1" applyFill="1" applyBorder="1" applyAlignment="1">
      <alignment horizontal="center"/>
    </xf>
    <xf numFmtId="0" fontId="6" fillId="0" borderId="75" xfId="0" applyFont="1" applyBorder="1"/>
    <xf numFmtId="0" fontId="6" fillId="0" borderId="76" xfId="0" applyFont="1" applyBorder="1"/>
    <xf numFmtId="0" fontId="1" fillId="0" borderId="73" xfId="0" applyFont="1" applyBorder="1"/>
    <xf numFmtId="0" fontId="1" fillId="0" borderId="59" xfId="0" applyFont="1" applyBorder="1" applyAlignment="1">
      <alignment horizontal="center"/>
    </xf>
    <xf numFmtId="0" fontId="6" fillId="2" borderId="89" xfId="0" applyFont="1" applyFill="1" applyBorder="1" applyAlignment="1">
      <alignment horizontal="center"/>
    </xf>
    <xf numFmtId="0" fontId="6" fillId="0" borderId="59" xfId="0" applyFont="1" applyBorder="1"/>
    <xf numFmtId="0" fontId="6" fillId="0" borderId="70" xfId="0" applyFont="1" applyBorder="1"/>
    <xf numFmtId="0" fontId="55" fillId="14" borderId="89" xfId="0" applyFont="1" applyFill="1" applyBorder="1" applyAlignment="1">
      <alignment horizontal="center" vertical="center"/>
    </xf>
    <xf numFmtId="0" fontId="1" fillId="0" borderId="65" xfId="0" applyFont="1" applyBorder="1" applyAlignment="1">
      <alignment horizontal="center"/>
    </xf>
    <xf numFmtId="0" fontId="6" fillId="2" borderId="71" xfId="0" applyFont="1" applyFill="1" applyBorder="1" applyAlignment="1">
      <alignment horizontal="center"/>
    </xf>
    <xf numFmtId="0" fontId="6" fillId="0" borderId="65" xfId="0" applyFont="1" applyBorder="1"/>
    <xf numFmtId="0" fontId="27" fillId="0" borderId="132" xfId="0" applyFont="1" applyBorder="1"/>
    <xf numFmtId="0" fontId="24" fillId="0" borderId="74" xfId="0" applyFont="1" applyBorder="1"/>
    <xf numFmtId="0" fontId="50" fillId="0" borderId="74" xfId="0" applyFont="1" applyBorder="1" applyAlignment="1">
      <alignment horizontal="center"/>
    </xf>
    <xf numFmtId="0" fontId="55" fillId="0" borderId="58" xfId="0" applyFont="1" applyBorder="1" applyAlignment="1">
      <alignment horizontal="center" vertical="center" wrapText="1"/>
    </xf>
    <xf numFmtId="0" fontId="1" fillId="0" borderId="77" xfId="0" applyFont="1" applyBorder="1"/>
    <xf numFmtId="0" fontId="24" fillId="0" borderId="64" xfId="0" applyFont="1" applyBorder="1"/>
    <xf numFmtId="0" fontId="50" fillId="0" borderId="64" xfId="0" applyFont="1" applyBorder="1" applyAlignment="1">
      <alignment horizontal="center"/>
    </xf>
    <xf numFmtId="0" fontId="50" fillId="0" borderId="29" xfId="0" applyFont="1" applyBorder="1" applyAlignment="1">
      <alignment horizontal="center"/>
    </xf>
    <xf numFmtId="0" fontId="117" fillId="0" borderId="81" xfId="0" applyFont="1" applyBorder="1" applyAlignment="1">
      <alignment horizontal="center"/>
    </xf>
    <xf numFmtId="0" fontId="117" fillId="0" borderId="53" xfId="0" applyFont="1" applyBorder="1" applyAlignment="1">
      <alignment horizontal="center" vertical="top"/>
    </xf>
    <xf numFmtId="0" fontId="117" fillId="0" borderId="56" xfId="0" applyFont="1" applyBorder="1" applyAlignment="1">
      <alignment horizontal="center"/>
    </xf>
    <xf numFmtId="9" fontId="1" fillId="0" borderId="0" xfId="0" applyNumberFormat="1" applyFont="1"/>
    <xf numFmtId="0" fontId="111" fillId="0" borderId="0" xfId="0" applyFont="1"/>
    <xf numFmtId="0" fontId="118" fillId="0" borderId="0" xfId="0" applyFont="1"/>
    <xf numFmtId="0" fontId="116" fillId="0" borderId="29" xfId="0" applyFont="1" applyBorder="1" applyAlignment="1">
      <alignment horizontal="center" vertical="center"/>
    </xf>
    <xf numFmtId="0" fontId="116" fillId="0" borderId="16" xfId="0" applyFont="1" applyBorder="1" applyAlignment="1">
      <alignment horizontal="left" vertical="center"/>
    </xf>
    <xf numFmtId="0" fontId="116" fillId="0" borderId="17" xfId="0" applyFont="1" applyBorder="1" applyAlignment="1">
      <alignment horizontal="left" vertical="center"/>
    </xf>
    <xf numFmtId="0" fontId="116" fillId="0" borderId="18" xfId="0" applyFont="1" applyBorder="1" applyAlignment="1">
      <alignment horizontal="left" vertical="center"/>
    </xf>
    <xf numFmtId="0" fontId="116" fillId="0" borderId="0" xfId="0" applyFont="1" applyAlignment="1">
      <alignment horizontal="left" vertical="center"/>
    </xf>
    <xf numFmtId="0" fontId="116" fillId="0" borderId="16" xfId="0" applyFont="1" applyBorder="1" applyAlignment="1">
      <alignment vertical="center"/>
    </xf>
    <xf numFmtId="0" fontId="116" fillId="0" borderId="17" xfId="0" applyFont="1" applyBorder="1" applyAlignment="1">
      <alignment vertical="center"/>
    </xf>
    <xf numFmtId="0" fontId="116" fillId="0" borderId="18" xfId="0" applyFont="1" applyBorder="1" applyAlignment="1">
      <alignment vertical="center"/>
    </xf>
    <xf numFmtId="0" fontId="116" fillId="0" borderId="73" xfId="0" applyFont="1" applyBorder="1" applyAlignment="1">
      <alignment vertical="center" wrapText="1"/>
    </xf>
    <xf numFmtId="0" fontId="116" fillId="0" borderId="0" xfId="0" applyFont="1" applyAlignment="1">
      <alignment vertical="center"/>
    </xf>
    <xf numFmtId="0" fontId="120" fillId="0" borderId="0" xfId="0" applyFont="1"/>
    <xf numFmtId="0" fontId="119" fillId="17" borderId="1" xfId="0" applyFont="1" applyFill="1" applyBorder="1" applyAlignment="1">
      <alignment horizontal="center"/>
    </xf>
    <xf numFmtId="0" fontId="120" fillId="0" borderId="0" xfId="0" applyFont="1" applyAlignment="1">
      <alignment horizontal="center"/>
    </xf>
    <xf numFmtId="0" fontId="1" fillId="0" borderId="150" xfId="0" applyFont="1" applyBorder="1"/>
    <xf numFmtId="0" fontId="122" fillId="13" borderId="151" xfId="0" applyFont="1" applyFill="1" applyBorder="1"/>
    <xf numFmtId="0" fontId="122" fillId="13" borderId="152" xfId="0" applyFont="1" applyFill="1" applyBorder="1"/>
    <xf numFmtId="0" fontId="1" fillId="0" borderId="153" xfId="0" applyFont="1" applyBorder="1"/>
    <xf numFmtId="0" fontId="123" fillId="13" borderId="1" xfId="0" applyFont="1" applyFill="1" applyBorder="1" applyAlignment="1">
      <alignment horizontal="left"/>
    </xf>
    <xf numFmtId="0" fontId="124" fillId="13" borderId="1" xfId="0" quotePrefix="1" applyFont="1" applyFill="1" applyBorder="1"/>
    <xf numFmtId="0" fontId="123" fillId="13" borderId="1" xfId="0" applyFont="1" applyFill="1" applyBorder="1"/>
    <xf numFmtId="0" fontId="125" fillId="13" borderId="1" xfId="0" applyFont="1" applyFill="1" applyBorder="1"/>
    <xf numFmtId="0" fontId="125" fillId="13" borderId="154" xfId="0" applyFont="1" applyFill="1" applyBorder="1"/>
    <xf numFmtId="0" fontId="125" fillId="13" borderId="1" xfId="0" applyFont="1" applyFill="1" applyBorder="1" applyAlignment="1">
      <alignment horizontal="left" vertical="top"/>
    </xf>
    <xf numFmtId="0" fontId="126" fillId="13" borderId="1" xfId="0" quotePrefix="1" applyFont="1" applyFill="1" applyBorder="1" applyAlignment="1">
      <alignment vertical="top"/>
    </xf>
    <xf numFmtId="0" fontId="127" fillId="13" borderId="1" xfId="0" applyFont="1" applyFill="1" applyBorder="1" applyAlignment="1">
      <alignment horizontal="center" vertical="top"/>
    </xf>
    <xf numFmtId="0" fontId="127" fillId="13" borderId="1" xfId="0" applyFont="1" applyFill="1" applyBorder="1"/>
    <xf numFmtId="0" fontId="127" fillId="13" borderId="154" xfId="0" applyFont="1" applyFill="1" applyBorder="1"/>
    <xf numFmtId="0" fontId="125" fillId="13" borderId="1" xfId="0" applyFont="1" applyFill="1" applyBorder="1" applyAlignment="1">
      <alignment vertical="top"/>
    </xf>
    <xf numFmtId="0" fontId="126" fillId="13" borderId="1" xfId="0" quotePrefix="1" applyFont="1" applyFill="1" applyBorder="1"/>
    <xf numFmtId="0" fontId="125" fillId="13" borderId="1" xfId="0" applyFont="1" applyFill="1" applyBorder="1" applyAlignment="1">
      <alignment horizontal="left"/>
    </xf>
    <xf numFmtId="0" fontId="127" fillId="13" borderId="1" xfId="0" applyFont="1" applyFill="1" applyBorder="1" applyAlignment="1">
      <alignment horizontal="center"/>
    </xf>
    <xf numFmtId="0" fontId="127" fillId="13" borderId="154" xfId="0" applyFont="1" applyFill="1" applyBorder="1" applyAlignment="1">
      <alignment vertical="top" wrapText="1"/>
    </xf>
    <xf numFmtId="0" fontId="127" fillId="13" borderId="1" xfId="0" applyFont="1" applyFill="1" applyBorder="1" applyAlignment="1">
      <alignment vertical="top"/>
    </xf>
    <xf numFmtId="0" fontId="129" fillId="0" borderId="0" xfId="0" applyFont="1" applyAlignment="1">
      <alignment horizontal="center" vertical="center"/>
    </xf>
    <xf numFmtId="0" fontId="127" fillId="13" borderId="154" xfId="0" applyFont="1" applyFill="1" applyBorder="1" applyAlignment="1">
      <alignment vertical="top"/>
    </xf>
    <xf numFmtId="0" fontId="130" fillId="2" borderId="156" xfId="0" applyFont="1" applyFill="1" applyBorder="1" applyAlignment="1">
      <alignment horizontal="center" wrapText="1"/>
    </xf>
    <xf numFmtId="0" fontId="1" fillId="0" borderId="157" xfId="0" applyFont="1" applyBorder="1"/>
    <xf numFmtId="0" fontId="1" fillId="17" borderId="158" xfId="0" applyFont="1" applyFill="1" applyBorder="1"/>
    <xf numFmtId="0" fontId="1" fillId="17" borderId="159" xfId="0" applyFont="1" applyFill="1" applyBorder="1"/>
    <xf numFmtId="0" fontId="131" fillId="13" borderId="151" xfId="0" applyFont="1" applyFill="1" applyBorder="1"/>
    <xf numFmtId="0" fontId="123" fillId="0" borderId="0" xfId="0" applyFont="1"/>
    <xf numFmtId="0" fontId="132" fillId="13" borderId="154" xfId="0" applyFont="1" applyFill="1" applyBorder="1"/>
    <xf numFmtId="0" fontId="127" fillId="0" borderId="0" xfId="0" applyFont="1" applyAlignment="1">
      <alignment horizontal="left" vertical="top" wrapText="1"/>
    </xf>
    <xf numFmtId="0" fontId="133" fillId="13" borderId="154" xfId="0" applyFont="1" applyFill="1" applyBorder="1"/>
    <xf numFmtId="0" fontId="127" fillId="13" borderId="1" xfId="0" applyFont="1" applyFill="1" applyBorder="1" applyAlignment="1">
      <alignment horizontal="left" vertical="top"/>
    </xf>
    <xf numFmtId="0" fontId="127" fillId="13" borderId="1" xfId="0" applyFont="1" applyFill="1" applyBorder="1" applyAlignment="1">
      <alignment horizontal="left"/>
    </xf>
    <xf numFmtId="0" fontId="134" fillId="13" borderId="1" xfId="0" applyFont="1" applyFill="1" applyBorder="1"/>
    <xf numFmtId="0" fontId="127" fillId="0" borderId="0" xfId="0" applyFont="1" applyAlignment="1">
      <alignment horizontal="left" wrapText="1"/>
    </xf>
    <xf numFmtId="0" fontId="132" fillId="13" borderId="1" xfId="0" applyFont="1" applyFill="1" applyBorder="1"/>
    <xf numFmtId="0" fontId="117" fillId="17" borderId="158" xfId="0" applyFont="1" applyFill="1" applyBorder="1"/>
    <xf numFmtId="0" fontId="117" fillId="17" borderId="159" xfId="0" applyFont="1" applyFill="1" applyBorder="1"/>
    <xf numFmtId="0" fontId="1" fillId="0" borderId="166" xfId="0" applyFont="1" applyBorder="1"/>
    <xf numFmtId="0" fontId="122" fillId="13" borderId="167" xfId="0" applyFont="1" applyFill="1" applyBorder="1"/>
    <xf numFmtId="0" fontId="122" fillId="13" borderId="168" xfId="0" applyFont="1" applyFill="1" applyBorder="1"/>
    <xf numFmtId="0" fontId="1" fillId="0" borderId="169" xfId="0" applyFont="1" applyBorder="1"/>
    <xf numFmtId="0" fontId="132" fillId="13" borderId="170" xfId="0" applyFont="1" applyFill="1" applyBorder="1"/>
    <xf numFmtId="0" fontId="128" fillId="13" borderId="1" xfId="0" applyFont="1" applyFill="1" applyBorder="1" applyAlignment="1">
      <alignment horizontal="center" vertical="top"/>
    </xf>
    <xf numFmtId="0" fontId="133" fillId="13" borderId="170" xfId="0" applyFont="1" applyFill="1" applyBorder="1"/>
    <xf numFmtId="0" fontId="1" fillId="0" borderId="171" xfId="0" applyFont="1" applyBorder="1"/>
    <xf numFmtId="0" fontId="117" fillId="17" borderId="172" xfId="0" applyFont="1" applyFill="1" applyBorder="1"/>
    <xf numFmtId="0" fontId="117" fillId="17" borderId="173" xfId="0" applyFont="1" applyFill="1" applyBorder="1"/>
    <xf numFmtId="0" fontId="127" fillId="0" borderId="0" xfId="0" applyFont="1" applyAlignment="1">
      <alignment vertical="top"/>
    </xf>
    <xf numFmtId="0" fontId="127" fillId="0" borderId="0" xfId="0" applyFont="1" applyAlignment="1">
      <alignment vertical="top" wrapText="1"/>
    </xf>
    <xf numFmtId="0" fontId="127" fillId="0" borderId="0" xfId="0" applyFont="1" applyAlignment="1">
      <alignment vertical="top"/>
    </xf>
    <xf numFmtId="0" fontId="117" fillId="17" borderId="174" xfId="0" applyFont="1" applyFill="1" applyBorder="1"/>
    <xf numFmtId="0" fontId="135" fillId="0" borderId="0" xfId="0" applyFont="1" applyAlignment="1"/>
    <xf numFmtId="0" fontId="127" fillId="0" borderId="0" xfId="0" applyFont="1" applyAlignment="1">
      <alignment wrapText="1"/>
    </xf>
    <xf numFmtId="0" fontId="127" fillId="0" borderId="0" xfId="0" applyFont="1" applyAlignment="1">
      <alignment vertical="center"/>
    </xf>
    <xf numFmtId="0" fontId="123" fillId="13" borderId="1" xfId="0" applyFont="1" applyFill="1" applyBorder="1" applyAlignment="1">
      <alignment horizontal="left" vertical="top"/>
    </xf>
    <xf numFmtId="0" fontId="124" fillId="13" borderId="1" xfId="0" quotePrefix="1" applyFont="1" applyFill="1" applyBorder="1" applyAlignment="1">
      <alignment vertical="top"/>
    </xf>
    <xf numFmtId="0" fontId="123" fillId="0" borderId="0" xfId="0" applyFont="1" applyAlignment="1">
      <alignment vertical="top"/>
    </xf>
    <xf numFmtId="0" fontId="1" fillId="0" borderId="0" xfId="0" applyFont="1" applyAlignment="1">
      <alignment vertical="top" wrapText="1"/>
    </xf>
    <xf numFmtId="0" fontId="127" fillId="0" borderId="0" xfId="0" applyFont="1"/>
    <xf numFmtId="0" fontId="136" fillId="0" borderId="0" xfId="0" applyFont="1" applyAlignment="1">
      <alignment vertical="top"/>
    </xf>
    <xf numFmtId="0" fontId="123" fillId="0" borderId="0" xfId="0" applyFont="1" applyAlignment="1">
      <alignment vertical="top" wrapText="1"/>
    </xf>
    <xf numFmtId="0" fontId="125" fillId="13" borderId="170" xfId="0" applyFont="1" applyFill="1" applyBorder="1"/>
    <xf numFmtId="0" fontId="127" fillId="13" borderId="170" xfId="0" applyFont="1" applyFill="1" applyBorder="1"/>
    <xf numFmtId="0" fontId="127" fillId="13" borderId="170" xfId="0" applyFont="1" applyFill="1" applyBorder="1" applyAlignment="1">
      <alignment vertical="top" wrapText="1"/>
    </xf>
    <xf numFmtId="0" fontId="127" fillId="13" borderId="170" xfId="0" applyFont="1" applyFill="1" applyBorder="1" applyAlignment="1">
      <alignment vertical="top"/>
    </xf>
    <xf numFmtId="0" fontId="138" fillId="6" borderId="184" xfId="0" applyFont="1" applyFill="1" applyBorder="1" applyAlignment="1">
      <alignment horizontal="center"/>
    </xf>
    <xf numFmtId="0" fontId="1" fillId="17" borderId="172" xfId="0" applyFont="1" applyFill="1" applyBorder="1"/>
    <xf numFmtId="0" fontId="1" fillId="17" borderId="173" xfId="0" applyFont="1" applyFill="1" applyBorder="1"/>
    <xf numFmtId="0" fontId="131" fillId="13" borderId="167" xfId="0" applyFont="1" applyFill="1" applyBorder="1"/>
    <xf numFmtId="0" fontId="139" fillId="2" borderId="156" xfId="0" applyFont="1" applyFill="1" applyBorder="1" applyAlignment="1">
      <alignment horizontal="center" wrapText="1"/>
    </xf>
    <xf numFmtId="0" fontId="117" fillId="0" borderId="191" xfId="0" applyFont="1" applyBorder="1"/>
    <xf numFmtId="0" fontId="117" fillId="0" borderId="192" xfId="0" applyFont="1" applyBorder="1"/>
    <xf numFmtId="0" fontId="72" fillId="0" borderId="0" xfId="0" applyFont="1" applyAlignment="1">
      <alignment horizontal="left" vertical="top" wrapText="1"/>
    </xf>
    <xf numFmtId="0" fontId="1" fillId="0" borderId="201" xfId="0" applyFont="1" applyBorder="1"/>
    <xf numFmtId="0" fontId="131" fillId="13" borderId="202" xfId="0" applyFont="1" applyFill="1" applyBorder="1"/>
    <xf numFmtId="0" fontId="122" fillId="13" borderId="202" xfId="0" applyFont="1" applyFill="1" applyBorder="1"/>
    <xf numFmtId="0" fontId="122" fillId="13" borderId="203" xfId="0" applyFont="1" applyFill="1" applyBorder="1"/>
    <xf numFmtId="0" fontId="1" fillId="0" borderId="204" xfId="0" applyFont="1" applyBorder="1"/>
    <xf numFmtId="0" fontId="132" fillId="13" borderId="205" xfId="0" applyFont="1" applyFill="1" applyBorder="1"/>
    <xf numFmtId="0" fontId="133" fillId="13" borderId="205" xfId="0" applyFont="1" applyFill="1" applyBorder="1"/>
    <xf numFmtId="0" fontId="117" fillId="17" borderId="206" xfId="0" applyFont="1" applyFill="1" applyBorder="1"/>
    <xf numFmtId="0" fontId="117" fillId="17" borderId="207" xfId="0" applyFont="1" applyFill="1" applyBorder="1"/>
    <xf numFmtId="0" fontId="117" fillId="17" borderId="208" xfId="0" applyFont="1" applyFill="1" applyBorder="1"/>
    <xf numFmtId="0" fontId="127" fillId="0" borderId="0" xfId="0" applyFont="1" applyAlignment="1"/>
    <xf numFmtId="0" fontId="1" fillId="0" borderId="209" xfId="0" applyFont="1" applyBorder="1"/>
    <xf numFmtId="0" fontId="127" fillId="13" borderId="1" xfId="0" applyFont="1" applyFill="1" applyBorder="1" applyAlignment="1">
      <alignment vertical="center"/>
    </xf>
    <xf numFmtId="0" fontId="126" fillId="13" borderId="1" xfId="0" quotePrefix="1" applyFont="1" applyFill="1" applyBorder="1" applyAlignment="1">
      <alignment vertical="center"/>
    </xf>
    <xf numFmtId="0" fontId="123" fillId="13" borderId="1" xfId="0" applyFont="1" applyFill="1" applyBorder="1" applyAlignment="1">
      <alignment horizontal="left" vertical="center"/>
    </xf>
    <xf numFmtId="0" fontId="127" fillId="13" borderId="1" xfId="0" applyFont="1" applyFill="1" applyBorder="1" applyAlignment="1">
      <alignment horizontal="center" vertical="center"/>
    </xf>
    <xf numFmtId="0" fontId="117" fillId="0" borderId="210" xfId="0" applyFont="1" applyBorder="1"/>
    <xf numFmtId="0" fontId="117" fillId="0" borderId="211" xfId="0" applyFont="1" applyBorder="1"/>
    <xf numFmtId="0" fontId="74" fillId="0" borderId="0" xfId="0" applyFont="1" applyAlignment="1">
      <alignment horizontal="center"/>
    </xf>
    <xf numFmtId="0" fontId="104" fillId="0" borderId="0" xfId="0" applyFont="1" applyAlignment="1">
      <alignment horizontal="center" vertical="center" wrapText="1"/>
    </xf>
    <xf numFmtId="0" fontId="104" fillId="0" borderId="0" xfId="0" applyFont="1" applyAlignment="1">
      <alignment vertical="center" wrapText="1"/>
    </xf>
    <xf numFmtId="0" fontId="104" fillId="0" borderId="0" xfId="0" applyFont="1" applyAlignment="1">
      <alignment horizontal="left" vertical="center" wrapText="1"/>
    </xf>
    <xf numFmtId="1" fontId="104" fillId="0" borderId="0" xfId="0" applyNumberFormat="1" applyFont="1" applyAlignment="1">
      <alignment vertical="center" wrapText="1"/>
    </xf>
    <xf numFmtId="164" fontId="104" fillId="0" borderId="0" xfId="0" applyNumberFormat="1" applyFont="1" applyAlignment="1">
      <alignment horizontal="left" vertical="center" wrapText="1"/>
    </xf>
    <xf numFmtId="164" fontId="104" fillId="0" borderId="0" xfId="0" applyNumberFormat="1" applyFont="1" applyAlignment="1">
      <alignment vertical="center" wrapText="1"/>
    </xf>
    <xf numFmtId="0" fontId="104" fillId="0" borderId="38" xfId="0" applyFont="1" applyBorder="1" applyAlignment="1">
      <alignment horizontal="center" vertical="center" wrapText="1"/>
    </xf>
    <xf numFmtId="9" fontId="104" fillId="0" borderId="38" xfId="0" applyNumberFormat="1" applyFont="1" applyBorder="1" applyAlignment="1">
      <alignment horizontal="center" vertical="center" wrapText="1"/>
    </xf>
    <xf numFmtId="2" fontId="104" fillId="0" borderId="38" xfId="0" applyNumberFormat="1" applyFont="1" applyBorder="1" applyAlignment="1">
      <alignment horizontal="center" vertical="center" wrapText="1"/>
    </xf>
    <xf numFmtId="1" fontId="1" fillId="7" borderId="1" xfId="0" applyNumberFormat="1" applyFont="1" applyFill="1" applyBorder="1"/>
    <xf numFmtId="10" fontId="104" fillId="0" borderId="35" xfId="0" applyNumberFormat="1" applyFont="1" applyBorder="1" applyAlignment="1">
      <alignment vertical="center" wrapText="1"/>
    </xf>
    <xf numFmtId="0" fontId="1" fillId="7" borderId="1" xfId="0" applyFont="1" applyFill="1" applyBorder="1" applyAlignment="1">
      <alignment horizontal="center"/>
    </xf>
    <xf numFmtId="9" fontId="1" fillId="7" borderId="1" xfId="0" applyNumberFormat="1" applyFont="1" applyFill="1" applyBorder="1"/>
    <xf numFmtId="2" fontId="1" fillId="7" borderId="1" xfId="0" applyNumberFormat="1" applyFont="1" applyFill="1" applyBorder="1"/>
    <xf numFmtId="1" fontId="74" fillId="0" borderId="0" xfId="0" applyNumberFormat="1" applyFont="1"/>
    <xf numFmtId="0" fontId="140" fillId="0" borderId="0" xfId="0" applyFont="1" applyAlignment="1">
      <alignment horizontal="center"/>
    </xf>
    <xf numFmtId="0" fontId="140" fillId="0" borderId="0" xfId="0" applyFont="1"/>
    <xf numFmtId="1" fontId="1" fillId="0" borderId="0" xfId="0" applyNumberFormat="1" applyFont="1" applyAlignment="1">
      <alignment horizontal="left"/>
    </xf>
    <xf numFmtId="0" fontId="1" fillId="7" borderId="38" xfId="0" applyFont="1" applyFill="1" applyBorder="1" applyAlignment="1">
      <alignment horizontal="center" vertical="center" wrapText="1"/>
    </xf>
    <xf numFmtId="0" fontId="141" fillId="7" borderId="38" xfId="0" quotePrefix="1" applyFont="1" applyFill="1" applyBorder="1" applyAlignment="1">
      <alignment horizontal="center" vertical="center"/>
    </xf>
    <xf numFmtId="0" fontId="141" fillId="7" borderId="38" xfId="0" quotePrefix="1" applyFont="1" applyFill="1" applyBorder="1" applyAlignment="1">
      <alignment horizontal="center"/>
    </xf>
    <xf numFmtId="0" fontId="141" fillId="0" borderId="0" xfId="0" applyFont="1" applyAlignment="1">
      <alignment horizontal="center"/>
    </xf>
    <xf numFmtId="10" fontId="1" fillId="7" borderId="38" xfId="0" applyNumberFormat="1" applyFont="1" applyFill="1" applyBorder="1"/>
    <xf numFmtId="1" fontId="1" fillId="7" borderId="38" xfId="0" applyNumberFormat="1" applyFont="1" applyFill="1" applyBorder="1" applyAlignment="1">
      <alignment horizontal="center"/>
    </xf>
    <xf numFmtId="0" fontId="1" fillId="7" borderId="215" xfId="0" applyFont="1" applyFill="1" applyBorder="1"/>
    <xf numFmtId="0" fontId="1" fillId="7" borderId="1" xfId="0" applyFont="1" applyFill="1" applyBorder="1" applyAlignment="1">
      <alignment horizontal="center" vertical="center"/>
    </xf>
    <xf numFmtId="14" fontId="1" fillId="7" borderId="1" xfId="0" applyNumberFormat="1" applyFont="1" applyFill="1" applyBorder="1" applyAlignment="1">
      <alignment horizontal="left"/>
    </xf>
    <xf numFmtId="0" fontId="1" fillId="7" borderId="1" xfId="0" applyFont="1" applyFill="1" applyBorder="1" applyAlignment="1"/>
    <xf numFmtId="1" fontId="1" fillId="0" borderId="0" xfId="0" applyNumberFormat="1" applyFont="1"/>
    <xf numFmtId="1" fontId="1" fillId="0" borderId="0" xfId="0" applyNumberFormat="1" applyFont="1" applyAlignment="1">
      <alignment horizontal="center"/>
    </xf>
    <xf numFmtId="0" fontId="142" fillId="0" borderId="0" xfId="0" applyFont="1"/>
    <xf numFmtId="0" fontId="143" fillId="0" borderId="0" xfId="0" applyFont="1"/>
    <xf numFmtId="0" fontId="6" fillId="20" borderId="38" xfId="0" applyFont="1" applyFill="1" applyBorder="1"/>
    <xf numFmtId="0" fontId="5" fillId="14" borderId="38" xfId="0" applyFont="1" applyFill="1" applyBorder="1" applyAlignment="1">
      <alignment horizontal="center"/>
    </xf>
    <xf numFmtId="0" fontId="5" fillId="21" borderId="38" xfId="0" applyFont="1" applyFill="1" applyBorder="1" applyAlignment="1">
      <alignment horizontal="center"/>
    </xf>
    <xf numFmtId="0" fontId="5" fillId="2" borderId="38" xfId="0" applyFont="1" applyFill="1" applyBorder="1" applyAlignment="1">
      <alignment horizontal="center"/>
    </xf>
    <xf numFmtId="0" fontId="142" fillId="16" borderId="38" xfId="0" applyFont="1" applyFill="1" applyBorder="1"/>
    <xf numFmtId="0" fontId="1" fillId="7" borderId="38" xfId="0" applyFont="1" applyFill="1" applyBorder="1"/>
    <xf numFmtId="0" fontId="46" fillId="14" borderId="38" xfId="0" applyFont="1" applyFill="1" applyBorder="1" applyAlignment="1">
      <alignment horizontal="center"/>
    </xf>
    <xf numFmtId="0" fontId="46" fillId="21" borderId="38" xfId="0" applyFont="1" applyFill="1" applyBorder="1" applyAlignment="1">
      <alignment horizontal="center"/>
    </xf>
    <xf numFmtId="0" fontId="46" fillId="2" borderId="38" xfId="0" applyFont="1" applyFill="1" applyBorder="1" applyAlignment="1">
      <alignment horizontal="center"/>
    </xf>
    <xf numFmtId="0" fontId="2" fillId="3" borderId="2" xfId="0" applyFont="1" applyFill="1" applyBorder="1" applyAlignment="1">
      <alignment horizontal="center" vertical="center"/>
    </xf>
    <xf numFmtId="0" fontId="3" fillId="0" borderId="3" xfId="0" applyFont="1" applyBorder="1"/>
    <xf numFmtId="0" fontId="3" fillId="0" borderId="4" xfId="0" applyFont="1" applyBorder="1"/>
    <xf numFmtId="0" fontId="4" fillId="3" borderId="2" xfId="0" applyFont="1" applyFill="1" applyBorder="1" applyAlignment="1">
      <alignment horizontal="center" vertical="center"/>
    </xf>
    <xf numFmtId="0" fontId="6" fillId="5" borderId="2" xfId="0" applyFont="1" applyFill="1" applyBorder="1" applyAlignment="1">
      <alignment horizontal="left" wrapText="1"/>
    </xf>
    <xf numFmtId="0" fontId="3" fillId="0" borderId="11" xfId="0" applyFont="1" applyBorder="1"/>
    <xf numFmtId="0" fontId="5" fillId="5" borderId="2" xfId="0" applyFont="1" applyFill="1" applyBorder="1" applyAlignment="1">
      <alignment horizontal="center"/>
    </xf>
    <xf numFmtId="0" fontId="6" fillId="5" borderId="2" xfId="0" applyFont="1" applyFill="1" applyBorder="1"/>
    <xf numFmtId="0" fontId="5" fillId="5" borderId="6" xfId="0" applyFont="1" applyFill="1" applyBorder="1" applyAlignment="1">
      <alignment horizontal="center"/>
    </xf>
    <xf numFmtId="0" fontId="3" fillId="0" borderId="7" xfId="0" applyFont="1" applyBorder="1"/>
    <xf numFmtId="0" fontId="5" fillId="5" borderId="2" xfId="0" applyFont="1" applyFill="1" applyBorder="1" applyAlignment="1">
      <alignment horizontal="center" vertical="top"/>
    </xf>
    <xf numFmtId="0" fontId="5" fillId="5" borderId="2" xfId="0" applyFont="1" applyFill="1" applyBorder="1" applyAlignment="1">
      <alignment horizontal="left" vertical="top" wrapText="1"/>
    </xf>
    <xf numFmtId="0" fontId="6" fillId="5" borderId="2" xfId="0" applyFont="1" applyFill="1" applyBorder="1" applyAlignment="1">
      <alignment horizontal="left" vertical="top" wrapText="1"/>
    </xf>
    <xf numFmtId="0" fontId="9" fillId="0" borderId="16" xfId="0" applyFont="1" applyBorder="1" applyAlignment="1">
      <alignment horizontal="left" vertical="center"/>
    </xf>
    <xf numFmtId="0" fontId="3" fillId="0" borderId="17" xfId="0" applyFont="1" applyBorder="1"/>
    <xf numFmtId="0" fontId="25" fillId="0" borderId="0" xfId="0" applyFont="1" applyAlignment="1">
      <alignment horizontal="center" vertical="center"/>
    </xf>
    <xf numFmtId="0" fontId="0" fillId="0" borderId="0" xfId="0" applyFont="1" applyAlignment="1"/>
    <xf numFmtId="164" fontId="19" fillId="0" borderId="17" xfId="0" applyNumberFormat="1" applyFont="1" applyBorder="1" applyAlignment="1">
      <alignment horizontal="center" vertical="center" shrinkToFit="1"/>
    </xf>
    <xf numFmtId="1" fontId="9" fillId="0" borderId="17" xfId="0" applyNumberFormat="1" applyFont="1" applyBorder="1" applyAlignment="1">
      <alignment horizontal="center" vertical="center"/>
    </xf>
    <xf numFmtId="164" fontId="19" fillId="0" borderId="17" xfId="0" applyNumberFormat="1" applyFont="1" applyBorder="1" applyAlignment="1">
      <alignment horizontal="left" vertical="center"/>
    </xf>
    <xf numFmtId="0" fontId="3" fillId="0" borderId="18" xfId="0" applyFont="1" applyBorder="1"/>
    <xf numFmtId="1" fontId="22" fillId="0" borderId="16" xfId="0" applyNumberFormat="1" applyFont="1" applyBorder="1" applyAlignment="1">
      <alignment horizontal="center" vertical="center" shrinkToFit="1"/>
    </xf>
    <xf numFmtId="1" fontId="23" fillId="0" borderId="17" xfId="0" applyNumberFormat="1" applyFont="1" applyBorder="1" applyAlignment="1">
      <alignment horizontal="center" vertical="center"/>
    </xf>
    <xf numFmtId="0" fontId="9" fillId="0" borderId="16" xfId="0" applyFont="1" applyBorder="1" applyAlignment="1">
      <alignment horizontal="center" vertical="center"/>
    </xf>
    <xf numFmtId="164" fontId="9" fillId="0" borderId="16" xfId="0" applyNumberFormat="1" applyFont="1" applyBorder="1" applyAlignment="1">
      <alignment horizontal="left" vertical="center"/>
    </xf>
    <xf numFmtId="0" fontId="1" fillId="0" borderId="0" xfId="0" applyFont="1" applyAlignment="1">
      <alignment horizontal="center"/>
    </xf>
    <xf numFmtId="0" fontId="9" fillId="0" borderId="17" xfId="0" applyFont="1" applyBorder="1" applyAlignment="1">
      <alignment horizontal="center" vertical="center"/>
    </xf>
    <xf numFmtId="0" fontId="17" fillId="0" borderId="17" xfId="0" applyFont="1" applyBorder="1" applyAlignment="1">
      <alignment horizontal="left" vertical="center" wrapText="1"/>
    </xf>
    <xf numFmtId="0" fontId="16" fillId="0" borderId="34" xfId="0" applyFont="1" applyBorder="1" applyAlignment="1">
      <alignment horizontal="center"/>
    </xf>
    <xf numFmtId="0" fontId="3" fillId="0" borderId="35" xfId="0" applyFont="1" applyBorder="1"/>
    <xf numFmtId="0" fontId="16" fillId="0" borderId="33" xfId="0" applyFont="1" applyBorder="1" applyAlignment="1">
      <alignment horizontal="center" vertical="center"/>
    </xf>
    <xf numFmtId="0" fontId="3" fillId="0" borderId="37" xfId="0" applyFont="1" applyBorder="1"/>
    <xf numFmtId="1" fontId="9" fillId="8" borderId="21" xfId="0" applyNumberFormat="1" applyFont="1" applyFill="1" applyBorder="1" applyAlignment="1">
      <alignment horizontal="center" vertical="center"/>
    </xf>
    <xf numFmtId="0" fontId="3" fillId="0" borderId="19" xfId="0" applyFont="1" applyBorder="1"/>
    <xf numFmtId="164" fontId="9" fillId="0" borderId="17" xfId="0" applyNumberFormat="1" applyFont="1" applyBorder="1" applyAlignment="1">
      <alignment horizontal="left" vertical="center"/>
    </xf>
    <xf numFmtId="0" fontId="9" fillId="0" borderId="26" xfId="0" applyFont="1" applyBorder="1" applyAlignment="1">
      <alignment horizontal="center" vertical="center"/>
    </xf>
    <xf numFmtId="0" fontId="3" fillId="0" borderId="27" xfId="0" applyFont="1" applyBorder="1"/>
    <xf numFmtId="0" fontId="3" fillId="0" borderId="28" xfId="0" applyFont="1" applyBorder="1"/>
    <xf numFmtId="0" fontId="3" fillId="0" borderId="30" xfId="0" applyFont="1" applyBorder="1"/>
    <xf numFmtId="0" fontId="3" fillId="0" borderId="31" xfId="0" applyFont="1" applyBorder="1"/>
    <xf numFmtId="0" fontId="3" fillId="0" borderId="32" xfId="0" applyFont="1" applyBorder="1"/>
    <xf numFmtId="164" fontId="9" fillId="7" borderId="16" xfId="0" applyNumberFormat="1" applyFont="1" applyFill="1" applyBorder="1" applyAlignment="1">
      <alignment horizontal="left" vertical="center"/>
    </xf>
    <xf numFmtId="0" fontId="16" fillId="7" borderId="23" xfId="0" applyFont="1" applyFill="1" applyBorder="1" applyAlignment="1">
      <alignment horizontal="center" vertical="center"/>
    </xf>
    <xf numFmtId="0" fontId="3" fillId="0" borderId="24" xfId="0" applyFont="1" applyBorder="1"/>
    <xf numFmtId="0" fontId="3" fillId="0" borderId="25" xfId="0" applyFont="1" applyBorder="1"/>
    <xf numFmtId="0" fontId="7" fillId="0" borderId="0" xfId="0" applyFont="1" applyAlignment="1">
      <alignment horizontal="center" vertical="top"/>
    </xf>
    <xf numFmtId="0" fontId="7" fillId="7" borderId="2" xfId="0" applyFont="1" applyFill="1" applyBorder="1" applyAlignment="1">
      <alignment horizontal="center" vertical="top"/>
    </xf>
    <xf numFmtId="0" fontId="10" fillId="0" borderId="0" xfId="0" applyFont="1" applyAlignment="1">
      <alignment horizontal="left" vertical="top" wrapText="1"/>
    </xf>
    <xf numFmtId="0" fontId="9" fillId="7" borderId="16" xfId="0" applyFont="1" applyFill="1" applyBorder="1" applyAlignment="1">
      <alignment horizontal="left" vertical="center"/>
    </xf>
    <xf numFmtId="0" fontId="12" fillId="0" borderId="0" xfId="0" applyFont="1" applyAlignment="1">
      <alignment horizontal="center"/>
    </xf>
    <xf numFmtId="1" fontId="9" fillId="0" borderId="16" xfId="0" applyNumberFormat="1" applyFont="1" applyBorder="1" applyAlignment="1">
      <alignment horizontal="left" vertical="center"/>
    </xf>
    <xf numFmtId="1" fontId="9" fillId="7" borderId="21" xfId="0" applyNumberFormat="1" applyFont="1" applyFill="1" applyBorder="1" applyAlignment="1">
      <alignment horizontal="center" vertical="center"/>
    </xf>
    <xf numFmtId="0" fontId="34" fillId="0" borderId="0" xfId="0" applyFont="1" applyAlignment="1">
      <alignment horizontal="center" vertical="center"/>
    </xf>
    <xf numFmtId="0" fontId="30" fillId="0" borderId="0" xfId="0" applyFont="1" applyAlignment="1">
      <alignment horizontal="center"/>
    </xf>
    <xf numFmtId="0" fontId="28" fillId="0" borderId="0" xfId="0" applyFont="1" applyAlignment="1">
      <alignment horizontal="center" vertical="center"/>
    </xf>
    <xf numFmtId="0" fontId="29"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9" fillId="0" borderId="26" xfId="0" applyFont="1" applyBorder="1" applyAlignment="1">
      <alignment horizontal="left" vertical="center"/>
    </xf>
    <xf numFmtId="0" fontId="35" fillId="0" borderId="0" xfId="0" applyFont="1" applyAlignment="1">
      <alignment horizontal="center"/>
    </xf>
    <xf numFmtId="0" fontId="22" fillId="0" borderId="0" xfId="0" applyFont="1" applyAlignment="1">
      <alignment horizontal="center"/>
    </xf>
    <xf numFmtId="164" fontId="9" fillId="0" borderId="0" xfId="0" applyNumberFormat="1" applyFont="1" applyAlignment="1">
      <alignment horizontal="left"/>
    </xf>
    <xf numFmtId="0" fontId="7" fillId="0" borderId="42" xfId="0" applyFont="1" applyBorder="1" applyAlignment="1">
      <alignment horizontal="center"/>
    </xf>
    <xf numFmtId="0" fontId="3" fillId="0" borderId="43" xfId="0" applyFont="1" applyBorder="1"/>
    <xf numFmtId="0" fontId="36" fillId="0" borderId="42" xfId="0" applyFont="1" applyBorder="1" applyAlignment="1">
      <alignment horizontal="center"/>
    </xf>
    <xf numFmtId="0" fontId="9" fillId="0" borderId="0" xfId="0" applyFont="1" applyAlignment="1">
      <alignment horizontal="left" vertical="center" wrapText="1"/>
    </xf>
    <xf numFmtId="0" fontId="40" fillId="6" borderId="33" xfId="0" applyFont="1" applyFill="1" applyBorder="1" applyAlignment="1">
      <alignment horizontal="center" vertical="center" wrapText="1"/>
    </xf>
    <xf numFmtId="0" fontId="3" fillId="0" borderId="48" xfId="0" applyFont="1" applyBorder="1"/>
    <xf numFmtId="0" fontId="3" fillId="0" borderId="49" xfId="0" applyFont="1" applyBorder="1"/>
    <xf numFmtId="0" fontId="39" fillId="0" borderId="0" xfId="0" applyFont="1" applyAlignment="1">
      <alignment horizontal="center" vertical="center"/>
    </xf>
    <xf numFmtId="0" fontId="40" fillId="10" borderId="33" xfId="0" applyFont="1" applyFill="1" applyBorder="1" applyAlignment="1">
      <alignment horizontal="center" vertical="center" wrapText="1"/>
    </xf>
    <xf numFmtId="0" fontId="40" fillId="10" borderId="33" xfId="0" applyFont="1" applyFill="1" applyBorder="1" applyAlignment="1">
      <alignment horizontal="center" vertical="center" wrapText="1" readingOrder="1"/>
    </xf>
    <xf numFmtId="0" fontId="41" fillId="10" borderId="34" xfId="0" applyFont="1" applyFill="1" applyBorder="1" applyAlignment="1">
      <alignment horizontal="center" vertical="top" wrapText="1"/>
    </xf>
    <xf numFmtId="0" fontId="3" fillId="0" borderId="47" xfId="0" applyFont="1" applyBorder="1"/>
    <xf numFmtId="0" fontId="46" fillId="0" borderId="0" xfId="0" applyFont="1" applyAlignment="1">
      <alignment horizontal="center"/>
    </xf>
    <xf numFmtId="0" fontId="1" fillId="0" borderId="34" xfId="0" applyFont="1" applyBorder="1" applyAlignment="1">
      <alignment horizontal="center" vertical="top" wrapText="1"/>
    </xf>
    <xf numFmtId="0" fontId="1" fillId="0" borderId="34" xfId="0" applyFont="1" applyBorder="1" applyAlignment="1">
      <alignment horizontal="center" vertical="center"/>
    </xf>
    <xf numFmtId="0" fontId="1" fillId="0" borderId="47" xfId="0" applyFont="1" applyBorder="1" applyAlignment="1">
      <alignment horizontal="center"/>
    </xf>
    <xf numFmtId="0" fontId="1" fillId="0" borderId="0" xfId="0" applyFont="1" applyAlignment="1">
      <alignment horizontal="left"/>
    </xf>
    <xf numFmtId="0" fontId="1" fillId="0" borderId="47" xfId="0" quotePrefix="1" applyFont="1" applyBorder="1" applyAlignment="1">
      <alignment horizontal="center"/>
    </xf>
    <xf numFmtId="0" fontId="1" fillId="0" borderId="0" xfId="0" applyFont="1" applyAlignment="1">
      <alignment horizontal="left" vertical="center"/>
    </xf>
    <xf numFmtId="0" fontId="23" fillId="0" borderId="53" xfId="0" applyFont="1" applyBorder="1" applyAlignment="1">
      <alignment horizontal="center" vertical="center"/>
    </xf>
    <xf numFmtId="0" fontId="3" fillId="0" borderId="56" xfId="0" applyFont="1" applyBorder="1"/>
    <xf numFmtId="0" fontId="23" fillId="0" borderId="54" xfId="0" applyFont="1" applyBorder="1" applyAlignment="1">
      <alignment horizontal="center" vertical="center"/>
    </xf>
    <xf numFmtId="0" fontId="3" fillId="0" borderId="40" xfId="0" applyFont="1" applyBorder="1"/>
    <xf numFmtId="0" fontId="23" fillId="0" borderId="54" xfId="0" applyFont="1" applyBorder="1" applyAlignment="1">
      <alignment horizontal="center"/>
    </xf>
    <xf numFmtId="0" fontId="3" fillId="0" borderId="41" xfId="0" applyFont="1" applyBorder="1"/>
    <xf numFmtId="0" fontId="49" fillId="0" borderId="30" xfId="0" quotePrefix="1" applyFont="1" applyBorder="1" applyAlignment="1">
      <alignment horizontal="center"/>
    </xf>
    <xf numFmtId="0" fontId="3" fillId="0" borderId="57" xfId="0" applyFont="1" applyBorder="1"/>
    <xf numFmtId="0" fontId="48" fillId="0" borderId="16" xfId="0" applyFont="1" applyBorder="1" applyAlignment="1">
      <alignment horizontal="left" vertical="center" wrapText="1"/>
    </xf>
    <xf numFmtId="0" fontId="36" fillId="0" borderId="16" xfId="0" applyFont="1" applyBorder="1" applyAlignment="1">
      <alignment horizontal="left" vertical="center" wrapText="1"/>
    </xf>
    <xf numFmtId="164" fontId="48" fillId="0" borderId="0" xfId="0" applyNumberFormat="1" applyFont="1" applyAlignment="1">
      <alignment horizontal="left"/>
    </xf>
    <xf numFmtId="0" fontId="36" fillId="0" borderId="16" xfId="0" applyFont="1" applyBorder="1" applyAlignment="1">
      <alignment horizontal="left" vertical="center"/>
    </xf>
    <xf numFmtId="0" fontId="9" fillId="0" borderId="0" xfId="0" applyFont="1" applyAlignment="1">
      <alignment horizontal="center"/>
    </xf>
    <xf numFmtId="0" fontId="7" fillId="0" borderId="0" xfId="0" applyFont="1" applyAlignment="1">
      <alignment horizontal="center"/>
    </xf>
    <xf numFmtId="0" fontId="23" fillId="0" borderId="0" xfId="0" applyFont="1" applyAlignment="1">
      <alignment horizontal="left" vertical="center" wrapText="1"/>
    </xf>
    <xf numFmtId="0" fontId="48" fillId="0" borderId="0" xfId="0" applyFont="1" applyAlignment="1">
      <alignment horizontal="left" vertical="center" wrapText="1"/>
    </xf>
    <xf numFmtId="0" fontId="50" fillId="0" borderId="16" xfId="0" applyFont="1" applyBorder="1" applyAlignment="1">
      <alignment horizontal="left" vertical="center" wrapText="1"/>
    </xf>
    <xf numFmtId="0" fontId="50" fillId="0" borderId="30" xfId="0" applyFont="1" applyBorder="1" applyAlignment="1">
      <alignment horizontal="left" vertical="center" wrapText="1"/>
    </xf>
    <xf numFmtId="0" fontId="50" fillId="0" borderId="26" xfId="0" applyFont="1" applyBorder="1" applyAlignment="1">
      <alignment horizontal="left" vertical="center" wrapText="1"/>
    </xf>
    <xf numFmtId="0" fontId="24" fillId="0" borderId="16" xfId="0" applyFont="1" applyBorder="1" applyAlignment="1">
      <alignment horizontal="left" vertical="center" wrapText="1"/>
    </xf>
    <xf numFmtId="0" fontId="50" fillId="0" borderId="20" xfId="0" applyFont="1" applyBorder="1" applyAlignment="1">
      <alignment horizontal="left" vertical="center" wrapText="1"/>
    </xf>
    <xf numFmtId="0" fontId="61" fillId="0" borderId="17" xfId="0" applyFont="1" applyBorder="1" applyAlignment="1">
      <alignment horizontal="left" vertical="center" wrapText="1"/>
    </xf>
    <xf numFmtId="0" fontId="24" fillId="0" borderId="17" xfId="0" applyFont="1" applyBorder="1" applyAlignment="1">
      <alignment horizontal="left" vertical="center" wrapText="1"/>
    </xf>
    <xf numFmtId="0" fontId="65" fillId="0" borderId="69" xfId="0" applyFont="1" applyBorder="1" applyAlignment="1">
      <alignment horizontal="left" vertical="top" wrapText="1"/>
    </xf>
    <xf numFmtId="0" fontId="3" fillId="0" borderId="59" xfId="0" applyFont="1" applyBorder="1"/>
    <xf numFmtId="0" fontId="3" fillId="0" borderId="58" xfId="0" applyFont="1" applyBorder="1"/>
    <xf numFmtId="0" fontId="66" fillId="0" borderId="69" xfId="0" applyFont="1" applyBorder="1" applyAlignment="1">
      <alignment horizontal="left" vertical="top" wrapText="1"/>
    </xf>
    <xf numFmtId="0" fontId="50" fillId="0" borderId="66" xfId="0" applyFont="1" applyBorder="1" applyAlignment="1">
      <alignment horizontal="left" vertical="center" wrapText="1"/>
    </xf>
    <xf numFmtId="0" fontId="3" fillId="0" borderId="62" xfId="0" applyFont="1" applyBorder="1"/>
    <xf numFmtId="0" fontId="3" fillId="0" borderId="63" xfId="0" applyFont="1" applyBorder="1"/>
    <xf numFmtId="0" fontId="3" fillId="0" borderId="73" xfId="0" applyFont="1" applyBorder="1"/>
    <xf numFmtId="0" fontId="50" fillId="0" borderId="17" xfId="0" applyFont="1" applyBorder="1" applyAlignment="1">
      <alignment horizontal="left" vertical="center" wrapText="1"/>
    </xf>
    <xf numFmtId="0" fontId="50" fillId="0" borderId="16" xfId="0" applyFont="1" applyBorder="1" applyAlignment="1">
      <alignment horizontal="left" vertical="center"/>
    </xf>
    <xf numFmtId="0" fontId="50" fillId="0" borderId="20" xfId="0" applyFont="1" applyBorder="1" applyAlignment="1">
      <alignment horizontal="left" vertical="center"/>
    </xf>
    <xf numFmtId="0" fontId="63" fillId="0" borderId="69" xfId="0" applyFont="1" applyBorder="1" applyAlignment="1">
      <alignment horizontal="left" vertical="top" wrapText="1"/>
    </xf>
    <xf numFmtId="0" fontId="3" fillId="0" borderId="65" xfId="0" applyFont="1" applyBorder="1"/>
    <xf numFmtId="0" fontId="50" fillId="0" borderId="30" xfId="0" applyFont="1" applyBorder="1" applyAlignment="1">
      <alignment horizontal="left" vertical="center"/>
    </xf>
    <xf numFmtId="0" fontId="50" fillId="0" borderId="78" xfId="0" applyFont="1" applyBorder="1" applyAlignment="1">
      <alignment horizontal="left" vertical="center" wrapText="1"/>
    </xf>
    <xf numFmtId="0" fontId="3" fillId="0" borderId="45" xfId="0" applyFont="1" applyBorder="1"/>
    <xf numFmtId="0" fontId="24" fillId="0" borderId="84" xfId="0" applyFont="1" applyBorder="1" applyAlignment="1">
      <alignment horizontal="left" vertical="center" wrapText="1"/>
    </xf>
    <xf numFmtId="0" fontId="3" fillId="0" borderId="82" xfId="0" applyFont="1" applyBorder="1"/>
    <xf numFmtId="0" fontId="61" fillId="0" borderId="82" xfId="0" applyFont="1" applyBorder="1" applyAlignment="1">
      <alignment horizontal="left" vertical="center" wrapText="1"/>
    </xf>
    <xf numFmtId="0" fontId="66" fillId="0" borderId="59" xfId="0" applyFont="1" applyBorder="1" applyAlignment="1">
      <alignment horizontal="left" vertical="top" wrapText="1"/>
    </xf>
    <xf numFmtId="0" fontId="50" fillId="0" borderId="16" xfId="0" applyFont="1" applyBorder="1" applyAlignment="1">
      <alignment horizontal="center" vertical="center" wrapText="1"/>
    </xf>
    <xf numFmtId="0" fontId="50" fillId="0" borderId="30" xfId="0" applyFont="1" applyBorder="1" applyAlignment="1">
      <alignment horizontal="center" vertical="center" wrapText="1"/>
    </xf>
    <xf numFmtId="0" fontId="24" fillId="0" borderId="16" xfId="0" applyFont="1" applyBorder="1" applyAlignment="1">
      <alignment horizontal="left" vertical="top" wrapText="1"/>
    </xf>
    <xf numFmtId="0" fontId="24" fillId="0" borderId="30" xfId="0" applyFont="1" applyBorder="1" applyAlignment="1">
      <alignment horizontal="left" vertical="center" wrapText="1"/>
    </xf>
    <xf numFmtId="0" fontId="3" fillId="0" borderId="77" xfId="0" applyFont="1" applyBorder="1"/>
    <xf numFmtId="0" fontId="61" fillId="0" borderId="16" xfId="0" applyFont="1" applyBorder="1" applyAlignment="1">
      <alignment horizontal="left" vertical="center" wrapText="1"/>
    </xf>
    <xf numFmtId="164" fontId="24" fillId="0" borderId="0" xfId="0" applyNumberFormat="1" applyFont="1" applyAlignment="1">
      <alignment horizontal="left"/>
    </xf>
    <xf numFmtId="0" fontId="24" fillId="0" borderId="0" xfId="0" applyFont="1" applyAlignment="1">
      <alignment horizontal="left" vertical="center" wrapText="1"/>
    </xf>
    <xf numFmtId="0" fontId="50" fillId="0" borderId="31" xfId="0" applyFont="1" applyBorder="1" applyAlignment="1">
      <alignment horizontal="left" vertical="center" wrapText="1"/>
    </xf>
    <xf numFmtId="0" fontId="24" fillId="0" borderId="17" xfId="0" applyFont="1" applyBorder="1" applyAlignment="1">
      <alignment horizontal="left" vertical="top" wrapText="1"/>
    </xf>
    <xf numFmtId="0" fontId="50" fillId="0" borderId="16" xfId="0" applyFont="1" applyBorder="1" applyAlignment="1">
      <alignment horizontal="left" vertical="top" wrapText="1"/>
    </xf>
    <xf numFmtId="0" fontId="27" fillId="0" borderId="17" xfId="0" applyFont="1" applyBorder="1" applyAlignment="1">
      <alignment horizontal="left" vertical="center" wrapText="1"/>
    </xf>
    <xf numFmtId="0" fontId="68" fillId="0" borderId="69" xfId="0" applyFont="1" applyBorder="1" applyAlignment="1">
      <alignment horizontal="left" vertical="top" wrapText="1"/>
    </xf>
    <xf numFmtId="0" fontId="65" fillId="0" borderId="59" xfId="0" applyFont="1" applyBorder="1" applyAlignment="1">
      <alignment horizontal="left" vertical="top" wrapText="1"/>
    </xf>
    <xf numFmtId="0" fontId="50" fillId="0" borderId="17" xfId="0" applyFont="1" applyBorder="1" applyAlignment="1">
      <alignment horizontal="left" vertical="top" wrapText="1"/>
    </xf>
    <xf numFmtId="0" fontId="65" fillId="0" borderId="16" xfId="0" applyFont="1" applyBorder="1" applyAlignment="1">
      <alignment horizontal="center" vertical="top" wrapText="1"/>
    </xf>
    <xf numFmtId="0" fontId="50" fillId="0" borderId="27" xfId="0" applyFont="1" applyBorder="1" applyAlignment="1">
      <alignment horizontal="left" vertical="center" wrapText="1"/>
    </xf>
    <xf numFmtId="0" fontId="50" fillId="0" borderId="17" xfId="0" applyFont="1" applyBorder="1" applyAlignment="1">
      <alignment horizontal="left" vertical="center"/>
    </xf>
    <xf numFmtId="0" fontId="50" fillId="0" borderId="62" xfId="0" applyFont="1" applyBorder="1" applyAlignment="1">
      <alignment horizontal="left" vertical="top" wrapText="1"/>
    </xf>
    <xf numFmtId="0" fontId="50" fillId="0" borderId="30" xfId="0" applyFont="1" applyBorder="1" applyAlignment="1">
      <alignment vertical="center" wrapText="1"/>
    </xf>
    <xf numFmtId="0" fontId="50" fillId="0" borderId="16" xfId="0" applyFont="1" applyBorder="1" applyAlignment="1">
      <alignment vertical="center" wrapText="1"/>
    </xf>
    <xf numFmtId="0" fontId="50" fillId="0" borderId="16" xfId="0" applyFont="1" applyBorder="1" applyAlignment="1">
      <alignment horizontal="left" wrapText="1"/>
    </xf>
    <xf numFmtId="0" fontId="50" fillId="0" borderId="66" xfId="0" applyFont="1" applyBorder="1" applyAlignment="1">
      <alignment horizontal="left" vertical="center"/>
    </xf>
    <xf numFmtId="0" fontId="50" fillId="0" borderId="62" xfId="0" applyFont="1" applyBorder="1" applyAlignment="1">
      <alignment horizontal="left" vertical="center" wrapText="1"/>
    </xf>
    <xf numFmtId="0" fontId="24" fillId="0" borderId="27" xfId="0" applyFont="1" applyBorder="1" applyAlignment="1">
      <alignment horizontal="left" vertical="center" wrapText="1"/>
    </xf>
    <xf numFmtId="0" fontId="61" fillId="0" borderId="16" xfId="0" applyFont="1" applyBorder="1" applyAlignment="1">
      <alignment horizontal="left" vertical="center"/>
    </xf>
    <xf numFmtId="0" fontId="63" fillId="0" borderId="20" xfId="0" applyFont="1" applyBorder="1" applyAlignment="1">
      <alignment horizontal="left" vertical="top" wrapText="1"/>
    </xf>
    <xf numFmtId="0" fontId="3" fillId="0" borderId="20" xfId="0" applyFont="1" applyBorder="1"/>
    <xf numFmtId="0" fontId="53" fillId="0" borderId="0" xfId="0" applyFont="1" applyAlignment="1">
      <alignment horizontal="center"/>
    </xf>
    <xf numFmtId="0" fontId="54" fillId="0" borderId="0" xfId="0" applyFont="1" applyAlignment="1">
      <alignment horizontal="center"/>
    </xf>
    <xf numFmtId="0" fontId="59" fillId="13" borderId="16" xfId="0" applyFont="1" applyFill="1" applyBorder="1" applyAlignment="1">
      <alignment horizontal="left" vertical="center" wrapText="1"/>
    </xf>
    <xf numFmtId="0" fontId="27" fillId="0" borderId="69" xfId="0" applyFont="1" applyBorder="1" applyAlignment="1">
      <alignment horizontal="center" vertical="center"/>
    </xf>
    <xf numFmtId="0" fontId="27" fillId="0" borderId="26" xfId="0" applyFont="1" applyBorder="1" applyAlignment="1">
      <alignment horizontal="center" vertical="center" wrapText="1"/>
    </xf>
    <xf numFmtId="0" fontId="24" fillId="0" borderId="69" xfId="0" applyFont="1" applyBorder="1" applyAlignment="1">
      <alignment horizontal="center" vertical="center" textRotation="90" wrapText="1"/>
    </xf>
    <xf numFmtId="0" fontId="50" fillId="0" borderId="59" xfId="0" applyFont="1" applyBorder="1" applyAlignment="1">
      <alignment horizontal="center" vertical="center" wrapText="1"/>
    </xf>
    <xf numFmtId="0" fontId="61" fillId="0" borderId="31" xfId="0" applyFont="1" applyBorder="1" applyAlignment="1">
      <alignment horizontal="left" vertical="center"/>
    </xf>
    <xf numFmtId="0" fontId="24" fillId="0" borderId="54" xfId="0" applyFont="1" applyBorder="1" applyAlignment="1">
      <alignment horizontal="left" vertical="top" wrapText="1"/>
    </xf>
    <xf numFmtId="0" fontId="3" fillId="0" borderId="55" xfId="0" applyFont="1" applyBorder="1"/>
    <xf numFmtId="0" fontId="3" fillId="0" borderId="78" xfId="0" applyFont="1" applyBorder="1"/>
    <xf numFmtId="0" fontId="50" fillId="17" borderId="66" xfId="0" applyFont="1" applyFill="1" applyBorder="1" applyAlignment="1">
      <alignment horizontal="right" vertical="center" wrapText="1"/>
    </xf>
    <xf numFmtId="0" fontId="3" fillId="0" borderId="91" xfId="0" applyFont="1" applyBorder="1"/>
    <xf numFmtId="0" fontId="50" fillId="0" borderId="84" xfId="0" applyFont="1" applyBorder="1" applyAlignment="1">
      <alignment horizontal="left" vertical="center" wrapText="1"/>
    </xf>
    <xf numFmtId="0" fontId="50" fillId="17" borderId="16" xfId="0" applyFont="1" applyFill="1" applyBorder="1" applyAlignment="1">
      <alignment horizontal="right" vertical="center" wrapText="1"/>
    </xf>
    <xf numFmtId="0" fontId="50" fillId="17" borderId="16" xfId="0" applyFont="1" applyFill="1" applyBorder="1" applyAlignment="1">
      <alignment horizontal="center" vertical="center"/>
    </xf>
    <xf numFmtId="0" fontId="3" fillId="0" borderId="60" xfId="0" applyFont="1" applyBorder="1"/>
    <xf numFmtId="10" fontId="50" fillId="17" borderId="16" xfId="0" applyNumberFormat="1" applyFont="1" applyFill="1" applyBorder="1" applyAlignment="1">
      <alignment horizontal="center" vertical="center"/>
    </xf>
    <xf numFmtId="0" fontId="50" fillId="17" borderId="66" xfId="0" applyFont="1" applyFill="1" applyBorder="1" applyAlignment="1">
      <alignment horizontal="center" vertical="center"/>
    </xf>
    <xf numFmtId="0" fontId="3" fillId="0" borderId="67" xfId="0" applyFont="1" applyBorder="1"/>
    <xf numFmtId="0" fontId="50" fillId="7" borderId="66" xfId="0" applyFont="1" applyFill="1" applyBorder="1" applyAlignment="1">
      <alignment horizontal="center" vertical="center"/>
    </xf>
    <xf numFmtId="49" fontId="24" fillId="0" borderId="0" xfId="0" applyNumberFormat="1" applyFont="1" applyAlignment="1">
      <alignment horizontal="left"/>
    </xf>
    <xf numFmtId="0" fontId="50" fillId="17" borderId="93" xfId="0" applyFont="1" applyFill="1" applyBorder="1" applyAlignment="1">
      <alignment horizontal="right" vertical="center" wrapText="1"/>
    </xf>
    <xf numFmtId="0" fontId="3" fillId="0" borderId="94" xfId="0" applyFont="1" applyBorder="1"/>
    <xf numFmtId="0" fontId="3" fillId="0" borderId="95" xfId="0" applyFont="1" applyBorder="1"/>
    <xf numFmtId="0" fontId="50" fillId="17" borderId="93" xfId="0" applyFont="1" applyFill="1" applyBorder="1" applyAlignment="1">
      <alignment horizontal="center" vertical="center"/>
    </xf>
    <xf numFmtId="0" fontId="3" fillId="0" borderId="100" xfId="0" applyFont="1" applyBorder="1"/>
    <xf numFmtId="0" fontId="50" fillId="17" borderId="96" xfId="0" applyFont="1" applyFill="1" applyBorder="1" applyAlignment="1">
      <alignment horizontal="center" vertical="center"/>
    </xf>
    <xf numFmtId="0" fontId="3" fillId="0" borderId="97" xfId="0" applyFont="1" applyBorder="1"/>
    <xf numFmtId="0" fontId="3" fillId="0" borderId="99" xfId="0" applyFont="1" applyBorder="1"/>
    <xf numFmtId="0" fontId="50" fillId="17" borderId="96" xfId="0" applyFont="1" applyFill="1" applyBorder="1" applyAlignment="1">
      <alignment horizontal="right" vertical="center" wrapText="1"/>
    </xf>
    <xf numFmtId="0" fontId="3" fillId="0" borderId="98" xfId="0" applyFont="1" applyBorder="1"/>
    <xf numFmtId="0" fontId="50" fillId="17" borderId="101" xfId="0" applyFont="1" applyFill="1" applyBorder="1" applyAlignment="1">
      <alignment horizontal="right" vertical="center" wrapText="1"/>
    </xf>
    <xf numFmtId="0" fontId="3" fillId="0" borderId="102" xfId="0" applyFont="1" applyBorder="1"/>
    <xf numFmtId="0" fontId="3" fillId="0" borderId="103" xfId="0" applyFont="1" applyBorder="1"/>
    <xf numFmtId="0" fontId="50" fillId="17" borderId="101" xfId="0" applyFont="1" applyFill="1" applyBorder="1" applyAlignment="1">
      <alignment horizontal="center" vertical="center"/>
    </xf>
    <xf numFmtId="0" fontId="3" fillId="0" borderId="104" xfId="0" applyFont="1" applyBorder="1"/>
    <xf numFmtId="0" fontId="50" fillId="0" borderId="54" xfId="0" applyFont="1" applyBorder="1" applyAlignment="1">
      <alignment horizontal="left" vertical="top" wrapText="1"/>
    </xf>
    <xf numFmtId="10" fontId="64" fillId="17" borderId="16" xfId="0" applyNumberFormat="1" applyFont="1" applyFill="1" applyBorder="1" applyAlignment="1">
      <alignment horizontal="center" vertical="center"/>
    </xf>
    <xf numFmtId="0" fontId="64" fillId="17" borderId="66" xfId="0" applyFont="1" applyFill="1" applyBorder="1" applyAlignment="1">
      <alignment horizontal="center" vertical="center"/>
    </xf>
    <xf numFmtId="0" fontId="64" fillId="17" borderId="16" xfId="0" applyFont="1" applyFill="1" applyBorder="1" applyAlignment="1">
      <alignment horizontal="center" vertical="center"/>
    </xf>
    <xf numFmtId="0" fontId="70" fillId="0" borderId="0" xfId="0" applyFont="1" applyAlignment="1">
      <alignment horizontal="center"/>
    </xf>
    <xf numFmtId="0" fontId="56" fillId="0" borderId="84" xfId="0" applyFont="1" applyBorder="1" applyAlignment="1">
      <alignment horizontal="center" vertical="center"/>
    </xf>
    <xf numFmtId="0" fontId="3" fillId="0" borderId="83" xfId="0" applyFont="1" applyBorder="1"/>
    <xf numFmtId="0" fontId="24" fillId="0" borderId="26" xfId="0" applyFont="1" applyBorder="1" applyAlignment="1">
      <alignment horizontal="left" vertical="top" wrapText="1"/>
    </xf>
    <xf numFmtId="0" fontId="24" fillId="0" borderId="20" xfId="0" applyFont="1" applyBorder="1" applyAlignment="1">
      <alignment horizontal="left" vertical="top" wrapText="1"/>
    </xf>
    <xf numFmtId="0" fontId="77" fillId="0" borderId="53" xfId="0" applyFont="1" applyBorder="1" applyAlignment="1">
      <alignment horizontal="center" vertical="top"/>
    </xf>
    <xf numFmtId="0" fontId="3" fillId="0" borderId="81" xfId="0" applyFont="1" applyBorder="1"/>
    <xf numFmtId="0" fontId="77" fillId="0" borderId="75" xfId="0" applyFont="1" applyBorder="1" applyAlignment="1">
      <alignment horizontal="left" vertical="top" wrapText="1"/>
    </xf>
    <xf numFmtId="0" fontId="60" fillId="0" borderId="75" xfId="0" applyFont="1" applyBorder="1" applyAlignment="1">
      <alignment horizontal="center" vertical="center"/>
    </xf>
    <xf numFmtId="0" fontId="38" fillId="0" borderId="75" xfId="0" applyFont="1" applyBorder="1" applyAlignment="1">
      <alignment horizontal="left" vertical="top" wrapText="1"/>
    </xf>
    <xf numFmtId="0" fontId="38" fillId="0" borderId="75" xfId="0" applyFont="1" applyBorder="1" applyAlignment="1">
      <alignment vertical="top" wrapText="1"/>
    </xf>
    <xf numFmtId="0" fontId="60" fillId="0" borderId="33" xfId="0" applyFont="1" applyBorder="1" applyAlignment="1">
      <alignment horizontal="center" vertical="center"/>
    </xf>
    <xf numFmtId="0" fontId="60" fillId="0" borderId="53" xfId="0" applyFont="1" applyBorder="1" applyAlignment="1">
      <alignment horizontal="center" vertical="center"/>
    </xf>
    <xf numFmtId="0" fontId="60" fillId="0" borderId="54" xfId="0" applyFont="1" applyBorder="1" applyAlignment="1">
      <alignment horizontal="center" vertical="center"/>
    </xf>
    <xf numFmtId="0" fontId="60" fillId="0" borderId="76" xfId="0" applyFont="1" applyBorder="1" applyAlignment="1">
      <alignment horizontal="center" vertical="center"/>
    </xf>
    <xf numFmtId="0" fontId="3" fillId="0" borderId="72" xfId="0" applyFont="1" applyBorder="1"/>
    <xf numFmtId="0" fontId="14" fillId="0" borderId="110" xfId="0" applyFont="1" applyBorder="1" applyAlignment="1">
      <alignment horizontal="left" vertical="top" wrapText="1"/>
    </xf>
    <xf numFmtId="0" fontId="3" fillId="0" borderId="114" xfId="0" applyFont="1" applyBorder="1"/>
    <xf numFmtId="0" fontId="14" fillId="0" borderId="110" xfId="0" applyFont="1" applyBorder="1" applyAlignment="1">
      <alignment horizontal="center" vertical="top"/>
    </xf>
    <xf numFmtId="0" fontId="3" fillId="0" borderId="118" xfId="0" applyFont="1" applyBorder="1"/>
    <xf numFmtId="0" fontId="88" fillId="0" borderId="106" xfId="0" applyFont="1" applyBorder="1" applyAlignment="1">
      <alignment horizontal="center" vertical="center"/>
    </xf>
    <xf numFmtId="0" fontId="3" fillId="0" borderId="107" xfId="0" applyFont="1" applyBorder="1"/>
    <xf numFmtId="0" fontId="3" fillId="0" borderId="108" xfId="0" applyFont="1" applyBorder="1"/>
    <xf numFmtId="0" fontId="83" fillId="0" borderId="110" xfId="0" applyFont="1" applyBorder="1" applyAlignment="1">
      <alignment horizontal="center" vertical="center"/>
    </xf>
    <xf numFmtId="0" fontId="80" fillId="0" borderId="106" xfId="0" applyFont="1" applyBorder="1" applyAlignment="1">
      <alignment horizontal="center"/>
    </xf>
    <xf numFmtId="0" fontId="82" fillId="0" borderId="110" xfId="0" applyFont="1" applyBorder="1" applyAlignment="1">
      <alignment horizontal="center" vertical="center"/>
    </xf>
    <xf numFmtId="0" fontId="82" fillId="0" borderId="111" xfId="0" applyFont="1" applyBorder="1" applyAlignment="1">
      <alignment horizontal="center" vertical="center"/>
    </xf>
    <xf numFmtId="0" fontId="3" fillId="0" borderId="112" xfId="0" applyFont="1" applyBorder="1"/>
    <xf numFmtId="0" fontId="3" fillId="0" borderId="113" xfId="0" applyFont="1" applyBorder="1"/>
    <xf numFmtId="0" fontId="3" fillId="0" borderId="115" xfId="0" applyFont="1" applyBorder="1"/>
    <xf numFmtId="0" fontId="3" fillId="0" borderId="116" xfId="0" applyFont="1" applyBorder="1"/>
    <xf numFmtId="0" fontId="3" fillId="0" borderId="117" xfId="0" applyFont="1" applyBorder="1"/>
    <xf numFmtId="0" fontId="93" fillId="0" borderId="0" xfId="0" applyFont="1" applyAlignment="1">
      <alignment horizontal="left" vertical="center" wrapText="1"/>
    </xf>
    <xf numFmtId="0" fontId="93" fillId="0" borderId="0" xfId="0" applyFont="1" applyAlignment="1">
      <alignment horizontal="left" vertical="center"/>
    </xf>
    <xf numFmtId="0" fontId="99" fillId="0" borderId="0" xfId="0" applyFont="1" applyAlignment="1">
      <alignment vertical="center"/>
    </xf>
    <xf numFmtId="0" fontId="1" fillId="8" borderId="34" xfId="0" applyFont="1" applyFill="1" applyBorder="1" applyAlignment="1">
      <alignment horizontal="center" vertical="center"/>
    </xf>
    <xf numFmtId="0" fontId="94" fillId="7" borderId="33" xfId="0" applyFont="1" applyFill="1" applyBorder="1" applyAlignment="1">
      <alignment horizontal="center" vertical="center" wrapText="1"/>
    </xf>
    <xf numFmtId="0" fontId="95" fillId="7" borderId="34" xfId="0" applyFont="1" applyFill="1" applyBorder="1" applyAlignment="1">
      <alignment horizontal="center" vertical="center" wrapText="1"/>
    </xf>
    <xf numFmtId="0" fontId="1" fillId="8" borderId="120" xfId="0" applyFont="1" applyFill="1" applyBorder="1" applyAlignment="1">
      <alignment horizontal="center" vertical="center"/>
    </xf>
    <xf numFmtId="0" fontId="3" fillId="0" borderId="121" xfId="0" applyFont="1" applyBorder="1"/>
    <xf numFmtId="0" fontId="91" fillId="0" borderId="0" xfId="0" applyFont="1" applyAlignment="1">
      <alignment horizontal="center"/>
    </xf>
    <xf numFmtId="0" fontId="1" fillId="0" borderId="33" xfId="0" applyFont="1" applyBorder="1" applyAlignment="1">
      <alignment horizontal="center" vertical="top"/>
    </xf>
    <xf numFmtId="0" fontId="1" fillId="0" borderId="33" xfId="0" applyFont="1" applyBorder="1" applyAlignment="1">
      <alignment horizontal="left" vertical="top" wrapText="1"/>
    </xf>
    <xf numFmtId="0" fontId="1" fillId="0" borderId="34" xfId="0" applyFont="1" applyBorder="1" applyAlignment="1">
      <alignment horizontal="center"/>
    </xf>
    <xf numFmtId="2" fontId="1" fillId="0" borderId="34" xfId="0" applyNumberFormat="1" applyFont="1" applyBorder="1" applyAlignment="1">
      <alignment horizontal="center" vertical="center"/>
    </xf>
    <xf numFmtId="0" fontId="1" fillId="0" borderId="0" xfId="0" applyFont="1" applyAlignment="1">
      <alignment horizontal="left" vertical="center" wrapText="1"/>
    </xf>
    <xf numFmtId="0" fontId="102" fillId="0" borderId="0" xfId="0" applyFont="1" applyAlignment="1">
      <alignment vertical="center"/>
    </xf>
    <xf numFmtId="0" fontId="1" fillId="8" borderId="33" xfId="0" applyFont="1" applyFill="1" applyBorder="1" applyAlignment="1">
      <alignment horizontal="center" vertical="center"/>
    </xf>
    <xf numFmtId="0" fontId="1" fillId="8" borderId="39" xfId="0" applyFont="1" applyFill="1" applyBorder="1" applyAlignment="1">
      <alignment horizontal="center" vertical="center"/>
    </xf>
    <xf numFmtId="0" fontId="3" fillId="0" borderId="44" xfId="0" applyFont="1" applyBorder="1"/>
    <xf numFmtId="0" fontId="3" fillId="0" borderId="46" xfId="0" applyFont="1" applyBorder="1"/>
    <xf numFmtId="0" fontId="95" fillId="7" borderId="33" xfId="0" applyFont="1" applyFill="1" applyBorder="1" applyAlignment="1">
      <alignment horizontal="center" vertical="center" wrapText="1"/>
    </xf>
    <xf numFmtId="0" fontId="92" fillId="0" borderId="0" xfId="0" applyFont="1" applyAlignment="1">
      <alignment horizontal="center"/>
    </xf>
    <xf numFmtId="0" fontId="1" fillId="0" borderId="33" xfId="0" applyFont="1" applyBorder="1" applyAlignment="1">
      <alignment horizontal="left" vertical="top"/>
    </xf>
    <xf numFmtId="0" fontId="93" fillId="0" borderId="0" xfId="0" applyFont="1" applyAlignment="1">
      <alignment horizontal="center" vertical="center"/>
    </xf>
    <xf numFmtId="0" fontId="92" fillId="0" borderId="0" xfId="0" applyFont="1" applyAlignment="1">
      <alignment horizontal="center" vertical="center"/>
    </xf>
    <xf numFmtId="0" fontId="5" fillId="0" borderId="0" xfId="0" applyFont="1" applyAlignment="1">
      <alignment horizontal="center" vertical="center"/>
    </xf>
    <xf numFmtId="2" fontId="1" fillId="0" borderId="34" xfId="0" applyNumberFormat="1" applyFont="1" applyBorder="1" applyAlignment="1">
      <alignment horizontal="center"/>
    </xf>
    <xf numFmtId="0" fontId="12" fillId="0" borderId="0" xfId="0" applyFont="1" applyAlignment="1">
      <alignment horizontal="center" vertical="center"/>
    </xf>
    <xf numFmtId="0" fontId="1" fillId="0" borderId="34" xfId="0" applyFont="1" applyBorder="1" applyAlignment="1">
      <alignment vertical="center"/>
    </xf>
    <xf numFmtId="0" fontId="1" fillId="18" borderId="34" xfId="0" applyFont="1" applyFill="1" applyBorder="1" applyAlignment="1">
      <alignment horizontal="center" vertical="center"/>
    </xf>
    <xf numFmtId="0" fontId="5" fillId="0" borderId="0" xfId="0" applyFont="1" applyAlignment="1">
      <alignment horizontal="center" vertical="center" wrapText="1"/>
    </xf>
    <xf numFmtId="0" fontId="56" fillId="0" borderId="16" xfId="0" applyFont="1" applyBorder="1" applyAlignment="1">
      <alignment horizontal="center" vertical="center"/>
    </xf>
    <xf numFmtId="1" fontId="108" fillId="0" borderId="69" xfId="0" applyNumberFormat="1" applyFont="1" applyBorder="1" applyAlignment="1">
      <alignment horizontal="center" vertical="center"/>
    </xf>
    <xf numFmtId="0" fontId="56" fillId="17" borderId="26" xfId="0" applyFont="1" applyFill="1" applyBorder="1" applyAlignment="1">
      <alignment horizontal="center" vertical="center"/>
    </xf>
    <xf numFmtId="2" fontId="56" fillId="17" borderId="16" xfId="0" applyNumberFormat="1" applyFont="1" applyFill="1" applyBorder="1" applyAlignment="1">
      <alignment horizontal="center" vertical="center"/>
    </xf>
    <xf numFmtId="1" fontId="56" fillId="0" borderId="30" xfId="0" applyNumberFormat="1" applyFont="1" applyBorder="1" applyAlignment="1">
      <alignment horizontal="center" vertical="center"/>
    </xf>
    <xf numFmtId="0" fontId="24" fillId="0" borderId="26" xfId="0" applyFont="1" applyBorder="1" applyAlignment="1">
      <alignment horizontal="left" vertical="center" wrapText="1"/>
    </xf>
    <xf numFmtId="166" fontId="64" fillId="0" borderId="30" xfId="0" applyNumberFormat="1" applyFont="1" applyBorder="1" applyAlignment="1">
      <alignment horizontal="center" vertical="center"/>
    </xf>
    <xf numFmtId="166" fontId="64" fillId="0" borderId="31" xfId="0" applyNumberFormat="1" applyFont="1" applyBorder="1" applyAlignment="1">
      <alignment horizontal="center" vertical="center"/>
    </xf>
    <xf numFmtId="0" fontId="56" fillId="0" borderId="0" xfId="0" applyFont="1" applyAlignment="1">
      <alignment horizontal="center" vertical="center"/>
    </xf>
    <xf numFmtId="0" fontId="106" fillId="0" borderId="0" xfId="0" applyFont="1" applyAlignment="1">
      <alignment horizontal="center"/>
    </xf>
    <xf numFmtId="164" fontId="24" fillId="0" borderId="17" xfId="0" applyNumberFormat="1" applyFont="1" applyBorder="1" applyAlignment="1">
      <alignment horizontal="left"/>
    </xf>
    <xf numFmtId="0" fontId="56" fillId="0" borderId="26" xfId="0" applyFont="1" applyBorder="1" applyAlignment="1">
      <alignment horizontal="center"/>
    </xf>
    <xf numFmtId="0" fontId="56" fillId="0" borderId="26" xfId="0" applyFont="1" applyBorder="1" applyAlignment="1">
      <alignment horizontal="center" vertical="center"/>
    </xf>
    <xf numFmtId="0" fontId="55" fillId="0" borderId="16" xfId="0" applyFont="1" applyBorder="1" applyAlignment="1">
      <alignment horizontal="left" vertical="center" wrapText="1"/>
    </xf>
    <xf numFmtId="0" fontId="55" fillId="0" borderId="66" xfId="0" applyFont="1" applyBorder="1" applyAlignment="1">
      <alignment horizontal="left" vertical="center" wrapText="1"/>
    </xf>
    <xf numFmtId="0" fontId="55" fillId="0" borderId="84" xfId="0" applyFont="1" applyBorder="1" applyAlignment="1">
      <alignment horizontal="left" vertical="center" wrapText="1"/>
    </xf>
    <xf numFmtId="0" fontId="55" fillId="0" borderId="20" xfId="0" applyFont="1" applyBorder="1" applyAlignment="1">
      <alignment horizontal="left" vertical="center" wrapText="1"/>
    </xf>
    <xf numFmtId="0" fontId="67" fillId="0" borderId="135" xfId="0" applyFont="1" applyBorder="1" applyAlignment="1">
      <alignment horizontal="center" vertical="center" wrapText="1"/>
    </xf>
    <xf numFmtId="0" fontId="3" fillId="0" borderId="136" xfId="0" applyFont="1" applyBorder="1"/>
    <xf numFmtId="0" fontId="55" fillId="0" borderId="26" xfId="0" applyFont="1" applyBorder="1" applyAlignment="1">
      <alignment horizontal="left" vertical="center" wrapText="1"/>
    </xf>
    <xf numFmtId="0" fontId="55" fillId="0" borderId="16" xfId="0" applyFont="1" applyBorder="1" applyAlignment="1">
      <alignment horizontal="left" vertical="center"/>
    </xf>
    <xf numFmtId="0" fontId="55" fillId="0" borderId="26" xfId="0" applyFont="1" applyBorder="1" applyAlignment="1">
      <alignment vertical="center" wrapText="1"/>
    </xf>
    <xf numFmtId="0" fontId="67" fillId="0" borderId="47" xfId="0" applyFont="1" applyBorder="1" applyAlignment="1">
      <alignment horizontal="center" vertical="center" wrapText="1"/>
    </xf>
    <xf numFmtId="0" fontId="55" fillId="0" borderId="16" xfId="0" applyFont="1" applyBorder="1" applyAlignment="1">
      <alignment vertical="center" wrapText="1"/>
    </xf>
    <xf numFmtId="0" fontId="55" fillId="0" borderId="66" xfId="0" applyFont="1" applyBorder="1" applyAlignment="1">
      <alignment vertical="center" wrapText="1"/>
    </xf>
    <xf numFmtId="0" fontId="55" fillId="0" borderId="16" xfId="0" applyFont="1" applyBorder="1" applyAlignment="1">
      <alignment vertical="center"/>
    </xf>
    <xf numFmtId="0" fontId="55" fillId="0" borderId="84" xfId="0" applyFont="1" applyBorder="1" applyAlignment="1">
      <alignment vertical="center" wrapText="1"/>
    </xf>
    <xf numFmtId="0" fontId="55" fillId="0" borderId="16" xfId="0" applyFont="1" applyBorder="1" applyAlignment="1">
      <alignment horizontal="center" vertical="center" wrapText="1"/>
    </xf>
    <xf numFmtId="0" fontId="55" fillId="0" borderId="54" xfId="0" applyFont="1" applyBorder="1" applyAlignment="1">
      <alignment horizontal="left" vertical="top" wrapText="1"/>
    </xf>
    <xf numFmtId="0" fontId="55" fillId="0" borderId="16" xfId="0" applyFont="1" applyBorder="1" applyAlignment="1">
      <alignment horizontal="left" vertical="top" wrapText="1"/>
    </xf>
    <xf numFmtId="0" fontId="55" fillId="0" borderId="66" xfId="0" applyFont="1" applyBorder="1" applyAlignment="1">
      <alignment horizontal="left" vertical="top" wrapText="1"/>
    </xf>
    <xf numFmtId="0" fontId="55" fillId="0" borderId="20" xfId="0" applyFont="1" applyBorder="1" applyAlignment="1">
      <alignment horizontal="left" vertical="top" wrapText="1"/>
    </xf>
    <xf numFmtId="0" fontId="55" fillId="0" borderId="40" xfId="0" applyFont="1" applyBorder="1" applyAlignment="1">
      <alignment horizontal="left" vertical="top" wrapText="1"/>
    </xf>
    <xf numFmtId="0" fontId="111" fillId="0" borderId="40" xfId="0" applyFont="1" applyBorder="1" applyAlignment="1">
      <alignment horizontal="left" vertical="top" wrapText="1"/>
    </xf>
    <xf numFmtId="0" fontId="116" fillId="0" borderId="40" xfId="0" applyFont="1" applyBorder="1" applyAlignment="1">
      <alignment horizontal="left" vertical="top" wrapText="1"/>
    </xf>
    <xf numFmtId="0" fontId="55" fillId="0" borderId="26" xfId="0" applyFont="1" applyBorder="1" applyAlignment="1">
      <alignment horizontal="left" vertical="top" wrapText="1"/>
    </xf>
    <xf numFmtId="0" fontId="111" fillId="0" borderId="54" xfId="0" applyFont="1" applyBorder="1" applyAlignment="1">
      <alignment horizontal="left" vertical="top" wrapText="1"/>
    </xf>
    <xf numFmtId="0" fontId="111" fillId="0" borderId="20" xfId="0" applyFont="1" applyBorder="1" applyAlignment="1">
      <alignment horizontal="left" vertical="top" wrapText="1"/>
    </xf>
    <xf numFmtId="0" fontId="55" fillId="0" borderId="30" xfId="0" applyFont="1" applyBorder="1" applyAlignment="1">
      <alignment horizontal="left" vertical="center" wrapText="1"/>
    </xf>
    <xf numFmtId="0" fontId="55" fillId="0" borderId="84" xfId="0" applyFont="1" applyBorder="1" applyAlignment="1">
      <alignment horizontal="left" vertical="center"/>
    </xf>
    <xf numFmtId="0" fontId="55" fillId="0" borderId="84" xfId="0" applyFont="1" applyBorder="1" applyAlignment="1">
      <alignment vertical="center"/>
    </xf>
    <xf numFmtId="0" fontId="69" fillId="0" borderId="135" xfId="0" applyFont="1" applyBorder="1" applyAlignment="1">
      <alignment horizontal="center" vertical="center" wrapText="1"/>
    </xf>
    <xf numFmtId="0" fontId="55" fillId="0" borderId="66" xfId="0" applyFont="1" applyBorder="1" applyAlignment="1">
      <alignment horizontal="left" vertical="center"/>
    </xf>
    <xf numFmtId="0" fontId="1" fillId="0" borderId="16" xfId="0" applyFont="1" applyBorder="1"/>
    <xf numFmtId="0" fontId="1" fillId="0" borderId="66" xfId="0" applyFont="1" applyBorder="1"/>
    <xf numFmtId="0" fontId="55" fillId="0" borderId="78" xfId="0" applyFont="1" applyBorder="1" applyAlignment="1">
      <alignment vertical="center" wrapText="1"/>
    </xf>
    <xf numFmtId="0" fontId="55" fillId="0" borderId="17" xfId="0" applyFont="1" applyBorder="1" applyAlignment="1">
      <alignment horizontal="left" vertical="center"/>
    </xf>
    <xf numFmtId="0" fontId="55" fillId="0" borderId="17" xfId="0" applyFont="1" applyBorder="1" applyAlignment="1">
      <alignment horizontal="left" vertical="center" wrapText="1"/>
    </xf>
    <xf numFmtId="0" fontId="55" fillId="0" borderId="78" xfId="0" applyFont="1" applyBorder="1" applyAlignment="1">
      <alignment horizontal="left" vertical="center" wrapText="1"/>
    </xf>
    <xf numFmtId="0" fontId="55" fillId="0" borderId="0" xfId="0" applyFont="1" applyAlignment="1">
      <alignment horizontal="left" vertical="top" wrapText="1"/>
    </xf>
    <xf numFmtId="0" fontId="55" fillId="0" borderId="30" xfId="0" applyFont="1" applyBorder="1" applyAlignment="1">
      <alignment horizontal="left" vertical="center"/>
    </xf>
    <xf numFmtId="0" fontId="61" fillId="0" borderId="47" xfId="0" applyFont="1" applyBorder="1" applyAlignment="1">
      <alignment horizontal="center" vertical="center"/>
    </xf>
    <xf numFmtId="0" fontId="26" fillId="0" borderId="0" xfId="0" applyFont="1" applyAlignment="1">
      <alignment horizontal="center"/>
    </xf>
    <xf numFmtId="0" fontId="60" fillId="0" borderId="34" xfId="0" applyFont="1" applyBorder="1" applyAlignment="1">
      <alignment horizontal="center" vertical="center" wrapText="1"/>
    </xf>
    <xf numFmtId="0" fontId="111" fillId="0" borderId="33" xfId="0" applyFont="1" applyBorder="1" applyAlignment="1">
      <alignment horizontal="center" textRotation="90"/>
    </xf>
    <xf numFmtId="0" fontId="55" fillId="0" borderId="33" xfId="0" applyFont="1" applyBorder="1" applyAlignment="1">
      <alignment horizontal="center" textRotation="90"/>
    </xf>
    <xf numFmtId="0" fontId="61" fillId="0" borderId="54" xfId="0" applyFont="1" applyBorder="1" applyAlignment="1">
      <alignment horizontal="center" vertical="center" wrapText="1"/>
    </xf>
    <xf numFmtId="0" fontId="55" fillId="0" borderId="0" xfId="0" applyFont="1" applyAlignment="1">
      <alignment horizontal="left" vertical="center" wrapText="1"/>
    </xf>
    <xf numFmtId="0" fontId="55" fillId="0" borderId="82" xfId="0" applyFont="1" applyBorder="1" applyAlignment="1">
      <alignment horizontal="left" vertical="center" wrapText="1"/>
    </xf>
    <xf numFmtId="0" fontId="61" fillId="0" borderId="34" xfId="0" applyFont="1" applyBorder="1" applyAlignment="1">
      <alignment horizontal="center" vertical="center"/>
    </xf>
    <xf numFmtId="0" fontId="55" fillId="0" borderId="27" xfId="0" applyFont="1" applyBorder="1" applyAlignment="1">
      <alignment horizontal="left" vertical="center" wrapText="1"/>
    </xf>
    <xf numFmtId="0" fontId="77" fillId="0" borderId="47" xfId="0" applyFont="1" applyBorder="1" applyAlignment="1">
      <alignment horizontal="center" vertical="center" wrapText="1"/>
    </xf>
    <xf numFmtId="0" fontId="116" fillId="0" borderId="16" xfId="0" applyFont="1" applyBorder="1" applyAlignment="1">
      <alignment horizontal="left" vertical="center" wrapText="1"/>
    </xf>
    <xf numFmtId="0" fontId="127" fillId="0" borderId="0" xfId="0" applyFont="1" applyAlignment="1">
      <alignment horizontal="left" vertical="top" wrapText="1"/>
    </xf>
    <xf numFmtId="0" fontId="121" fillId="17" borderId="147" xfId="0" applyFont="1" applyFill="1" applyBorder="1" applyAlignment="1">
      <alignment horizontal="left"/>
    </xf>
    <xf numFmtId="0" fontId="3" fillId="0" borderId="148" xfId="0" applyFont="1" applyBorder="1"/>
    <xf numFmtId="0" fontId="3" fillId="0" borderId="149" xfId="0" applyFont="1" applyBorder="1"/>
    <xf numFmtId="0" fontId="127" fillId="0" borderId="0" xfId="0" applyFont="1" applyAlignment="1">
      <alignment horizontal="left" wrapText="1"/>
    </xf>
    <xf numFmtId="0" fontId="135" fillId="0" borderId="0" xfId="0" applyFont="1" applyAlignment="1">
      <alignment horizontal="left" vertical="top" wrapText="1"/>
    </xf>
    <xf numFmtId="0" fontId="127" fillId="0" borderId="0" xfId="0" applyFont="1" applyAlignment="1">
      <alignment horizontal="left" vertical="top"/>
    </xf>
    <xf numFmtId="0" fontId="127" fillId="0" borderId="0" xfId="0" applyFont="1" applyAlignment="1">
      <alignment vertical="top" wrapText="1"/>
    </xf>
    <xf numFmtId="0" fontId="127" fillId="13" borderId="160" xfId="0" applyFont="1" applyFill="1" applyBorder="1" applyAlignment="1">
      <alignment horizontal="left" vertical="top"/>
    </xf>
    <xf numFmtId="0" fontId="3" fillId="0" borderId="161" xfId="0" applyFont="1" applyBorder="1"/>
    <xf numFmtId="0" fontId="3" fillId="0" borderId="162" xfId="0" applyFont="1" applyBorder="1"/>
    <xf numFmtId="0" fontId="9" fillId="0" borderId="0" xfId="0" applyFont="1" applyAlignment="1">
      <alignment horizontal="left" wrapText="1"/>
    </xf>
    <xf numFmtId="0" fontId="121" fillId="17" borderId="163" xfId="0" applyFont="1" applyFill="1" applyBorder="1" applyAlignment="1">
      <alignment horizontal="left"/>
    </xf>
    <xf numFmtId="0" fontId="3" fillId="0" borderId="164" xfId="0" applyFont="1" applyBorder="1"/>
    <xf numFmtId="0" fontId="3" fillId="0" borderId="165" xfId="0" applyFont="1" applyBorder="1"/>
    <xf numFmtId="0" fontId="128" fillId="0" borderId="0" xfId="0" applyFont="1" applyAlignment="1">
      <alignment horizontal="left" vertical="top" wrapText="1"/>
    </xf>
    <xf numFmtId="0" fontId="123" fillId="0" borderId="0" xfId="0" applyFont="1" applyAlignment="1">
      <alignment horizontal="left" vertical="top" wrapText="1"/>
    </xf>
    <xf numFmtId="0" fontId="119" fillId="17" borderId="2" xfId="0" applyFont="1" applyFill="1" applyBorder="1" applyAlignment="1">
      <alignment horizontal="center"/>
    </xf>
    <xf numFmtId="0" fontId="128" fillId="0" borderId="0" xfId="0" applyFont="1" applyAlignment="1">
      <alignment horizontal="left" vertical="top"/>
    </xf>
    <xf numFmtId="0" fontId="127" fillId="13" borderId="2" xfId="0" applyFont="1" applyFill="1" applyBorder="1" applyAlignment="1">
      <alignment horizontal="left" vertical="top" wrapText="1"/>
    </xf>
    <xf numFmtId="0" fontId="127" fillId="13" borderId="2" xfId="0" applyFont="1" applyFill="1" applyBorder="1" applyAlignment="1">
      <alignment horizontal="left" wrapText="1"/>
    </xf>
    <xf numFmtId="0" fontId="3" fillId="0" borderId="155" xfId="0" applyFont="1" applyBorder="1"/>
    <xf numFmtId="0" fontId="125" fillId="0" borderId="0" xfId="0" applyFont="1" applyAlignment="1">
      <alignment horizontal="left" vertical="top" wrapText="1"/>
    </xf>
    <xf numFmtId="0" fontId="127" fillId="0" borderId="0" xfId="0" applyFont="1" applyAlignment="1">
      <alignment horizontal="left" vertical="center" wrapText="1"/>
    </xf>
    <xf numFmtId="0" fontId="125" fillId="0" borderId="0" xfId="0" applyFont="1" applyAlignment="1">
      <alignment horizontal="left" wrapText="1"/>
    </xf>
    <xf numFmtId="0" fontId="119" fillId="17" borderId="175" xfId="0" applyFont="1" applyFill="1" applyBorder="1" applyAlignment="1">
      <alignment horizontal="center"/>
    </xf>
    <xf numFmtId="0" fontId="3" fillId="0" borderId="176" xfId="0" applyFont="1" applyBorder="1"/>
    <xf numFmtId="0" fontId="3" fillId="0" borderId="177" xfId="0" applyFont="1" applyBorder="1"/>
    <xf numFmtId="0" fontId="119" fillId="17" borderId="178" xfId="0" applyFont="1" applyFill="1" applyBorder="1" applyAlignment="1">
      <alignment horizontal="center"/>
    </xf>
    <xf numFmtId="0" fontId="3" fillId="0" borderId="179" xfId="0" applyFont="1" applyBorder="1"/>
    <xf numFmtId="0" fontId="121" fillId="17" borderId="180" xfId="0" applyFont="1" applyFill="1" applyBorder="1" applyAlignment="1">
      <alignment horizontal="center"/>
    </xf>
    <xf numFmtId="0" fontId="3" fillId="0" borderId="181" xfId="0" applyFont="1" applyBorder="1"/>
    <xf numFmtId="0" fontId="3" fillId="0" borderId="182" xfId="0" applyFont="1" applyBorder="1"/>
    <xf numFmtId="0" fontId="121" fillId="0" borderId="0" xfId="0" applyFont="1" applyAlignment="1">
      <alignment horizontal="left"/>
    </xf>
    <xf numFmtId="0" fontId="3" fillId="0" borderId="183" xfId="0" applyFont="1" applyBorder="1"/>
    <xf numFmtId="0" fontId="137" fillId="13" borderId="2" xfId="0" applyFont="1" applyFill="1" applyBorder="1" applyAlignment="1">
      <alignment horizontal="left" vertical="top" wrapText="1"/>
    </xf>
    <xf numFmtId="0" fontId="119" fillId="17" borderId="185" xfId="0" applyFont="1" applyFill="1" applyBorder="1" applyAlignment="1">
      <alignment horizontal="center"/>
    </xf>
    <xf numFmtId="0" fontId="3" fillId="0" borderId="186" xfId="0" applyFont="1" applyBorder="1"/>
    <xf numFmtId="0" fontId="3" fillId="0" borderId="187" xfId="0" applyFont="1" applyBorder="1"/>
    <xf numFmtId="0" fontId="119" fillId="17" borderId="188" xfId="0" applyFont="1" applyFill="1" applyBorder="1" applyAlignment="1">
      <alignment horizontal="center"/>
    </xf>
    <xf numFmtId="0" fontId="121" fillId="17" borderId="189" xfId="0" applyFont="1" applyFill="1" applyBorder="1" applyAlignment="1">
      <alignment horizontal="center"/>
    </xf>
    <xf numFmtId="0" fontId="3" fillId="0" borderId="190" xfId="0" applyFont="1" applyBorder="1"/>
    <xf numFmtId="0" fontId="121" fillId="0" borderId="191" xfId="0" applyFont="1" applyBorder="1" applyAlignment="1">
      <alignment horizontal="left"/>
    </xf>
    <xf numFmtId="0" fontId="3" fillId="0" borderId="191" xfId="0" applyFont="1" applyBorder="1"/>
    <xf numFmtId="0" fontId="119" fillId="17" borderId="193" xfId="0" applyFont="1" applyFill="1" applyBorder="1" applyAlignment="1">
      <alignment horizontal="center"/>
    </xf>
    <xf numFmtId="0" fontId="3" fillId="0" borderId="194" xfId="0" applyFont="1" applyBorder="1"/>
    <xf numFmtId="0" fontId="3" fillId="0" borderId="195" xfId="0" applyFont="1" applyBorder="1"/>
    <xf numFmtId="0" fontId="119" fillId="17" borderId="196" xfId="0" applyFont="1" applyFill="1" applyBorder="1" applyAlignment="1">
      <alignment horizontal="center"/>
    </xf>
    <xf numFmtId="0" fontId="3" fillId="0" borderId="197" xfId="0" applyFont="1" applyBorder="1"/>
    <xf numFmtId="0" fontId="121" fillId="17" borderId="198" xfId="0" applyFont="1" applyFill="1" applyBorder="1" applyAlignment="1">
      <alignment horizontal="center"/>
    </xf>
    <xf numFmtId="0" fontId="3" fillId="0" borderId="199" xfId="0" applyFont="1" applyBorder="1"/>
    <xf numFmtId="0" fontId="3" fillId="0" borderId="200" xfId="0" applyFont="1" applyBorder="1"/>
    <xf numFmtId="1" fontId="74" fillId="0" borderId="0" xfId="0" applyNumberFormat="1" applyFont="1" applyAlignment="1">
      <alignment horizontal="left"/>
    </xf>
    <xf numFmtId="0" fontId="104" fillId="0" borderId="39" xfId="0" applyFont="1" applyBorder="1" applyAlignment="1">
      <alignment horizontal="center" vertical="center" wrapText="1"/>
    </xf>
    <xf numFmtId="9" fontId="104" fillId="0" borderId="33" xfId="0" applyNumberFormat="1" applyFont="1" applyBorder="1" applyAlignment="1">
      <alignment horizontal="center" vertical="center" wrapText="1"/>
    </xf>
    <xf numFmtId="0" fontId="104" fillId="0" borderId="44" xfId="0" applyFont="1" applyBorder="1" applyAlignment="1">
      <alignment horizontal="center" vertical="center" wrapText="1"/>
    </xf>
    <xf numFmtId="2" fontId="104" fillId="0" borderId="34" xfId="0" applyNumberFormat="1" applyFont="1" applyBorder="1" applyAlignment="1">
      <alignment horizontal="center" vertical="center" wrapText="1"/>
    </xf>
    <xf numFmtId="0" fontId="104" fillId="0" borderId="0" xfId="0" applyFont="1" applyAlignment="1">
      <alignment vertical="center" wrapText="1"/>
    </xf>
    <xf numFmtId="0" fontId="104" fillId="0" borderId="0" xfId="0" applyFont="1" applyAlignment="1">
      <alignment horizontal="left" vertical="center" wrapText="1"/>
    </xf>
    <xf numFmtId="0" fontId="74" fillId="0" borderId="0" xfId="0" applyFont="1" applyAlignment="1">
      <alignment horizontal="left"/>
    </xf>
    <xf numFmtId="0" fontId="104" fillId="0" borderId="34" xfId="0" applyFont="1" applyBorder="1" applyAlignment="1">
      <alignment vertical="center" wrapText="1"/>
    </xf>
    <xf numFmtId="0" fontId="104" fillId="0" borderId="34" xfId="0" applyFont="1" applyBorder="1" applyAlignment="1">
      <alignment horizontal="left" vertical="center" wrapText="1"/>
    </xf>
    <xf numFmtId="1" fontId="104" fillId="0" borderId="34" xfId="0" applyNumberFormat="1" applyFont="1" applyBorder="1" applyAlignment="1">
      <alignment horizontal="center" vertical="center" wrapText="1"/>
    </xf>
    <xf numFmtId="0" fontId="105" fillId="8" borderId="33" xfId="0" applyFont="1" applyFill="1" applyBorder="1" applyAlignment="1">
      <alignment horizontal="center" vertical="center" wrapText="1"/>
    </xf>
    <xf numFmtId="0" fontId="105" fillId="8" borderId="39" xfId="0" applyFont="1" applyFill="1" applyBorder="1" applyAlignment="1">
      <alignment horizontal="center" vertical="center" wrapText="1"/>
    </xf>
    <xf numFmtId="0" fontId="105" fillId="0" borderId="0" xfId="0" applyFont="1" applyAlignment="1">
      <alignment horizontal="center" vertical="center" wrapText="1"/>
    </xf>
    <xf numFmtId="1" fontId="104" fillId="0" borderId="0" xfId="0" applyNumberFormat="1" applyFont="1" applyAlignment="1">
      <alignment horizontal="left" vertical="center" wrapText="1"/>
    </xf>
    <xf numFmtId="2" fontId="1" fillId="7" borderId="34" xfId="0" applyNumberFormat="1" applyFont="1" applyFill="1" applyBorder="1" applyAlignment="1">
      <alignment horizontal="center"/>
    </xf>
    <xf numFmtId="0" fontId="1" fillId="7" borderId="2" xfId="0" applyFont="1" applyFill="1" applyBorder="1" applyAlignment="1">
      <alignment horizontal="left"/>
    </xf>
    <xf numFmtId="0" fontId="1" fillId="7" borderId="34" xfId="0" applyFont="1" applyFill="1" applyBorder="1" applyAlignment="1">
      <alignment horizontal="left"/>
    </xf>
    <xf numFmtId="0" fontId="1" fillId="7" borderId="34" xfId="0" applyFont="1" applyFill="1" applyBorder="1" applyAlignment="1">
      <alignment horizontal="center"/>
    </xf>
    <xf numFmtId="0" fontId="1" fillId="7" borderId="34" xfId="0" applyFont="1" applyFill="1" applyBorder="1" applyAlignment="1">
      <alignment horizontal="center" vertical="center"/>
    </xf>
    <xf numFmtId="0" fontId="1" fillId="7" borderId="39" xfId="0" applyFont="1" applyFill="1" applyBorder="1" applyAlignment="1">
      <alignment horizontal="center" vertical="center" wrapText="1"/>
    </xf>
    <xf numFmtId="0" fontId="1" fillId="7" borderId="33" xfId="0" applyFont="1" applyFill="1" applyBorder="1" applyAlignment="1">
      <alignment horizontal="center" vertical="center" wrapText="1"/>
    </xf>
    <xf numFmtId="0" fontId="1" fillId="7" borderId="33" xfId="0" applyFont="1" applyFill="1" applyBorder="1" applyAlignment="1">
      <alignment horizontal="center" vertical="center"/>
    </xf>
    <xf numFmtId="0" fontId="141" fillId="7" borderId="34" xfId="0" quotePrefix="1" applyFont="1" applyFill="1" applyBorder="1" applyAlignment="1">
      <alignment horizontal="center"/>
    </xf>
    <xf numFmtId="0" fontId="1" fillId="7" borderId="39" xfId="0" applyFont="1" applyFill="1" applyBorder="1" applyAlignment="1">
      <alignment horizontal="center" vertical="center"/>
    </xf>
    <xf numFmtId="0" fontId="3" fillId="0" borderId="42" xfId="0" applyFont="1" applyBorder="1"/>
    <xf numFmtId="0" fontId="1" fillId="7" borderId="213" xfId="0" applyFont="1" applyFill="1" applyBorder="1" applyAlignment="1">
      <alignment horizontal="center"/>
    </xf>
    <xf numFmtId="0" fontId="6" fillId="0" borderId="0" xfId="0" applyFont="1" applyAlignment="1">
      <alignment horizontal="center" vertical="center"/>
    </xf>
    <xf numFmtId="0" fontId="1" fillId="7" borderId="120" xfId="0" applyFont="1" applyFill="1" applyBorder="1" applyAlignment="1">
      <alignment horizontal="center" vertical="center"/>
    </xf>
    <xf numFmtId="0" fontId="3" fillId="0" borderId="212" xfId="0" applyFont="1" applyBorder="1"/>
    <xf numFmtId="0" fontId="1" fillId="7" borderId="34" xfId="0" applyFont="1" applyFill="1" applyBorder="1" applyAlignment="1">
      <alignment horizontal="center" vertical="center" wrapText="1"/>
    </xf>
    <xf numFmtId="0" fontId="1" fillId="7" borderId="2" xfId="0" applyFont="1" applyFill="1" applyBorder="1" applyAlignment="1">
      <alignment horizontal="left" vertical="center"/>
    </xf>
    <xf numFmtId="1" fontId="1" fillId="7" borderId="34" xfId="0" applyNumberFormat="1" applyFont="1" applyFill="1" applyBorder="1" applyAlignment="1">
      <alignment horizontal="center"/>
    </xf>
    <xf numFmtId="0" fontId="3" fillId="0" borderId="214" xfId="0" applyFont="1" applyBorder="1"/>
    <xf numFmtId="0" fontId="6" fillId="20" borderId="34" xfId="0" applyFont="1" applyFill="1" applyBorder="1" applyAlignment="1">
      <alignment horizontal="center"/>
    </xf>
    <xf numFmtId="0" fontId="5" fillId="2" borderId="34" xfId="0" applyFont="1" applyFill="1" applyBorder="1" applyAlignment="1">
      <alignment horizontal="center"/>
    </xf>
    <xf numFmtId="0" fontId="1" fillId="0" borderId="45" xfId="0" applyFont="1" applyBorder="1" applyAlignment="1">
      <alignment horizontal="left"/>
    </xf>
    <xf numFmtId="0" fontId="144" fillId="20" borderId="33" xfId="0" applyFont="1" applyFill="1" applyBorder="1" applyAlignment="1">
      <alignment horizontal="center" vertical="center"/>
    </xf>
  </cellXfs>
  <cellStyles count="1">
    <cellStyle name="Normal" xfId="0" builtinId="0"/>
  </cellStyles>
  <dxfs count="7">
    <dxf>
      <font>
        <sz val="11"/>
        <color theme="0"/>
        <name val="Calibri"/>
      </font>
      <fill>
        <patternFill patternType="none"/>
      </fill>
    </dxf>
    <dxf>
      <font>
        <sz val="11"/>
        <color theme="0"/>
        <name val="Calibri"/>
      </font>
      <fill>
        <patternFill patternType="none"/>
      </fill>
    </dxf>
    <dxf>
      <font>
        <sz val="11"/>
        <color theme="0"/>
        <name val="Calibri"/>
      </font>
      <fill>
        <patternFill patternType="none"/>
      </fill>
    </dxf>
    <dxf>
      <font>
        <sz val="11"/>
        <color theme="0"/>
        <name val="Calibri"/>
      </font>
      <fill>
        <patternFill patternType="none"/>
      </fill>
    </dxf>
    <dxf>
      <font>
        <sz val="11"/>
        <color theme="0"/>
        <name val="Calibri"/>
      </font>
      <fill>
        <patternFill patternType="none"/>
      </fill>
    </dxf>
    <dxf>
      <font>
        <sz val="11"/>
        <color theme="0"/>
        <name val="Calibri"/>
      </font>
      <fill>
        <patternFill patternType="none"/>
      </fill>
    </dxf>
    <dxf>
      <font>
        <sz val="11"/>
        <color theme="0"/>
        <name val="Calibri"/>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5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autoTitleDeleted val="1"/>
    <c:plotArea>
      <c:layout/>
      <c:lineChart>
        <c:grouping val="standard"/>
        <c:varyColors val="0"/>
        <c:ser>
          <c:idx val="0"/>
          <c:order val="0"/>
          <c:tx>
            <c:v>Nilai</c:v>
          </c:tx>
          <c:spPr>
            <a:ln cmpd="sng">
              <a:solidFill>
                <a:srgbClr val="4F81BD"/>
              </a:solidFill>
            </a:ln>
          </c:spPr>
          <c:marker>
            <c:symbol val="none"/>
          </c:marker>
          <c:cat>
            <c:numRef>
              <c:f>'DATA GRAFIK'!$B$5:$B$21</c:f>
              <c:numCache>
                <c:formatCode>General</c:formatCod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numCache>
            </c:numRef>
          </c:cat>
          <c:val>
            <c:numRef>
              <c:f>'DATA GRAFIK'!$L$5:$L$21</c:f>
              <c:numCache>
                <c:formatCode>General</c:formatCode>
                <c:ptCount val="17"/>
                <c:pt idx="0">
                  <c:v>4</c:v>
                </c:pt>
                <c:pt idx="1">
                  <c:v>3</c:v>
                </c:pt>
                <c:pt idx="2">
                  <c:v>4</c:v>
                </c:pt>
                <c:pt idx="3">
                  <c:v>3</c:v>
                </c:pt>
                <c:pt idx="4">
                  <c:v>4</c:v>
                </c:pt>
                <c:pt idx="5">
                  <c:v>3</c:v>
                </c:pt>
                <c:pt idx="6">
                  <c:v>10</c:v>
                </c:pt>
                <c:pt idx="7">
                  <c:v>3</c:v>
                </c:pt>
                <c:pt idx="8">
                  <c:v>3</c:v>
                </c:pt>
                <c:pt idx="9">
                  <c:v>7</c:v>
                </c:pt>
                <c:pt idx="10">
                  <c:v>3</c:v>
                </c:pt>
                <c:pt idx="11">
                  <c:v>4</c:v>
                </c:pt>
                <c:pt idx="12">
                  <c:v>4</c:v>
                </c:pt>
                <c:pt idx="13">
                  <c:v>0</c:v>
                </c:pt>
                <c:pt idx="14">
                  <c:v>0</c:v>
                </c:pt>
                <c:pt idx="15">
                  <c:v>0</c:v>
                </c:pt>
                <c:pt idx="16">
                  <c:v>0</c:v>
                </c:pt>
              </c:numCache>
            </c:numRef>
          </c:val>
          <c:smooth val="0"/>
        </c:ser>
        <c:dLbls>
          <c:showLegendKey val="0"/>
          <c:showVal val="0"/>
          <c:showCatName val="0"/>
          <c:showSerName val="0"/>
          <c:showPercent val="0"/>
          <c:showBubbleSize val="0"/>
        </c:dLbls>
        <c:smooth val="0"/>
        <c:axId val="259052544"/>
        <c:axId val="259050584"/>
      </c:lineChart>
      <c:catAx>
        <c:axId val="25905254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rot="0"/>
          <a:lstStyle/>
          <a:p>
            <a:pPr lvl="0">
              <a:defRPr sz="1000" b="0" i="0">
                <a:solidFill>
                  <a:srgbClr val="000000"/>
                </a:solidFill>
                <a:latin typeface="Calibri"/>
              </a:defRPr>
            </a:pPr>
            <a:endParaRPr lang="en-US"/>
          </a:p>
        </c:txPr>
        <c:crossAx val="259050584"/>
        <c:crosses val="autoZero"/>
        <c:auto val="1"/>
        <c:lblAlgn val="ctr"/>
        <c:lblOffset val="100"/>
        <c:noMultiLvlLbl val="1"/>
      </c:catAx>
      <c:valAx>
        <c:axId val="259050584"/>
        <c:scaling>
          <c:orientation val="minMax"/>
        </c:scaling>
        <c:delete val="0"/>
        <c:axPos val="l"/>
        <c:majorGridlines>
          <c:spPr>
            <a:ln>
              <a:solidFill>
                <a:srgbClr val="B7B7B7"/>
              </a:solidFill>
            </a:ln>
          </c:spPr>
        </c:majorGridlines>
        <c:title>
          <c:tx>
            <c:rich>
              <a:bodyPr/>
              <a:lstStyle/>
              <a:p>
                <a:pPr lvl="0">
                  <a:defRPr sz="1000" b="1" i="0">
                    <a:solidFill>
                      <a:srgbClr val="000000"/>
                    </a:solidFill>
                    <a:latin typeface="Calibri"/>
                  </a:defRPr>
                </a:pPr>
                <a:r>
                  <a:rPr sz="1000" b="1" i="0">
                    <a:solidFill>
                      <a:srgbClr val="000000"/>
                    </a:solidFill>
                    <a:latin typeface="Calibri"/>
                  </a:rPr>
                  <a:t>Nilai</a:t>
                </a:r>
              </a:p>
            </c:rich>
          </c:tx>
          <c:overlay val="0"/>
        </c:title>
        <c:numFmt formatCode="#,##0.00" sourceLinked="0"/>
        <c:majorTickMark val="none"/>
        <c:minorTickMark val="none"/>
        <c:tickLblPos val="nextTo"/>
        <c:spPr>
          <a:ln/>
        </c:spPr>
        <c:txPr>
          <a:bodyPr rot="0"/>
          <a:lstStyle/>
          <a:p>
            <a:pPr lvl="0">
              <a:defRPr sz="1000" b="0" i="0">
                <a:solidFill>
                  <a:srgbClr val="000000"/>
                </a:solidFill>
                <a:latin typeface="Calibri"/>
              </a:defRPr>
            </a:pPr>
            <a:endParaRPr lang="en-US"/>
          </a:p>
        </c:txPr>
        <c:crossAx val="259052544"/>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6.PEMERIKSAAN'!A1"/><Relationship Id="rId13" Type="http://schemas.openxmlformats.org/officeDocument/2006/relationships/hyperlink" Target="#'12.REKAP PESERTA DIDIK'!A1"/><Relationship Id="rId18" Type="http://schemas.openxmlformats.org/officeDocument/2006/relationships/hyperlink" Target="#'HITUNG KEHADIRAN'!A1"/><Relationship Id="rId3" Type="http://schemas.openxmlformats.org/officeDocument/2006/relationships/hyperlink" Target="#'2.IDENTITAS'!A1"/><Relationship Id="rId7" Type="http://schemas.openxmlformats.org/officeDocument/2006/relationships/hyperlink" Target="#'7.INSTRUMEN'!A1"/><Relationship Id="rId12" Type="http://schemas.openxmlformats.org/officeDocument/2006/relationships/hyperlink" Target="#'13.REKAP ORANG TUA'!A1"/><Relationship Id="rId17" Type="http://schemas.openxmlformats.org/officeDocument/2006/relationships/hyperlink" Target="#'KETENTUAN RESPONDEN'!A1"/><Relationship Id="rId2" Type="http://schemas.openxmlformats.org/officeDocument/2006/relationships/hyperlink" Target="#PETUNJUK!A1"/><Relationship Id="rId16" Type="http://schemas.openxmlformats.org/officeDocument/2006/relationships/hyperlink" Target="#'11.REKAP PENDIDIK'!A1"/><Relationship Id="rId1" Type="http://schemas.openxmlformats.org/officeDocument/2006/relationships/hyperlink" Target="#'3.SAMPUL'!A1"/><Relationship Id="rId6" Type="http://schemas.openxmlformats.org/officeDocument/2006/relationships/hyperlink" Target="#'17.REKAP KEHADIRAN'!A1"/><Relationship Id="rId11" Type="http://schemas.openxmlformats.org/officeDocument/2006/relationships/hyperlink" Target="#'14.REKAPHASILPKP'!A1"/><Relationship Id="rId5" Type="http://schemas.openxmlformats.org/officeDocument/2006/relationships/hyperlink" Target="#'5. PENGAMATAN DAN PEMANTAUAN'!A1"/><Relationship Id="rId15" Type="http://schemas.openxmlformats.org/officeDocument/2006/relationships/hyperlink" Target="#'9.Kuesioner Peserta Didik2 '!A1"/><Relationship Id="rId10" Type="http://schemas.openxmlformats.org/officeDocument/2006/relationships/hyperlink" Target="#'10.Kuesioner Orang Tua3'!A1"/><Relationship Id="rId19" Type="http://schemas.openxmlformats.org/officeDocument/2006/relationships/image" Target="../media/image1.png"/><Relationship Id="rId4" Type="http://schemas.openxmlformats.org/officeDocument/2006/relationships/hyperlink" Target="#'4.%20PERSETUJUAN'!A1"/><Relationship Id="rId9" Type="http://schemas.openxmlformats.org/officeDocument/2006/relationships/hyperlink" Target="#'8.Kuesioner Teman Sejawat1'!A1"/><Relationship Id="rId14" Type="http://schemas.openxmlformats.org/officeDocument/2006/relationships/hyperlink" Target="#'16. F0RMT HITUNG A-K '!A1"/></Relationships>
</file>

<file path=xl/drawings/_rels/drawing10.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1.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2.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3.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4.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5.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6.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 UTAMA'!A1"/></Relationships>
</file>

<file path=xl/drawings/_rels/drawing19.xml.rels><?xml version="1.0" encoding="UTF-8" standalone="yes"?>
<Relationships xmlns="http://schemas.openxmlformats.org/package/2006/relationships"><Relationship Id="rId3" Type="http://schemas.openxmlformats.org/officeDocument/2006/relationships/hyperlink" Target="#'MENU UTAMA'!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20.xml.rels><?xml version="1.0" encoding="UTF-8" standalone="yes"?>
<Relationships xmlns="http://schemas.openxmlformats.org/package/2006/relationships"><Relationship Id="rId2" Type="http://schemas.openxmlformats.org/officeDocument/2006/relationships/hyperlink" Target="#'MENU UTAMA'!A1"/><Relationship Id="rId1" Type="http://schemas.openxmlformats.org/officeDocument/2006/relationships/hyperlink" Target="#'MENU%20UTAMA'!A1"/></Relationships>
</file>

<file path=xl/drawings/_rels/drawing3.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 UTAMA'!A1"/></Relationships>
</file>

<file path=xl/drawings/_rels/drawing5.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6.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7.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8.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9.xml.rels><?xml version="1.0" encoding="UTF-8" standalone="yes"?>
<Relationships xmlns="http://schemas.openxmlformats.org/package/2006/relationships"><Relationship Id="rId1" Type="http://schemas.openxmlformats.org/officeDocument/2006/relationships/hyperlink" Target="#'MENU UTAMA'!A1"/></Relationships>
</file>

<file path=xl/drawings/drawing1.xml><?xml version="1.0" encoding="utf-8"?>
<xdr:wsDr xmlns:xdr="http://schemas.openxmlformats.org/drawingml/2006/spreadsheetDrawing" xmlns:a="http://schemas.openxmlformats.org/drawingml/2006/main">
  <xdr:oneCellAnchor>
    <xdr:from>
      <xdr:col>0</xdr:col>
      <xdr:colOff>1</xdr:colOff>
      <xdr:row>5</xdr:row>
      <xdr:rowOff>19050</xdr:rowOff>
    </xdr:from>
    <xdr:ext cx="12801600" cy="5600700"/>
    <xdr:sp macro="" textlink="">
      <xdr:nvSpPr>
        <xdr:cNvPr id="3" name="Shape 3"/>
        <xdr:cNvSpPr/>
      </xdr:nvSpPr>
      <xdr:spPr>
        <a:xfrm>
          <a:off x="1" y="2000250"/>
          <a:ext cx="12801600" cy="5600700"/>
        </a:xfrm>
        <a:prstGeom prst="rect">
          <a:avLst/>
        </a:prstGeom>
        <a:gradFill>
          <a:gsLst>
            <a:gs pos="0">
              <a:srgbClr val="5D427D"/>
            </a:gs>
            <a:gs pos="80000">
              <a:srgbClr val="7A57A5"/>
            </a:gs>
            <a:gs pos="100000">
              <a:srgbClr val="7A56A7"/>
            </a:gs>
          </a:gsLst>
          <a:lin ang="16200000" scaled="0"/>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114300</xdr:colOff>
      <xdr:row>5</xdr:row>
      <xdr:rowOff>123825</xdr:rowOff>
    </xdr:from>
    <xdr:ext cx="2047875" cy="1162050"/>
    <xdr:sp macro="" textlink="">
      <xdr:nvSpPr>
        <xdr:cNvPr id="4" name="Shape 4">
          <a:hlinkClick xmlns:r="http://schemas.openxmlformats.org/officeDocument/2006/relationships" r:id="rId1"/>
        </xdr:cNvPr>
        <xdr:cNvSpPr/>
      </xdr:nvSpPr>
      <xdr:spPr>
        <a:xfrm>
          <a:off x="4326825" y="3203738"/>
          <a:ext cx="2038350" cy="1152525"/>
        </a:xfrm>
        <a:prstGeom prst="snip2DiagRect">
          <a:avLst>
            <a:gd name="adj1" fmla="val 0"/>
            <a:gd name="adj2" fmla="val 16667"/>
          </a:avLst>
        </a:prstGeom>
        <a:gradFill>
          <a:gsLst>
            <a:gs pos="0">
              <a:srgbClr val="992D2B"/>
            </a:gs>
            <a:gs pos="80000">
              <a:srgbClr val="C93D39"/>
            </a:gs>
            <a:gs pos="100000">
              <a:srgbClr val="CD3A36"/>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Arial Black"/>
              <a:ea typeface="Arial Black"/>
              <a:cs typeface="Arial Black"/>
              <a:sym typeface="Arial Black"/>
            </a:rPr>
            <a:t>SAMPUL</a:t>
          </a:r>
          <a:endParaRPr sz="1400"/>
        </a:p>
      </xdr:txBody>
    </xdr:sp>
    <xdr:clientData fLocksWithSheet="0"/>
  </xdr:oneCellAnchor>
  <xdr:oneCellAnchor>
    <xdr:from>
      <xdr:col>0</xdr:col>
      <xdr:colOff>152400</xdr:colOff>
      <xdr:row>5</xdr:row>
      <xdr:rowOff>57150</xdr:rowOff>
    </xdr:from>
    <xdr:ext cx="2047875" cy="1219200"/>
    <xdr:sp macro="" textlink="">
      <xdr:nvSpPr>
        <xdr:cNvPr id="5" name="Shape 5">
          <a:hlinkClick xmlns:r="http://schemas.openxmlformats.org/officeDocument/2006/relationships" r:id="rId2"/>
        </xdr:cNvPr>
        <xdr:cNvSpPr/>
      </xdr:nvSpPr>
      <xdr:spPr>
        <a:xfrm>
          <a:off x="4326825" y="3175163"/>
          <a:ext cx="2038350" cy="1209675"/>
        </a:xfrm>
        <a:prstGeom prst="snip2DiagRect">
          <a:avLst>
            <a:gd name="adj1" fmla="val 0"/>
            <a:gd name="adj2" fmla="val 16667"/>
          </a:avLst>
        </a:prstGeom>
        <a:gradFill>
          <a:gsLst>
            <a:gs pos="0">
              <a:srgbClr val="992D2B"/>
            </a:gs>
            <a:gs pos="80000">
              <a:srgbClr val="C93D39"/>
            </a:gs>
            <a:gs pos="100000">
              <a:srgbClr val="CD3A36"/>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chemeClr val="lt1"/>
              </a:solidFill>
              <a:latin typeface="Arial Black"/>
              <a:ea typeface="Arial Black"/>
              <a:cs typeface="Arial Black"/>
              <a:sym typeface="Arial Black"/>
            </a:rPr>
            <a:t>PETUNJUK</a:t>
          </a:r>
          <a:endParaRPr sz="1400"/>
        </a:p>
      </xdr:txBody>
    </xdr:sp>
    <xdr:clientData fLocksWithSheet="0"/>
  </xdr:oneCellAnchor>
  <xdr:oneCellAnchor>
    <xdr:from>
      <xdr:col>0</xdr:col>
      <xdr:colOff>142875</xdr:colOff>
      <xdr:row>12</xdr:row>
      <xdr:rowOff>38100</xdr:rowOff>
    </xdr:from>
    <xdr:ext cx="1209675" cy="1171575"/>
    <xdr:sp macro="" textlink="">
      <xdr:nvSpPr>
        <xdr:cNvPr id="6" name="Shape 6">
          <a:hlinkClick xmlns:r="http://schemas.openxmlformats.org/officeDocument/2006/relationships" r:id="rId3"/>
        </xdr:cNvPr>
        <xdr:cNvSpPr/>
      </xdr:nvSpPr>
      <xdr:spPr>
        <a:xfrm>
          <a:off x="4745925" y="3198975"/>
          <a:ext cx="1200150" cy="1162050"/>
        </a:xfrm>
        <a:prstGeom prst="snip2DiagRect">
          <a:avLst>
            <a:gd name="adj1" fmla="val 0"/>
            <a:gd name="adj2" fmla="val 16667"/>
          </a:avLst>
        </a:prstGeom>
        <a:gradFill>
          <a:gsLst>
            <a:gs pos="0">
              <a:srgbClr val="2D5C97"/>
            </a:gs>
            <a:gs pos="80000">
              <a:srgbClr val="3C7AC5"/>
            </a:gs>
            <a:gs pos="100000">
              <a:srgbClr val="397BC9"/>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lt1"/>
              </a:solidFill>
              <a:latin typeface="Arial Black"/>
              <a:ea typeface="Arial Black"/>
              <a:cs typeface="Arial Black"/>
              <a:sym typeface="Arial Black"/>
            </a:rPr>
            <a:t>IDENTITAS</a:t>
          </a:r>
          <a:endParaRPr sz="1400"/>
        </a:p>
      </xdr:txBody>
    </xdr:sp>
    <xdr:clientData fLocksWithSheet="0"/>
  </xdr:oneCellAnchor>
  <xdr:oneCellAnchor>
    <xdr:from>
      <xdr:col>0</xdr:col>
      <xdr:colOff>0</xdr:colOff>
      <xdr:row>26</xdr:row>
      <xdr:rowOff>0</xdr:rowOff>
    </xdr:from>
    <xdr:ext cx="2209800" cy="1285875"/>
    <xdr:sp macro="" textlink="">
      <xdr:nvSpPr>
        <xdr:cNvPr id="7" name="Shape 7">
          <a:hlinkClick xmlns:r="http://schemas.openxmlformats.org/officeDocument/2006/relationships" r:id="rId4"/>
        </xdr:cNvPr>
        <xdr:cNvSpPr/>
      </xdr:nvSpPr>
      <xdr:spPr>
        <a:xfrm>
          <a:off x="4245863" y="3141825"/>
          <a:ext cx="2200275" cy="1276350"/>
        </a:xfrm>
        <a:prstGeom prst="snip2DiagRect">
          <a:avLst>
            <a:gd name="adj1" fmla="val 0"/>
            <a:gd name="adj2" fmla="val 16667"/>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Arial Black"/>
              <a:ea typeface="Arial Black"/>
              <a:cs typeface="Arial Black"/>
              <a:sym typeface="Arial Black"/>
            </a:rPr>
            <a:t>LEMBAR PERSETUJUAN LAPORAN HASIL PKP KESETARAAN</a:t>
          </a:r>
          <a:endParaRPr sz="1400"/>
        </a:p>
      </xdr:txBody>
    </xdr:sp>
    <xdr:clientData fLocksWithSheet="0"/>
  </xdr:oneCellAnchor>
  <xdr:oneCellAnchor>
    <xdr:from>
      <xdr:col>13</xdr:col>
      <xdr:colOff>342900</xdr:colOff>
      <xdr:row>26</xdr:row>
      <xdr:rowOff>161925</xdr:rowOff>
    </xdr:from>
    <xdr:ext cx="1943100" cy="1171575"/>
    <xdr:sp macro="" textlink="">
      <xdr:nvSpPr>
        <xdr:cNvPr id="8" name="Shape 8">
          <a:hlinkClick xmlns:r="http://schemas.openxmlformats.org/officeDocument/2006/relationships" r:id="rId5"/>
        </xdr:cNvPr>
        <xdr:cNvSpPr/>
      </xdr:nvSpPr>
      <xdr:spPr>
        <a:xfrm>
          <a:off x="8267700" y="6257925"/>
          <a:ext cx="1943100" cy="1171575"/>
        </a:xfrm>
        <a:prstGeom prst="snip2DiagRect">
          <a:avLst>
            <a:gd name="adj1" fmla="val 0"/>
            <a:gd name="adj2" fmla="val 16667"/>
          </a:avLst>
        </a:prstGeom>
        <a:gradFill>
          <a:gsLst>
            <a:gs pos="0">
              <a:srgbClr val="992D2B"/>
            </a:gs>
            <a:gs pos="80000">
              <a:srgbClr val="C93D39"/>
            </a:gs>
            <a:gs pos="100000">
              <a:srgbClr val="CD3A36"/>
            </a:gs>
          </a:gsLst>
          <a:lin ang="16200000" scaled="0"/>
        </a:gra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a:solidFill>
                <a:schemeClr val="lt1"/>
              </a:solidFill>
              <a:latin typeface="Arial Black"/>
              <a:ea typeface="Arial Black"/>
              <a:cs typeface="Arial Black"/>
              <a:sym typeface="Arial Black"/>
            </a:rPr>
            <a:t>PENGAMATAN</a:t>
          </a:r>
          <a:endParaRPr sz="1400"/>
        </a:p>
        <a:p>
          <a:pPr marL="0" lvl="0" indent="0" algn="ctr" rtl="0">
            <a:spcBef>
              <a:spcPts val="0"/>
            </a:spcBef>
            <a:spcAft>
              <a:spcPts val="0"/>
            </a:spcAft>
            <a:buNone/>
          </a:pPr>
          <a:r>
            <a:rPr lang="en-US" sz="1200" b="1">
              <a:solidFill>
                <a:schemeClr val="lt1"/>
              </a:solidFill>
              <a:latin typeface="Arial Black"/>
              <a:ea typeface="Arial Black"/>
              <a:cs typeface="Arial Black"/>
              <a:sym typeface="Arial Black"/>
            </a:rPr>
            <a:t>PEMANTAUAN</a:t>
          </a:r>
          <a:endParaRPr sz="1400"/>
        </a:p>
        <a:p>
          <a:pPr marL="0" lvl="0" indent="0" algn="ctr" rtl="0">
            <a:spcBef>
              <a:spcPts val="0"/>
            </a:spcBef>
            <a:spcAft>
              <a:spcPts val="0"/>
            </a:spcAft>
            <a:buNone/>
          </a:pPr>
          <a:r>
            <a:rPr lang="en-US" sz="1200" b="1">
              <a:solidFill>
                <a:schemeClr val="lt1"/>
              </a:solidFill>
              <a:latin typeface="Arial Black"/>
              <a:ea typeface="Arial Black"/>
              <a:cs typeface="Arial Black"/>
              <a:sym typeface="Arial Black"/>
            </a:rPr>
            <a:t>(PRINT TULIS TANGAN)</a:t>
          </a:r>
          <a:endParaRPr sz="1400"/>
        </a:p>
      </xdr:txBody>
    </xdr:sp>
    <xdr:clientData fLocksWithSheet="0"/>
  </xdr:oneCellAnchor>
  <xdr:oneCellAnchor>
    <xdr:from>
      <xdr:col>2</xdr:col>
      <xdr:colOff>323850</xdr:colOff>
      <xdr:row>12</xdr:row>
      <xdr:rowOff>47625</xdr:rowOff>
    </xdr:from>
    <xdr:ext cx="1447800" cy="1152525"/>
    <xdr:sp macro="" textlink="">
      <xdr:nvSpPr>
        <xdr:cNvPr id="9" name="Shape 9">
          <a:hlinkClick xmlns:r="http://schemas.openxmlformats.org/officeDocument/2006/relationships" r:id="rId6"/>
        </xdr:cNvPr>
        <xdr:cNvSpPr/>
      </xdr:nvSpPr>
      <xdr:spPr>
        <a:xfrm>
          <a:off x="4626863" y="3208500"/>
          <a:ext cx="1438275" cy="1143000"/>
        </a:xfrm>
        <a:prstGeom prst="snip2DiagRect">
          <a:avLst>
            <a:gd name="adj1" fmla="val 0"/>
            <a:gd name="adj2" fmla="val 16667"/>
          </a:avLst>
        </a:prstGeom>
        <a:solidFill>
          <a:srgbClr val="00B0F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Black"/>
              <a:ea typeface="Arial Black"/>
              <a:cs typeface="Arial Black"/>
              <a:sym typeface="Arial Black"/>
            </a:rPr>
            <a:t>REKAP KEHADIRAN</a:t>
          </a:r>
          <a:endParaRPr sz="1400"/>
        </a:p>
      </xdr:txBody>
    </xdr:sp>
    <xdr:clientData fLocksWithSheet="0"/>
  </xdr:oneCellAnchor>
  <xdr:oneCellAnchor>
    <xdr:from>
      <xdr:col>4</xdr:col>
      <xdr:colOff>0</xdr:colOff>
      <xdr:row>19</xdr:row>
      <xdr:rowOff>0</xdr:rowOff>
    </xdr:from>
    <xdr:ext cx="2124075" cy="1314450"/>
    <xdr:sp macro="" textlink="">
      <xdr:nvSpPr>
        <xdr:cNvPr id="10" name="Shape 10">
          <a:hlinkClick xmlns:r="http://schemas.openxmlformats.org/officeDocument/2006/relationships" r:id="rId7"/>
        </xdr:cNvPr>
        <xdr:cNvSpPr/>
      </xdr:nvSpPr>
      <xdr:spPr>
        <a:xfrm>
          <a:off x="4288725" y="3127538"/>
          <a:ext cx="2114550" cy="1304925"/>
        </a:xfrm>
        <a:prstGeom prst="snip2DiagRect">
          <a:avLst>
            <a:gd name="adj1" fmla="val 0"/>
            <a:gd name="adj2" fmla="val 16667"/>
          </a:avLst>
        </a:prstGeom>
        <a:solidFill>
          <a:srgbClr val="76923C">
            <a:alpha val="89803"/>
          </a:srgbClr>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Arial Black"/>
              <a:ea typeface="Arial Black"/>
              <a:cs typeface="Arial Black"/>
              <a:sym typeface="Arial Black"/>
            </a:rPr>
            <a:t>REKAP PENCERMATAN</a:t>
          </a:r>
          <a:endParaRPr sz="1400"/>
        </a:p>
      </xdr:txBody>
    </xdr:sp>
    <xdr:clientData fLocksWithSheet="0"/>
  </xdr:oneCellAnchor>
  <xdr:oneCellAnchor>
    <xdr:from>
      <xdr:col>0</xdr:col>
      <xdr:colOff>28575</xdr:colOff>
      <xdr:row>19</xdr:row>
      <xdr:rowOff>19050</xdr:rowOff>
    </xdr:from>
    <xdr:ext cx="2181225" cy="1238250"/>
    <xdr:sp macro="" textlink="">
      <xdr:nvSpPr>
        <xdr:cNvPr id="11" name="Shape 11">
          <a:hlinkClick xmlns:r="http://schemas.openxmlformats.org/officeDocument/2006/relationships" r:id="rId8"/>
        </xdr:cNvPr>
        <xdr:cNvSpPr/>
      </xdr:nvSpPr>
      <xdr:spPr>
        <a:xfrm>
          <a:off x="4260150" y="3165638"/>
          <a:ext cx="2171700" cy="1228725"/>
        </a:xfrm>
        <a:prstGeom prst="snip2DiagRect">
          <a:avLst>
            <a:gd name="adj1" fmla="val 0"/>
            <a:gd name="adj2" fmla="val 16667"/>
          </a:avLst>
        </a:prstGeom>
        <a:gradFill>
          <a:gsLst>
            <a:gs pos="0">
              <a:srgbClr val="759336"/>
            </a:gs>
            <a:gs pos="80000">
              <a:srgbClr val="99C247"/>
            </a:gs>
            <a:gs pos="100000">
              <a:srgbClr val="9BC545"/>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Arial Black"/>
              <a:ea typeface="Arial Black"/>
              <a:cs typeface="Arial Black"/>
              <a:sym typeface="Arial Black"/>
            </a:rPr>
            <a:t>PENCERMATAN</a:t>
          </a:r>
          <a:endParaRPr sz="1400"/>
        </a:p>
      </xdr:txBody>
    </xdr:sp>
    <xdr:clientData fLocksWithSheet="0"/>
  </xdr:oneCellAnchor>
  <xdr:oneCellAnchor>
    <xdr:from>
      <xdr:col>13</xdr:col>
      <xdr:colOff>361950</xdr:colOff>
      <xdr:row>5</xdr:row>
      <xdr:rowOff>85725</xdr:rowOff>
    </xdr:from>
    <xdr:ext cx="2057400" cy="1152525"/>
    <xdr:sp macro="" textlink="">
      <xdr:nvSpPr>
        <xdr:cNvPr id="12" name="Shape 12">
          <a:hlinkClick xmlns:r="http://schemas.openxmlformats.org/officeDocument/2006/relationships" r:id="rId9"/>
        </xdr:cNvPr>
        <xdr:cNvSpPr/>
      </xdr:nvSpPr>
      <xdr:spPr>
        <a:xfrm>
          <a:off x="8286750" y="2066925"/>
          <a:ext cx="2057400" cy="1152525"/>
        </a:xfrm>
        <a:prstGeom prst="snip2DiagRect">
          <a:avLst>
            <a:gd name="adj1" fmla="val 0"/>
            <a:gd name="adj2" fmla="val 16667"/>
          </a:avLst>
        </a:prstGeom>
        <a:gradFill>
          <a:gsLst>
            <a:gs pos="0">
              <a:srgbClr val="992D2B"/>
            </a:gs>
            <a:gs pos="80000">
              <a:srgbClr val="C93D39"/>
            </a:gs>
            <a:gs pos="100000">
              <a:srgbClr val="CD3A36"/>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lt1"/>
              </a:solidFill>
              <a:latin typeface="Arial Black"/>
              <a:ea typeface="Arial Black"/>
              <a:cs typeface="Arial Black"/>
              <a:sym typeface="Arial Black"/>
            </a:rPr>
            <a:t>FORM KUESIONER TEMAN (CETAK ISI MANUAL)</a:t>
          </a:r>
          <a:endParaRPr sz="1100" b="1">
            <a:latin typeface="Arial Black"/>
            <a:ea typeface="Arial Black"/>
            <a:cs typeface="Arial Black"/>
            <a:sym typeface="Arial Black"/>
          </a:endParaRPr>
        </a:p>
      </xdr:txBody>
    </xdr:sp>
    <xdr:clientData fLocksWithSheet="0"/>
  </xdr:oneCellAnchor>
  <xdr:oneCellAnchor>
    <xdr:from>
      <xdr:col>13</xdr:col>
      <xdr:colOff>342900</xdr:colOff>
      <xdr:row>19</xdr:row>
      <xdr:rowOff>66675</xdr:rowOff>
    </xdr:from>
    <xdr:ext cx="2057400" cy="1200150"/>
    <xdr:sp macro="" textlink="">
      <xdr:nvSpPr>
        <xdr:cNvPr id="13" name="Shape 13">
          <a:hlinkClick xmlns:r="http://schemas.openxmlformats.org/officeDocument/2006/relationships" r:id="rId10"/>
        </xdr:cNvPr>
        <xdr:cNvSpPr/>
      </xdr:nvSpPr>
      <xdr:spPr>
        <a:xfrm>
          <a:off x="8267700" y="4714875"/>
          <a:ext cx="2057400" cy="1200150"/>
        </a:xfrm>
        <a:prstGeom prst="snip2DiagRect">
          <a:avLst>
            <a:gd name="adj1" fmla="val 0"/>
            <a:gd name="adj2" fmla="val 16667"/>
          </a:avLst>
        </a:prstGeom>
        <a:gradFill>
          <a:gsLst>
            <a:gs pos="0">
              <a:srgbClr val="759336"/>
            </a:gs>
            <a:gs pos="80000">
              <a:srgbClr val="99C247"/>
            </a:gs>
            <a:gs pos="100000">
              <a:srgbClr val="9BC545"/>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lt1"/>
              </a:solidFill>
              <a:latin typeface="Arial Black"/>
              <a:ea typeface="Arial Black"/>
              <a:cs typeface="Arial Black"/>
              <a:sym typeface="Arial Black"/>
            </a:rPr>
            <a:t>KUESIONER ORANGTUA</a:t>
          </a:r>
          <a:endParaRPr sz="1400"/>
        </a:p>
        <a:p>
          <a:pPr marL="0" lvl="0" indent="0" algn="ctr" rtl="0">
            <a:spcBef>
              <a:spcPts val="0"/>
            </a:spcBef>
            <a:spcAft>
              <a:spcPts val="0"/>
            </a:spcAft>
            <a:buNone/>
          </a:pPr>
          <a:r>
            <a:rPr lang="en-US" sz="1100" b="1">
              <a:solidFill>
                <a:schemeClr val="lt1"/>
              </a:solidFill>
              <a:latin typeface="Arial Black"/>
              <a:ea typeface="Arial Black"/>
              <a:cs typeface="Arial Black"/>
              <a:sym typeface="Arial Black"/>
            </a:rPr>
            <a:t>(CETAK ISI MANUAL)</a:t>
          </a:r>
          <a:endParaRPr sz="1100" b="1">
            <a:latin typeface="Arial Black"/>
            <a:ea typeface="Arial Black"/>
            <a:cs typeface="Arial Black"/>
            <a:sym typeface="Arial Black"/>
          </a:endParaRPr>
        </a:p>
      </xdr:txBody>
    </xdr:sp>
    <xdr:clientData fLocksWithSheet="0"/>
  </xdr:oneCellAnchor>
  <xdr:oneCellAnchor>
    <xdr:from>
      <xdr:col>4</xdr:col>
      <xdr:colOff>66675</xdr:colOff>
      <xdr:row>25</xdr:row>
      <xdr:rowOff>180975</xdr:rowOff>
    </xdr:from>
    <xdr:ext cx="2105025" cy="1314450"/>
    <xdr:sp macro="" textlink="">
      <xdr:nvSpPr>
        <xdr:cNvPr id="14" name="Shape 14">
          <a:hlinkClick xmlns:r="http://schemas.openxmlformats.org/officeDocument/2006/relationships" r:id="rId11"/>
        </xdr:cNvPr>
        <xdr:cNvSpPr/>
      </xdr:nvSpPr>
      <xdr:spPr>
        <a:xfrm>
          <a:off x="4298250" y="3127538"/>
          <a:ext cx="2095500" cy="1304925"/>
        </a:xfrm>
        <a:prstGeom prst="snip2DiagRect">
          <a:avLst>
            <a:gd name="adj1" fmla="val 0"/>
            <a:gd name="adj2" fmla="val 16667"/>
          </a:avLst>
        </a:prstGeom>
        <a:gradFill>
          <a:gsLst>
            <a:gs pos="0">
              <a:srgbClr val="C86C1F"/>
            </a:gs>
            <a:gs pos="80000">
              <a:srgbClr val="FF8E29"/>
            </a:gs>
            <a:gs pos="100000">
              <a:srgbClr val="FF8D25"/>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Arial Black"/>
              <a:ea typeface="Arial Black"/>
              <a:cs typeface="Arial Black"/>
              <a:sym typeface="Arial Black"/>
            </a:rPr>
            <a:t>REKAP PKP KESETARAAN</a:t>
          </a:r>
          <a:endParaRPr sz="1600" b="1">
            <a:latin typeface="Arial Black"/>
            <a:ea typeface="Arial Black"/>
            <a:cs typeface="Arial Black"/>
            <a:sym typeface="Arial Black"/>
          </a:endParaRPr>
        </a:p>
      </xdr:txBody>
    </xdr:sp>
    <xdr:clientData fLocksWithSheet="0"/>
  </xdr:oneCellAnchor>
  <xdr:oneCellAnchor>
    <xdr:from>
      <xdr:col>17</xdr:col>
      <xdr:colOff>285750</xdr:colOff>
      <xdr:row>19</xdr:row>
      <xdr:rowOff>85725</xdr:rowOff>
    </xdr:from>
    <xdr:ext cx="2038350" cy="1209675"/>
    <xdr:sp macro="" textlink="">
      <xdr:nvSpPr>
        <xdr:cNvPr id="15" name="Shape 15">
          <a:hlinkClick xmlns:r="http://schemas.openxmlformats.org/officeDocument/2006/relationships" r:id="rId12"/>
        </xdr:cNvPr>
        <xdr:cNvSpPr/>
      </xdr:nvSpPr>
      <xdr:spPr>
        <a:xfrm>
          <a:off x="10648950" y="4733925"/>
          <a:ext cx="2038350" cy="1209675"/>
        </a:xfrm>
        <a:prstGeom prst="snip2DiagRect">
          <a:avLst>
            <a:gd name="adj1" fmla="val 0"/>
            <a:gd name="adj2" fmla="val 16667"/>
          </a:avLst>
        </a:prstGeom>
        <a:gradFill>
          <a:gsLst>
            <a:gs pos="0">
              <a:srgbClr val="759336"/>
            </a:gs>
            <a:gs pos="80000">
              <a:srgbClr val="99C247"/>
            </a:gs>
            <a:gs pos="100000">
              <a:srgbClr val="9BC545"/>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Arial Black"/>
              <a:ea typeface="Arial Black"/>
              <a:cs typeface="Arial Black"/>
              <a:sym typeface="Arial Black"/>
            </a:rPr>
            <a:t>REKAP KUESIONER ORANGTUA</a:t>
          </a:r>
          <a:endParaRPr sz="1400" b="1">
            <a:latin typeface="Arial Black"/>
            <a:ea typeface="Arial Black"/>
            <a:cs typeface="Arial Black"/>
            <a:sym typeface="Arial Black"/>
          </a:endParaRPr>
        </a:p>
      </xdr:txBody>
    </xdr:sp>
    <xdr:clientData fLocksWithSheet="0"/>
  </xdr:oneCellAnchor>
  <xdr:oneCellAnchor>
    <xdr:from>
      <xdr:col>17</xdr:col>
      <xdr:colOff>285750</xdr:colOff>
      <xdr:row>12</xdr:row>
      <xdr:rowOff>28575</xdr:rowOff>
    </xdr:from>
    <xdr:ext cx="2047875" cy="1190625"/>
    <xdr:sp macro="" textlink="">
      <xdr:nvSpPr>
        <xdr:cNvPr id="16" name="Shape 16">
          <a:hlinkClick xmlns:r="http://schemas.openxmlformats.org/officeDocument/2006/relationships" r:id="rId13"/>
        </xdr:cNvPr>
        <xdr:cNvSpPr/>
      </xdr:nvSpPr>
      <xdr:spPr>
        <a:xfrm>
          <a:off x="10648950" y="3343275"/>
          <a:ext cx="2047875" cy="1190625"/>
        </a:xfrm>
        <a:prstGeom prst="snip2DiagRect">
          <a:avLst>
            <a:gd name="adj1" fmla="val 0"/>
            <a:gd name="adj2" fmla="val 16667"/>
          </a:avLst>
        </a:prstGeom>
        <a:gradFill>
          <a:gsLst>
            <a:gs pos="0">
              <a:srgbClr val="29859E"/>
            </a:gs>
            <a:gs pos="80000">
              <a:srgbClr val="36B0D0"/>
            </a:gs>
            <a:gs pos="100000">
              <a:srgbClr val="33B3D5"/>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Arial Black"/>
              <a:ea typeface="Arial Black"/>
              <a:cs typeface="Arial Black"/>
              <a:sym typeface="Arial Black"/>
            </a:rPr>
            <a:t>REKAP KUESIONER PESERTA DIDIK</a:t>
          </a:r>
          <a:endParaRPr sz="1400" b="1">
            <a:latin typeface="Arial Black"/>
            <a:ea typeface="Arial Black"/>
            <a:cs typeface="Arial Black"/>
            <a:sym typeface="Arial Black"/>
          </a:endParaRPr>
        </a:p>
      </xdr:txBody>
    </xdr:sp>
    <xdr:clientData fLocksWithSheet="0"/>
  </xdr:oneCellAnchor>
  <xdr:oneCellAnchor>
    <xdr:from>
      <xdr:col>17</xdr:col>
      <xdr:colOff>95250</xdr:colOff>
      <xdr:row>26</xdr:row>
      <xdr:rowOff>9525</xdr:rowOff>
    </xdr:from>
    <xdr:ext cx="2190750" cy="1295400"/>
    <xdr:sp macro="" textlink="">
      <xdr:nvSpPr>
        <xdr:cNvPr id="17" name="Shape 17">
          <a:hlinkClick xmlns:r="http://schemas.openxmlformats.org/officeDocument/2006/relationships" r:id="rId14"/>
        </xdr:cNvPr>
        <xdr:cNvSpPr/>
      </xdr:nvSpPr>
      <xdr:spPr>
        <a:xfrm>
          <a:off x="10458450" y="6105525"/>
          <a:ext cx="2190750" cy="1295400"/>
        </a:xfrm>
        <a:prstGeom prst="snip2DiagRect">
          <a:avLst>
            <a:gd name="adj1" fmla="val 0"/>
            <a:gd name="adj2" fmla="val 16667"/>
          </a:avLst>
        </a:prstGeom>
        <a:gradFill>
          <a:gsLst>
            <a:gs pos="0">
              <a:srgbClr val="C86C1F"/>
            </a:gs>
            <a:gs pos="80000">
              <a:srgbClr val="FF8E29"/>
            </a:gs>
            <a:gs pos="100000">
              <a:srgbClr val="FF8D25"/>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500" b="1">
              <a:solidFill>
                <a:schemeClr val="lt1"/>
              </a:solidFill>
              <a:latin typeface="Arial Black"/>
              <a:ea typeface="Arial Black"/>
              <a:cs typeface="Arial Black"/>
              <a:sym typeface="Arial Black"/>
            </a:rPr>
            <a:t>FORMAT HITUNG ANGKA KREDIT</a:t>
          </a:r>
          <a:endParaRPr sz="1400"/>
        </a:p>
      </xdr:txBody>
    </xdr:sp>
    <xdr:clientData fLocksWithSheet="0"/>
  </xdr:oneCellAnchor>
  <xdr:oneCellAnchor>
    <xdr:from>
      <xdr:col>13</xdr:col>
      <xdr:colOff>314325</xdr:colOff>
      <xdr:row>12</xdr:row>
      <xdr:rowOff>9525</xdr:rowOff>
    </xdr:from>
    <xdr:ext cx="2057400" cy="1190625"/>
    <xdr:sp macro="" textlink="">
      <xdr:nvSpPr>
        <xdr:cNvPr id="18" name="Shape 18">
          <a:hlinkClick xmlns:r="http://schemas.openxmlformats.org/officeDocument/2006/relationships" r:id="rId15"/>
        </xdr:cNvPr>
        <xdr:cNvSpPr/>
      </xdr:nvSpPr>
      <xdr:spPr>
        <a:xfrm>
          <a:off x="8239125" y="3324225"/>
          <a:ext cx="2057400" cy="1190625"/>
        </a:xfrm>
        <a:prstGeom prst="snip2DiagRect">
          <a:avLst>
            <a:gd name="adj1" fmla="val 0"/>
            <a:gd name="adj2" fmla="val 16667"/>
          </a:avLst>
        </a:prstGeom>
        <a:gradFill>
          <a:gsLst>
            <a:gs pos="0">
              <a:srgbClr val="29859E"/>
            </a:gs>
            <a:gs pos="80000">
              <a:srgbClr val="36B0D0"/>
            </a:gs>
            <a:gs pos="100000">
              <a:srgbClr val="33B3D5"/>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lt1"/>
              </a:solidFill>
              <a:latin typeface="Arial Black"/>
              <a:ea typeface="Arial Black"/>
              <a:cs typeface="Arial Black"/>
              <a:sym typeface="Arial Black"/>
            </a:rPr>
            <a:t>KUESIONER PESERTA DIDIK (CETAK ISI MANUAL)</a:t>
          </a:r>
          <a:endParaRPr sz="1100" b="1">
            <a:latin typeface="Arial Black"/>
            <a:ea typeface="Arial Black"/>
            <a:cs typeface="Arial Black"/>
            <a:sym typeface="Arial Black"/>
          </a:endParaRPr>
        </a:p>
      </xdr:txBody>
    </xdr:sp>
    <xdr:clientData fLocksWithSheet="0"/>
  </xdr:oneCellAnchor>
  <xdr:oneCellAnchor>
    <xdr:from>
      <xdr:col>17</xdr:col>
      <xdr:colOff>219075</xdr:colOff>
      <xdr:row>5</xdr:row>
      <xdr:rowOff>133350</xdr:rowOff>
    </xdr:from>
    <xdr:ext cx="2047875" cy="1143000"/>
    <xdr:sp macro="" textlink="">
      <xdr:nvSpPr>
        <xdr:cNvPr id="19" name="Shape 19">
          <a:hlinkClick xmlns:r="http://schemas.openxmlformats.org/officeDocument/2006/relationships" r:id="rId16"/>
        </xdr:cNvPr>
        <xdr:cNvSpPr/>
      </xdr:nvSpPr>
      <xdr:spPr>
        <a:xfrm>
          <a:off x="10582275" y="2114550"/>
          <a:ext cx="2047875" cy="1143000"/>
        </a:xfrm>
        <a:prstGeom prst="snip2DiagRect">
          <a:avLst>
            <a:gd name="adj1" fmla="val 0"/>
            <a:gd name="adj2" fmla="val 16667"/>
          </a:avLst>
        </a:prstGeom>
        <a:gradFill>
          <a:gsLst>
            <a:gs pos="0">
              <a:srgbClr val="992D2B"/>
            </a:gs>
            <a:gs pos="80000">
              <a:srgbClr val="C93D39"/>
            </a:gs>
            <a:gs pos="100000">
              <a:srgbClr val="CD3A36"/>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300" b="1">
              <a:solidFill>
                <a:schemeClr val="lt1"/>
              </a:solidFill>
              <a:latin typeface="Arial Black"/>
              <a:ea typeface="Arial Black"/>
              <a:cs typeface="Arial Black"/>
              <a:sym typeface="Arial Black"/>
            </a:rPr>
            <a:t>REKAP KUESIONER TEMAN SEJAWAT</a:t>
          </a:r>
          <a:endParaRPr sz="1300" b="1">
            <a:latin typeface="Arial Black"/>
            <a:ea typeface="Arial Black"/>
            <a:cs typeface="Arial Black"/>
            <a:sym typeface="Arial Black"/>
          </a:endParaRPr>
        </a:p>
      </xdr:txBody>
    </xdr:sp>
    <xdr:clientData fLocksWithSheet="0"/>
  </xdr:oneCellAnchor>
  <xdr:oneCellAnchor>
    <xdr:from>
      <xdr:col>8</xdr:col>
      <xdr:colOff>219075</xdr:colOff>
      <xdr:row>26</xdr:row>
      <xdr:rowOff>133350</xdr:rowOff>
    </xdr:from>
    <xdr:ext cx="2600325" cy="1162050"/>
    <xdr:sp macro="" textlink="">
      <xdr:nvSpPr>
        <xdr:cNvPr id="20" name="Shape 20">
          <a:hlinkClick xmlns:r="http://schemas.openxmlformats.org/officeDocument/2006/relationships" r:id="rId17"/>
        </xdr:cNvPr>
        <xdr:cNvSpPr/>
      </xdr:nvSpPr>
      <xdr:spPr>
        <a:xfrm>
          <a:off x="5095875" y="6229350"/>
          <a:ext cx="2600325" cy="1162050"/>
        </a:xfrm>
        <a:prstGeom prst="snip2DiagRect">
          <a:avLst>
            <a:gd name="adj1" fmla="val 0"/>
            <a:gd name="adj2" fmla="val 16667"/>
          </a:avLst>
        </a:prstGeom>
        <a:gradFill>
          <a:gsLst>
            <a:gs pos="0">
              <a:srgbClr val="992D2B"/>
            </a:gs>
            <a:gs pos="80000">
              <a:srgbClr val="C93D39"/>
            </a:gs>
            <a:gs pos="100000">
              <a:srgbClr val="CD3A36"/>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Arial Black"/>
              <a:ea typeface="Arial Black"/>
              <a:cs typeface="Arial Black"/>
              <a:sym typeface="Arial Black"/>
            </a:rPr>
            <a:t>KETENTUAN RESPONDEN</a:t>
          </a:r>
          <a:endParaRPr sz="1600" b="1">
            <a:latin typeface="Arial Black"/>
            <a:ea typeface="Arial Black"/>
            <a:cs typeface="Arial Black"/>
            <a:sym typeface="Arial Black"/>
          </a:endParaRPr>
        </a:p>
      </xdr:txBody>
    </xdr:sp>
    <xdr:clientData fLocksWithSheet="0"/>
  </xdr:oneCellAnchor>
  <xdr:oneCellAnchor>
    <xdr:from>
      <xdr:col>5</xdr:col>
      <xdr:colOff>123825</xdr:colOff>
      <xdr:row>12</xdr:row>
      <xdr:rowOff>76200</xdr:rowOff>
    </xdr:from>
    <xdr:ext cx="1447800" cy="1152525"/>
    <xdr:sp macro="" textlink="">
      <xdr:nvSpPr>
        <xdr:cNvPr id="21" name="Shape 21">
          <a:hlinkClick xmlns:r="http://schemas.openxmlformats.org/officeDocument/2006/relationships" r:id="rId18"/>
        </xdr:cNvPr>
        <xdr:cNvSpPr/>
      </xdr:nvSpPr>
      <xdr:spPr>
        <a:xfrm>
          <a:off x="4626863" y="3208500"/>
          <a:ext cx="1438275" cy="1143000"/>
        </a:xfrm>
        <a:prstGeom prst="snip2DiagRect">
          <a:avLst>
            <a:gd name="adj1" fmla="val 0"/>
            <a:gd name="adj2" fmla="val 16667"/>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Black"/>
              <a:ea typeface="Arial Black"/>
              <a:cs typeface="Arial Black"/>
              <a:sym typeface="Arial Black"/>
            </a:rPr>
            <a:t>HITUNG KEHADIRAN</a:t>
          </a:r>
          <a:endParaRPr sz="1400"/>
        </a:p>
      </xdr:txBody>
    </xdr:sp>
    <xdr:clientData fLocksWithSheet="0"/>
  </xdr:oneCellAnchor>
  <xdr:oneCellAnchor>
    <xdr:from>
      <xdr:col>7</xdr:col>
      <xdr:colOff>581025</xdr:colOff>
      <xdr:row>6</xdr:row>
      <xdr:rowOff>57150</xdr:rowOff>
    </xdr:from>
    <xdr:ext cx="2990850" cy="3886200"/>
    <xdr:pic>
      <xdr:nvPicPr>
        <xdr:cNvPr id="2" name="image1.png"/>
        <xdr:cNvPicPr preferRelativeResize="0"/>
      </xdr:nvPicPr>
      <xdr:blipFill>
        <a:blip xmlns:r="http://schemas.openxmlformats.org/officeDocument/2006/relationships" r:embed="rId19" cstate="print"/>
        <a:stretch>
          <a:fillRect/>
        </a:stretch>
      </xdr:blipFill>
      <xdr:spPr>
        <a:xfrm>
          <a:off x="4848225" y="2228850"/>
          <a:ext cx="2990850" cy="38862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523875</xdr:colOff>
      <xdr:row>0</xdr:row>
      <xdr:rowOff>0</xdr:rowOff>
    </xdr:from>
    <xdr:ext cx="6105525" cy="800100"/>
    <xdr:sp macro="" textlink="">
      <xdr:nvSpPr>
        <xdr:cNvPr id="48" name="Shape 48"/>
        <xdr:cNvSpPr/>
      </xdr:nvSpPr>
      <xdr:spPr>
        <a:xfrm>
          <a:off x="2293238" y="3379950"/>
          <a:ext cx="6105525" cy="800100"/>
        </a:xfrm>
        <a:prstGeom prst="rect">
          <a:avLst/>
        </a:prstGeom>
        <a:gradFill>
          <a:gsLst>
            <a:gs pos="0">
              <a:srgbClr val="DAFEA4"/>
            </a:gs>
            <a:gs pos="35000">
              <a:srgbClr val="E3FEBF"/>
            </a:gs>
            <a:gs pos="100000">
              <a:srgbClr val="F4FEE6"/>
            </a:gs>
          </a:gsLst>
          <a:lin ang="16200000" scaled="0"/>
        </a:gradFill>
        <a:ln w="9525" cap="flat" cmpd="sng">
          <a:solidFill>
            <a:srgbClr val="97B85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1">
              <a:solidFill>
                <a:schemeClr val="dk1"/>
              </a:solidFill>
              <a:latin typeface="Calibri"/>
              <a:ea typeface="Calibri"/>
              <a:cs typeface="Calibri"/>
              <a:sym typeface="Calibri"/>
            </a:rPr>
            <a:t>Kuesioner ini tidak perlu diisi tetapi di print sesuai jumlah responden teman sejawat tutor minimal 10 tutor lalu diisi secara manual dan dimasukkan ke dalam REKAP hasil nilai kuesioner dari teman sejawat dalam aplikasi ini</a:t>
          </a:r>
          <a:endParaRPr sz="1200" b="1"/>
        </a:p>
      </xdr:txBody>
    </xdr:sp>
    <xdr:clientData fLocksWithSheet="0"/>
  </xdr:oneCellAnchor>
  <xdr:oneCellAnchor>
    <xdr:from>
      <xdr:col>0</xdr:col>
      <xdr:colOff>66675</xdr:colOff>
      <xdr:row>1</xdr:row>
      <xdr:rowOff>66675</xdr:rowOff>
    </xdr:from>
    <xdr:ext cx="666750" cy="371475"/>
    <xdr:sp macro="" textlink="">
      <xdr:nvSpPr>
        <xdr:cNvPr id="49" name="Shape 49">
          <a:hlinkClick xmlns:r="http://schemas.openxmlformats.org/officeDocument/2006/relationships" r:id="rId1"/>
        </xdr:cNvPr>
        <xdr:cNvSpPr/>
      </xdr:nvSpPr>
      <xdr:spPr>
        <a:xfrm>
          <a:off x="5031675" y="3613313"/>
          <a:ext cx="628650" cy="333375"/>
        </a:xfrm>
        <a:prstGeom prst="rect">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chemeClr val="lt1"/>
              </a:solidFill>
              <a:latin typeface="Calibri"/>
              <a:ea typeface="Calibri"/>
              <a:cs typeface="Calibri"/>
              <a:sym typeface="Calibri"/>
            </a:rPr>
            <a:t>MENU</a:t>
          </a:r>
          <a:endParaRPr sz="1400"/>
        </a:p>
      </xdr:txBody>
    </xdr:sp>
    <xdr:clientData fLocksWithSheet="0"/>
  </xdr:oneCellAnchor>
  <xdr:oneCellAnchor>
    <xdr:from>
      <xdr:col>0</xdr:col>
      <xdr:colOff>0</xdr:colOff>
      <xdr:row>0</xdr:row>
      <xdr:rowOff>19050</xdr:rowOff>
    </xdr:from>
    <xdr:ext cx="790575" cy="266700"/>
    <xdr:sp macro="" textlink="">
      <xdr:nvSpPr>
        <xdr:cNvPr id="50" name="Shape 50"/>
        <xdr:cNvSpPr/>
      </xdr:nvSpPr>
      <xdr:spPr>
        <a:xfrm>
          <a:off x="4969763" y="3665700"/>
          <a:ext cx="752475" cy="228600"/>
        </a:xfrm>
        <a:prstGeom prst="triangle">
          <a:avLst>
            <a:gd name="adj" fmla="val 50000"/>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285750</xdr:colOff>
      <xdr:row>0</xdr:row>
      <xdr:rowOff>0</xdr:rowOff>
    </xdr:from>
    <xdr:ext cx="6067425" cy="609600"/>
    <xdr:sp macro="" textlink="">
      <xdr:nvSpPr>
        <xdr:cNvPr id="51" name="Shape 51"/>
        <xdr:cNvSpPr/>
      </xdr:nvSpPr>
      <xdr:spPr>
        <a:xfrm>
          <a:off x="2317050" y="3475200"/>
          <a:ext cx="6057900" cy="609600"/>
        </a:xfrm>
        <a:prstGeom prst="rect">
          <a:avLst/>
        </a:prstGeom>
        <a:gradFill>
          <a:gsLst>
            <a:gs pos="0">
              <a:srgbClr val="FFA09D"/>
            </a:gs>
            <a:gs pos="35000">
              <a:srgbClr val="FFBCBC"/>
            </a:gs>
            <a:gs pos="100000">
              <a:srgbClr val="FFE2E2"/>
            </a:gs>
          </a:gsLst>
          <a:lin ang="16200000" scaled="0"/>
        </a:gradFill>
        <a:ln w="9525" cap="flat" cmpd="sng">
          <a:solidFill>
            <a:srgbClr val="BD4B48"/>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chemeClr val="dk1"/>
            </a:buClr>
            <a:buSzPts val="1200"/>
            <a:buFont typeface="Calibri"/>
            <a:buNone/>
          </a:pPr>
          <a:r>
            <a:rPr lang="en-US" sz="1200">
              <a:solidFill>
                <a:schemeClr val="dk1"/>
              </a:solidFill>
              <a:latin typeface="Calibri"/>
              <a:ea typeface="Calibri"/>
              <a:cs typeface="Calibri"/>
              <a:sym typeface="Calibri"/>
            </a:rPr>
            <a:t>Kuesioner ini tidak perlu diisi tetapi di print sesuai jumlah responden PESERTA DIDIK minimal 10 PESERTA DIDIK lalu diisi secara manual dan dimasukkan ke dalam REKAP  dalam aplikasi ini.</a:t>
          </a:r>
          <a:endParaRPr sz="1200"/>
        </a:p>
        <a:p>
          <a:pPr marL="0" lvl="0" indent="0" algn="l" rtl="0">
            <a:spcBef>
              <a:spcPts val="0"/>
            </a:spcBef>
            <a:spcAft>
              <a:spcPts val="0"/>
            </a:spcAft>
            <a:buNone/>
          </a:pPr>
          <a:endParaRPr sz="1200"/>
        </a:p>
      </xdr:txBody>
    </xdr:sp>
    <xdr:clientData fLocksWithSheet="0"/>
  </xdr:oneCellAnchor>
  <xdr:oneCellAnchor>
    <xdr:from>
      <xdr:col>0</xdr:col>
      <xdr:colOff>47625</xdr:colOff>
      <xdr:row>0</xdr:row>
      <xdr:rowOff>-19050</xdr:rowOff>
    </xdr:from>
    <xdr:ext cx="628650" cy="285750"/>
    <xdr:sp macro="" textlink="">
      <xdr:nvSpPr>
        <xdr:cNvPr id="52" name="Shape 52"/>
        <xdr:cNvSpPr/>
      </xdr:nvSpPr>
      <xdr:spPr>
        <a:xfrm>
          <a:off x="5050725" y="3656175"/>
          <a:ext cx="590550" cy="247650"/>
        </a:xfrm>
        <a:prstGeom prst="triangle">
          <a:avLst>
            <a:gd name="adj" fmla="val 50000"/>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57150</xdr:colOff>
      <xdr:row>1</xdr:row>
      <xdr:rowOff>57150</xdr:rowOff>
    </xdr:from>
    <xdr:ext cx="609600" cy="304800"/>
    <xdr:sp macro="" textlink="">
      <xdr:nvSpPr>
        <xdr:cNvPr id="53" name="Shape 53">
          <a:hlinkClick xmlns:r="http://schemas.openxmlformats.org/officeDocument/2006/relationships" r:id="rId1"/>
        </xdr:cNvPr>
        <xdr:cNvSpPr/>
      </xdr:nvSpPr>
      <xdr:spPr>
        <a:xfrm>
          <a:off x="5060250" y="3646650"/>
          <a:ext cx="571500" cy="266700"/>
        </a:xfrm>
        <a:prstGeom prst="rect">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lt1"/>
              </a:solidFill>
              <a:latin typeface="Calibri"/>
              <a:ea typeface="Calibri"/>
              <a:cs typeface="Calibri"/>
              <a:sym typeface="Calibri"/>
            </a:rPr>
            <a:t>MENU</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457200</xdr:colOff>
      <xdr:row>0</xdr:row>
      <xdr:rowOff>0</xdr:rowOff>
    </xdr:from>
    <xdr:ext cx="5715000" cy="809625"/>
    <xdr:sp macro="" textlink="">
      <xdr:nvSpPr>
        <xdr:cNvPr id="54" name="Shape 54"/>
        <xdr:cNvSpPr/>
      </xdr:nvSpPr>
      <xdr:spPr>
        <a:xfrm>
          <a:off x="2488500" y="3375188"/>
          <a:ext cx="5715000" cy="809625"/>
        </a:xfrm>
        <a:prstGeom prst="rect">
          <a:avLst/>
        </a:prstGeom>
        <a:gradFill>
          <a:gsLst>
            <a:gs pos="0">
              <a:srgbClr val="9FC3FF"/>
            </a:gs>
            <a:gs pos="35000">
              <a:srgbClr val="BDD5FF"/>
            </a:gs>
            <a:gs pos="100000">
              <a:srgbClr val="E4EEFF"/>
            </a:gs>
          </a:gsLst>
          <a:lin ang="16200000" scaled="0"/>
        </a:gradFill>
        <a:ln w="9525" cap="flat" cmpd="sng">
          <a:solidFill>
            <a:srgbClr val="4A7DBA"/>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chemeClr val="dk1"/>
            </a:buClr>
            <a:buSzPts val="1200"/>
            <a:buFont typeface="Calibri"/>
            <a:buNone/>
          </a:pPr>
          <a:r>
            <a:rPr lang="en-US" sz="1200">
              <a:solidFill>
                <a:schemeClr val="dk1"/>
              </a:solidFill>
              <a:latin typeface="Calibri"/>
              <a:ea typeface="Calibri"/>
              <a:cs typeface="Calibri"/>
              <a:sym typeface="Calibri"/>
            </a:rPr>
            <a:t>Kuesioner ini tidak perlu diisi tetapi di print sesuai jumlah responden orang tua peserta didik  minimal 3 orang tua lalu diisi secara manual dan dimasukkan ke dalam REKAP hasil nilai kinerja tutor oleh orang tua dalam aplikasi ini.</a:t>
          </a:r>
          <a:endParaRPr sz="1200"/>
        </a:p>
        <a:p>
          <a:pPr marL="0" lvl="0" indent="0" algn="l" rtl="0">
            <a:spcBef>
              <a:spcPts val="0"/>
            </a:spcBef>
            <a:spcAft>
              <a:spcPts val="0"/>
            </a:spcAft>
            <a:buNone/>
          </a:pPr>
          <a:endParaRPr sz="1200"/>
        </a:p>
      </xdr:txBody>
    </xdr:sp>
    <xdr:clientData fLocksWithSheet="0"/>
  </xdr:oneCellAnchor>
  <xdr:oneCellAnchor>
    <xdr:from>
      <xdr:col>0</xdr:col>
      <xdr:colOff>19050</xdr:colOff>
      <xdr:row>0</xdr:row>
      <xdr:rowOff>-19050</xdr:rowOff>
    </xdr:from>
    <xdr:ext cx="771525" cy="257175"/>
    <xdr:sp macro="" textlink="">
      <xdr:nvSpPr>
        <xdr:cNvPr id="55" name="Shape 55"/>
        <xdr:cNvSpPr/>
      </xdr:nvSpPr>
      <xdr:spPr>
        <a:xfrm>
          <a:off x="4979288" y="3670463"/>
          <a:ext cx="733425" cy="219075"/>
        </a:xfrm>
        <a:prstGeom prst="triangle">
          <a:avLst>
            <a:gd name="adj" fmla="val 50000"/>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85725</xdr:colOff>
      <xdr:row>1</xdr:row>
      <xdr:rowOff>0</xdr:rowOff>
    </xdr:from>
    <xdr:ext cx="666750" cy="419100"/>
    <xdr:sp macro="" textlink="">
      <xdr:nvSpPr>
        <xdr:cNvPr id="56" name="Shape 56">
          <a:hlinkClick xmlns:r="http://schemas.openxmlformats.org/officeDocument/2006/relationships" r:id="rId1"/>
        </xdr:cNvPr>
        <xdr:cNvSpPr/>
      </xdr:nvSpPr>
      <xdr:spPr>
        <a:xfrm>
          <a:off x="5031675" y="3589500"/>
          <a:ext cx="628650" cy="381000"/>
        </a:xfrm>
        <a:prstGeom prst="rect">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lt1"/>
              </a:solidFill>
              <a:latin typeface="Calibri"/>
              <a:ea typeface="Calibri"/>
              <a:cs typeface="Calibri"/>
              <a:sym typeface="Calibri"/>
            </a:rPr>
            <a:t>MENU</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9525</xdr:colOff>
      <xdr:row>0</xdr:row>
      <xdr:rowOff>-9525</xdr:rowOff>
    </xdr:from>
    <xdr:ext cx="8810625" cy="800100"/>
    <xdr:sp macro="" textlink="">
      <xdr:nvSpPr>
        <xdr:cNvPr id="57" name="Shape 57"/>
        <xdr:cNvSpPr/>
      </xdr:nvSpPr>
      <xdr:spPr>
        <a:xfrm>
          <a:off x="954975" y="3394238"/>
          <a:ext cx="8782050" cy="771525"/>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1171575</xdr:colOff>
      <xdr:row>0</xdr:row>
      <xdr:rowOff>0</xdr:rowOff>
    </xdr:from>
    <xdr:ext cx="7334250" cy="733425"/>
    <xdr:sp macro="" textlink="">
      <xdr:nvSpPr>
        <xdr:cNvPr id="58" name="Shape 58"/>
        <xdr:cNvSpPr/>
      </xdr:nvSpPr>
      <xdr:spPr>
        <a:xfrm>
          <a:off x="1683638" y="3418050"/>
          <a:ext cx="7324725" cy="723900"/>
        </a:xfrm>
        <a:prstGeom prst="rect">
          <a:avLst/>
        </a:prstGeom>
        <a:gradFill>
          <a:gsLst>
            <a:gs pos="0">
              <a:srgbClr val="9FC3FF"/>
            </a:gs>
            <a:gs pos="35000">
              <a:srgbClr val="BDD5FF"/>
            </a:gs>
            <a:gs pos="100000">
              <a:srgbClr val="E4EEFF"/>
            </a:gs>
          </a:gsLst>
          <a:lin ang="16200000" scaled="0"/>
        </a:gradFill>
        <a:ln w="9525" cap="flat" cmpd="sng">
          <a:solidFill>
            <a:srgbClr val="4A7D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800" b="1">
              <a:solidFill>
                <a:schemeClr val="dk1"/>
              </a:solidFill>
              <a:latin typeface="Calibri"/>
              <a:ea typeface="Calibri"/>
              <a:cs typeface="Calibri"/>
              <a:sym typeface="Calibri"/>
            </a:rPr>
            <a:t>REKAP I ( INI DIISI DARI HASIL KUESIONER YANG DIISI TEMAN SEJAWAT ) </a:t>
          </a:r>
          <a:endParaRPr sz="1800" b="1"/>
        </a:p>
      </xdr:txBody>
    </xdr:sp>
    <xdr:clientData fLocksWithSheet="0"/>
  </xdr:oneCellAnchor>
  <xdr:oneCellAnchor>
    <xdr:from>
      <xdr:col>0</xdr:col>
      <xdr:colOff>228600</xdr:colOff>
      <xdr:row>0</xdr:row>
      <xdr:rowOff>-19050</xdr:rowOff>
    </xdr:from>
    <xdr:ext cx="828675" cy="333375"/>
    <xdr:sp macro="" textlink="">
      <xdr:nvSpPr>
        <xdr:cNvPr id="59" name="Shape 59"/>
        <xdr:cNvSpPr/>
      </xdr:nvSpPr>
      <xdr:spPr>
        <a:xfrm>
          <a:off x="4950713" y="3632363"/>
          <a:ext cx="790575" cy="295275"/>
        </a:xfrm>
        <a:prstGeom prst="triangle">
          <a:avLst>
            <a:gd name="adj" fmla="val 50000"/>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228600</xdr:colOff>
      <xdr:row>1</xdr:row>
      <xdr:rowOff>76200</xdr:rowOff>
    </xdr:from>
    <xdr:ext cx="819150" cy="466725"/>
    <xdr:sp macro="" textlink="">
      <xdr:nvSpPr>
        <xdr:cNvPr id="60" name="Shape 60">
          <a:hlinkClick xmlns:r="http://schemas.openxmlformats.org/officeDocument/2006/relationships" r:id="rId1"/>
        </xdr:cNvPr>
        <xdr:cNvSpPr/>
      </xdr:nvSpPr>
      <xdr:spPr>
        <a:xfrm>
          <a:off x="4955475" y="3565688"/>
          <a:ext cx="781050" cy="428625"/>
        </a:xfrm>
        <a:prstGeom prst="rect">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0">
              <a:solidFill>
                <a:schemeClr val="lt1"/>
              </a:solidFill>
              <a:latin typeface="Arial Black"/>
              <a:ea typeface="Arial Black"/>
              <a:cs typeface="Arial Black"/>
              <a:sym typeface="Arial Black"/>
            </a:rPr>
            <a:t>MENU</a:t>
          </a:r>
          <a:endParaRPr sz="14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723900</xdr:colOff>
      <xdr:row>0</xdr:row>
      <xdr:rowOff>0</xdr:rowOff>
    </xdr:from>
    <xdr:ext cx="8191500" cy="600075"/>
    <xdr:sp macro="" textlink="">
      <xdr:nvSpPr>
        <xdr:cNvPr id="61" name="Shape 61"/>
        <xdr:cNvSpPr/>
      </xdr:nvSpPr>
      <xdr:spPr>
        <a:xfrm>
          <a:off x="1255013" y="3479963"/>
          <a:ext cx="8181975" cy="600075"/>
        </a:xfrm>
        <a:prstGeom prst="rect">
          <a:avLst/>
        </a:prstGeom>
        <a:gradFill>
          <a:gsLst>
            <a:gs pos="0">
              <a:srgbClr val="5D427D"/>
            </a:gs>
            <a:gs pos="80000">
              <a:srgbClr val="7A57A5"/>
            </a:gs>
            <a:gs pos="100000">
              <a:srgbClr val="7A56A7"/>
            </a:gs>
          </a:gsLst>
          <a:lin ang="16200000" scaled="0"/>
        </a:gradFill>
        <a:ln w="9525" cap="flat" cmpd="sng">
          <a:solidFill>
            <a:srgbClr val="7C5F9F"/>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Calibri"/>
              <a:ea typeface="Calibri"/>
              <a:cs typeface="Calibri"/>
              <a:sym typeface="Calibri"/>
            </a:rPr>
            <a:t>REKAP INI DIISI DARI KUESIONER RESPONDEN PESERTA DIDIK</a:t>
          </a:r>
          <a:endParaRPr sz="1600" b="1"/>
        </a:p>
      </xdr:txBody>
    </xdr:sp>
    <xdr:clientData fLocksWithSheet="0"/>
  </xdr:oneCellAnchor>
  <xdr:oneCellAnchor>
    <xdr:from>
      <xdr:col>0</xdr:col>
      <xdr:colOff>95250</xdr:colOff>
      <xdr:row>0</xdr:row>
      <xdr:rowOff>-19050</xdr:rowOff>
    </xdr:from>
    <xdr:ext cx="742950" cy="247650"/>
    <xdr:sp macro="" textlink="">
      <xdr:nvSpPr>
        <xdr:cNvPr id="62" name="Shape 62"/>
        <xdr:cNvSpPr/>
      </xdr:nvSpPr>
      <xdr:spPr>
        <a:xfrm>
          <a:off x="4993575" y="3675225"/>
          <a:ext cx="704850" cy="209550"/>
        </a:xfrm>
        <a:prstGeom prst="triangle">
          <a:avLst>
            <a:gd name="adj" fmla="val 50000"/>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142875</xdr:colOff>
      <xdr:row>1</xdr:row>
      <xdr:rowOff>0</xdr:rowOff>
    </xdr:from>
    <xdr:ext cx="638175" cy="390525"/>
    <xdr:sp macro="" textlink="">
      <xdr:nvSpPr>
        <xdr:cNvPr id="63" name="Shape 63">
          <a:hlinkClick xmlns:r="http://schemas.openxmlformats.org/officeDocument/2006/relationships" r:id="rId1"/>
        </xdr:cNvPr>
        <xdr:cNvSpPr/>
      </xdr:nvSpPr>
      <xdr:spPr>
        <a:xfrm>
          <a:off x="5045963" y="3603788"/>
          <a:ext cx="600075" cy="352425"/>
        </a:xfrm>
        <a:prstGeom prst="rect">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100" b="1">
              <a:solidFill>
                <a:schemeClr val="lt1"/>
              </a:solidFill>
              <a:latin typeface="Cambria"/>
              <a:ea typeface="Cambria"/>
              <a:cs typeface="Cambria"/>
              <a:sym typeface="Cambria"/>
            </a:rPr>
            <a:t>MENU</a:t>
          </a:r>
          <a:endParaRPr sz="14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0</xdr:colOff>
      <xdr:row>0</xdr:row>
      <xdr:rowOff>0</xdr:rowOff>
    </xdr:from>
    <xdr:ext cx="7181850" cy="600075"/>
    <xdr:sp macro="" textlink="">
      <xdr:nvSpPr>
        <xdr:cNvPr id="64" name="Shape 64"/>
        <xdr:cNvSpPr/>
      </xdr:nvSpPr>
      <xdr:spPr>
        <a:xfrm>
          <a:off x="1759838" y="3479963"/>
          <a:ext cx="7172325" cy="600075"/>
        </a:xfrm>
        <a:prstGeom prst="rect">
          <a:avLst/>
        </a:prstGeom>
        <a:gradFill>
          <a:gsLst>
            <a:gs pos="0">
              <a:srgbClr val="FFBB82"/>
            </a:gs>
            <a:gs pos="35000">
              <a:srgbClr val="FFCFA8"/>
            </a:gs>
            <a:gs pos="100000">
              <a:srgbClr val="FFEBD9"/>
            </a:gs>
          </a:gsLst>
          <a:lin ang="16200000" scaled="0"/>
        </a:gradFill>
        <a:ln w="9525" cap="flat" cmpd="sng">
          <a:solidFill>
            <a:srgbClr val="F5913F"/>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dk1"/>
              </a:solidFill>
              <a:latin typeface="Calibri"/>
              <a:ea typeface="Calibri"/>
              <a:cs typeface="Calibri"/>
              <a:sym typeface="Calibri"/>
            </a:rPr>
            <a:t>REKAP 3 INI DIISI DARI HASIL KUESIONER RESPONDEN ORANG TUA PESERTA DIDIK</a:t>
          </a:r>
          <a:endParaRPr sz="1600" b="1"/>
        </a:p>
      </xdr:txBody>
    </xdr:sp>
    <xdr:clientData fLocksWithSheet="0"/>
  </xdr:oneCellAnchor>
  <xdr:oneCellAnchor>
    <xdr:from>
      <xdr:col>0</xdr:col>
      <xdr:colOff>152400</xdr:colOff>
      <xdr:row>1</xdr:row>
      <xdr:rowOff>9525</xdr:rowOff>
    </xdr:from>
    <xdr:ext cx="685800" cy="381000"/>
    <xdr:sp macro="" textlink="">
      <xdr:nvSpPr>
        <xdr:cNvPr id="65" name="Shape 65">
          <a:hlinkClick xmlns:r="http://schemas.openxmlformats.org/officeDocument/2006/relationships" r:id="rId1"/>
        </xdr:cNvPr>
        <xdr:cNvSpPr/>
      </xdr:nvSpPr>
      <xdr:spPr>
        <a:xfrm>
          <a:off x="5022150" y="3608550"/>
          <a:ext cx="647700" cy="342900"/>
        </a:xfrm>
        <a:prstGeom prst="rect">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100" b="1">
              <a:solidFill>
                <a:schemeClr val="lt1"/>
              </a:solidFill>
              <a:latin typeface="Arial"/>
              <a:ea typeface="Arial"/>
              <a:cs typeface="Arial"/>
              <a:sym typeface="Arial"/>
            </a:rPr>
            <a:t>MENU</a:t>
          </a:r>
          <a:endParaRPr sz="1400"/>
        </a:p>
      </xdr:txBody>
    </xdr:sp>
    <xdr:clientData fLocksWithSheet="0"/>
  </xdr:oneCellAnchor>
  <xdr:oneCellAnchor>
    <xdr:from>
      <xdr:col>0</xdr:col>
      <xdr:colOff>104775</xdr:colOff>
      <xdr:row>0</xdr:row>
      <xdr:rowOff>-19050</xdr:rowOff>
    </xdr:from>
    <xdr:ext cx="790575" cy="238125"/>
    <xdr:sp macro="" textlink="">
      <xdr:nvSpPr>
        <xdr:cNvPr id="66" name="Shape 66"/>
        <xdr:cNvSpPr/>
      </xdr:nvSpPr>
      <xdr:spPr>
        <a:xfrm>
          <a:off x="4969763" y="3679988"/>
          <a:ext cx="752475" cy="200025"/>
        </a:xfrm>
        <a:prstGeom prst="triangle">
          <a:avLst>
            <a:gd name="adj" fmla="val 50000"/>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9525</xdr:colOff>
      <xdr:row>0</xdr:row>
      <xdr:rowOff>0</xdr:rowOff>
    </xdr:from>
    <xdr:ext cx="3724275" cy="600075"/>
    <xdr:sp macro="" textlink="">
      <xdr:nvSpPr>
        <xdr:cNvPr id="67" name="Shape 67"/>
        <xdr:cNvSpPr/>
      </xdr:nvSpPr>
      <xdr:spPr>
        <a:xfrm>
          <a:off x="3488625" y="3479963"/>
          <a:ext cx="3714750" cy="600075"/>
        </a:xfrm>
        <a:prstGeom prst="rect">
          <a:avLst/>
        </a:prstGeom>
        <a:gradFill>
          <a:gsLst>
            <a:gs pos="0">
              <a:srgbClr val="9FC3FF"/>
            </a:gs>
            <a:gs pos="35000">
              <a:srgbClr val="BDD5FF"/>
            </a:gs>
            <a:gs pos="100000">
              <a:srgbClr val="E4EEFF"/>
            </a:gs>
          </a:gsLst>
          <a:lin ang="16200000" scaled="0"/>
        </a:gradFill>
        <a:ln w="9525" cap="flat" cmpd="sng">
          <a:solidFill>
            <a:srgbClr val="4A7D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REKAP INI TINGGAL PRINT SAJA SEMUA TERISI SECARA </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OTOMATIS</a:t>
          </a:r>
          <a:endParaRPr sz="1400"/>
        </a:p>
      </xdr:txBody>
    </xdr:sp>
    <xdr:clientData fLocksWithSheet="0"/>
  </xdr:oneCellAnchor>
  <xdr:oneCellAnchor>
    <xdr:from>
      <xdr:col>8</xdr:col>
      <xdr:colOff>361950</xdr:colOff>
      <xdr:row>0</xdr:row>
      <xdr:rowOff>0</xdr:rowOff>
    </xdr:from>
    <xdr:ext cx="2352675" cy="581025"/>
    <xdr:sp macro="" textlink="">
      <xdr:nvSpPr>
        <xdr:cNvPr id="68" name="Shape 68"/>
        <xdr:cNvSpPr txBox="1"/>
      </xdr:nvSpPr>
      <xdr:spPr>
        <a:xfrm>
          <a:off x="4171251" y="3494250"/>
          <a:ext cx="2349499" cy="571500"/>
        </a:xfrm>
        <a:prstGeom prst="rect">
          <a:avLst/>
        </a:prstGeom>
        <a:gradFill>
          <a:gsLst>
            <a:gs pos="0">
              <a:srgbClr val="DAFEA4"/>
            </a:gs>
            <a:gs pos="35000">
              <a:srgbClr val="E3FEBF"/>
            </a:gs>
            <a:gs pos="100000">
              <a:srgbClr val="F4FEE6"/>
            </a:gs>
          </a:gsLst>
          <a:lin ang="16200000" scaled="0"/>
        </a:gradFill>
        <a:ln w="9525" cap="flat" cmpd="sng">
          <a:solidFill>
            <a:srgbClr val="97B853"/>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cap="none">
              <a:solidFill>
                <a:srgbClr val="C00000"/>
              </a:solidFill>
              <a:latin typeface="Calibri"/>
              <a:ea typeface="Calibri"/>
              <a:cs typeface="Calibri"/>
              <a:sym typeface="Calibri"/>
            </a:rPr>
            <a:t>Gunakan Kertas A4</a:t>
          </a:r>
          <a:endParaRPr sz="1400"/>
        </a:p>
      </xdr:txBody>
    </xdr:sp>
    <xdr:clientData fLocksWithSheet="0"/>
  </xdr:oneCellAnchor>
  <xdr:oneCellAnchor>
    <xdr:from>
      <xdr:col>0</xdr:col>
      <xdr:colOff>66675</xdr:colOff>
      <xdr:row>0</xdr:row>
      <xdr:rowOff>0</xdr:rowOff>
    </xdr:from>
    <xdr:ext cx="561975" cy="219075"/>
    <xdr:sp macro="" textlink="">
      <xdr:nvSpPr>
        <xdr:cNvPr id="69" name="Shape 69"/>
        <xdr:cNvSpPr/>
      </xdr:nvSpPr>
      <xdr:spPr>
        <a:xfrm>
          <a:off x="5084063" y="3684750"/>
          <a:ext cx="523875" cy="190500"/>
        </a:xfrm>
        <a:prstGeom prst="triangle">
          <a:avLst>
            <a:gd name="adj" fmla="val 50000"/>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76200</xdr:colOff>
      <xdr:row>1</xdr:row>
      <xdr:rowOff>19050</xdr:rowOff>
    </xdr:from>
    <xdr:ext cx="552450" cy="276225"/>
    <xdr:sp macro="" textlink="">
      <xdr:nvSpPr>
        <xdr:cNvPr id="70" name="Shape 70">
          <a:hlinkClick xmlns:r="http://schemas.openxmlformats.org/officeDocument/2006/relationships" r:id="rId1"/>
        </xdr:cNvPr>
        <xdr:cNvSpPr/>
      </xdr:nvSpPr>
      <xdr:spPr>
        <a:xfrm>
          <a:off x="5088825" y="3660938"/>
          <a:ext cx="514350" cy="238125"/>
        </a:xfrm>
        <a:prstGeom prst="rect">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900" b="1">
              <a:solidFill>
                <a:schemeClr val="lt1"/>
              </a:solidFill>
              <a:latin typeface="Calibri"/>
              <a:ea typeface="Calibri"/>
              <a:cs typeface="Calibri"/>
              <a:sym typeface="Calibri"/>
            </a:rPr>
            <a:t>MENU</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xdr:col>
      <xdr:colOff>314325</xdr:colOff>
      <xdr:row>7</xdr:row>
      <xdr:rowOff>19050</xdr:rowOff>
    </xdr:from>
    <xdr:ext cx="5943600" cy="3200400"/>
    <xdr:graphicFrame macro="">
      <xdr:nvGraphicFramePr>
        <xdr:cNvPr id="120112827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8.xml><?xml version="1.0" encoding="utf-8"?>
<xdr:wsDr xmlns:xdr="http://schemas.openxmlformats.org/drawingml/2006/spreadsheetDrawing" xmlns:a="http://schemas.openxmlformats.org/drawingml/2006/main">
  <xdr:oneCellAnchor>
    <xdr:from>
      <xdr:col>6</xdr:col>
      <xdr:colOff>828675</xdr:colOff>
      <xdr:row>32</xdr:row>
      <xdr:rowOff>85725</xdr:rowOff>
    </xdr:from>
    <xdr:ext cx="28575" cy="9525"/>
    <xdr:sp macro="" textlink="">
      <xdr:nvSpPr>
        <xdr:cNvPr id="71" name="Shape 71"/>
        <xdr:cNvSpPr/>
      </xdr:nvSpPr>
      <xdr:spPr>
        <a:xfrm>
          <a:off x="5341238" y="3775238"/>
          <a:ext cx="9525" cy="9525"/>
        </a:xfrm>
        <a:prstGeom prst="rect">
          <a:avLst/>
        </a:prstGeom>
        <a:solidFill>
          <a:srgbClr val="000000"/>
        </a:solidFill>
        <a:ln w="9525" cap="flat" cmpd="sng">
          <a:solidFill>
            <a:srgbClr val="FFFFFF"/>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828675</xdr:colOff>
      <xdr:row>36</xdr:row>
      <xdr:rowOff>123825</xdr:rowOff>
    </xdr:from>
    <xdr:ext cx="28575" cy="9525"/>
    <xdr:sp macro="" textlink="">
      <xdr:nvSpPr>
        <xdr:cNvPr id="2" name="Shape 71"/>
        <xdr:cNvSpPr/>
      </xdr:nvSpPr>
      <xdr:spPr>
        <a:xfrm>
          <a:off x="5341238" y="3775238"/>
          <a:ext cx="9525" cy="9525"/>
        </a:xfrm>
        <a:prstGeom prst="rect">
          <a:avLst/>
        </a:prstGeom>
        <a:solidFill>
          <a:srgbClr val="000000"/>
        </a:solidFill>
        <a:ln w="9525" cap="flat" cmpd="sng">
          <a:solidFill>
            <a:srgbClr val="FFFFFF"/>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571500</xdr:colOff>
      <xdr:row>0</xdr:row>
      <xdr:rowOff>0</xdr:rowOff>
    </xdr:from>
    <xdr:ext cx="4029075" cy="762000"/>
    <xdr:sp macro="" textlink="">
      <xdr:nvSpPr>
        <xdr:cNvPr id="72" name="Shape 72"/>
        <xdr:cNvSpPr/>
      </xdr:nvSpPr>
      <xdr:spPr>
        <a:xfrm>
          <a:off x="3331463" y="3399000"/>
          <a:ext cx="4029075" cy="762000"/>
        </a:xfrm>
        <a:prstGeom prst="rect">
          <a:avLst/>
        </a:prstGeom>
        <a:gradFill>
          <a:gsLst>
            <a:gs pos="0">
              <a:srgbClr val="C8B2E9"/>
            </a:gs>
            <a:gs pos="35000">
              <a:srgbClr val="D6CAED"/>
            </a:gs>
            <a:gs pos="100000">
              <a:srgbClr val="EFE8FA"/>
            </a:gs>
          </a:gsLst>
          <a:lin ang="16200000" scaled="0"/>
        </a:gradFill>
        <a:ln w="9525" cap="flat" cmpd="sng">
          <a:solidFill>
            <a:srgbClr val="7C5F9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Black"/>
              <a:ea typeface="Arial Black"/>
              <a:cs typeface="Arial Black"/>
              <a:sym typeface="Arial Black"/>
            </a:rPr>
            <a:t>HALAMAN INI TINGGAL PRINT SAJA </a:t>
          </a:r>
          <a:endParaRPr sz="1400"/>
        </a:p>
        <a:p>
          <a:pPr marL="0" lvl="0" indent="0" algn="l" rtl="0">
            <a:spcBef>
              <a:spcPts val="0"/>
            </a:spcBef>
            <a:spcAft>
              <a:spcPts val="0"/>
            </a:spcAft>
            <a:buNone/>
          </a:pPr>
          <a:r>
            <a:rPr lang="en-US" sz="1100" b="1">
              <a:solidFill>
                <a:schemeClr val="dk1"/>
              </a:solidFill>
              <a:latin typeface="Arial Black"/>
              <a:ea typeface="Arial Black"/>
              <a:cs typeface="Arial Black"/>
              <a:sym typeface="Arial Black"/>
            </a:rPr>
            <a:t>SEMUA SUDAH TERISI SECARA  OTOMATIS</a:t>
          </a:r>
          <a:endParaRPr sz="1400"/>
        </a:p>
        <a:p>
          <a:pPr marL="0" lvl="0" indent="0" algn="l" rtl="0">
            <a:spcBef>
              <a:spcPts val="0"/>
            </a:spcBef>
            <a:spcAft>
              <a:spcPts val="0"/>
            </a:spcAft>
            <a:buNone/>
          </a:pPr>
          <a:r>
            <a:rPr lang="en-US" sz="1200" b="1">
              <a:solidFill>
                <a:srgbClr val="C00000"/>
              </a:solidFill>
              <a:latin typeface="Arial Black"/>
              <a:ea typeface="Arial Black"/>
              <a:cs typeface="Arial Black"/>
              <a:sym typeface="Arial Black"/>
            </a:rPr>
            <a:t>KHUSUS UNTUK PENDIDIK PAKET B</a:t>
          </a:r>
          <a:endParaRPr sz="1400"/>
        </a:p>
        <a:p>
          <a:pPr marL="0" lvl="0" indent="0" algn="l" rtl="0">
            <a:spcBef>
              <a:spcPts val="0"/>
            </a:spcBef>
            <a:spcAft>
              <a:spcPts val="0"/>
            </a:spcAft>
            <a:buNone/>
          </a:pPr>
          <a:endParaRPr sz="1100"/>
        </a:p>
      </xdr:txBody>
    </xdr:sp>
    <xdr:clientData fLocksWithSheet="0"/>
  </xdr:oneCellAnchor>
  <xdr:oneCellAnchor>
    <xdr:from>
      <xdr:col>8</xdr:col>
      <xdr:colOff>361950</xdr:colOff>
      <xdr:row>6</xdr:row>
      <xdr:rowOff>28575</xdr:rowOff>
    </xdr:from>
    <xdr:ext cx="561975" cy="266700"/>
    <xdr:sp macro="" textlink="">
      <xdr:nvSpPr>
        <xdr:cNvPr id="73" name="Shape 73"/>
        <xdr:cNvSpPr txBox="1"/>
      </xdr:nvSpPr>
      <xdr:spPr>
        <a:xfrm>
          <a:off x="5067897" y="3647720"/>
          <a:ext cx="556206"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6</xdr:col>
      <xdr:colOff>647700</xdr:colOff>
      <xdr:row>0</xdr:row>
      <xdr:rowOff>0</xdr:rowOff>
    </xdr:from>
    <xdr:ext cx="1304925" cy="714375"/>
    <xdr:sp macro="" textlink="">
      <xdr:nvSpPr>
        <xdr:cNvPr id="74" name="Shape 74"/>
        <xdr:cNvSpPr txBox="1"/>
      </xdr:nvSpPr>
      <xdr:spPr>
        <a:xfrm>
          <a:off x="4698300" y="3427574"/>
          <a:ext cx="1295400" cy="704852"/>
        </a:xfrm>
        <a:prstGeom prst="rect">
          <a:avLst/>
        </a:prstGeom>
        <a:gradFill>
          <a:gsLst>
            <a:gs pos="0">
              <a:srgbClr val="FFA09D"/>
            </a:gs>
            <a:gs pos="35000">
              <a:srgbClr val="FFBCBC"/>
            </a:gs>
            <a:gs pos="100000">
              <a:srgbClr val="FFE2E2"/>
            </a:gs>
          </a:gsLst>
          <a:lin ang="16200000" scaled="0"/>
        </a:gradFill>
        <a:ln w="9525" cap="flat" cmpd="sng">
          <a:solidFill>
            <a:srgbClr val="BD4B48"/>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1">
              <a:solidFill>
                <a:schemeClr val="dk1"/>
              </a:solidFill>
              <a:latin typeface="Arial Black"/>
              <a:ea typeface="Arial Black"/>
              <a:cs typeface="Arial Black"/>
              <a:sym typeface="Arial Black"/>
            </a:rPr>
            <a:t>GUNAKAN </a:t>
          </a:r>
          <a:endParaRPr sz="1400"/>
        </a:p>
        <a:p>
          <a:pPr marL="0" lvl="0" indent="0" algn="l" rtl="0">
            <a:spcBef>
              <a:spcPts val="0"/>
            </a:spcBef>
            <a:spcAft>
              <a:spcPts val="0"/>
            </a:spcAft>
            <a:buNone/>
          </a:pPr>
          <a:r>
            <a:rPr lang="en-US" sz="1200" b="1">
              <a:solidFill>
                <a:schemeClr val="dk1"/>
              </a:solidFill>
              <a:latin typeface="Arial Black"/>
              <a:ea typeface="Arial Black"/>
              <a:cs typeface="Arial Black"/>
              <a:sym typeface="Arial Black"/>
            </a:rPr>
            <a:t>KERTAS A4</a:t>
          </a:r>
          <a:endParaRPr sz="1400"/>
        </a:p>
      </xdr:txBody>
    </xdr:sp>
    <xdr:clientData fLocksWithSheet="0"/>
  </xdr:oneCellAnchor>
  <xdr:oneCellAnchor>
    <xdr:from>
      <xdr:col>0</xdr:col>
      <xdr:colOff>104775</xdr:colOff>
      <xdr:row>0</xdr:row>
      <xdr:rowOff>-19050</xdr:rowOff>
    </xdr:from>
    <xdr:ext cx="733425" cy="342900"/>
    <xdr:sp macro="" textlink="">
      <xdr:nvSpPr>
        <xdr:cNvPr id="75" name="Shape 75"/>
        <xdr:cNvSpPr/>
      </xdr:nvSpPr>
      <xdr:spPr>
        <a:xfrm>
          <a:off x="4998338" y="3627600"/>
          <a:ext cx="695325" cy="304800"/>
        </a:xfrm>
        <a:prstGeom prst="triangle">
          <a:avLst>
            <a:gd name="adj" fmla="val 50000"/>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161925</xdr:colOff>
      <xdr:row>1</xdr:row>
      <xdr:rowOff>104775</xdr:rowOff>
    </xdr:from>
    <xdr:ext cx="647700" cy="381000"/>
    <xdr:sp macro="" textlink="">
      <xdr:nvSpPr>
        <xdr:cNvPr id="76" name="Shape 76">
          <a:hlinkClick xmlns:r="http://schemas.openxmlformats.org/officeDocument/2006/relationships" r:id="rId1"/>
        </xdr:cNvPr>
        <xdr:cNvSpPr/>
      </xdr:nvSpPr>
      <xdr:spPr>
        <a:xfrm>
          <a:off x="5041200" y="3608550"/>
          <a:ext cx="609600" cy="342900"/>
        </a:xfrm>
        <a:prstGeom prst="rect">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1">
              <a:solidFill>
                <a:schemeClr val="lt1"/>
              </a:solidFill>
              <a:latin typeface="Calibri"/>
              <a:ea typeface="Calibri"/>
              <a:cs typeface="Calibri"/>
              <a:sym typeface="Calibri"/>
            </a:rPr>
            <a:t>MENU</a:t>
          </a:r>
          <a:endParaRPr sz="1400"/>
        </a:p>
      </xdr:txBody>
    </xdr:sp>
    <xdr:clientData fLocksWithSheet="0"/>
  </xdr:oneCellAnchor>
  <xdr:oneCellAnchor>
    <xdr:from>
      <xdr:col>0</xdr:col>
      <xdr:colOff>19050</xdr:colOff>
      <xdr:row>35</xdr:row>
      <xdr:rowOff>133350</xdr:rowOff>
    </xdr:from>
    <xdr:ext cx="3267075" cy="428625"/>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161925</xdr:colOff>
      <xdr:row>0</xdr:row>
      <xdr:rowOff>0</xdr:rowOff>
    </xdr:from>
    <xdr:ext cx="3476625" cy="609600"/>
    <xdr:grpSp>
      <xdr:nvGrpSpPr>
        <xdr:cNvPr id="2" name="Shape 2"/>
        <xdr:cNvGrpSpPr/>
      </xdr:nvGrpSpPr>
      <xdr:grpSpPr>
        <a:xfrm>
          <a:off x="885825" y="0"/>
          <a:ext cx="3476625" cy="609600"/>
          <a:chOff x="3607688" y="3475200"/>
          <a:chExt cx="3476625" cy="609600"/>
        </a:xfrm>
      </xdr:grpSpPr>
      <xdr:grpSp>
        <xdr:nvGrpSpPr>
          <xdr:cNvPr id="77" name="Shape 77"/>
          <xdr:cNvGrpSpPr/>
        </xdr:nvGrpSpPr>
        <xdr:grpSpPr>
          <a:xfrm>
            <a:off x="3607688" y="3475200"/>
            <a:ext cx="3476625" cy="609600"/>
            <a:chOff x="94" y="0"/>
            <a:chExt cx="366" cy="61"/>
          </a:xfrm>
        </xdr:grpSpPr>
        <xdr:sp macro="" textlink="">
          <xdr:nvSpPr>
            <xdr:cNvPr id="78" name="Shape 78"/>
            <xdr:cNvSpPr/>
          </xdr:nvSpPr>
          <xdr:spPr>
            <a:xfrm>
              <a:off x="94" y="0"/>
              <a:ext cx="350" cy="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9" name="Shape 79"/>
            <xdr:cNvSpPr/>
          </xdr:nvSpPr>
          <xdr:spPr>
            <a:xfrm>
              <a:off x="94" y="0"/>
              <a:ext cx="319" cy="6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0" name="Shape 80"/>
            <xdr:cNvSpPr/>
          </xdr:nvSpPr>
          <xdr:spPr>
            <a:xfrm>
              <a:off x="94" y="0"/>
              <a:ext cx="319" cy="61"/>
            </a:xfrm>
            <a:prstGeom prst="rect">
              <a:avLst/>
            </a:prstGeom>
            <a:solidFill>
              <a:srgbClr val="00B05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1" name="Shape 81"/>
            <xdr:cNvSpPr/>
          </xdr:nvSpPr>
          <xdr:spPr>
            <a:xfrm>
              <a:off x="412" y="0"/>
              <a:ext cx="48" cy="61"/>
            </a:xfrm>
            <a:prstGeom prst="rect">
              <a:avLst/>
            </a:prstGeom>
            <a:solidFill>
              <a:srgbClr val="00206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2" name="Shape 82"/>
            <xdr:cNvSpPr/>
          </xdr:nvSpPr>
          <xdr:spPr>
            <a:xfrm>
              <a:off x="137" y="0"/>
              <a:ext cx="257" cy="22"/>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None/>
              </a:pPr>
              <a:r>
                <a:rPr lang="en-US" sz="1400" b="1" i="0" u="none" strike="noStrike">
                  <a:solidFill>
                    <a:srgbClr val="FFFF00"/>
                  </a:solidFill>
                  <a:latin typeface="Arial Narrow"/>
                  <a:ea typeface="Arial Narrow"/>
                  <a:cs typeface="Arial Narrow"/>
                  <a:sym typeface="Arial Narrow"/>
                </a:rPr>
                <a:t>Isilah data ketidakhadiran pendidik</a:t>
              </a:r>
              <a:endParaRPr sz="1400"/>
            </a:p>
          </xdr:txBody>
        </xdr:sp>
        <xdr:sp macro="" textlink="">
          <xdr:nvSpPr>
            <xdr:cNvPr id="83" name="Shape 83"/>
            <xdr:cNvSpPr/>
          </xdr:nvSpPr>
          <xdr:spPr>
            <a:xfrm>
              <a:off x="128" y="18"/>
              <a:ext cx="245" cy="22"/>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None/>
              </a:pPr>
              <a:r>
                <a:rPr lang="en-US" sz="1400" b="1" i="0" u="none" strike="noStrike">
                  <a:solidFill>
                    <a:srgbClr val="FFFF00"/>
                  </a:solidFill>
                  <a:latin typeface="Arial Narrow"/>
                  <a:ea typeface="Arial Narrow"/>
                  <a:cs typeface="Arial Narrow"/>
                  <a:sym typeface="Arial Narrow"/>
                </a:rPr>
                <a:t>terlambat, pulang cepat, dan alpa</a:t>
              </a:r>
              <a:endParaRPr sz="1400"/>
            </a:p>
          </xdr:txBody>
        </xdr:sp>
        <xdr:sp macro="" textlink="">
          <xdr:nvSpPr>
            <xdr:cNvPr id="84" name="Shape 84"/>
            <xdr:cNvSpPr/>
          </xdr:nvSpPr>
          <xdr:spPr>
            <a:xfrm>
              <a:off x="186" y="38"/>
              <a:ext cx="131" cy="22"/>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None/>
              </a:pPr>
              <a:r>
                <a:rPr lang="en-US" sz="1400" b="1" i="0" u="none" strike="noStrike">
                  <a:solidFill>
                    <a:srgbClr val="FFFF00"/>
                  </a:solidFill>
                  <a:latin typeface="Arial Narrow"/>
                  <a:ea typeface="Arial Narrow"/>
                  <a:cs typeface="Arial Narrow"/>
                  <a:sym typeface="Arial Narrow"/>
                </a:rPr>
                <a:t>pada setiap bulan</a:t>
              </a:r>
              <a:endParaRPr sz="1400"/>
            </a:p>
          </xdr:txBody>
        </xdr:sp>
        <xdr:pic>
          <xdr:nvPicPr>
            <xdr:cNvPr id="85" name="Shape 85"/>
            <xdr:cNvPicPr preferRelativeResize="0"/>
          </xdr:nvPicPr>
          <xdr:blipFill rotWithShape="1">
            <a:blip xmlns:r="http://schemas.openxmlformats.org/officeDocument/2006/relationships" r:embed="rId1">
              <a:alphaModFix/>
            </a:blip>
            <a:srcRect/>
            <a:stretch/>
          </xdr:blipFill>
          <xdr:spPr>
            <a:xfrm>
              <a:off x="95" y="1"/>
              <a:ext cx="7" cy="60"/>
            </a:xfrm>
            <a:prstGeom prst="rect">
              <a:avLst/>
            </a:prstGeom>
            <a:noFill/>
            <a:ln>
              <a:noFill/>
            </a:ln>
          </xdr:spPr>
        </xdr:pic>
        <xdr:pic>
          <xdr:nvPicPr>
            <xdr:cNvPr id="86" name="Shape 86"/>
            <xdr:cNvPicPr preferRelativeResize="0"/>
          </xdr:nvPicPr>
          <xdr:blipFill rotWithShape="1">
            <a:blip xmlns:r="http://schemas.openxmlformats.org/officeDocument/2006/relationships" r:embed="rId2">
              <a:alphaModFix/>
            </a:blip>
            <a:srcRect/>
            <a:stretch/>
          </xdr:blipFill>
          <xdr:spPr>
            <a:xfrm>
              <a:off x="95" y="1"/>
              <a:ext cx="7" cy="60"/>
            </a:xfrm>
            <a:prstGeom prst="rect">
              <a:avLst/>
            </a:prstGeom>
            <a:noFill/>
            <a:ln>
              <a:noFill/>
            </a:ln>
          </xdr:spPr>
        </xdr:pic>
      </xdr:grpSp>
    </xdr:grpSp>
    <xdr:clientData fLocksWithSheet="0"/>
  </xdr:oneCellAnchor>
  <xdr:oneCellAnchor>
    <xdr:from>
      <xdr:col>0</xdr:col>
      <xdr:colOff>28575</xdr:colOff>
      <xdr:row>0</xdr:row>
      <xdr:rowOff>0</xdr:rowOff>
    </xdr:from>
    <xdr:ext cx="828675" cy="266700"/>
    <xdr:sp macro="" textlink="">
      <xdr:nvSpPr>
        <xdr:cNvPr id="87" name="Shape 87"/>
        <xdr:cNvSpPr/>
      </xdr:nvSpPr>
      <xdr:spPr>
        <a:xfrm>
          <a:off x="4950713" y="3665700"/>
          <a:ext cx="790575" cy="228600"/>
        </a:xfrm>
        <a:prstGeom prst="triangle">
          <a:avLst>
            <a:gd name="adj" fmla="val 50000"/>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123825</xdr:colOff>
      <xdr:row>1</xdr:row>
      <xdr:rowOff>38100</xdr:rowOff>
    </xdr:from>
    <xdr:ext cx="657225" cy="314325"/>
    <xdr:sp macro="" textlink="">
      <xdr:nvSpPr>
        <xdr:cNvPr id="88" name="Shape 88">
          <a:hlinkClick xmlns:r="http://schemas.openxmlformats.org/officeDocument/2006/relationships" r:id="rId3"/>
        </xdr:cNvPr>
        <xdr:cNvSpPr/>
      </xdr:nvSpPr>
      <xdr:spPr>
        <a:xfrm>
          <a:off x="5036438" y="3641888"/>
          <a:ext cx="619125" cy="276225"/>
        </a:xfrm>
        <a:prstGeom prst="rect">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lt1"/>
              </a:solidFill>
              <a:latin typeface="Calibri"/>
              <a:ea typeface="Calibri"/>
              <a:cs typeface="Calibri"/>
              <a:sym typeface="Calibri"/>
            </a:rPr>
            <a:t>MENU</a:t>
          </a:r>
          <a:endParaRPr sz="1400"/>
        </a:p>
      </xdr:txBody>
    </xdr:sp>
    <xdr:clientData fLocksWithSheet="0"/>
  </xdr:oneCellAnchor>
  <xdr:oneCellAnchor>
    <xdr:from>
      <xdr:col>2</xdr:col>
      <xdr:colOff>161925</xdr:colOff>
      <xdr:row>0</xdr:row>
      <xdr:rowOff>0</xdr:rowOff>
    </xdr:from>
    <xdr:ext cx="3048000" cy="609600"/>
    <xdr:sp macro="" textlink="">
      <xdr:nvSpPr>
        <xdr:cNvPr id="89" name="Shape 89"/>
        <xdr:cNvSpPr/>
      </xdr:nvSpPr>
      <xdr:spPr>
        <a:xfrm>
          <a:off x="3826763" y="3475200"/>
          <a:ext cx="3038475" cy="609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161925</xdr:colOff>
      <xdr:row>0</xdr:row>
      <xdr:rowOff>0</xdr:rowOff>
    </xdr:from>
    <xdr:ext cx="3048000" cy="609600"/>
    <xdr:sp macro="" textlink="">
      <xdr:nvSpPr>
        <xdr:cNvPr id="3" name="Shape 89"/>
        <xdr:cNvSpPr/>
      </xdr:nvSpPr>
      <xdr:spPr>
        <a:xfrm>
          <a:off x="3826763" y="3475200"/>
          <a:ext cx="3038475" cy="609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9525</xdr:colOff>
      <xdr:row>0</xdr:row>
      <xdr:rowOff>0</xdr:rowOff>
    </xdr:from>
    <xdr:ext cx="4200525" cy="600075"/>
    <xdr:pic>
      <xdr:nvPicPr>
        <xdr:cNvPr id="4" name="image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171450</xdr:colOff>
      <xdr:row>0</xdr:row>
      <xdr:rowOff>0</xdr:rowOff>
    </xdr:from>
    <xdr:ext cx="6305550" cy="781050"/>
    <xdr:sp macro="" textlink="">
      <xdr:nvSpPr>
        <xdr:cNvPr id="22" name="Shape 22"/>
        <xdr:cNvSpPr/>
      </xdr:nvSpPr>
      <xdr:spPr>
        <a:xfrm>
          <a:off x="2197988" y="3394238"/>
          <a:ext cx="6296025" cy="771525"/>
        </a:xfrm>
        <a:prstGeom prst="rect">
          <a:avLst/>
        </a:prstGeom>
        <a:gradFill>
          <a:gsLst>
            <a:gs pos="0">
              <a:srgbClr val="C8B2E9"/>
            </a:gs>
            <a:gs pos="35000">
              <a:srgbClr val="D6CAED"/>
            </a:gs>
            <a:gs pos="100000">
              <a:srgbClr val="EFE8FA"/>
            </a:gs>
          </a:gsLst>
          <a:lin ang="16200000" scaled="0"/>
        </a:gradFill>
        <a:ln w="9525" cap="flat" cmpd="sng">
          <a:solidFill>
            <a:srgbClr val="7C5F9F"/>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Black"/>
              <a:ea typeface="Arial Black"/>
              <a:cs typeface="Arial Black"/>
              <a:sym typeface="Arial Black"/>
            </a:rPr>
            <a:t>BACA PETUNJUK CARA PENGGUNAAN APLIKASI</a:t>
          </a:r>
          <a:endParaRPr sz="1400"/>
        </a:p>
        <a:p>
          <a:pPr marL="0" lvl="0" indent="0" algn="ctr" rtl="0">
            <a:spcBef>
              <a:spcPts val="0"/>
            </a:spcBef>
            <a:spcAft>
              <a:spcPts val="0"/>
            </a:spcAft>
            <a:buNone/>
          </a:pPr>
          <a:r>
            <a:rPr lang="en-US" sz="1100" b="1">
              <a:solidFill>
                <a:schemeClr val="dk1"/>
              </a:solidFill>
              <a:latin typeface="Arial Black"/>
              <a:ea typeface="Arial Black"/>
              <a:cs typeface="Arial Black"/>
              <a:sym typeface="Arial Black"/>
            </a:rPr>
            <a:t>PENILAIAN KINERJA PENDIDIK (PKP) KESETARAAN</a:t>
          </a:r>
          <a:endParaRPr sz="1100" b="1">
            <a:latin typeface="Arial Black"/>
            <a:ea typeface="Arial Black"/>
            <a:cs typeface="Arial Black"/>
            <a:sym typeface="Arial Black"/>
          </a:endParaRPr>
        </a:p>
        <a:p>
          <a:pPr marL="0" lvl="0" indent="0" algn="ctr" rtl="0">
            <a:spcBef>
              <a:spcPts val="0"/>
            </a:spcBef>
            <a:spcAft>
              <a:spcPts val="0"/>
            </a:spcAft>
            <a:buNone/>
          </a:pPr>
          <a:r>
            <a:rPr lang="en-US" sz="1100" b="1">
              <a:solidFill>
                <a:schemeClr val="dk1"/>
              </a:solidFill>
              <a:latin typeface="Arial Black"/>
              <a:ea typeface="Arial Black"/>
              <a:cs typeface="Arial Black"/>
              <a:sym typeface="Arial Black"/>
            </a:rPr>
            <a:t>PAKET C (SETARA SMA)</a:t>
          </a:r>
          <a:endParaRPr sz="1400"/>
        </a:p>
      </xdr:txBody>
    </xdr:sp>
    <xdr:clientData fLocksWithSheet="0"/>
  </xdr:oneCellAnchor>
  <xdr:oneCellAnchor>
    <xdr:from>
      <xdr:col>0</xdr:col>
      <xdr:colOff>0</xdr:colOff>
      <xdr:row>0</xdr:row>
      <xdr:rowOff>0</xdr:rowOff>
    </xdr:from>
    <xdr:ext cx="847725" cy="285750"/>
    <xdr:sp macro="" textlink="">
      <xdr:nvSpPr>
        <xdr:cNvPr id="23" name="Shape 23"/>
        <xdr:cNvSpPr/>
      </xdr:nvSpPr>
      <xdr:spPr>
        <a:xfrm>
          <a:off x="4926900" y="3641888"/>
          <a:ext cx="838200" cy="276225"/>
        </a:xfrm>
        <a:prstGeom prst="triangle">
          <a:avLst>
            <a:gd name="adj" fmla="val 50000"/>
          </a:avLst>
        </a:prstGeom>
        <a:gradFill>
          <a:gsLst>
            <a:gs pos="0">
              <a:srgbClr val="DAFEA4"/>
            </a:gs>
            <a:gs pos="35000">
              <a:srgbClr val="E3FEBF"/>
            </a:gs>
            <a:gs pos="100000">
              <a:srgbClr val="F4FEE6"/>
            </a:gs>
          </a:gsLst>
          <a:lin ang="16200000" scaled="0"/>
        </a:gradFill>
        <a:ln w="9525" cap="flat" cmpd="sng">
          <a:solidFill>
            <a:srgbClr val="97B85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28575</xdr:colOff>
      <xdr:row>1</xdr:row>
      <xdr:rowOff>47625</xdr:rowOff>
    </xdr:from>
    <xdr:ext cx="781050" cy="533400"/>
    <xdr:sp macro="" textlink="">
      <xdr:nvSpPr>
        <xdr:cNvPr id="24" name="Shape 24">
          <a:hlinkClick xmlns:r="http://schemas.openxmlformats.org/officeDocument/2006/relationships" r:id="rId1"/>
        </xdr:cNvPr>
        <xdr:cNvSpPr/>
      </xdr:nvSpPr>
      <xdr:spPr>
        <a:xfrm>
          <a:off x="4960238" y="3518063"/>
          <a:ext cx="771525" cy="523875"/>
        </a:xfrm>
        <a:prstGeom prst="rect">
          <a:avLst/>
        </a:prstGeom>
        <a:gradFill>
          <a:gsLst>
            <a:gs pos="0">
              <a:srgbClr val="DAFEA4"/>
            </a:gs>
            <a:gs pos="35000">
              <a:srgbClr val="E3FEBF"/>
            </a:gs>
            <a:gs pos="100000">
              <a:srgbClr val="F4FEE6"/>
            </a:gs>
          </a:gsLst>
          <a:lin ang="16200000" scaled="0"/>
        </a:gradFill>
        <a:ln w="9525" cap="flat" cmpd="sng">
          <a:solidFill>
            <a:srgbClr val="97B853"/>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a:solidFill>
                <a:schemeClr val="dk1"/>
              </a:solidFill>
              <a:latin typeface="Calibri"/>
              <a:ea typeface="Calibri"/>
              <a:cs typeface="Calibri"/>
              <a:sym typeface="Calibri"/>
            </a:rPr>
            <a:t>MENU UTAMA</a:t>
          </a:r>
          <a:endParaRPr sz="1200" b="1">
            <a:latin typeface="Arial Black"/>
            <a:ea typeface="Arial Black"/>
            <a:cs typeface="Arial Black"/>
            <a:sym typeface="Arial Black"/>
          </a:endParaRPr>
        </a:p>
      </xdr:txBody>
    </xdr: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98</xdr:col>
      <xdr:colOff>361950</xdr:colOff>
      <xdr:row>6</xdr:row>
      <xdr:rowOff>0</xdr:rowOff>
    </xdr:from>
    <xdr:ext cx="933450" cy="504825"/>
    <xdr:sp macro="" textlink="">
      <xdr:nvSpPr>
        <xdr:cNvPr id="90" name="Shape 90">
          <a:hlinkClick xmlns:r="http://schemas.openxmlformats.org/officeDocument/2006/relationships" r:id="rId1"/>
        </xdr:cNvPr>
        <xdr:cNvSpPr/>
      </xdr:nvSpPr>
      <xdr:spPr>
        <a:xfrm>
          <a:off x="4879275" y="3527588"/>
          <a:ext cx="933450" cy="504825"/>
        </a:xfrm>
        <a:prstGeom prst="snip2DiagRect">
          <a:avLst>
            <a:gd name="adj1" fmla="val 0"/>
            <a:gd name="adj2" fmla="val 16667"/>
          </a:avLst>
        </a:prstGeom>
        <a:gradFill>
          <a:gsLst>
            <a:gs pos="0">
              <a:srgbClr val="2D5C97"/>
            </a:gs>
            <a:gs pos="80000">
              <a:srgbClr val="3C7AC5"/>
            </a:gs>
            <a:gs pos="100000">
              <a:srgbClr val="397BC9"/>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Black"/>
              <a:ea typeface="Arial Black"/>
              <a:cs typeface="Arial Black"/>
              <a:sym typeface="Arial Black"/>
            </a:rPr>
            <a:t>MENU UTAMA</a:t>
          </a:r>
          <a:endParaRPr sz="1400"/>
        </a:p>
      </xdr:txBody>
    </xdr:sp>
    <xdr:clientData fLocksWithSheet="0"/>
  </xdr:oneCellAnchor>
  <xdr:oneCellAnchor>
    <xdr:from>
      <xdr:col>0</xdr:col>
      <xdr:colOff>0</xdr:colOff>
      <xdr:row>0</xdr:row>
      <xdr:rowOff>0</xdr:rowOff>
    </xdr:from>
    <xdr:ext cx="733425" cy="342900"/>
    <xdr:sp macro="" textlink="">
      <xdr:nvSpPr>
        <xdr:cNvPr id="3" name="Shape 75"/>
        <xdr:cNvSpPr/>
      </xdr:nvSpPr>
      <xdr:spPr>
        <a:xfrm>
          <a:off x="0" y="0"/>
          <a:ext cx="733425" cy="342900"/>
        </a:xfrm>
        <a:prstGeom prst="triangle">
          <a:avLst>
            <a:gd name="adj" fmla="val 50000"/>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57150</xdr:colOff>
      <xdr:row>1</xdr:row>
      <xdr:rowOff>123825</xdr:rowOff>
    </xdr:from>
    <xdr:ext cx="647700" cy="381000"/>
    <xdr:sp macro="" textlink="">
      <xdr:nvSpPr>
        <xdr:cNvPr id="4" name="Shape 76">
          <a:hlinkClick xmlns:r="http://schemas.openxmlformats.org/officeDocument/2006/relationships" r:id="rId2"/>
        </xdr:cNvPr>
        <xdr:cNvSpPr/>
      </xdr:nvSpPr>
      <xdr:spPr>
        <a:xfrm>
          <a:off x="57150" y="314325"/>
          <a:ext cx="647700" cy="381000"/>
        </a:xfrm>
        <a:prstGeom prst="rect">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1">
              <a:solidFill>
                <a:schemeClr val="lt1"/>
              </a:solidFill>
              <a:latin typeface="Calibri"/>
              <a:ea typeface="Calibri"/>
              <a:cs typeface="Calibri"/>
              <a:sym typeface="Calibri"/>
            </a:rPr>
            <a:t>MENU</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9525</xdr:colOff>
      <xdr:row>0</xdr:row>
      <xdr:rowOff>19050</xdr:rowOff>
    </xdr:from>
    <xdr:ext cx="5715000" cy="809625"/>
    <xdr:sp macro="" textlink="">
      <xdr:nvSpPr>
        <xdr:cNvPr id="25" name="Shape 25"/>
        <xdr:cNvSpPr/>
      </xdr:nvSpPr>
      <xdr:spPr>
        <a:xfrm>
          <a:off x="2493263" y="3379950"/>
          <a:ext cx="5705475" cy="800100"/>
        </a:xfrm>
        <a:prstGeom prst="rect">
          <a:avLst/>
        </a:prstGeom>
        <a:gradFill>
          <a:gsLst>
            <a:gs pos="0">
              <a:srgbClr val="9FC3FF"/>
            </a:gs>
            <a:gs pos="35000">
              <a:srgbClr val="BDD5FF"/>
            </a:gs>
            <a:gs pos="100000">
              <a:srgbClr val="E4EEFF"/>
            </a:gs>
          </a:gsLst>
          <a:lin ang="16200000" scaled="0"/>
        </a:gradFill>
        <a:ln w="9525" cap="flat" cmpd="sng">
          <a:solidFill>
            <a:srgbClr val="4A7D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Black"/>
              <a:ea typeface="Arial Black"/>
              <a:cs typeface="Arial Black"/>
              <a:sym typeface="Arial Black"/>
            </a:rPr>
            <a:t>Sebelum melakukan penilaian kinerja pendidik kesetaraan, isilah terlebih dahulu data pendidik dan penilai PKP Kesetaraan di format ini dan data akan ngelink ke isian data yang lain</a:t>
          </a:r>
          <a:endParaRPr sz="1100" b="1">
            <a:latin typeface="Arial Black"/>
            <a:ea typeface="Arial Black"/>
            <a:cs typeface="Arial Black"/>
            <a:sym typeface="Arial Black"/>
          </a:endParaRPr>
        </a:p>
      </xdr:txBody>
    </xdr:sp>
    <xdr:clientData fLocksWithSheet="0"/>
  </xdr:oneCellAnchor>
  <xdr:oneCellAnchor>
    <xdr:from>
      <xdr:col>0</xdr:col>
      <xdr:colOff>9525</xdr:colOff>
      <xdr:row>0</xdr:row>
      <xdr:rowOff>57150</xdr:rowOff>
    </xdr:from>
    <xdr:ext cx="723900" cy="219075"/>
    <xdr:sp macro="" textlink="">
      <xdr:nvSpPr>
        <xdr:cNvPr id="26" name="Shape 26"/>
        <xdr:cNvSpPr/>
      </xdr:nvSpPr>
      <xdr:spPr>
        <a:xfrm>
          <a:off x="4988813" y="3675225"/>
          <a:ext cx="714375" cy="209550"/>
        </a:xfrm>
        <a:prstGeom prst="triangle">
          <a:avLst>
            <a:gd name="adj" fmla="val 50000"/>
          </a:avLst>
        </a:prstGeom>
        <a:gradFill>
          <a:gsLst>
            <a:gs pos="0">
              <a:srgbClr val="C8B2E9"/>
            </a:gs>
            <a:gs pos="35000">
              <a:srgbClr val="D6CAED"/>
            </a:gs>
            <a:gs pos="100000">
              <a:srgbClr val="EFE8FA"/>
            </a:gs>
          </a:gsLst>
          <a:lin ang="16200000" scaled="0"/>
        </a:gradFill>
        <a:ln w="9525" cap="flat" cmpd="sng">
          <a:solidFill>
            <a:srgbClr val="7C5F9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38100</xdr:colOff>
      <xdr:row>1</xdr:row>
      <xdr:rowOff>76200</xdr:rowOff>
    </xdr:from>
    <xdr:ext cx="657225" cy="371475"/>
    <xdr:sp macro="" textlink="">
      <xdr:nvSpPr>
        <xdr:cNvPr id="27" name="Shape 27">
          <a:hlinkClick xmlns:r="http://schemas.openxmlformats.org/officeDocument/2006/relationships" r:id="rId1"/>
        </xdr:cNvPr>
        <xdr:cNvSpPr/>
      </xdr:nvSpPr>
      <xdr:spPr>
        <a:xfrm>
          <a:off x="5022150" y="3599025"/>
          <a:ext cx="647700" cy="361950"/>
        </a:xfrm>
        <a:prstGeom prst="rect">
          <a:avLst/>
        </a:prstGeom>
        <a:gradFill>
          <a:gsLst>
            <a:gs pos="0">
              <a:srgbClr val="C8B2E9"/>
            </a:gs>
            <a:gs pos="35000">
              <a:srgbClr val="D6CAED"/>
            </a:gs>
            <a:gs pos="100000">
              <a:srgbClr val="EFE8FA"/>
            </a:gs>
          </a:gsLst>
          <a:lin ang="16200000" scaled="0"/>
        </a:gradFill>
        <a:ln w="9525" cap="flat" cmpd="sng">
          <a:solidFill>
            <a:srgbClr val="7C5F9F"/>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MENU</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0</xdr:colOff>
      <xdr:row>0</xdr:row>
      <xdr:rowOff>0</xdr:rowOff>
    </xdr:from>
    <xdr:ext cx="4867275" cy="790575"/>
    <xdr:sp macro="" textlink="">
      <xdr:nvSpPr>
        <xdr:cNvPr id="28" name="Shape 28"/>
        <xdr:cNvSpPr/>
      </xdr:nvSpPr>
      <xdr:spPr>
        <a:xfrm>
          <a:off x="2921888" y="3394238"/>
          <a:ext cx="4848225" cy="771525"/>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Halaman sampul tidak pelu diisi sudah otomatis tinggal print saja</a:t>
          </a:r>
          <a:endParaRPr sz="1400" b="1"/>
        </a:p>
      </xdr:txBody>
    </xdr:sp>
    <xdr:clientData fLocksWithSheet="0"/>
  </xdr:oneCellAnchor>
  <xdr:oneCellAnchor>
    <xdr:from>
      <xdr:col>26</xdr:col>
      <xdr:colOff>57150</xdr:colOff>
      <xdr:row>0</xdr:row>
      <xdr:rowOff>0</xdr:rowOff>
    </xdr:from>
    <xdr:ext cx="3152775" cy="781050"/>
    <xdr:sp macro="" textlink="">
      <xdr:nvSpPr>
        <xdr:cNvPr id="29" name="Shape 29"/>
        <xdr:cNvSpPr/>
      </xdr:nvSpPr>
      <xdr:spPr>
        <a:xfrm>
          <a:off x="3769613" y="3394238"/>
          <a:ext cx="3152775" cy="771525"/>
        </a:xfrm>
        <a:prstGeom prst="rect">
          <a:avLst/>
        </a:prstGeom>
        <a:gradFill>
          <a:gsLst>
            <a:gs pos="0">
              <a:srgbClr val="FFA09D"/>
            </a:gs>
            <a:gs pos="35000">
              <a:srgbClr val="FFBCBC"/>
            </a:gs>
            <a:gs pos="100000">
              <a:srgbClr val="FFE2E2"/>
            </a:gs>
          </a:gsLst>
          <a:lin ang="16200000" scaled="0"/>
        </a:gradFill>
        <a:ln w="9525" cap="flat" cmpd="sng">
          <a:solidFill>
            <a:srgbClr val="BD4B48"/>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400" b="1">
              <a:solidFill>
                <a:schemeClr val="dk1"/>
              </a:solidFill>
              <a:latin typeface="Calibri"/>
              <a:ea typeface="Calibri"/>
              <a:cs typeface="Calibri"/>
              <a:sym typeface="Calibri"/>
            </a:rPr>
            <a:t>GUNAKAN KERTAS A4</a:t>
          </a:r>
          <a:endParaRPr sz="1400" b="1"/>
        </a:p>
      </xdr:txBody>
    </xdr:sp>
    <xdr:clientData fLocksWithSheet="0"/>
  </xdr:oneCellAnchor>
  <xdr:oneCellAnchor>
    <xdr:from>
      <xdr:col>0</xdr:col>
      <xdr:colOff>133350</xdr:colOff>
      <xdr:row>0</xdr:row>
      <xdr:rowOff>38100</xdr:rowOff>
    </xdr:from>
    <xdr:ext cx="704850" cy="209550"/>
    <xdr:sp macro="" textlink="">
      <xdr:nvSpPr>
        <xdr:cNvPr id="30" name="Shape 30"/>
        <xdr:cNvSpPr/>
      </xdr:nvSpPr>
      <xdr:spPr>
        <a:xfrm>
          <a:off x="4998338" y="3675225"/>
          <a:ext cx="695325" cy="209550"/>
        </a:xfrm>
        <a:prstGeom prst="triangle">
          <a:avLst>
            <a:gd name="adj" fmla="val 50000"/>
          </a:avLst>
        </a:prstGeom>
        <a:gradFill>
          <a:gsLst>
            <a:gs pos="0">
              <a:srgbClr val="DAFEA4"/>
            </a:gs>
            <a:gs pos="35000">
              <a:srgbClr val="E3FEBF"/>
            </a:gs>
            <a:gs pos="100000">
              <a:srgbClr val="F4FEE6"/>
            </a:gs>
          </a:gsLst>
          <a:lin ang="16200000" scaled="0"/>
        </a:gradFill>
        <a:ln w="9525" cap="flat" cmpd="sng">
          <a:solidFill>
            <a:srgbClr val="97B85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xdr:col>
      <xdr:colOff>0</xdr:colOff>
      <xdr:row>1</xdr:row>
      <xdr:rowOff>57150</xdr:rowOff>
    </xdr:from>
    <xdr:ext cx="571500" cy="314325"/>
    <xdr:sp macro="" textlink="">
      <xdr:nvSpPr>
        <xdr:cNvPr id="31" name="Shape 31">
          <a:hlinkClick xmlns:r="http://schemas.openxmlformats.org/officeDocument/2006/relationships" r:id="rId1"/>
        </xdr:cNvPr>
        <xdr:cNvSpPr/>
      </xdr:nvSpPr>
      <xdr:spPr>
        <a:xfrm>
          <a:off x="5060250" y="3622838"/>
          <a:ext cx="571500" cy="314325"/>
        </a:xfrm>
        <a:prstGeom prst="rect">
          <a:avLst/>
        </a:prstGeom>
        <a:gradFill>
          <a:gsLst>
            <a:gs pos="0">
              <a:srgbClr val="DAFEA4"/>
            </a:gs>
            <a:gs pos="35000">
              <a:srgbClr val="E3FEBF"/>
            </a:gs>
            <a:gs pos="100000">
              <a:srgbClr val="F4FEE6"/>
            </a:gs>
          </a:gsLst>
          <a:lin ang="16200000" scaled="0"/>
        </a:gradFill>
        <a:ln w="9525" cap="flat" cmpd="sng">
          <a:solidFill>
            <a:srgbClr val="97B853"/>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Calibri"/>
              <a:ea typeface="Calibri"/>
              <a:cs typeface="Calibri"/>
              <a:sym typeface="Calibri"/>
            </a:rPr>
            <a:t>MENU</a:t>
          </a:r>
          <a:endParaRPr sz="1400"/>
        </a:p>
      </xdr:txBody>
    </xdr:sp>
    <xdr:clientData fLocksWithSheet="0"/>
  </xdr:oneCellAnchor>
  <xdr:oneCellAnchor>
    <xdr:from>
      <xdr:col>12</xdr:col>
      <xdr:colOff>114300</xdr:colOff>
      <xdr:row>15</xdr:row>
      <xdr:rowOff>133350</xdr:rowOff>
    </xdr:from>
    <xdr:ext cx="1323975" cy="1419225"/>
    <xdr:pic>
      <xdr:nvPicPr>
        <xdr:cNvPr id="2"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133350</xdr:colOff>
      <xdr:row>0</xdr:row>
      <xdr:rowOff>0</xdr:rowOff>
    </xdr:from>
    <xdr:ext cx="2819400" cy="638175"/>
    <xdr:sp macro="" textlink="">
      <xdr:nvSpPr>
        <xdr:cNvPr id="32" name="Shape 32"/>
        <xdr:cNvSpPr/>
      </xdr:nvSpPr>
      <xdr:spPr>
        <a:xfrm>
          <a:off x="3936300" y="3465675"/>
          <a:ext cx="2819400" cy="628650"/>
        </a:xfrm>
        <a:prstGeom prst="rect">
          <a:avLst/>
        </a:prstGeom>
        <a:gradFill>
          <a:gsLst>
            <a:gs pos="0">
              <a:srgbClr val="DAFEA4"/>
            </a:gs>
            <a:gs pos="35000">
              <a:srgbClr val="E3FEBF"/>
            </a:gs>
            <a:gs pos="100000">
              <a:srgbClr val="F4FEE6"/>
            </a:gs>
          </a:gsLst>
          <a:lin ang="16200000" scaled="0"/>
        </a:gradFill>
        <a:ln w="9525" cap="flat" cmpd="sng">
          <a:solidFill>
            <a:srgbClr val="97B85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Persetujuan ini harus ditandatangani oleh penilai dan pendidik yang dinilai. </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Periksa data dan hasil penilaian. </a:t>
          </a:r>
          <a:endParaRPr sz="1200"/>
        </a:p>
        <a:p>
          <a:pPr marL="0" lvl="0" indent="0" algn="l" rtl="0">
            <a:spcBef>
              <a:spcPts val="0"/>
            </a:spcBef>
            <a:spcAft>
              <a:spcPts val="0"/>
            </a:spcAft>
            <a:buNone/>
          </a:pPr>
          <a:endParaRPr sz="1200" b="1"/>
        </a:p>
      </xdr:txBody>
    </xdr:sp>
    <xdr:clientData fLocksWithSheet="0"/>
  </xdr:oneCellAnchor>
  <xdr:oneCellAnchor>
    <xdr:from>
      <xdr:col>14</xdr:col>
      <xdr:colOff>0</xdr:colOff>
      <xdr:row>0</xdr:row>
      <xdr:rowOff>9525</xdr:rowOff>
    </xdr:from>
    <xdr:ext cx="3476625" cy="609600"/>
    <xdr:sp macro="" textlink="">
      <xdr:nvSpPr>
        <xdr:cNvPr id="33" name="Shape 33"/>
        <xdr:cNvSpPr/>
      </xdr:nvSpPr>
      <xdr:spPr>
        <a:xfrm>
          <a:off x="3607688" y="3479963"/>
          <a:ext cx="3476625" cy="600075"/>
        </a:xfrm>
        <a:prstGeom prst="rect">
          <a:avLst/>
        </a:prstGeom>
        <a:gradFill>
          <a:gsLst>
            <a:gs pos="0">
              <a:srgbClr val="FFA09D"/>
            </a:gs>
            <a:gs pos="35000">
              <a:srgbClr val="FFBCBC"/>
            </a:gs>
            <a:gs pos="100000">
              <a:srgbClr val="FFE2E2"/>
            </a:gs>
          </a:gsLst>
          <a:lin ang="16200000" scaled="0"/>
        </a:gradFill>
        <a:ln w="9525" cap="flat" cmpd="sng">
          <a:solidFill>
            <a:srgbClr val="BD4B48"/>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lnSpc>
              <a:spcPct val="100000"/>
            </a:lnSpc>
            <a:spcBef>
              <a:spcPts val="0"/>
            </a:spcBef>
            <a:spcAft>
              <a:spcPts val="0"/>
            </a:spcAft>
            <a:buNone/>
          </a:pPr>
          <a:r>
            <a:rPr lang="en-US" sz="1200" b="1">
              <a:solidFill>
                <a:schemeClr val="dk1"/>
              </a:solidFill>
              <a:latin typeface="Calibri"/>
              <a:ea typeface="Calibri"/>
              <a:cs typeface="Calibri"/>
              <a:sym typeface="Calibri"/>
            </a:rPr>
            <a:t>Tunjukkan hasil penilaian kepada pendidik yang </a:t>
          </a:r>
          <a:endParaRPr sz="1400"/>
        </a:p>
        <a:p>
          <a:pPr marL="0" lvl="0" indent="0" algn="l" rtl="0">
            <a:lnSpc>
              <a:spcPct val="100000"/>
            </a:lnSpc>
            <a:spcBef>
              <a:spcPts val="0"/>
            </a:spcBef>
            <a:spcAft>
              <a:spcPts val="0"/>
            </a:spcAft>
            <a:buNone/>
          </a:pPr>
          <a:r>
            <a:rPr lang="en-US" sz="1200" b="1">
              <a:solidFill>
                <a:schemeClr val="dk1"/>
              </a:solidFill>
              <a:latin typeface="Calibri"/>
              <a:ea typeface="Calibri"/>
              <a:cs typeface="Calibri"/>
              <a:sym typeface="Calibri"/>
            </a:rPr>
            <a:t>dinilai dengan menunjukkan </a:t>
          </a:r>
          <a:endParaRPr sz="1400"/>
        </a:p>
        <a:p>
          <a:pPr marL="0" lvl="0" indent="0" algn="l" rtl="0">
            <a:lnSpc>
              <a:spcPct val="91666"/>
            </a:lnSpc>
            <a:spcBef>
              <a:spcPts val="0"/>
            </a:spcBef>
            <a:spcAft>
              <a:spcPts val="0"/>
            </a:spcAft>
            <a:buNone/>
          </a:pPr>
          <a:r>
            <a:rPr lang="en-US" sz="1200" b="1">
              <a:solidFill>
                <a:schemeClr val="dk1"/>
              </a:solidFill>
              <a:latin typeface="Calibri"/>
              <a:ea typeface="Calibri"/>
              <a:cs typeface="Calibri"/>
              <a:sym typeface="Calibri"/>
            </a:rPr>
            <a:t>bukti-bukti/catatan yang telah dibuat oleh penilai.</a:t>
          </a:r>
          <a:endParaRPr sz="1400"/>
        </a:p>
      </xdr:txBody>
    </xdr:sp>
    <xdr:clientData fLocksWithSheet="0"/>
  </xdr:oneCellAnchor>
  <xdr:oneCellAnchor>
    <xdr:from>
      <xdr:col>0</xdr:col>
      <xdr:colOff>38100</xdr:colOff>
      <xdr:row>1</xdr:row>
      <xdr:rowOff>28575</xdr:rowOff>
    </xdr:from>
    <xdr:ext cx="590550" cy="304800"/>
    <xdr:sp macro="" textlink="">
      <xdr:nvSpPr>
        <xdr:cNvPr id="34" name="Shape 34">
          <a:hlinkClick xmlns:r="http://schemas.openxmlformats.org/officeDocument/2006/relationships" r:id="rId1"/>
        </xdr:cNvPr>
        <xdr:cNvSpPr/>
      </xdr:nvSpPr>
      <xdr:spPr>
        <a:xfrm>
          <a:off x="5069775" y="3646650"/>
          <a:ext cx="552450" cy="266700"/>
        </a:xfrm>
        <a:prstGeom prst="rect">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lt1"/>
              </a:solidFill>
              <a:latin typeface="Calibri"/>
              <a:ea typeface="Calibri"/>
              <a:cs typeface="Calibri"/>
              <a:sym typeface="Calibri"/>
            </a:rPr>
            <a:t>MENU</a:t>
          </a:r>
          <a:endParaRPr sz="1400"/>
        </a:p>
      </xdr:txBody>
    </xdr:sp>
    <xdr:clientData fLocksWithSheet="0"/>
  </xdr:oneCellAnchor>
  <xdr:oneCellAnchor>
    <xdr:from>
      <xdr:col>0</xdr:col>
      <xdr:colOff>9525</xdr:colOff>
      <xdr:row>0</xdr:row>
      <xdr:rowOff>-9525</xdr:rowOff>
    </xdr:from>
    <xdr:ext cx="619125" cy="247650"/>
    <xdr:sp macro="" textlink="">
      <xdr:nvSpPr>
        <xdr:cNvPr id="35" name="Shape 35"/>
        <xdr:cNvSpPr/>
      </xdr:nvSpPr>
      <xdr:spPr>
        <a:xfrm>
          <a:off x="5055488" y="3675225"/>
          <a:ext cx="581025" cy="209550"/>
        </a:xfrm>
        <a:prstGeom prst="triangle">
          <a:avLst>
            <a:gd name="adj" fmla="val 50000"/>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781050" cy="571500"/>
    <xdr:sp macro="" textlink="">
      <xdr:nvSpPr>
        <xdr:cNvPr id="36" name="Shape 36">
          <a:hlinkClick xmlns:r="http://schemas.openxmlformats.org/officeDocument/2006/relationships" r:id="rId1"/>
        </xdr:cNvPr>
        <xdr:cNvSpPr/>
      </xdr:nvSpPr>
      <xdr:spPr>
        <a:xfrm>
          <a:off x="4960238" y="3494250"/>
          <a:ext cx="771525" cy="571500"/>
        </a:xfrm>
        <a:prstGeom prst="bevel">
          <a:avLst>
            <a:gd name="adj" fmla="val 12500"/>
          </a:avLst>
        </a:prstGeom>
        <a:gradFill>
          <a:gsLst>
            <a:gs pos="0">
              <a:srgbClr val="5D427D"/>
            </a:gs>
            <a:gs pos="80000">
              <a:srgbClr val="7A57A5"/>
            </a:gs>
            <a:gs pos="100000">
              <a:srgbClr val="7A56A7"/>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lt1"/>
              </a:solidFill>
              <a:latin typeface="Calibri"/>
              <a:ea typeface="Calibri"/>
              <a:cs typeface="Calibri"/>
              <a:sym typeface="Calibri"/>
            </a:rPr>
            <a:t>MENU</a:t>
          </a:r>
          <a:endParaRPr sz="1400"/>
        </a:p>
        <a:p>
          <a:pPr marL="0" lvl="0" indent="0" algn="ctr" rtl="0">
            <a:spcBef>
              <a:spcPts val="0"/>
            </a:spcBef>
            <a:spcAft>
              <a:spcPts val="0"/>
            </a:spcAft>
            <a:buNone/>
          </a:pPr>
          <a:r>
            <a:rPr lang="en-US" sz="1100" b="1">
              <a:solidFill>
                <a:schemeClr val="lt1"/>
              </a:solidFill>
              <a:latin typeface="Calibri"/>
              <a:ea typeface="Calibri"/>
              <a:cs typeface="Calibri"/>
              <a:sym typeface="Calibri"/>
            </a:rPr>
            <a:t>UTAMA</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390525</xdr:colOff>
      <xdr:row>0</xdr:row>
      <xdr:rowOff>0</xdr:rowOff>
    </xdr:from>
    <xdr:ext cx="7029450" cy="819150"/>
    <xdr:sp macro="" textlink="">
      <xdr:nvSpPr>
        <xdr:cNvPr id="37" name="Shape 37"/>
        <xdr:cNvSpPr/>
      </xdr:nvSpPr>
      <xdr:spPr>
        <a:xfrm>
          <a:off x="1831275" y="3370425"/>
          <a:ext cx="7029450" cy="819150"/>
        </a:xfrm>
        <a:prstGeom prst="rect">
          <a:avLst/>
        </a:prstGeom>
        <a:gradFill>
          <a:gsLst>
            <a:gs pos="0">
              <a:srgbClr val="9FC3FF"/>
            </a:gs>
            <a:gs pos="35000">
              <a:srgbClr val="BDD5FF"/>
            </a:gs>
            <a:gs pos="100000">
              <a:srgbClr val="E4EEFF"/>
            </a:gs>
          </a:gsLst>
          <a:lin ang="16200000" scaled="0"/>
        </a:gradFill>
        <a:ln w="9525" cap="flat" cmpd="sng">
          <a:solidFill>
            <a:srgbClr val="4A7D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Tulis catatan sebelum pelaksanaan PKP Kesetaraan berupa catatan terkait dokumen pembelajaran.</a:t>
          </a:r>
          <a:endParaRPr sz="1100"/>
        </a:p>
        <a:p>
          <a:pPr marL="0" lvl="0" indent="0" algn="l" rtl="0">
            <a:spcBef>
              <a:spcPts val="0"/>
            </a:spcBef>
            <a:spcAft>
              <a:spcPts val="0"/>
            </a:spcAft>
            <a:buNone/>
          </a:pPr>
          <a:r>
            <a:rPr lang="en-US" sz="1100" b="1">
              <a:solidFill>
                <a:schemeClr val="dk1"/>
              </a:solidFill>
              <a:latin typeface="Calibri"/>
              <a:ea typeface="Calibri"/>
              <a:cs typeface="Calibri"/>
              <a:sym typeface="Calibri"/>
            </a:rPr>
            <a:t>Tulis catatan selama pembelajaran mulai pembukaan s.d penutup.</a:t>
          </a:r>
          <a:endParaRPr sz="1100"/>
        </a:p>
        <a:p>
          <a:pPr marL="0" lvl="0" indent="0" algn="l" rtl="0">
            <a:spcBef>
              <a:spcPts val="0"/>
            </a:spcBef>
            <a:spcAft>
              <a:spcPts val="0"/>
            </a:spcAft>
            <a:buNone/>
          </a:pPr>
          <a:r>
            <a:rPr lang="en-US" sz="1100" b="1">
              <a:solidFill>
                <a:schemeClr val="dk1"/>
              </a:solidFill>
              <a:latin typeface="Calibri"/>
              <a:ea typeface="Calibri"/>
              <a:cs typeface="Calibri"/>
              <a:sym typeface="Calibri"/>
            </a:rPr>
            <a:t>Tulis catatan setelah proses pembelajaran (melengkapi Bukti)</a:t>
          </a:r>
          <a:endParaRPr sz="1100"/>
        </a:p>
        <a:p>
          <a:pPr marL="0" lvl="0" indent="0" algn="l" rtl="0">
            <a:spcBef>
              <a:spcPts val="0"/>
            </a:spcBef>
            <a:spcAft>
              <a:spcPts val="0"/>
            </a:spcAft>
            <a:buNone/>
          </a:pPr>
          <a:r>
            <a:rPr lang="en-US" sz="1100" b="1">
              <a:solidFill>
                <a:schemeClr val="dk1"/>
              </a:solidFill>
              <a:latin typeface="Calibri"/>
              <a:ea typeface="Calibri"/>
              <a:cs typeface="Calibri"/>
              <a:sym typeface="Calibri"/>
            </a:rPr>
            <a:t>Tulis catatan selama pemantauan satu tahun</a:t>
          </a:r>
          <a:endParaRPr sz="1100"/>
        </a:p>
      </xdr:txBody>
    </xdr:sp>
    <xdr:clientData fLocksWithSheet="0"/>
  </xdr:oneCellAnchor>
  <xdr:oneCellAnchor>
    <xdr:from>
      <xdr:col>0</xdr:col>
      <xdr:colOff>47625</xdr:colOff>
      <xdr:row>0</xdr:row>
      <xdr:rowOff>9525</xdr:rowOff>
    </xdr:from>
    <xdr:ext cx="657225" cy="295275"/>
    <xdr:sp macro="" textlink="">
      <xdr:nvSpPr>
        <xdr:cNvPr id="38" name="Shape 38"/>
        <xdr:cNvSpPr/>
      </xdr:nvSpPr>
      <xdr:spPr>
        <a:xfrm>
          <a:off x="5036438" y="3651413"/>
          <a:ext cx="619125" cy="257175"/>
        </a:xfrm>
        <a:prstGeom prst="triangle">
          <a:avLst>
            <a:gd name="adj" fmla="val 50000"/>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47625</xdr:colOff>
      <xdr:row>1</xdr:row>
      <xdr:rowOff>95250</xdr:rowOff>
    </xdr:from>
    <xdr:ext cx="657225" cy="352425"/>
    <xdr:sp macro="" textlink="">
      <xdr:nvSpPr>
        <xdr:cNvPr id="39" name="Shape 39">
          <a:hlinkClick xmlns:r="http://schemas.openxmlformats.org/officeDocument/2006/relationships" r:id="rId1"/>
        </xdr:cNvPr>
        <xdr:cNvSpPr/>
      </xdr:nvSpPr>
      <xdr:spPr>
        <a:xfrm>
          <a:off x="5036438" y="3622838"/>
          <a:ext cx="619125" cy="314325"/>
        </a:xfrm>
        <a:prstGeom prst="rect">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chemeClr val="lt1"/>
              </a:solidFill>
              <a:latin typeface="Calibri"/>
              <a:ea typeface="Calibri"/>
              <a:cs typeface="Calibri"/>
              <a:sym typeface="Calibri"/>
            </a:rPr>
            <a:t>MENU</a:t>
          </a:r>
          <a:endParaRPr sz="1400"/>
        </a:p>
      </xdr:txBody>
    </xdr:sp>
    <xdr:clientData fLocksWithSheet="0"/>
  </xdr:oneCellAnchor>
  <xdr:oneCellAnchor>
    <xdr:from>
      <xdr:col>8</xdr:col>
      <xdr:colOff>0</xdr:colOff>
      <xdr:row>0</xdr:row>
      <xdr:rowOff>0</xdr:rowOff>
    </xdr:from>
    <xdr:ext cx="1304925" cy="838200"/>
    <xdr:sp macro="" textlink="">
      <xdr:nvSpPr>
        <xdr:cNvPr id="40" name="Shape 40"/>
        <xdr:cNvSpPr/>
      </xdr:nvSpPr>
      <xdr:spPr>
        <a:xfrm>
          <a:off x="4693538" y="3360900"/>
          <a:ext cx="1304925" cy="838200"/>
        </a:xfrm>
        <a:prstGeom prst="rect">
          <a:avLst/>
        </a:prstGeom>
        <a:gradFill>
          <a:gsLst>
            <a:gs pos="0">
              <a:srgbClr val="FFA09D"/>
            </a:gs>
            <a:gs pos="35000">
              <a:srgbClr val="FFBCBC"/>
            </a:gs>
            <a:gs pos="100000">
              <a:srgbClr val="FFE2E2"/>
            </a:gs>
          </a:gsLst>
          <a:lin ang="16200000" scaled="0"/>
        </a:gradFill>
        <a:ln w="9525" cap="flat" cmpd="sng">
          <a:solidFill>
            <a:srgbClr val="BD4B48"/>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50" b="1">
              <a:solidFill>
                <a:schemeClr val="dk1"/>
              </a:solidFill>
              <a:latin typeface="Arial Black"/>
              <a:ea typeface="Arial Black"/>
              <a:cs typeface="Arial Black"/>
              <a:sym typeface="Arial Black"/>
            </a:rPr>
            <a:t>HALAMAN  INI DICETAK DAN DITULIS TANGAN</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257175</xdr:colOff>
      <xdr:row>0</xdr:row>
      <xdr:rowOff>9525</xdr:rowOff>
    </xdr:from>
    <xdr:ext cx="6400800" cy="600075"/>
    <xdr:sp macro="" textlink="">
      <xdr:nvSpPr>
        <xdr:cNvPr id="41" name="Shape 41"/>
        <xdr:cNvSpPr/>
      </xdr:nvSpPr>
      <xdr:spPr>
        <a:xfrm>
          <a:off x="2150363" y="3479963"/>
          <a:ext cx="6391275" cy="600075"/>
        </a:xfrm>
        <a:prstGeom prst="rect">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Baca baik-baik petunjuk dalam mengisi pencermatan dan pemeriksaan bukti-bukti penilaian kinerja tutor</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Dalam mengisi penilaian dengan skor-skor disesuaikan dengan bukti-bukti yang mendukung penilaian tersebut. </a:t>
          </a:r>
          <a:endParaRPr sz="1400"/>
        </a:p>
      </xdr:txBody>
    </xdr:sp>
    <xdr:clientData fLocksWithSheet="0"/>
  </xdr:oneCellAnchor>
  <xdr:oneCellAnchor>
    <xdr:from>
      <xdr:col>26</xdr:col>
      <xdr:colOff>200025</xdr:colOff>
      <xdr:row>0</xdr:row>
      <xdr:rowOff>0</xdr:rowOff>
    </xdr:from>
    <xdr:ext cx="923925" cy="609600"/>
    <xdr:sp macro="" textlink="">
      <xdr:nvSpPr>
        <xdr:cNvPr id="42" name="Shape 42"/>
        <xdr:cNvSpPr/>
      </xdr:nvSpPr>
      <xdr:spPr>
        <a:xfrm>
          <a:off x="4888800" y="3479963"/>
          <a:ext cx="914400" cy="600075"/>
        </a:xfrm>
        <a:prstGeom prst="rect">
          <a:avLst/>
        </a:prstGeom>
        <a:gradFill>
          <a:gsLst>
            <a:gs pos="0">
              <a:srgbClr val="FFA09D"/>
            </a:gs>
            <a:gs pos="35000">
              <a:srgbClr val="FFBCBC"/>
            </a:gs>
            <a:gs pos="100000">
              <a:srgbClr val="FFE2E2"/>
            </a:gs>
          </a:gsLst>
          <a:lin ang="16200000" scaled="0"/>
        </a:gradFill>
        <a:ln w="9525" cap="flat" cmpd="sng">
          <a:solidFill>
            <a:srgbClr val="BD4B48"/>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152400</xdr:colOff>
      <xdr:row>1</xdr:row>
      <xdr:rowOff>19050</xdr:rowOff>
    </xdr:from>
    <xdr:ext cx="628650" cy="333375"/>
    <xdr:sp macro="" textlink="">
      <xdr:nvSpPr>
        <xdr:cNvPr id="43" name="Shape 43">
          <a:hlinkClick xmlns:r="http://schemas.openxmlformats.org/officeDocument/2006/relationships" r:id="rId1"/>
        </xdr:cNvPr>
        <xdr:cNvSpPr/>
      </xdr:nvSpPr>
      <xdr:spPr>
        <a:xfrm>
          <a:off x="5050725" y="3632363"/>
          <a:ext cx="590550" cy="295275"/>
        </a:xfrm>
        <a:prstGeom prst="rect">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lt1"/>
              </a:solidFill>
              <a:latin typeface="Calibri"/>
              <a:ea typeface="Calibri"/>
              <a:cs typeface="Calibri"/>
              <a:sym typeface="Calibri"/>
            </a:rPr>
            <a:t>MENU</a:t>
          </a:r>
          <a:endParaRPr sz="1400"/>
        </a:p>
      </xdr:txBody>
    </xdr:sp>
    <xdr:clientData fLocksWithSheet="0"/>
  </xdr:oneCellAnchor>
  <xdr:oneCellAnchor>
    <xdr:from>
      <xdr:col>0</xdr:col>
      <xdr:colOff>142875</xdr:colOff>
      <xdr:row>0</xdr:row>
      <xdr:rowOff>-19050</xdr:rowOff>
    </xdr:from>
    <xdr:ext cx="657225" cy="266700"/>
    <xdr:sp macro="" textlink="">
      <xdr:nvSpPr>
        <xdr:cNvPr id="44" name="Shape 44"/>
        <xdr:cNvSpPr/>
      </xdr:nvSpPr>
      <xdr:spPr>
        <a:xfrm>
          <a:off x="5036438" y="3665700"/>
          <a:ext cx="619125" cy="228600"/>
        </a:xfrm>
        <a:prstGeom prst="triangle">
          <a:avLst>
            <a:gd name="adj" fmla="val 50000"/>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142875</xdr:colOff>
      <xdr:row>0</xdr:row>
      <xdr:rowOff>9525</xdr:rowOff>
    </xdr:from>
    <xdr:ext cx="9363075" cy="752475"/>
    <xdr:sp macro="" textlink="">
      <xdr:nvSpPr>
        <xdr:cNvPr id="45" name="Shape 45"/>
        <xdr:cNvSpPr/>
      </xdr:nvSpPr>
      <xdr:spPr>
        <a:xfrm>
          <a:off x="669225" y="3408525"/>
          <a:ext cx="9353550" cy="742950"/>
        </a:xfrm>
        <a:prstGeom prst="rect">
          <a:avLst/>
        </a:prstGeom>
        <a:gradFill>
          <a:gsLst>
            <a:gs pos="0">
              <a:srgbClr val="FFBB82"/>
            </a:gs>
            <a:gs pos="35000">
              <a:srgbClr val="FFCFA8"/>
            </a:gs>
            <a:gs pos="100000">
              <a:srgbClr val="FFEBD9"/>
            </a:gs>
          </a:gsLst>
          <a:lin ang="16200000" scaled="0"/>
        </a:gradFill>
        <a:ln w="9525" cap="flat" cmpd="sng">
          <a:solidFill>
            <a:srgbClr val="F591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dk1"/>
              </a:solidFill>
              <a:latin typeface="Arial Black"/>
              <a:ea typeface="Arial Black"/>
              <a:cs typeface="Arial Black"/>
              <a:sym typeface="Arial Black"/>
            </a:rPr>
            <a:t>Perhatian! Pada Instrumen ini tidak perlu diisi karena saat pencermatan dan pemeriksaan diisi, intrumen ini secara otomatis sudah terpenuhi!  </a:t>
          </a:r>
          <a:endParaRPr sz="1400" b="1">
            <a:latin typeface="Arial Black"/>
            <a:ea typeface="Arial Black"/>
            <a:cs typeface="Arial Black"/>
            <a:sym typeface="Arial Black"/>
          </a:endParaRPr>
        </a:p>
      </xdr:txBody>
    </xdr:sp>
    <xdr:clientData fLocksWithSheet="0"/>
  </xdr:oneCellAnchor>
  <xdr:oneCellAnchor>
    <xdr:from>
      <xdr:col>0</xdr:col>
      <xdr:colOff>133350</xdr:colOff>
      <xdr:row>0</xdr:row>
      <xdr:rowOff>19050</xdr:rowOff>
    </xdr:from>
    <xdr:ext cx="666750" cy="295275"/>
    <xdr:sp macro="" textlink="">
      <xdr:nvSpPr>
        <xdr:cNvPr id="46" name="Shape 46"/>
        <xdr:cNvSpPr/>
      </xdr:nvSpPr>
      <xdr:spPr>
        <a:xfrm>
          <a:off x="5031675" y="3651413"/>
          <a:ext cx="628650" cy="257175"/>
        </a:xfrm>
        <a:prstGeom prst="triangle">
          <a:avLst>
            <a:gd name="adj" fmla="val 50000"/>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161925</xdr:colOff>
      <xdr:row>1</xdr:row>
      <xdr:rowOff>95250</xdr:rowOff>
    </xdr:from>
    <xdr:ext cx="609600" cy="381000"/>
    <xdr:sp macro="" textlink="">
      <xdr:nvSpPr>
        <xdr:cNvPr id="47" name="Shape 47">
          <a:hlinkClick xmlns:r="http://schemas.openxmlformats.org/officeDocument/2006/relationships" r:id="rId1"/>
        </xdr:cNvPr>
        <xdr:cNvSpPr/>
      </xdr:nvSpPr>
      <xdr:spPr>
        <a:xfrm>
          <a:off x="5060250" y="3608550"/>
          <a:ext cx="571500" cy="342900"/>
        </a:xfrm>
        <a:prstGeom prst="rect">
          <a:avLst/>
        </a:prstGeom>
        <a:solidFill>
          <a:schemeClr val="accent3"/>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lt1"/>
              </a:solidFill>
              <a:latin typeface="Calibri"/>
              <a:ea typeface="Calibri"/>
              <a:cs typeface="Calibri"/>
              <a:sym typeface="Calibri"/>
            </a:rPr>
            <a:t>MENU</a:t>
          </a: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YAH/YON/YONs/PENILAIAN%20TUTOR/Users/HP/Documents/PKG%202019/Aplikasi%20PKG%20Guru%20dan%20KS%20semua%20jenja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SMK"/>
      <sheetName val="ksSDMP"/>
      <sheetName val="ksTIK"/>
      <sheetName val="ksBK"/>
      <sheetName val="ksPAUDSD"/>
      <sheetName val="DATA"/>
      <sheetName val="Sheet2"/>
      <sheetName val="KH"/>
      <sheetName val="Respon"/>
      <sheetName val="Proporsi"/>
      <sheetName val="Idx"/>
      <sheetName val="Sheet1"/>
      <sheetName val="PAUDSD"/>
      <sheetName val="SDMP"/>
      <sheetName val="PK"/>
      <sheetName val="TIK"/>
      <sheetName val="BK"/>
      <sheetName val="SMK"/>
      <sheetName val="HOME"/>
      <sheetName val="Guna"/>
      <sheetName val="SJWTpk"/>
      <sheetName val="SJWTtik"/>
      <sheetName val="SJWTbk"/>
      <sheetName val="SJWT"/>
      <sheetName val="KS03"/>
      <sheetName val="KS02"/>
      <sheetName val="KS01"/>
      <sheetName val="PK2"/>
      <sheetName val="PK1"/>
      <sheetName val="TK2"/>
      <sheetName val="TK1"/>
      <sheetName val="MP01"/>
      <sheetName val="MP02"/>
      <sheetName val="BK01"/>
      <sheetName val="BK02"/>
      <sheetName val="TIK01"/>
      <sheetName val="TIK02"/>
      <sheetName val="DUDI2"/>
      <sheetName val="DUDI"/>
      <sheetName val="Guru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tabSelected="1" zoomScale="50" zoomScaleNormal="50" workbookViewId="0"/>
  </sheetViews>
  <sheetFormatPr defaultColWidth="14.42578125" defaultRowHeight="15" customHeight="1"/>
  <cols>
    <col min="1" max="26" width="9" customWidth="1"/>
  </cols>
  <sheetData>
    <row r="1" spans="1:21">
      <c r="A1" s="1"/>
      <c r="B1" s="1"/>
      <c r="C1" s="1"/>
      <c r="D1" s="1"/>
      <c r="E1" s="1"/>
      <c r="F1" s="1"/>
      <c r="G1" s="1"/>
      <c r="H1" s="1"/>
      <c r="I1" s="1"/>
      <c r="J1" s="1"/>
      <c r="K1" s="1"/>
      <c r="L1" s="1"/>
      <c r="M1" s="1"/>
      <c r="N1" s="1"/>
      <c r="O1" s="1"/>
      <c r="P1" s="1"/>
      <c r="Q1" s="1"/>
      <c r="R1" s="1"/>
      <c r="S1" s="1"/>
      <c r="T1" s="1"/>
      <c r="U1" s="1"/>
    </row>
    <row r="2" spans="1:21" ht="41.25">
      <c r="A2" s="1273" t="s">
        <v>0</v>
      </c>
      <c r="B2" s="1274"/>
      <c r="C2" s="1274"/>
      <c r="D2" s="1274"/>
      <c r="E2" s="1274"/>
      <c r="F2" s="1274"/>
      <c r="G2" s="1274"/>
      <c r="H2" s="1274"/>
      <c r="I2" s="1274"/>
      <c r="J2" s="1274"/>
      <c r="K2" s="1274"/>
      <c r="L2" s="1274"/>
      <c r="M2" s="1274"/>
      <c r="N2" s="1274"/>
      <c r="O2" s="1274"/>
      <c r="P2" s="1274"/>
      <c r="Q2" s="1274"/>
      <c r="R2" s="1274"/>
      <c r="S2" s="1274"/>
      <c r="T2" s="1274"/>
      <c r="U2" s="1275"/>
    </row>
    <row r="3" spans="1:21" ht="41.25">
      <c r="A3" s="1273" t="s">
        <v>1</v>
      </c>
      <c r="B3" s="1274"/>
      <c r="C3" s="1274"/>
      <c r="D3" s="1274"/>
      <c r="E3" s="1274"/>
      <c r="F3" s="1274"/>
      <c r="G3" s="1274"/>
      <c r="H3" s="1274"/>
      <c r="I3" s="1274"/>
      <c r="J3" s="1274"/>
      <c r="K3" s="1274"/>
      <c r="L3" s="1274"/>
      <c r="M3" s="1274"/>
      <c r="N3" s="1274"/>
      <c r="O3" s="1274"/>
      <c r="P3" s="1274"/>
      <c r="Q3" s="1274"/>
      <c r="R3" s="1274"/>
      <c r="S3" s="1274"/>
      <c r="T3" s="1274"/>
      <c r="U3" s="1275"/>
    </row>
    <row r="4" spans="1:21" ht="33.75">
      <c r="A4" s="1276" t="s">
        <v>2</v>
      </c>
      <c r="B4" s="1274"/>
      <c r="C4" s="1274"/>
      <c r="D4" s="1274"/>
      <c r="E4" s="1274"/>
      <c r="F4" s="1274"/>
      <c r="G4" s="1274"/>
      <c r="H4" s="1274"/>
      <c r="I4" s="1274"/>
      <c r="J4" s="1274"/>
      <c r="K4" s="1274"/>
      <c r="L4" s="1274"/>
      <c r="M4" s="1274"/>
      <c r="N4" s="1274"/>
      <c r="O4" s="1274"/>
      <c r="P4" s="1274"/>
      <c r="Q4" s="1274"/>
      <c r="R4" s="1274"/>
      <c r="S4" s="1274"/>
      <c r="T4" s="1274"/>
      <c r="U4" s="1275"/>
    </row>
    <row r="5" spans="1:21" ht="22.5" customHeight="1">
      <c r="A5" s="1276" t="s">
        <v>3</v>
      </c>
      <c r="B5" s="1274"/>
      <c r="C5" s="1274"/>
      <c r="D5" s="1274"/>
      <c r="E5" s="1274"/>
      <c r="F5" s="1274"/>
      <c r="G5" s="1274"/>
      <c r="H5" s="1274"/>
      <c r="I5" s="1274"/>
      <c r="J5" s="1274"/>
      <c r="K5" s="1274"/>
      <c r="L5" s="1274"/>
      <c r="M5" s="1274"/>
      <c r="N5" s="1274"/>
      <c r="O5" s="1274"/>
      <c r="P5" s="1274"/>
      <c r="Q5" s="1274"/>
      <c r="R5" s="1274"/>
      <c r="S5" s="1274"/>
      <c r="T5" s="1274"/>
      <c r="U5" s="1275"/>
    </row>
    <row r="6" spans="1:21">
      <c r="A6" s="1"/>
      <c r="B6" s="1"/>
      <c r="C6" s="1"/>
      <c r="D6" s="1"/>
      <c r="E6" s="1"/>
      <c r="F6" s="1"/>
      <c r="G6" s="1"/>
      <c r="H6" s="1"/>
      <c r="I6" s="1"/>
      <c r="J6" s="1"/>
      <c r="K6" s="1"/>
      <c r="L6" s="1"/>
      <c r="M6" s="1"/>
      <c r="N6" s="1"/>
      <c r="O6" s="1"/>
      <c r="P6" s="1"/>
      <c r="Q6" s="1"/>
      <c r="R6" s="1"/>
      <c r="S6" s="1"/>
      <c r="T6" s="1"/>
      <c r="U6" s="1"/>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spans="1:21" ht="15.75" customHeight="1"/>
    <row r="34" spans="1:21" ht="15.75" customHeight="1">
      <c r="A34" s="2"/>
      <c r="B34" s="2"/>
      <c r="C34" s="2"/>
      <c r="D34" s="2"/>
      <c r="E34" s="2"/>
      <c r="F34" s="2"/>
      <c r="G34" s="2"/>
      <c r="H34" s="2"/>
      <c r="I34" s="2"/>
      <c r="J34" s="2"/>
      <c r="K34" s="2"/>
      <c r="L34" s="2"/>
      <c r="M34" s="2"/>
      <c r="N34" s="2"/>
      <c r="O34" s="2"/>
      <c r="P34" s="2"/>
      <c r="Q34" s="2"/>
      <c r="R34" s="2"/>
      <c r="S34" s="2"/>
      <c r="T34" s="2"/>
      <c r="U34" s="2"/>
    </row>
    <row r="35" spans="1:21" ht="15.75" customHeight="1">
      <c r="A35" s="3"/>
      <c r="B35" s="3"/>
      <c r="C35" s="3"/>
      <c r="D35" s="3"/>
      <c r="E35" s="3"/>
      <c r="F35" s="3"/>
      <c r="G35" s="3"/>
      <c r="H35" s="3"/>
      <c r="I35" s="3"/>
      <c r="J35" s="3"/>
      <c r="K35" s="3"/>
      <c r="L35" s="3"/>
      <c r="M35" s="3"/>
      <c r="N35" s="3"/>
      <c r="O35" s="3"/>
      <c r="P35" s="3"/>
      <c r="Q35" s="3"/>
      <c r="R35" s="3"/>
      <c r="S35" s="3"/>
      <c r="T35" s="3"/>
      <c r="U35" s="3"/>
    </row>
    <row r="36" spans="1:21" ht="15.75" customHeight="1"/>
    <row r="37" spans="1:21" ht="15.75" customHeight="1"/>
    <row r="38" spans="1:21" ht="15.75" customHeight="1"/>
    <row r="39" spans="1:21" ht="15.75" customHeight="1"/>
    <row r="40" spans="1:21" ht="15.75" customHeight="1"/>
    <row r="41" spans="1:21" ht="15.75" customHeight="1"/>
    <row r="42" spans="1:21" ht="15.75" customHeight="1"/>
    <row r="43" spans="1:21" ht="15.75" customHeight="1"/>
    <row r="44" spans="1:21" ht="15.75" customHeight="1"/>
    <row r="45" spans="1:21" ht="15.75" customHeight="1"/>
    <row r="46" spans="1:21" ht="15.75" customHeight="1"/>
    <row r="47" spans="1:21" ht="15.75" customHeight="1"/>
    <row r="48" spans="1:2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U2"/>
    <mergeCell ref="A3:U3"/>
    <mergeCell ref="A4:U4"/>
    <mergeCell ref="A5:U5"/>
  </mergeCells>
  <pageMargins left="0.7" right="0.7" top="0.75" bottom="0.75" header="0" footer="0"/>
  <pageSetup paperSize="9" scale="62"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L1000"/>
  <sheetViews>
    <sheetView workbookViewId="0"/>
  </sheetViews>
  <sheetFormatPr defaultColWidth="14.42578125" defaultRowHeight="15" customHeight="1"/>
  <cols>
    <col min="1" max="26" width="9.140625" customWidth="1"/>
  </cols>
  <sheetData>
    <row r="11" spans="3:12">
      <c r="C11" s="213">
        <v>1</v>
      </c>
      <c r="D11" s="214" t="s">
        <v>447</v>
      </c>
      <c r="E11" s="215"/>
      <c r="F11" s="215"/>
      <c r="G11" s="215"/>
      <c r="H11" s="215"/>
      <c r="I11" s="215"/>
      <c r="J11" s="215"/>
      <c r="K11" s="215"/>
      <c r="L11" s="216"/>
    </row>
    <row r="12" spans="3:12">
      <c r="C12" s="147">
        <v>2</v>
      </c>
      <c r="D12" s="217" t="s">
        <v>448</v>
      </c>
      <c r="E12" s="19"/>
      <c r="F12" s="19"/>
      <c r="G12" s="19"/>
      <c r="H12" s="19"/>
      <c r="I12" s="19"/>
      <c r="J12" s="19"/>
      <c r="K12" s="19"/>
      <c r="L12" s="148"/>
    </row>
    <row r="13" spans="3:12">
      <c r="C13" s="147">
        <v>3</v>
      </c>
      <c r="D13" s="217" t="s">
        <v>449</v>
      </c>
      <c r="E13" s="19"/>
      <c r="F13" s="19"/>
      <c r="G13" s="19"/>
      <c r="H13" s="19"/>
      <c r="I13" s="19"/>
      <c r="J13" s="19"/>
      <c r="K13" s="19"/>
      <c r="L13" s="148"/>
    </row>
    <row r="14" spans="3:12">
      <c r="C14" s="147">
        <v>4</v>
      </c>
      <c r="D14" s="217" t="s">
        <v>450</v>
      </c>
      <c r="E14" s="19"/>
      <c r="F14" s="19"/>
      <c r="G14" s="19"/>
      <c r="H14" s="19"/>
      <c r="I14" s="19"/>
      <c r="J14" s="19"/>
      <c r="K14" s="19"/>
      <c r="L14" s="148"/>
    </row>
    <row r="15" spans="3:12">
      <c r="C15" s="147">
        <v>5</v>
      </c>
      <c r="D15" s="217" t="s">
        <v>451</v>
      </c>
      <c r="E15" s="19"/>
      <c r="F15" s="19"/>
      <c r="G15" s="19"/>
      <c r="H15" s="19"/>
      <c r="I15" s="19"/>
      <c r="J15" s="19"/>
      <c r="K15" s="19"/>
      <c r="L15" s="148"/>
    </row>
    <row r="16" spans="3:12">
      <c r="C16" s="147">
        <v>6</v>
      </c>
      <c r="D16" s="217" t="s">
        <v>452</v>
      </c>
      <c r="E16" s="19"/>
      <c r="F16" s="19"/>
      <c r="G16" s="19"/>
      <c r="H16" s="19"/>
      <c r="I16" s="19"/>
      <c r="J16" s="19"/>
      <c r="K16" s="19"/>
      <c r="L16" s="148"/>
    </row>
    <row r="17" spans="3:12">
      <c r="C17" s="147">
        <v>7</v>
      </c>
      <c r="D17" s="217" t="s">
        <v>453</v>
      </c>
      <c r="E17" s="19"/>
      <c r="F17" s="19"/>
      <c r="G17" s="19"/>
      <c r="H17" s="19"/>
      <c r="I17" s="19"/>
      <c r="J17" s="19"/>
      <c r="K17" s="19"/>
      <c r="L17" s="148"/>
    </row>
    <row r="18" spans="3:12">
      <c r="C18" s="147">
        <v>8</v>
      </c>
      <c r="D18" s="217" t="s">
        <v>454</v>
      </c>
      <c r="E18" s="19"/>
      <c r="F18" s="19"/>
      <c r="G18" s="19"/>
      <c r="H18" s="19"/>
      <c r="I18" s="19"/>
      <c r="J18" s="19"/>
      <c r="K18" s="19"/>
      <c r="L18" s="148"/>
    </row>
    <row r="19" spans="3:12">
      <c r="C19" s="147">
        <v>9</v>
      </c>
      <c r="D19" s="217" t="s">
        <v>455</v>
      </c>
      <c r="E19" s="19"/>
      <c r="F19" s="19"/>
      <c r="G19" s="19"/>
      <c r="H19" s="19"/>
      <c r="I19" s="19"/>
      <c r="J19" s="19"/>
      <c r="K19" s="19"/>
      <c r="L19" s="148"/>
    </row>
    <row r="20" spans="3:12">
      <c r="C20" s="147">
        <v>10</v>
      </c>
      <c r="D20" s="217" t="s">
        <v>456</v>
      </c>
      <c r="E20" s="19"/>
      <c r="F20" s="19"/>
      <c r="G20" s="19"/>
      <c r="H20" s="19"/>
      <c r="I20" s="19"/>
      <c r="J20" s="19"/>
      <c r="K20" s="19"/>
      <c r="L20" s="148"/>
    </row>
    <row r="21" spans="3:12" ht="15.75" customHeight="1">
      <c r="C21" s="147">
        <v>11</v>
      </c>
      <c r="D21" s="217" t="s">
        <v>457</v>
      </c>
      <c r="E21" s="19"/>
      <c r="F21" s="19"/>
      <c r="G21" s="19"/>
      <c r="H21" s="19"/>
      <c r="I21" s="19"/>
      <c r="J21" s="19"/>
      <c r="K21" s="19"/>
      <c r="L21" s="148"/>
    </row>
    <row r="22" spans="3:12" ht="15.75" customHeight="1">
      <c r="C22" s="147">
        <v>12</v>
      </c>
      <c r="D22" s="217" t="s">
        <v>458</v>
      </c>
      <c r="E22" s="19"/>
      <c r="F22" s="19"/>
      <c r="G22" s="19"/>
      <c r="H22" s="19"/>
      <c r="I22" s="19"/>
      <c r="J22" s="19"/>
      <c r="K22" s="19"/>
      <c r="L22" s="148"/>
    </row>
    <row r="23" spans="3:12" ht="15.75" customHeight="1">
      <c r="C23" s="147">
        <v>13</v>
      </c>
      <c r="D23" s="217" t="s">
        <v>459</v>
      </c>
      <c r="E23" s="19"/>
      <c r="F23" s="19"/>
      <c r="G23" s="19"/>
      <c r="H23" s="19"/>
      <c r="I23" s="19"/>
      <c r="J23" s="19"/>
      <c r="K23" s="19"/>
      <c r="L23" s="148"/>
    </row>
    <row r="24" spans="3:12" ht="15.75" customHeight="1">
      <c r="C24" s="147">
        <v>14</v>
      </c>
      <c r="D24" s="217" t="s">
        <v>460</v>
      </c>
      <c r="E24" s="19"/>
      <c r="F24" s="19"/>
      <c r="G24" s="19"/>
      <c r="H24" s="19"/>
      <c r="I24" s="19"/>
      <c r="J24" s="19"/>
      <c r="K24" s="19"/>
      <c r="L24" s="148"/>
    </row>
    <row r="25" spans="3:12" ht="15.75" customHeight="1">
      <c r="C25" s="147">
        <v>15</v>
      </c>
      <c r="D25" s="217" t="s">
        <v>461</v>
      </c>
      <c r="E25" s="19"/>
      <c r="F25" s="19"/>
      <c r="G25" s="19"/>
      <c r="H25" s="19"/>
      <c r="I25" s="19"/>
      <c r="J25" s="19"/>
      <c r="K25" s="19"/>
      <c r="L25" s="148"/>
    </row>
    <row r="26" spans="3:12" ht="15.75" customHeight="1">
      <c r="C26" s="147">
        <v>16</v>
      </c>
      <c r="D26" s="217" t="s">
        <v>462</v>
      </c>
      <c r="E26" s="19"/>
      <c r="F26" s="19"/>
      <c r="G26" s="19"/>
      <c r="H26" s="19"/>
      <c r="I26" s="19"/>
      <c r="J26" s="19"/>
      <c r="K26" s="19"/>
      <c r="L26" s="148"/>
    </row>
    <row r="27" spans="3:12" ht="15.75" customHeight="1">
      <c r="C27" s="147">
        <v>17</v>
      </c>
      <c r="D27" s="217" t="s">
        <v>463</v>
      </c>
      <c r="E27" s="19"/>
      <c r="F27" s="19"/>
      <c r="G27" s="19"/>
      <c r="H27" s="19"/>
      <c r="I27" s="19"/>
      <c r="J27" s="19"/>
      <c r="K27" s="19"/>
      <c r="L27" s="148"/>
    </row>
    <row r="28" spans="3:12" ht="15.75" customHeight="1">
      <c r="C28" s="147">
        <v>18</v>
      </c>
      <c r="D28" s="217" t="s">
        <v>464</v>
      </c>
      <c r="E28" s="19"/>
      <c r="F28" s="19"/>
      <c r="G28" s="19"/>
      <c r="H28" s="19"/>
      <c r="I28" s="19"/>
      <c r="J28" s="19"/>
      <c r="K28" s="19"/>
      <c r="L28" s="148"/>
    </row>
    <row r="29" spans="3:12" ht="15.75" customHeight="1">
      <c r="C29" s="147">
        <v>19</v>
      </c>
      <c r="D29" s="217" t="s">
        <v>465</v>
      </c>
      <c r="E29" s="19"/>
      <c r="F29" s="19"/>
      <c r="G29" s="19"/>
      <c r="H29" s="19"/>
      <c r="I29" s="19"/>
      <c r="J29" s="19"/>
      <c r="K29" s="19"/>
      <c r="L29" s="148"/>
    </row>
    <row r="30" spans="3:12" ht="15.75" customHeight="1">
      <c r="C30" s="147">
        <v>20</v>
      </c>
      <c r="D30" s="217" t="s">
        <v>466</v>
      </c>
      <c r="E30" s="19"/>
      <c r="F30" s="19"/>
      <c r="G30" s="19"/>
      <c r="H30" s="19"/>
      <c r="I30" s="19"/>
      <c r="J30" s="19"/>
      <c r="K30" s="19"/>
      <c r="L30" s="148"/>
    </row>
    <row r="31" spans="3:12" ht="15.75" customHeight="1">
      <c r="C31" s="147">
        <v>21</v>
      </c>
      <c r="D31" s="217" t="s">
        <v>467</v>
      </c>
      <c r="E31" s="19"/>
      <c r="F31" s="19"/>
      <c r="G31" s="19"/>
      <c r="H31" s="19"/>
      <c r="I31" s="19"/>
      <c r="J31" s="19"/>
      <c r="K31" s="19"/>
      <c r="L31" s="148"/>
    </row>
    <row r="32" spans="3:12" ht="15.75" customHeight="1">
      <c r="C32" s="147">
        <v>22</v>
      </c>
      <c r="D32" s="217" t="s">
        <v>468</v>
      </c>
      <c r="E32" s="19"/>
      <c r="F32" s="19"/>
      <c r="G32" s="19"/>
      <c r="H32" s="19"/>
      <c r="I32" s="19"/>
      <c r="J32" s="19"/>
      <c r="K32" s="19"/>
      <c r="L32" s="148"/>
    </row>
    <row r="33" spans="3:12" ht="15.75" customHeight="1">
      <c r="C33" s="147">
        <v>23</v>
      </c>
      <c r="D33" s="217" t="s">
        <v>469</v>
      </c>
      <c r="E33" s="19"/>
      <c r="F33" s="19"/>
      <c r="G33" s="19"/>
      <c r="H33" s="19"/>
      <c r="I33" s="19"/>
      <c r="J33" s="19"/>
      <c r="K33" s="19"/>
      <c r="L33" s="148"/>
    </row>
    <row r="34" spans="3:12" ht="15.75" customHeight="1">
      <c r="C34" s="147">
        <v>24</v>
      </c>
      <c r="D34" s="217" t="s">
        <v>470</v>
      </c>
      <c r="E34" s="19"/>
      <c r="F34" s="19"/>
      <c r="G34" s="19"/>
      <c r="H34" s="19"/>
      <c r="I34" s="19"/>
      <c r="J34" s="19"/>
      <c r="K34" s="19"/>
      <c r="L34" s="148"/>
    </row>
    <row r="35" spans="3:12" ht="15.75" customHeight="1">
      <c r="C35" s="147">
        <v>25</v>
      </c>
      <c r="D35" s="217" t="s">
        <v>471</v>
      </c>
      <c r="E35" s="19"/>
      <c r="F35" s="19"/>
      <c r="G35" s="19"/>
      <c r="H35" s="19"/>
      <c r="I35" s="19"/>
      <c r="J35" s="19"/>
      <c r="K35" s="19"/>
      <c r="L35" s="148"/>
    </row>
    <row r="36" spans="3:12" ht="15.75" customHeight="1">
      <c r="C36" s="147">
        <v>26</v>
      </c>
      <c r="D36" s="217" t="s">
        <v>472</v>
      </c>
      <c r="E36" s="19"/>
      <c r="F36" s="19"/>
      <c r="G36" s="19"/>
      <c r="H36" s="19"/>
      <c r="I36" s="19"/>
      <c r="J36" s="19"/>
      <c r="K36" s="19"/>
      <c r="L36" s="148"/>
    </row>
    <row r="37" spans="3:12" ht="15.75" customHeight="1">
      <c r="C37" s="147">
        <v>27</v>
      </c>
      <c r="D37" s="217" t="s">
        <v>473</v>
      </c>
      <c r="E37" s="19"/>
      <c r="F37" s="19"/>
      <c r="G37" s="19"/>
      <c r="H37" s="19"/>
      <c r="I37" s="19"/>
      <c r="J37" s="19"/>
      <c r="K37" s="19"/>
      <c r="L37" s="148"/>
    </row>
    <row r="38" spans="3:12" ht="15.75" customHeight="1">
      <c r="C38" s="147">
        <v>28</v>
      </c>
      <c r="D38" s="217" t="s">
        <v>474</v>
      </c>
      <c r="E38" s="19"/>
      <c r="F38" s="19"/>
      <c r="G38" s="19"/>
      <c r="H38" s="19"/>
      <c r="I38" s="19"/>
      <c r="J38" s="19"/>
      <c r="K38" s="19"/>
      <c r="L38" s="148"/>
    </row>
    <row r="39" spans="3:12" ht="15.75" customHeight="1">
      <c r="C39" s="147">
        <v>29</v>
      </c>
      <c r="D39" s="217" t="s">
        <v>475</v>
      </c>
      <c r="E39" s="19"/>
      <c r="F39" s="19"/>
      <c r="G39" s="19"/>
      <c r="H39" s="19"/>
      <c r="I39" s="19"/>
      <c r="J39" s="19"/>
      <c r="K39" s="19"/>
      <c r="L39" s="148"/>
    </row>
    <row r="40" spans="3:12" ht="15.75" customHeight="1">
      <c r="C40" s="147">
        <v>30</v>
      </c>
      <c r="D40" s="217" t="s">
        <v>476</v>
      </c>
      <c r="E40" s="19"/>
      <c r="F40" s="19"/>
      <c r="G40" s="19"/>
      <c r="H40" s="19"/>
      <c r="I40" s="19"/>
      <c r="J40" s="19"/>
      <c r="K40" s="19"/>
      <c r="L40" s="148"/>
    </row>
    <row r="41" spans="3:12" ht="15.75" customHeight="1">
      <c r="C41" s="147">
        <v>31</v>
      </c>
      <c r="D41" s="217" t="s">
        <v>477</v>
      </c>
      <c r="E41" s="19"/>
      <c r="F41" s="19"/>
      <c r="G41" s="19"/>
      <c r="H41" s="19"/>
      <c r="I41" s="19"/>
      <c r="J41" s="19"/>
      <c r="K41" s="19"/>
      <c r="L41" s="148"/>
    </row>
    <row r="42" spans="3:12" ht="15.75" customHeight="1">
      <c r="C42" s="147">
        <v>32</v>
      </c>
      <c r="D42" s="217" t="s">
        <v>478</v>
      </c>
      <c r="E42" s="19"/>
      <c r="F42" s="19"/>
      <c r="G42" s="19"/>
      <c r="H42" s="19"/>
      <c r="I42" s="19"/>
      <c r="J42" s="19"/>
      <c r="K42" s="19"/>
      <c r="L42" s="148"/>
    </row>
    <row r="43" spans="3:12" ht="15.75" customHeight="1">
      <c r="C43" s="147">
        <v>33</v>
      </c>
      <c r="D43" s="217" t="s">
        <v>479</v>
      </c>
      <c r="E43" s="19"/>
      <c r="F43" s="19"/>
      <c r="G43" s="19"/>
      <c r="H43" s="19"/>
      <c r="I43" s="19"/>
      <c r="J43" s="19"/>
      <c r="K43" s="19"/>
      <c r="L43" s="148"/>
    </row>
    <row r="44" spans="3:12" ht="15.75" customHeight="1">
      <c r="C44" s="147">
        <v>34</v>
      </c>
      <c r="D44" s="217" t="s">
        <v>480</v>
      </c>
      <c r="E44" s="19"/>
      <c r="F44" s="19"/>
      <c r="G44" s="19"/>
      <c r="H44" s="19"/>
      <c r="I44" s="19"/>
      <c r="J44" s="19"/>
      <c r="K44" s="19"/>
      <c r="L44" s="148"/>
    </row>
    <row r="45" spans="3:12" ht="15.75" customHeight="1">
      <c r="C45" s="147">
        <v>35</v>
      </c>
      <c r="D45" s="217" t="s">
        <v>481</v>
      </c>
      <c r="E45" s="19"/>
      <c r="F45" s="19"/>
      <c r="G45" s="19"/>
      <c r="H45" s="19"/>
      <c r="I45" s="19"/>
      <c r="J45" s="19"/>
      <c r="K45" s="19"/>
      <c r="L45" s="148"/>
    </row>
    <row r="46" spans="3:12" ht="15.75" customHeight="1">
      <c r="C46" s="147">
        <v>36</v>
      </c>
      <c r="D46" s="217" t="s">
        <v>482</v>
      </c>
      <c r="E46" s="19"/>
      <c r="F46" s="19"/>
      <c r="G46" s="19"/>
      <c r="H46" s="19"/>
      <c r="I46" s="19"/>
      <c r="J46" s="19"/>
      <c r="K46" s="19"/>
      <c r="L46" s="148"/>
    </row>
    <row r="47" spans="3:12" ht="15.75" customHeight="1">
      <c r="C47" s="147">
        <v>37</v>
      </c>
      <c r="D47" s="217" t="s">
        <v>483</v>
      </c>
      <c r="E47" s="19"/>
      <c r="F47" s="19"/>
      <c r="G47" s="19"/>
      <c r="H47" s="19"/>
      <c r="I47" s="19"/>
      <c r="J47" s="19"/>
      <c r="K47" s="19"/>
      <c r="L47" s="148"/>
    </row>
    <row r="48" spans="3:12" ht="15.75" customHeight="1">
      <c r="C48" s="147">
        <v>38</v>
      </c>
      <c r="D48" s="217" t="s">
        <v>484</v>
      </c>
      <c r="E48" s="19"/>
      <c r="F48" s="19"/>
      <c r="G48" s="19"/>
      <c r="H48" s="19"/>
      <c r="I48" s="19"/>
      <c r="J48" s="19"/>
      <c r="K48" s="19"/>
      <c r="L48" s="148"/>
    </row>
    <row r="49" spans="3:12" ht="15.75" customHeight="1">
      <c r="C49" s="147">
        <v>39</v>
      </c>
      <c r="D49" s="217" t="s">
        <v>485</v>
      </c>
      <c r="E49" s="19"/>
      <c r="F49" s="19"/>
      <c r="G49" s="19"/>
      <c r="H49" s="19"/>
      <c r="I49" s="19"/>
      <c r="J49" s="19"/>
      <c r="K49" s="19"/>
      <c r="L49" s="148"/>
    </row>
    <row r="50" spans="3:12" ht="15.75" customHeight="1">
      <c r="C50" s="147">
        <v>40</v>
      </c>
      <c r="D50" s="217" t="s">
        <v>486</v>
      </c>
      <c r="E50" s="19"/>
      <c r="F50" s="19"/>
      <c r="G50" s="19"/>
      <c r="H50" s="19"/>
      <c r="I50" s="19"/>
      <c r="J50" s="19"/>
      <c r="K50" s="19"/>
      <c r="L50" s="148"/>
    </row>
    <row r="51" spans="3:12" ht="15.75" customHeight="1">
      <c r="C51" s="147">
        <v>41</v>
      </c>
      <c r="D51" s="217" t="s">
        <v>487</v>
      </c>
      <c r="E51" s="19"/>
      <c r="F51" s="19"/>
      <c r="G51" s="19"/>
      <c r="H51" s="19"/>
      <c r="I51" s="19"/>
      <c r="J51" s="19"/>
      <c r="K51" s="19"/>
      <c r="L51" s="148"/>
    </row>
    <row r="52" spans="3:12" ht="15.75" customHeight="1">
      <c r="C52" s="147">
        <v>42</v>
      </c>
      <c r="D52" s="217" t="s">
        <v>488</v>
      </c>
      <c r="E52" s="19"/>
      <c r="F52" s="19"/>
      <c r="G52" s="19"/>
      <c r="H52" s="19"/>
      <c r="I52" s="19"/>
      <c r="J52" s="19"/>
      <c r="K52" s="19"/>
      <c r="L52" s="148"/>
    </row>
    <row r="53" spans="3:12" ht="15.75" customHeight="1">
      <c r="C53" s="147">
        <v>43</v>
      </c>
      <c r="D53" s="217" t="s">
        <v>489</v>
      </c>
      <c r="E53" s="19"/>
      <c r="F53" s="19"/>
      <c r="G53" s="19"/>
      <c r="H53" s="19"/>
      <c r="I53" s="19"/>
      <c r="J53" s="19"/>
      <c r="K53" s="19"/>
      <c r="L53" s="148"/>
    </row>
    <row r="54" spans="3:12" ht="15.75" customHeight="1">
      <c r="C54" s="147">
        <v>44</v>
      </c>
      <c r="D54" s="217" t="s">
        <v>490</v>
      </c>
      <c r="E54" s="19"/>
      <c r="F54" s="19"/>
      <c r="G54" s="19"/>
      <c r="H54" s="19"/>
      <c r="I54" s="19"/>
      <c r="J54" s="19"/>
      <c r="K54" s="19"/>
      <c r="L54" s="148"/>
    </row>
    <row r="55" spans="3:12" ht="15.75" customHeight="1">
      <c r="C55" s="147">
        <v>45</v>
      </c>
      <c r="D55" s="217" t="s">
        <v>491</v>
      </c>
      <c r="E55" s="19"/>
      <c r="F55" s="19"/>
      <c r="G55" s="19"/>
      <c r="H55" s="19"/>
      <c r="I55" s="19"/>
      <c r="J55" s="19"/>
      <c r="K55" s="19"/>
      <c r="L55" s="148"/>
    </row>
    <row r="56" spans="3:12" ht="15.75" customHeight="1">
      <c r="C56" s="147">
        <v>46</v>
      </c>
      <c r="D56" s="217" t="s">
        <v>492</v>
      </c>
      <c r="E56" s="19"/>
      <c r="F56" s="19"/>
      <c r="G56" s="19"/>
      <c r="H56" s="19"/>
      <c r="I56" s="19"/>
      <c r="J56" s="19"/>
      <c r="K56" s="19"/>
      <c r="L56" s="148"/>
    </row>
    <row r="57" spans="3:12" ht="15.75" customHeight="1">
      <c r="C57" s="147">
        <v>47</v>
      </c>
      <c r="D57" s="217" t="s">
        <v>493</v>
      </c>
      <c r="E57" s="19"/>
      <c r="F57" s="19"/>
      <c r="G57" s="19"/>
      <c r="H57" s="19"/>
      <c r="I57" s="19"/>
      <c r="J57" s="19"/>
      <c r="K57" s="19"/>
      <c r="L57" s="148"/>
    </row>
    <row r="58" spans="3:12" ht="15.75" customHeight="1">
      <c r="C58" s="147">
        <v>48</v>
      </c>
      <c r="D58" s="217" t="s">
        <v>494</v>
      </c>
      <c r="E58" s="19"/>
      <c r="F58" s="19"/>
      <c r="G58" s="19"/>
      <c r="H58" s="19"/>
      <c r="I58" s="19"/>
      <c r="J58" s="19"/>
      <c r="K58" s="19"/>
      <c r="L58" s="148"/>
    </row>
    <row r="59" spans="3:12" ht="15.75" customHeight="1">
      <c r="C59" s="147">
        <v>49</v>
      </c>
      <c r="D59" s="217" t="s">
        <v>495</v>
      </c>
      <c r="E59" s="19"/>
      <c r="F59" s="19"/>
      <c r="G59" s="19"/>
      <c r="H59" s="19"/>
      <c r="I59" s="19"/>
      <c r="J59" s="19"/>
      <c r="K59" s="19"/>
      <c r="L59" s="148"/>
    </row>
    <row r="60" spans="3:12" ht="15.75" customHeight="1">
      <c r="C60" s="147">
        <v>50</v>
      </c>
      <c r="D60" s="217" t="s">
        <v>496</v>
      </c>
      <c r="E60" s="19"/>
      <c r="F60" s="19"/>
      <c r="G60" s="19"/>
      <c r="H60" s="19"/>
      <c r="I60" s="19"/>
      <c r="J60" s="19"/>
      <c r="K60" s="19"/>
      <c r="L60" s="148"/>
    </row>
    <row r="61" spans="3:12" ht="15.75" customHeight="1">
      <c r="C61" s="147">
        <v>51</v>
      </c>
      <c r="D61" s="217" t="s">
        <v>497</v>
      </c>
      <c r="E61" s="19"/>
      <c r="F61" s="19"/>
      <c r="G61" s="19"/>
      <c r="H61" s="19"/>
      <c r="I61" s="19"/>
      <c r="J61" s="19"/>
      <c r="K61" s="19"/>
      <c r="L61" s="148"/>
    </row>
    <row r="62" spans="3:12" ht="15.75" customHeight="1">
      <c r="C62" s="147">
        <v>52</v>
      </c>
      <c r="D62" s="217" t="s">
        <v>498</v>
      </c>
      <c r="E62" s="19"/>
      <c r="F62" s="19"/>
      <c r="G62" s="19"/>
      <c r="H62" s="19"/>
      <c r="I62" s="19"/>
      <c r="J62" s="19"/>
      <c r="K62" s="19"/>
      <c r="L62" s="148"/>
    </row>
    <row r="63" spans="3:12" ht="15.75" customHeight="1">
      <c r="C63" s="147">
        <v>53</v>
      </c>
      <c r="D63" s="217" t="s">
        <v>499</v>
      </c>
      <c r="E63" s="19"/>
      <c r="F63" s="19"/>
      <c r="G63" s="19"/>
      <c r="H63" s="19"/>
      <c r="I63" s="19"/>
      <c r="J63" s="19"/>
      <c r="K63" s="19"/>
      <c r="L63" s="148"/>
    </row>
    <row r="64" spans="3:12" ht="15.75" customHeight="1">
      <c r="C64" s="147">
        <v>54</v>
      </c>
      <c r="D64" s="217" t="s">
        <v>500</v>
      </c>
      <c r="E64" s="19"/>
      <c r="F64" s="19"/>
      <c r="G64" s="19"/>
      <c r="H64" s="19"/>
      <c r="I64" s="19"/>
      <c r="J64" s="19"/>
      <c r="K64" s="19"/>
      <c r="L64" s="148"/>
    </row>
    <row r="65" spans="3:12" ht="15.75" customHeight="1">
      <c r="C65" s="147">
        <v>55</v>
      </c>
      <c r="D65" s="217" t="s">
        <v>501</v>
      </c>
      <c r="E65" s="19"/>
      <c r="F65" s="19"/>
      <c r="G65" s="19"/>
      <c r="H65" s="19"/>
      <c r="I65" s="19"/>
      <c r="J65" s="19"/>
      <c r="K65" s="19"/>
      <c r="L65" s="148"/>
    </row>
    <row r="66" spans="3:12" ht="15.75" customHeight="1">
      <c r="C66" s="147">
        <v>56</v>
      </c>
      <c r="D66" s="217" t="s">
        <v>502</v>
      </c>
      <c r="E66" s="19"/>
      <c r="F66" s="19"/>
      <c r="G66" s="19"/>
      <c r="H66" s="19"/>
      <c r="I66" s="19"/>
      <c r="J66" s="19"/>
      <c r="K66" s="19"/>
      <c r="L66" s="148"/>
    </row>
    <row r="67" spans="3:12" ht="15.75" customHeight="1">
      <c r="C67" s="147">
        <v>57</v>
      </c>
      <c r="D67" s="217" t="s">
        <v>503</v>
      </c>
      <c r="E67" s="19"/>
      <c r="F67" s="19"/>
      <c r="G67" s="19"/>
      <c r="H67" s="19"/>
      <c r="I67" s="19"/>
      <c r="J67" s="19"/>
      <c r="K67" s="19"/>
      <c r="L67" s="148"/>
    </row>
    <row r="68" spans="3:12" ht="15.75" customHeight="1">
      <c r="C68" s="151">
        <v>58</v>
      </c>
      <c r="D68" s="218" t="s">
        <v>504</v>
      </c>
      <c r="E68" s="152"/>
      <c r="F68" s="152"/>
      <c r="G68" s="152"/>
      <c r="H68" s="152"/>
      <c r="I68" s="152"/>
      <c r="J68" s="152"/>
      <c r="K68" s="152"/>
      <c r="L68" s="153"/>
    </row>
    <row r="69" spans="3:12" ht="15.75" customHeight="1"/>
    <row r="70" spans="3:12" ht="15.75" customHeight="1"/>
    <row r="71" spans="3:12" ht="15.75" customHeight="1"/>
    <row r="72" spans="3:12" ht="15.75" customHeight="1"/>
    <row r="73" spans="3:12" ht="15.75" customHeight="1"/>
    <row r="74" spans="3:12" ht="15.75" customHeight="1"/>
    <row r="75" spans="3:12" ht="15.75" customHeight="1"/>
    <row r="76" spans="3:12" ht="15.75" customHeight="1"/>
    <row r="77" spans="3:12" ht="15.75" customHeight="1"/>
    <row r="78" spans="3:12" ht="15.75" customHeight="1"/>
    <row r="79" spans="3:12" ht="15.75" customHeight="1"/>
    <row r="80" spans="3: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852"/>
  <sheetViews>
    <sheetView showGridLines="0" workbookViewId="0"/>
  </sheetViews>
  <sheetFormatPr defaultColWidth="14.42578125" defaultRowHeight="15" customHeight="1"/>
  <cols>
    <col min="1" max="1" width="3.28515625" customWidth="1"/>
    <col min="2" max="2" width="5.42578125" customWidth="1"/>
    <col min="3" max="3" width="5.28515625" customWidth="1"/>
    <col min="4" max="4" width="4.7109375" customWidth="1"/>
    <col min="5" max="5" width="18.28515625" customWidth="1"/>
    <col min="6" max="6" width="4.28515625" customWidth="1"/>
    <col min="7" max="11" width="3.28515625" customWidth="1"/>
    <col min="12" max="12" width="1.85546875" customWidth="1"/>
    <col min="13" max="13" width="3.5703125" customWidth="1"/>
    <col min="14" max="14" width="2.5703125" customWidth="1"/>
    <col min="15" max="27" width="3.28515625" customWidth="1"/>
    <col min="28" max="28" width="4.7109375" customWidth="1"/>
    <col min="29" max="29" width="1.140625" customWidth="1"/>
    <col min="30" max="30" width="8.28515625" customWidth="1"/>
    <col min="31" max="31" width="12.7109375" customWidth="1"/>
    <col min="32" max="40" width="12.7109375" hidden="1" customWidth="1"/>
    <col min="41" max="41" width="7.42578125" hidden="1" customWidth="1"/>
    <col min="42" max="64" width="6.7109375" hidden="1" customWidth="1"/>
  </cols>
  <sheetData>
    <row r="1" spans="1:64">
      <c r="A1" s="92"/>
      <c r="B1" s="92"/>
      <c r="C1" s="92"/>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row>
    <row r="2" spans="1:64">
      <c r="A2" s="92"/>
      <c r="B2" s="92"/>
      <c r="C2" s="92"/>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row>
    <row r="3" spans="1:64">
      <c r="A3" s="92"/>
      <c r="B3" s="92"/>
      <c r="C3" s="92"/>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row>
    <row r="4" spans="1:64">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row>
    <row r="5" spans="1:64" ht="18">
      <c r="A5" s="83"/>
      <c r="B5" s="19"/>
      <c r="C5" s="1426" t="s">
        <v>505</v>
      </c>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220"/>
      <c r="AF5" s="220"/>
      <c r="AG5" s="219"/>
      <c r="AH5" s="219"/>
      <c r="AI5" s="219"/>
      <c r="AJ5" s="220"/>
      <c r="AK5" s="220"/>
      <c r="AL5" s="220"/>
      <c r="AM5" s="220"/>
      <c r="AN5" s="19"/>
      <c r="AO5" s="19"/>
      <c r="AP5" s="19"/>
      <c r="AQ5" s="19"/>
      <c r="AR5" s="19"/>
      <c r="AS5" s="19"/>
      <c r="AT5" s="19"/>
      <c r="AU5" s="19"/>
      <c r="AV5" s="19"/>
      <c r="AW5" s="19"/>
      <c r="AX5" s="19"/>
      <c r="AY5" s="19"/>
      <c r="AZ5" s="19"/>
      <c r="BA5" s="19"/>
      <c r="BB5" s="19"/>
      <c r="BC5" s="19"/>
      <c r="BD5" s="19"/>
      <c r="BE5" s="19"/>
      <c r="BF5" s="19"/>
      <c r="BG5" s="19"/>
      <c r="BH5" s="19"/>
      <c r="BI5" s="19"/>
      <c r="BJ5" s="19"/>
      <c r="BK5" s="19"/>
      <c r="BL5" s="19"/>
    </row>
    <row r="6" spans="1:64" ht="18">
      <c r="A6" s="83"/>
      <c r="B6" s="19"/>
      <c r="C6" s="1426" t="s">
        <v>48</v>
      </c>
      <c r="D6" s="1289"/>
      <c r="E6" s="1289"/>
      <c r="F6" s="1289"/>
      <c r="G6" s="1289"/>
      <c r="H6" s="1289"/>
      <c r="I6" s="1289"/>
      <c r="J6" s="1289"/>
      <c r="K6" s="1289"/>
      <c r="L6" s="1289"/>
      <c r="M6" s="1289"/>
      <c r="N6" s="1289"/>
      <c r="O6" s="1289"/>
      <c r="P6" s="1289"/>
      <c r="Q6" s="1289"/>
      <c r="R6" s="1289"/>
      <c r="S6" s="1289"/>
      <c r="T6" s="1289"/>
      <c r="U6" s="1289"/>
      <c r="V6" s="1289"/>
      <c r="W6" s="1289"/>
      <c r="X6" s="1289"/>
      <c r="Y6" s="1289"/>
      <c r="Z6" s="1289"/>
      <c r="AA6" s="1289"/>
      <c r="AB6" s="1289"/>
      <c r="AC6" s="1289"/>
      <c r="AD6" s="1289"/>
      <c r="AE6" s="220"/>
      <c r="AF6" s="220"/>
      <c r="AG6" s="219"/>
      <c r="AH6" s="219"/>
      <c r="AI6" s="219"/>
      <c r="AJ6" s="220"/>
      <c r="AK6" s="220"/>
      <c r="AL6" s="220"/>
      <c r="AM6" s="220"/>
      <c r="AN6" s="19"/>
      <c r="AO6" s="19"/>
      <c r="AP6" s="19"/>
      <c r="AQ6" s="19"/>
      <c r="AR6" s="19"/>
      <c r="AS6" s="19"/>
      <c r="AT6" s="19"/>
      <c r="AU6" s="19"/>
      <c r="AV6" s="19"/>
      <c r="AW6" s="19"/>
      <c r="AX6" s="19"/>
      <c r="AY6" s="19"/>
      <c r="AZ6" s="19"/>
      <c r="BA6" s="19"/>
      <c r="BB6" s="19"/>
      <c r="BC6" s="19"/>
      <c r="BD6" s="19"/>
      <c r="BE6" s="19"/>
      <c r="BF6" s="19"/>
      <c r="BG6" s="19"/>
      <c r="BH6" s="19"/>
      <c r="BI6" s="19"/>
      <c r="BJ6" s="19"/>
      <c r="BK6" s="19"/>
      <c r="BL6" s="19"/>
    </row>
    <row r="7" spans="1:64">
      <c r="A7" s="83"/>
      <c r="B7" s="19"/>
      <c r="C7" s="1427" t="str">
        <f>'2.IDENTITAS'!G36</f>
        <v>PENILAIAN SUMATIF</v>
      </c>
      <c r="D7" s="1289"/>
      <c r="E7" s="1289"/>
      <c r="F7" s="1289"/>
      <c r="G7" s="1289"/>
      <c r="H7" s="1289"/>
      <c r="I7" s="1289"/>
      <c r="J7" s="1289"/>
      <c r="K7" s="1289"/>
      <c r="L7" s="1289"/>
      <c r="M7" s="1289"/>
      <c r="N7" s="1289"/>
      <c r="O7" s="1289"/>
      <c r="P7" s="1289"/>
      <c r="Q7" s="1289"/>
      <c r="R7" s="1289"/>
      <c r="S7" s="1289"/>
      <c r="T7" s="1289"/>
      <c r="U7" s="1289"/>
      <c r="V7" s="1289"/>
      <c r="W7" s="1289"/>
      <c r="X7" s="1289"/>
      <c r="Y7" s="1289"/>
      <c r="Z7" s="1289"/>
      <c r="AA7" s="1289"/>
      <c r="AB7" s="1289"/>
      <c r="AC7" s="1289"/>
      <c r="AD7" s="1289"/>
      <c r="AE7" s="222"/>
      <c r="AF7" s="222"/>
      <c r="AG7" s="223"/>
      <c r="AH7" s="223"/>
      <c r="AI7" s="223"/>
      <c r="AJ7" s="85"/>
      <c r="AK7" s="85"/>
      <c r="AL7" s="85"/>
      <c r="AM7" s="85"/>
      <c r="AN7" s="19"/>
      <c r="AO7" s="19"/>
      <c r="AP7" s="19"/>
      <c r="AQ7" s="19"/>
      <c r="AR7" s="19"/>
      <c r="AS7" s="19"/>
      <c r="AT7" s="19"/>
      <c r="AU7" s="19"/>
      <c r="AV7" s="19"/>
      <c r="AW7" s="19"/>
      <c r="AX7" s="19"/>
      <c r="AY7" s="19"/>
      <c r="AZ7" s="19"/>
      <c r="BA7" s="19"/>
      <c r="BB7" s="19"/>
      <c r="BC7" s="19"/>
      <c r="BD7" s="19"/>
      <c r="BE7" s="19"/>
      <c r="BF7" s="19"/>
      <c r="BG7" s="19"/>
      <c r="BH7" s="19"/>
      <c r="BI7" s="19"/>
      <c r="BJ7" s="19"/>
      <c r="BK7" s="19"/>
      <c r="BL7" s="19"/>
    </row>
    <row r="8" spans="1:64">
      <c r="A8" s="83"/>
      <c r="B8" s="224"/>
      <c r="C8" s="224"/>
      <c r="D8" s="224"/>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224"/>
      <c r="AF8" s="224"/>
      <c r="AG8" s="224"/>
      <c r="AH8" s="224"/>
      <c r="AI8" s="224"/>
      <c r="AJ8" s="224"/>
      <c r="AK8" s="224"/>
      <c r="AL8" s="224"/>
      <c r="AM8" s="224"/>
      <c r="AN8" s="19"/>
      <c r="AO8" s="19"/>
      <c r="AP8" s="19"/>
      <c r="AQ8" s="19"/>
      <c r="AR8" s="19"/>
      <c r="AS8" s="19"/>
      <c r="AT8" s="19"/>
      <c r="AU8" s="19"/>
      <c r="AV8" s="19"/>
      <c r="AW8" s="19"/>
      <c r="AX8" s="19"/>
      <c r="AY8" s="19"/>
      <c r="AZ8" s="19"/>
      <c r="BA8" s="19"/>
      <c r="BB8" s="19"/>
      <c r="BC8" s="19"/>
      <c r="BD8" s="19"/>
      <c r="BE8" s="19"/>
      <c r="BF8" s="19"/>
      <c r="BG8" s="19"/>
      <c r="BH8" s="19"/>
      <c r="BI8" s="19"/>
      <c r="BJ8" s="19"/>
      <c r="BK8" s="19"/>
      <c r="BL8" s="19"/>
    </row>
    <row r="9" spans="1:64" ht="18" customHeight="1">
      <c r="A9" s="83"/>
      <c r="B9" s="19"/>
      <c r="C9" s="225" t="s">
        <v>269</v>
      </c>
      <c r="D9" s="226"/>
      <c r="E9" s="227" t="str">
        <f>'2.IDENTITAS'!G28</f>
        <v>PKBM PERMATA UNGGUL</v>
      </c>
      <c r="F9" s="228"/>
      <c r="G9" s="228"/>
      <c r="H9" s="229"/>
      <c r="I9" s="228"/>
      <c r="J9" s="230"/>
      <c r="K9" s="231"/>
      <c r="L9" s="231"/>
      <c r="M9" s="231"/>
      <c r="N9" s="231"/>
      <c r="O9" s="224"/>
      <c r="P9" s="224"/>
      <c r="Q9" s="224"/>
      <c r="R9" s="224"/>
      <c r="S9" s="224"/>
      <c r="T9" s="224"/>
      <c r="U9" s="224"/>
      <c r="V9" s="224"/>
      <c r="W9" s="224"/>
      <c r="X9" s="224" t="s">
        <v>506</v>
      </c>
      <c r="Y9" s="224"/>
      <c r="Z9" s="224"/>
      <c r="AA9" s="224"/>
      <c r="AB9" s="224"/>
      <c r="AC9" s="224"/>
      <c r="AD9" s="224"/>
      <c r="AE9" s="224"/>
      <c r="AF9" s="224"/>
      <c r="AG9" s="224"/>
      <c r="AH9" s="224"/>
      <c r="AI9" s="224"/>
      <c r="AJ9" s="224"/>
      <c r="AK9" s="224"/>
      <c r="AL9" s="224"/>
      <c r="AM9" s="224"/>
      <c r="AN9" s="19"/>
      <c r="AO9" s="19"/>
      <c r="AP9" s="19"/>
      <c r="AQ9" s="19"/>
      <c r="AR9" s="19"/>
      <c r="AS9" s="19"/>
      <c r="AT9" s="19"/>
      <c r="AU9" s="19"/>
      <c r="AV9" s="19"/>
      <c r="AW9" s="19"/>
      <c r="AX9" s="19"/>
      <c r="AY9" s="19"/>
      <c r="AZ9" s="19"/>
      <c r="BA9" s="19"/>
      <c r="BB9" s="19"/>
      <c r="BC9" s="19"/>
      <c r="BD9" s="19"/>
      <c r="BE9" s="19"/>
      <c r="BF9" s="19"/>
      <c r="BG9" s="19"/>
      <c r="BH9" s="19"/>
      <c r="BI9" s="19"/>
      <c r="BJ9" s="19"/>
      <c r="BK9" s="19"/>
      <c r="BL9" s="19"/>
    </row>
    <row r="10" spans="1:64" ht="18" customHeight="1">
      <c r="A10" s="83"/>
      <c r="B10" s="19"/>
      <c r="C10" s="225" t="s">
        <v>54</v>
      </c>
      <c r="D10" s="226"/>
      <c r="E10" s="227" t="str">
        <f>'2.IDENTITAS'!G15</f>
        <v>Suyono</v>
      </c>
      <c r="F10" s="228"/>
      <c r="G10" s="228"/>
      <c r="H10" s="229"/>
      <c r="I10" s="228"/>
      <c r="J10" s="230"/>
      <c r="K10" s="231"/>
      <c r="L10" s="231"/>
      <c r="M10" s="231"/>
      <c r="N10" s="231"/>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row>
    <row r="11" spans="1:64" ht="18" customHeight="1">
      <c r="A11" s="83"/>
      <c r="B11" s="19"/>
      <c r="C11" s="225" t="s">
        <v>57</v>
      </c>
      <c r="D11" s="226"/>
      <c r="E11" s="232">
        <f>'2.IDENTITAS'!G16</f>
        <v>0</v>
      </c>
      <c r="F11" s="233"/>
      <c r="G11" s="233"/>
      <c r="H11" s="234"/>
      <c r="I11" s="233"/>
      <c r="J11" s="235"/>
      <c r="K11" s="81"/>
      <c r="L11" s="81"/>
      <c r="M11" s="81"/>
      <c r="N11" s="81"/>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row>
    <row r="12" spans="1:64" ht="11.25" customHeight="1">
      <c r="A12" s="83"/>
      <c r="B12" s="80"/>
      <c r="C12" s="80"/>
      <c r="D12" s="80"/>
      <c r="E12" s="80"/>
      <c r="F12" s="81"/>
      <c r="G12" s="81"/>
      <c r="H12" s="236"/>
      <c r="I12" s="81"/>
      <c r="J12" s="81"/>
      <c r="K12" s="81"/>
      <c r="L12" s="81"/>
      <c r="M12" s="81"/>
      <c r="N12" s="81"/>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row>
    <row r="13" spans="1:64" ht="18" customHeight="1">
      <c r="A13" s="83"/>
      <c r="B13" s="80"/>
      <c r="C13" s="237" t="s">
        <v>49</v>
      </c>
      <c r="D13" s="80"/>
      <c r="E13" s="80"/>
      <c r="F13" s="81"/>
      <c r="G13" s="81"/>
      <c r="H13" s="236"/>
      <c r="I13" s="81"/>
      <c r="J13" s="81"/>
      <c r="K13" s="81"/>
      <c r="L13" s="81"/>
      <c r="M13" s="81"/>
      <c r="N13" s="81"/>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row>
    <row r="14" spans="1:64" ht="25.5" customHeight="1">
      <c r="A14" s="83"/>
      <c r="B14" s="238"/>
      <c r="C14" s="239" t="s">
        <v>50</v>
      </c>
      <c r="D14" s="1371" t="s">
        <v>507</v>
      </c>
      <c r="E14" s="1287"/>
      <c r="F14" s="1287"/>
      <c r="G14" s="1287"/>
      <c r="H14" s="1287"/>
      <c r="I14" s="1287"/>
      <c r="J14" s="1287"/>
      <c r="K14" s="1287"/>
      <c r="L14" s="1287"/>
      <c r="M14" s="1287"/>
      <c r="N14" s="1287"/>
      <c r="O14" s="1287"/>
      <c r="P14" s="1287"/>
      <c r="Q14" s="1287"/>
      <c r="R14" s="1287"/>
      <c r="S14" s="1287"/>
      <c r="T14" s="1287"/>
      <c r="U14" s="1287"/>
      <c r="V14" s="1287"/>
      <c r="W14" s="1287"/>
      <c r="X14" s="1287"/>
      <c r="Y14" s="1287"/>
      <c r="Z14" s="1287"/>
      <c r="AA14" s="1287"/>
      <c r="AB14" s="1287"/>
      <c r="AC14" s="1287"/>
      <c r="AD14" s="1293"/>
      <c r="AE14" s="241"/>
      <c r="AF14" s="241"/>
      <c r="AG14" s="83"/>
      <c r="AH14" s="83"/>
      <c r="AI14" s="83"/>
      <c r="AJ14" s="83"/>
      <c r="AK14" s="83"/>
      <c r="AL14" s="83"/>
      <c r="AM14" s="83"/>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row>
    <row r="15" spans="1:64" ht="18" customHeight="1">
      <c r="A15" s="83"/>
      <c r="B15" s="238"/>
      <c r="C15" s="239" t="s">
        <v>52</v>
      </c>
      <c r="D15" s="1371" t="s">
        <v>508</v>
      </c>
      <c r="E15" s="1287"/>
      <c r="F15" s="1287"/>
      <c r="G15" s="1287"/>
      <c r="H15" s="1287"/>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93"/>
      <c r="AE15" s="241"/>
      <c r="AF15" s="241"/>
      <c r="AG15" s="83"/>
      <c r="AH15" s="83"/>
      <c r="AI15" s="83"/>
      <c r="AJ15" s="83"/>
      <c r="AK15" s="83"/>
      <c r="AL15" s="83"/>
      <c r="AM15" s="83"/>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row>
    <row r="16" spans="1:64" ht="25.5" customHeight="1">
      <c r="A16" s="83"/>
      <c r="B16" s="238"/>
      <c r="C16" s="242"/>
      <c r="D16" s="239" t="s">
        <v>509</v>
      </c>
      <c r="E16" s="1371" t="s">
        <v>510</v>
      </c>
      <c r="F16" s="1287"/>
      <c r="G16" s="1287"/>
      <c r="H16" s="1287"/>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93"/>
      <c r="AE16" s="241"/>
      <c r="AF16" s="241"/>
      <c r="AG16" s="83"/>
      <c r="AH16" s="83"/>
      <c r="AI16" s="83"/>
      <c r="AJ16" s="83"/>
      <c r="AK16" s="83"/>
      <c r="AL16" s="83"/>
      <c r="AM16" s="83"/>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row>
    <row r="17" spans="1:64" ht="25.5" customHeight="1">
      <c r="A17" s="83"/>
      <c r="B17" s="243"/>
      <c r="C17" s="244"/>
      <c r="D17" s="239" t="s">
        <v>511</v>
      </c>
      <c r="E17" s="1371" t="s">
        <v>512</v>
      </c>
      <c r="F17" s="1287"/>
      <c r="G17" s="1287"/>
      <c r="H17" s="1287"/>
      <c r="I17" s="1287"/>
      <c r="J17" s="1287"/>
      <c r="K17" s="1287"/>
      <c r="L17" s="1287"/>
      <c r="M17" s="1287"/>
      <c r="N17" s="1287"/>
      <c r="O17" s="1287"/>
      <c r="P17" s="1287"/>
      <c r="Q17" s="1287"/>
      <c r="R17" s="1287"/>
      <c r="S17" s="1287"/>
      <c r="T17" s="1287"/>
      <c r="U17" s="1287"/>
      <c r="V17" s="1287"/>
      <c r="W17" s="1287"/>
      <c r="X17" s="1287"/>
      <c r="Y17" s="1287"/>
      <c r="Z17" s="1287"/>
      <c r="AA17" s="1287"/>
      <c r="AB17" s="1287"/>
      <c r="AC17" s="1287"/>
      <c r="AD17" s="1293"/>
      <c r="AE17" s="241"/>
      <c r="AF17" s="241"/>
      <c r="AG17" s="83"/>
      <c r="AH17" s="83"/>
      <c r="AI17" s="83"/>
      <c r="AJ17" s="83"/>
      <c r="AK17" s="83"/>
      <c r="AL17" s="83"/>
      <c r="AM17" s="83"/>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row>
    <row r="18" spans="1:64" ht="30" customHeight="1">
      <c r="A18" s="83"/>
      <c r="B18" s="161"/>
      <c r="C18" s="245"/>
      <c r="D18" s="1371" t="s">
        <v>513</v>
      </c>
      <c r="E18" s="1287"/>
      <c r="F18" s="1287"/>
      <c r="G18" s="1287"/>
      <c r="H18" s="1287"/>
      <c r="I18" s="1287"/>
      <c r="J18" s="1287"/>
      <c r="K18" s="1287"/>
      <c r="L18" s="1287"/>
      <c r="M18" s="1287"/>
      <c r="N18" s="1287"/>
      <c r="O18" s="1287"/>
      <c r="P18" s="1287"/>
      <c r="Q18" s="1287"/>
      <c r="R18" s="1287"/>
      <c r="S18" s="1287"/>
      <c r="T18" s="1287"/>
      <c r="U18" s="1287"/>
      <c r="V18" s="1287"/>
      <c r="W18" s="1287"/>
      <c r="X18" s="1287"/>
      <c r="Y18" s="1287"/>
      <c r="Z18" s="1287"/>
      <c r="AA18" s="1287"/>
      <c r="AB18" s="1287"/>
      <c r="AC18" s="1287"/>
      <c r="AD18" s="1293"/>
      <c r="AE18" s="83"/>
      <c r="AF18" s="83"/>
      <c r="AG18" s="83"/>
      <c r="AH18" s="83"/>
      <c r="AI18" s="83"/>
      <c r="AJ18" s="83"/>
      <c r="AK18" s="83"/>
      <c r="AL18" s="83"/>
      <c r="AM18" s="83"/>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row>
    <row r="19" spans="1:64" ht="37.5" customHeight="1">
      <c r="A19" s="83"/>
      <c r="B19" s="246"/>
      <c r="C19" s="247" t="s">
        <v>514</v>
      </c>
      <c r="D19" s="1428" t="s">
        <v>515</v>
      </c>
      <c r="E19" s="1287"/>
      <c r="F19" s="1287"/>
      <c r="G19" s="1287"/>
      <c r="H19" s="1287"/>
      <c r="I19" s="1287"/>
      <c r="J19" s="1287"/>
      <c r="K19" s="1287"/>
      <c r="L19" s="1287"/>
      <c r="M19" s="1287"/>
      <c r="N19" s="1287"/>
      <c r="O19" s="1287"/>
      <c r="P19" s="1287"/>
      <c r="Q19" s="1287"/>
      <c r="R19" s="1287"/>
      <c r="S19" s="1287"/>
      <c r="T19" s="1287"/>
      <c r="U19" s="1287"/>
      <c r="V19" s="1287"/>
      <c r="W19" s="1287"/>
      <c r="X19" s="1287"/>
      <c r="Y19" s="1287"/>
      <c r="Z19" s="1287"/>
      <c r="AA19" s="1287"/>
      <c r="AB19" s="1287"/>
      <c r="AC19" s="1287"/>
      <c r="AD19" s="1293"/>
      <c r="AE19" s="248"/>
      <c r="AF19" s="248"/>
      <c r="AG19" s="83"/>
      <c r="AH19" s="83"/>
      <c r="AI19" s="83"/>
      <c r="AJ19" s="83"/>
      <c r="AK19" s="83"/>
      <c r="AL19" s="83"/>
      <c r="AM19" s="83"/>
      <c r="AN19" s="19"/>
      <c r="AO19" s="19"/>
      <c r="AP19" s="19"/>
      <c r="AQ19" s="212"/>
      <c r="AR19" s="249" t="s">
        <v>516</v>
      </c>
      <c r="AS19" s="19"/>
      <c r="AT19" s="19"/>
      <c r="AU19" s="19"/>
      <c r="AV19" s="19"/>
      <c r="AW19" s="19"/>
      <c r="AX19" s="19"/>
      <c r="AY19" s="19"/>
      <c r="AZ19" s="19"/>
      <c r="BA19" s="19"/>
      <c r="BB19" s="19"/>
      <c r="BC19" s="19"/>
      <c r="BD19" s="19"/>
      <c r="BE19" s="19"/>
      <c r="BF19" s="19"/>
      <c r="BG19" s="19"/>
      <c r="BH19" s="19"/>
      <c r="BI19" s="19"/>
      <c r="BJ19" s="19"/>
      <c r="BK19" s="19"/>
      <c r="BL19" s="19"/>
    </row>
    <row r="20" spans="1:64">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row>
    <row r="21" spans="1:64" ht="23.25" customHeight="1">
      <c r="A21" s="83"/>
      <c r="B21" s="83"/>
      <c r="C21" s="1429" t="s">
        <v>278</v>
      </c>
      <c r="D21" s="1430" t="s">
        <v>517</v>
      </c>
      <c r="E21" s="1309"/>
      <c r="F21" s="1310"/>
      <c r="G21" s="1430" t="s">
        <v>518</v>
      </c>
      <c r="H21" s="1309"/>
      <c r="I21" s="1309"/>
      <c r="J21" s="1309"/>
      <c r="K21" s="1309"/>
      <c r="L21" s="1309"/>
      <c r="M21" s="1309"/>
      <c r="N21" s="1309"/>
      <c r="O21" s="1309"/>
      <c r="P21" s="1309"/>
      <c r="Q21" s="1309"/>
      <c r="R21" s="1309"/>
      <c r="S21" s="1309"/>
      <c r="T21" s="1309"/>
      <c r="U21" s="1309"/>
      <c r="V21" s="1309"/>
      <c r="W21" s="1309"/>
      <c r="X21" s="1309"/>
      <c r="Y21" s="1309"/>
      <c r="Z21" s="1309"/>
      <c r="AA21" s="1309"/>
      <c r="AB21" s="1309"/>
      <c r="AC21" s="1310"/>
      <c r="AD21" s="1431" t="s">
        <v>519</v>
      </c>
      <c r="AE21" s="251"/>
      <c r="AF21" s="251"/>
      <c r="AG21" s="224"/>
      <c r="AH21" s="224"/>
      <c r="AI21" s="224"/>
      <c r="AJ21" s="83"/>
      <c r="AK21" s="83"/>
      <c r="AL21" s="83"/>
      <c r="AM21" s="83"/>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row>
    <row r="22" spans="1:64" ht="25.5" customHeight="1">
      <c r="A22" s="83"/>
      <c r="B22" s="252"/>
      <c r="C22" s="1380"/>
      <c r="D22" s="1311"/>
      <c r="E22" s="1312"/>
      <c r="F22" s="1313"/>
      <c r="G22" s="1311"/>
      <c r="H22" s="1312"/>
      <c r="I22" s="1312"/>
      <c r="J22" s="1312"/>
      <c r="K22" s="1312"/>
      <c r="L22" s="1312"/>
      <c r="M22" s="1312"/>
      <c r="N22" s="1312"/>
      <c r="O22" s="1312"/>
      <c r="P22" s="1312"/>
      <c r="Q22" s="1312"/>
      <c r="R22" s="1312"/>
      <c r="S22" s="1312"/>
      <c r="T22" s="1312"/>
      <c r="U22" s="1312"/>
      <c r="V22" s="1312"/>
      <c r="W22" s="1312"/>
      <c r="X22" s="1312"/>
      <c r="Y22" s="1312"/>
      <c r="Z22" s="1312"/>
      <c r="AA22" s="1312"/>
      <c r="AB22" s="1312"/>
      <c r="AC22" s="1313"/>
      <c r="AD22" s="1380"/>
      <c r="AE22" s="251"/>
      <c r="AF22" s="251"/>
      <c r="AG22" s="224"/>
      <c r="AH22" s="224"/>
      <c r="AI22" s="224"/>
      <c r="AJ22" s="253"/>
      <c r="AK22" s="253"/>
      <c r="AL22" s="253"/>
      <c r="AM22" s="253"/>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row>
    <row r="23" spans="1:64" ht="24" customHeight="1">
      <c r="A23" s="83"/>
      <c r="B23" s="254"/>
      <c r="C23" s="255" t="s">
        <v>50</v>
      </c>
      <c r="D23" s="1433" t="s">
        <v>520</v>
      </c>
      <c r="E23" s="1312"/>
      <c r="F23" s="1312"/>
      <c r="G23" s="1312"/>
      <c r="H23" s="1312"/>
      <c r="I23" s="1312"/>
      <c r="J23" s="1312"/>
      <c r="K23" s="1312"/>
      <c r="L23" s="1312"/>
      <c r="M23" s="1312"/>
      <c r="N23" s="1312"/>
      <c r="O23" s="1312"/>
      <c r="P23" s="1312"/>
      <c r="Q23" s="1312"/>
      <c r="R23" s="1312"/>
      <c r="S23" s="1312"/>
      <c r="T23" s="1312"/>
      <c r="U23" s="1312"/>
      <c r="V23" s="1312"/>
      <c r="W23" s="1312"/>
      <c r="X23" s="1312"/>
      <c r="Y23" s="1312"/>
      <c r="Z23" s="1312"/>
      <c r="AA23" s="1312"/>
      <c r="AB23" s="1312"/>
      <c r="AC23" s="256"/>
      <c r="AD23" s="1432"/>
      <c r="AE23" s="253"/>
      <c r="AF23" s="253"/>
      <c r="AG23" s="253"/>
      <c r="AH23" s="253"/>
      <c r="AI23" s="253"/>
      <c r="AJ23" s="258"/>
      <c r="AK23" s="258"/>
      <c r="AL23" s="258"/>
      <c r="AM23" s="258"/>
      <c r="AN23" s="87"/>
      <c r="AO23" s="87"/>
      <c r="AP23" s="87"/>
      <c r="AQ23" s="87"/>
      <c r="AR23" s="87"/>
      <c r="AS23" s="19"/>
      <c r="AT23" s="19"/>
      <c r="AU23" s="19"/>
      <c r="AV23" s="19"/>
      <c r="AW23" s="19"/>
      <c r="AX23" s="19"/>
      <c r="AY23" s="19"/>
      <c r="AZ23" s="19"/>
      <c r="BA23" s="19"/>
      <c r="BB23" s="19"/>
      <c r="BC23" s="19"/>
      <c r="BD23" s="19"/>
      <c r="BE23" s="19"/>
      <c r="BF23" s="19"/>
      <c r="BG23" s="19"/>
      <c r="BH23" s="19"/>
      <c r="BI23" s="19"/>
      <c r="BJ23" s="19"/>
      <c r="BK23" s="19"/>
      <c r="BL23" s="19"/>
    </row>
    <row r="24" spans="1:64" ht="21.75" customHeight="1">
      <c r="A24" s="83"/>
      <c r="B24" s="259"/>
      <c r="C24" s="260"/>
      <c r="D24" s="239" t="s">
        <v>283</v>
      </c>
      <c r="E24" s="1374" t="s">
        <v>521</v>
      </c>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c r="AB24" s="1287"/>
      <c r="AC24" s="261"/>
      <c r="AD24" s="1380"/>
      <c r="AE24" s="262"/>
      <c r="AF24" s="253"/>
      <c r="AG24" s="262"/>
      <c r="AH24" s="262"/>
      <c r="AI24" s="262"/>
      <c r="AJ24" s="262"/>
      <c r="AK24" s="263" t="s">
        <v>522</v>
      </c>
      <c r="AL24" s="263" t="s">
        <v>523</v>
      </c>
      <c r="AM24" s="263" t="s">
        <v>524</v>
      </c>
      <c r="AN24" s="87"/>
      <c r="AO24" s="87"/>
      <c r="AP24" s="87"/>
      <c r="AQ24" s="87"/>
      <c r="AR24" s="264" t="s">
        <v>117</v>
      </c>
      <c r="AS24" s="19"/>
      <c r="AT24" s="19"/>
      <c r="AU24" s="19"/>
      <c r="AV24" s="19"/>
      <c r="AW24" s="19"/>
      <c r="AX24" s="19"/>
      <c r="AY24" s="19"/>
      <c r="AZ24" s="19"/>
      <c r="BA24" s="19"/>
      <c r="BB24" s="19"/>
      <c r="BC24" s="19"/>
      <c r="BD24" s="19"/>
      <c r="BE24" s="19"/>
      <c r="BF24" s="19"/>
      <c r="BG24" s="19"/>
      <c r="BH24" s="19"/>
      <c r="BI24" s="19"/>
      <c r="BJ24" s="19"/>
      <c r="BK24" s="19"/>
      <c r="BL24" s="19"/>
    </row>
    <row r="25" spans="1:64" ht="19.5" customHeight="1">
      <c r="A25" s="83"/>
      <c r="B25" s="259"/>
      <c r="C25" s="265"/>
      <c r="D25" s="265"/>
      <c r="E25" s="266" t="s">
        <v>525</v>
      </c>
      <c r="F25" s="267">
        <v>1</v>
      </c>
      <c r="G25" s="1372" t="s">
        <v>526</v>
      </c>
      <c r="H25" s="1312"/>
      <c r="I25" s="1312"/>
      <c r="J25" s="1312"/>
      <c r="K25" s="1312"/>
      <c r="L25" s="1312"/>
      <c r="M25" s="1312"/>
      <c r="N25" s="1312"/>
      <c r="O25" s="1312"/>
      <c r="P25" s="1312"/>
      <c r="Q25" s="1312"/>
      <c r="R25" s="1312"/>
      <c r="S25" s="1312"/>
      <c r="T25" s="1312"/>
      <c r="U25" s="1312"/>
      <c r="V25" s="1312"/>
      <c r="W25" s="1312"/>
      <c r="X25" s="1312"/>
      <c r="Y25" s="1312"/>
      <c r="Z25" s="1312"/>
      <c r="AA25" s="1312"/>
      <c r="AB25" s="1312"/>
      <c r="AC25" s="269"/>
      <c r="AD25" s="270" t="s">
        <v>4</v>
      </c>
      <c r="AE25" s="271"/>
      <c r="AF25" s="272" t="str">
        <f t="shared" ref="AF25:AF37" si="0">IF(AD25="A","Sempurna",IF(AD25="A-","mendekati sempurna",IF(AD25="B+","Baik sekali",IF(AD25="B","Baik",IF(AD25="B-","Memadai, hampir baik",IF(AD25="C+","Memadai, cukup plus",IF(AD25="C","Cukup",IF(AD25="D","Kurang","Tak ada bukti kinerja"))))))))</f>
        <v>Sempurna</v>
      </c>
      <c r="AG25" s="271"/>
      <c r="AH25" s="271"/>
      <c r="AI25" s="271"/>
      <c r="AJ25" s="273"/>
      <c r="AK25" s="263">
        <f t="shared" ref="AK25:AK36" si="1">COUNTA(G25)</f>
        <v>1</v>
      </c>
      <c r="AL25" s="263">
        <f t="shared" ref="AL25:AL35" si="2">IF(AD25="A",4,IF(AD25="A-",3.67,IF(AD25="B+",3.33,IF(AD25="B",3,IF(AD25="B-",2.67,IF(AD25="C+",2.33,IF(AD25="C",2,IF(AD25="D",1,"0"))))))))</f>
        <v>4</v>
      </c>
      <c r="AM25" s="263">
        <f t="shared" ref="AM25:AM36" si="3">AK25*AL25</f>
        <v>4</v>
      </c>
      <c r="AN25" s="87"/>
      <c r="AO25" s="87"/>
      <c r="AP25" s="87"/>
      <c r="AQ25" s="87"/>
      <c r="AR25" s="87" t="s">
        <v>4</v>
      </c>
      <c r="AS25" s="19"/>
      <c r="AT25" s="19"/>
      <c r="AU25" s="19"/>
      <c r="AV25" s="19"/>
      <c r="AW25" s="19"/>
      <c r="AX25" s="19"/>
      <c r="AY25" s="19"/>
      <c r="AZ25" s="19"/>
      <c r="BA25" s="19"/>
      <c r="BB25" s="19"/>
      <c r="BC25" s="19"/>
      <c r="BD25" s="19"/>
      <c r="BE25" s="19"/>
      <c r="BF25" s="19"/>
      <c r="BG25" s="19"/>
      <c r="BH25" s="19"/>
      <c r="BI25" s="19"/>
      <c r="BJ25" s="19"/>
      <c r="BK25" s="19"/>
      <c r="BL25" s="19"/>
    </row>
    <row r="26" spans="1:64" ht="30" customHeight="1">
      <c r="A26" s="83"/>
      <c r="B26" s="259"/>
      <c r="C26" s="265"/>
      <c r="D26" s="265"/>
      <c r="E26" s="274"/>
      <c r="F26" s="275">
        <v>2</v>
      </c>
      <c r="G26" s="1371" t="s">
        <v>527</v>
      </c>
      <c r="H26" s="1287"/>
      <c r="I26" s="1287"/>
      <c r="J26" s="1287"/>
      <c r="K26" s="1287"/>
      <c r="L26" s="1287"/>
      <c r="M26" s="1287"/>
      <c r="N26" s="1287"/>
      <c r="O26" s="1287"/>
      <c r="P26" s="1287"/>
      <c r="Q26" s="1287"/>
      <c r="R26" s="1287"/>
      <c r="S26" s="1287"/>
      <c r="T26" s="1287"/>
      <c r="U26" s="1287"/>
      <c r="V26" s="1287"/>
      <c r="W26" s="1287"/>
      <c r="X26" s="1287"/>
      <c r="Y26" s="1287"/>
      <c r="Z26" s="1287"/>
      <c r="AA26" s="1287"/>
      <c r="AB26" s="1287"/>
      <c r="AC26" s="276"/>
      <c r="AD26" s="270" t="s">
        <v>7</v>
      </c>
      <c r="AE26" s="271"/>
      <c r="AF26" s="272" t="str">
        <f t="shared" si="0"/>
        <v>Baik</v>
      </c>
      <c r="AG26" s="271"/>
      <c r="AH26" s="271"/>
      <c r="AI26" s="271"/>
      <c r="AJ26" s="271"/>
      <c r="AK26" s="263">
        <f t="shared" si="1"/>
        <v>1</v>
      </c>
      <c r="AL26" s="263">
        <f t="shared" si="2"/>
        <v>3</v>
      </c>
      <c r="AM26" s="263">
        <f t="shared" si="3"/>
        <v>3</v>
      </c>
      <c r="AN26" s="87"/>
      <c r="AO26" s="87"/>
      <c r="AP26" s="87"/>
      <c r="AQ26" s="87"/>
      <c r="AR26" s="87" t="s">
        <v>528</v>
      </c>
      <c r="AS26" s="19"/>
      <c r="AT26" s="19"/>
      <c r="AU26" s="19"/>
      <c r="AV26" s="19"/>
      <c r="AW26" s="19"/>
      <c r="AX26" s="19"/>
      <c r="AY26" s="19"/>
      <c r="AZ26" s="19"/>
      <c r="BA26" s="19"/>
      <c r="BB26" s="19"/>
      <c r="BC26" s="19"/>
      <c r="BD26" s="19"/>
      <c r="BE26" s="19"/>
      <c r="BF26" s="19"/>
      <c r="BG26" s="19"/>
      <c r="BH26" s="19"/>
      <c r="BI26" s="19"/>
      <c r="BJ26" s="19"/>
      <c r="BK26" s="19"/>
      <c r="BL26" s="19"/>
    </row>
    <row r="27" spans="1:64" ht="19.5" customHeight="1">
      <c r="A27" s="83"/>
      <c r="B27" s="259"/>
      <c r="C27" s="277"/>
      <c r="D27" s="277"/>
      <c r="E27" s="278"/>
      <c r="F27" s="275">
        <v>3</v>
      </c>
      <c r="G27" s="1371" t="s">
        <v>529</v>
      </c>
      <c r="H27" s="1287"/>
      <c r="I27" s="1287"/>
      <c r="J27" s="1287"/>
      <c r="K27" s="1287"/>
      <c r="L27" s="1287"/>
      <c r="M27" s="1287"/>
      <c r="N27" s="1287"/>
      <c r="O27" s="1287"/>
      <c r="P27" s="1287"/>
      <c r="Q27" s="1287"/>
      <c r="R27" s="1287"/>
      <c r="S27" s="1287"/>
      <c r="T27" s="1287"/>
      <c r="U27" s="1287"/>
      <c r="V27" s="1287"/>
      <c r="W27" s="1287"/>
      <c r="X27" s="1287"/>
      <c r="Y27" s="1287"/>
      <c r="Z27" s="1287"/>
      <c r="AA27" s="1287"/>
      <c r="AB27" s="1287"/>
      <c r="AC27" s="276"/>
      <c r="AD27" s="270" t="s">
        <v>7</v>
      </c>
      <c r="AE27" s="271"/>
      <c r="AF27" s="272" t="str">
        <f t="shared" si="0"/>
        <v>Baik</v>
      </c>
      <c r="AG27" s="271"/>
      <c r="AH27" s="271"/>
      <c r="AI27" s="271"/>
      <c r="AJ27" s="271"/>
      <c r="AK27" s="263">
        <f t="shared" si="1"/>
        <v>1</v>
      </c>
      <c r="AL27" s="263">
        <f t="shared" si="2"/>
        <v>3</v>
      </c>
      <c r="AM27" s="263">
        <f t="shared" si="3"/>
        <v>3</v>
      </c>
      <c r="AN27" s="87"/>
      <c r="AO27" s="87"/>
      <c r="AP27" s="87"/>
      <c r="AQ27" s="87"/>
      <c r="AR27" s="87" t="s">
        <v>530</v>
      </c>
      <c r="AS27" s="19"/>
      <c r="AT27" s="19"/>
      <c r="AU27" s="19"/>
      <c r="AV27" s="19"/>
      <c r="AW27" s="19"/>
      <c r="AX27" s="19"/>
      <c r="AY27" s="19"/>
      <c r="AZ27" s="19"/>
      <c r="BA27" s="19"/>
      <c r="BB27" s="19"/>
      <c r="BC27" s="19"/>
      <c r="BD27" s="19"/>
      <c r="BE27" s="19"/>
      <c r="BF27" s="19"/>
      <c r="BG27" s="19"/>
      <c r="BH27" s="19"/>
      <c r="BI27" s="19"/>
      <c r="BJ27" s="19"/>
      <c r="BK27" s="19"/>
      <c r="BL27" s="19"/>
    </row>
    <row r="28" spans="1:64" ht="19.5" customHeight="1">
      <c r="A28" s="83"/>
      <c r="B28" s="259"/>
      <c r="C28" s="265"/>
      <c r="D28" s="265"/>
      <c r="E28" s="274"/>
      <c r="F28" s="267">
        <v>4</v>
      </c>
      <c r="G28" s="1372" t="s">
        <v>531</v>
      </c>
      <c r="H28" s="1312"/>
      <c r="I28" s="1312"/>
      <c r="J28" s="1312"/>
      <c r="K28" s="1312"/>
      <c r="L28" s="1312"/>
      <c r="M28" s="1312"/>
      <c r="N28" s="1312"/>
      <c r="O28" s="1312"/>
      <c r="P28" s="1312"/>
      <c r="Q28" s="1312"/>
      <c r="R28" s="1312"/>
      <c r="S28" s="1312"/>
      <c r="T28" s="1312"/>
      <c r="U28" s="1312"/>
      <c r="V28" s="1312"/>
      <c r="W28" s="1312"/>
      <c r="X28" s="1312"/>
      <c r="Y28" s="1312"/>
      <c r="Z28" s="1312"/>
      <c r="AA28" s="1312"/>
      <c r="AB28" s="1312"/>
      <c r="AC28" s="269"/>
      <c r="AD28" s="270" t="s">
        <v>7</v>
      </c>
      <c r="AE28" s="271"/>
      <c r="AF28" s="272" t="str">
        <f t="shared" si="0"/>
        <v>Baik</v>
      </c>
      <c r="AG28" s="271"/>
      <c r="AH28" s="271"/>
      <c r="AI28" s="271"/>
      <c r="AJ28" s="271"/>
      <c r="AK28" s="263">
        <f t="shared" si="1"/>
        <v>1</v>
      </c>
      <c r="AL28" s="263">
        <f t="shared" si="2"/>
        <v>3</v>
      </c>
      <c r="AM28" s="263">
        <f t="shared" si="3"/>
        <v>3</v>
      </c>
      <c r="AN28" s="87"/>
      <c r="AO28" s="87"/>
      <c r="AP28" s="87"/>
      <c r="AQ28" s="87"/>
      <c r="AR28" s="87" t="s">
        <v>7</v>
      </c>
      <c r="AS28" s="19"/>
      <c r="AT28" s="19"/>
      <c r="AU28" s="19"/>
      <c r="AV28" s="19"/>
      <c r="AW28" s="19"/>
      <c r="AX28" s="19"/>
      <c r="AY28" s="19"/>
      <c r="AZ28" s="19"/>
      <c r="BA28" s="19"/>
      <c r="BB28" s="19"/>
      <c r="BC28" s="19"/>
      <c r="BD28" s="19"/>
      <c r="BE28" s="19"/>
      <c r="BF28" s="19"/>
      <c r="BG28" s="19"/>
      <c r="BH28" s="19"/>
      <c r="BI28" s="19"/>
      <c r="BJ28" s="19"/>
      <c r="BK28" s="19"/>
      <c r="BL28" s="19"/>
    </row>
    <row r="29" spans="1:64" ht="19.5" customHeight="1">
      <c r="A29" s="83"/>
      <c r="B29" s="259"/>
      <c r="C29" s="265"/>
      <c r="D29" s="265"/>
      <c r="E29" s="279" t="s">
        <v>532</v>
      </c>
      <c r="F29" s="275">
        <v>5</v>
      </c>
      <c r="G29" s="1371" t="s">
        <v>533</v>
      </c>
      <c r="H29" s="1287"/>
      <c r="I29" s="1287"/>
      <c r="J29" s="1287"/>
      <c r="K29" s="1287"/>
      <c r="L29" s="1287"/>
      <c r="M29" s="1287"/>
      <c r="N29" s="1287"/>
      <c r="O29" s="1287"/>
      <c r="P29" s="1287"/>
      <c r="Q29" s="1287"/>
      <c r="R29" s="1287"/>
      <c r="S29" s="1287"/>
      <c r="T29" s="1287"/>
      <c r="U29" s="1287"/>
      <c r="V29" s="1287"/>
      <c r="W29" s="1287"/>
      <c r="X29" s="1287"/>
      <c r="Y29" s="1287"/>
      <c r="Z29" s="1287"/>
      <c r="AA29" s="1287"/>
      <c r="AB29" s="1287"/>
      <c r="AC29" s="280"/>
      <c r="AD29" s="270" t="s">
        <v>7</v>
      </c>
      <c r="AE29" s="271"/>
      <c r="AF29" s="272" t="str">
        <f t="shared" si="0"/>
        <v>Baik</v>
      </c>
      <c r="AG29" s="271"/>
      <c r="AH29" s="271"/>
      <c r="AI29" s="271"/>
      <c r="AJ29" s="271"/>
      <c r="AK29" s="263">
        <f t="shared" si="1"/>
        <v>1</v>
      </c>
      <c r="AL29" s="263">
        <f t="shared" si="2"/>
        <v>3</v>
      </c>
      <c r="AM29" s="263">
        <f t="shared" si="3"/>
        <v>3</v>
      </c>
      <c r="AN29" s="87"/>
      <c r="AO29" s="87"/>
      <c r="AP29" s="87"/>
      <c r="AQ29" s="87"/>
      <c r="AR29" s="87" t="s">
        <v>534</v>
      </c>
      <c r="AS29" s="19"/>
      <c r="AT29" s="19"/>
      <c r="AU29" s="19"/>
      <c r="AV29" s="19"/>
      <c r="AW29" s="19"/>
      <c r="AX29" s="19"/>
      <c r="AY29" s="19"/>
      <c r="AZ29" s="19"/>
      <c r="BA29" s="19"/>
      <c r="BB29" s="19"/>
      <c r="BC29" s="19"/>
      <c r="BD29" s="19"/>
      <c r="BE29" s="19"/>
      <c r="BF29" s="19"/>
      <c r="BG29" s="19"/>
      <c r="BH29" s="19"/>
      <c r="BI29" s="19"/>
      <c r="BJ29" s="19"/>
      <c r="BK29" s="19"/>
      <c r="BL29" s="19"/>
    </row>
    <row r="30" spans="1:64" ht="21.75" customHeight="1">
      <c r="A30" s="83"/>
      <c r="B30" s="259"/>
      <c r="C30" s="265"/>
      <c r="D30" s="265"/>
      <c r="E30" s="279"/>
      <c r="F30" s="275">
        <v>6</v>
      </c>
      <c r="G30" s="1371" t="s">
        <v>535</v>
      </c>
      <c r="H30" s="1287"/>
      <c r="I30" s="1287"/>
      <c r="J30" s="1287"/>
      <c r="K30" s="1287"/>
      <c r="L30" s="1287"/>
      <c r="M30" s="1287"/>
      <c r="N30" s="1287"/>
      <c r="O30" s="1287"/>
      <c r="P30" s="1287"/>
      <c r="Q30" s="1287"/>
      <c r="R30" s="1287"/>
      <c r="S30" s="1287"/>
      <c r="T30" s="1287"/>
      <c r="U30" s="1287"/>
      <c r="V30" s="1287"/>
      <c r="W30" s="1287"/>
      <c r="X30" s="1287"/>
      <c r="Y30" s="1287"/>
      <c r="Z30" s="1287"/>
      <c r="AA30" s="1287"/>
      <c r="AB30" s="1287"/>
      <c r="AC30" s="280"/>
      <c r="AD30" s="270" t="s">
        <v>7</v>
      </c>
      <c r="AE30" s="271"/>
      <c r="AF30" s="272" t="str">
        <f t="shared" si="0"/>
        <v>Baik</v>
      </c>
      <c r="AG30" s="271"/>
      <c r="AH30" s="271"/>
      <c r="AI30" s="271"/>
      <c r="AJ30" s="271"/>
      <c r="AK30" s="263">
        <f t="shared" si="1"/>
        <v>1</v>
      </c>
      <c r="AL30" s="263">
        <f t="shared" si="2"/>
        <v>3</v>
      </c>
      <c r="AM30" s="263">
        <f t="shared" si="3"/>
        <v>3</v>
      </c>
      <c r="AN30" s="87"/>
      <c r="AO30" s="87"/>
      <c r="AP30" s="87"/>
      <c r="AQ30" s="87"/>
      <c r="AR30" s="87" t="s">
        <v>536</v>
      </c>
      <c r="AS30" s="19"/>
      <c r="AT30" s="19"/>
      <c r="AU30" s="19"/>
      <c r="AV30" s="19"/>
      <c r="AW30" s="19"/>
      <c r="AX30" s="19"/>
      <c r="AY30" s="19"/>
      <c r="AZ30" s="19"/>
      <c r="BA30" s="19"/>
      <c r="BB30" s="19"/>
      <c r="BC30" s="19"/>
      <c r="BD30" s="19"/>
      <c r="BE30" s="19"/>
      <c r="BF30" s="19"/>
      <c r="BG30" s="19"/>
      <c r="BH30" s="19"/>
      <c r="BI30" s="19"/>
      <c r="BJ30" s="19"/>
      <c r="BK30" s="19"/>
      <c r="BL30" s="19"/>
    </row>
    <row r="31" spans="1:64" ht="21.75" customHeight="1">
      <c r="A31" s="83"/>
      <c r="B31" s="259"/>
      <c r="C31" s="265"/>
      <c r="D31" s="265"/>
      <c r="E31" s="274"/>
      <c r="F31" s="267">
        <v>7</v>
      </c>
      <c r="G31" s="1414" t="s">
        <v>537</v>
      </c>
      <c r="H31" s="1309"/>
      <c r="I31" s="1309"/>
      <c r="J31" s="1309"/>
      <c r="K31" s="1309"/>
      <c r="L31" s="1309"/>
      <c r="M31" s="1309"/>
      <c r="N31" s="1309"/>
      <c r="O31" s="1309"/>
      <c r="P31" s="1309"/>
      <c r="Q31" s="1309"/>
      <c r="R31" s="1309"/>
      <c r="S31" s="1309"/>
      <c r="T31" s="1309"/>
      <c r="U31" s="1309"/>
      <c r="V31" s="1309"/>
      <c r="W31" s="1309"/>
      <c r="X31" s="1309"/>
      <c r="Y31" s="1309"/>
      <c r="Z31" s="1309"/>
      <c r="AA31" s="1309"/>
      <c r="AB31" s="1309"/>
      <c r="AC31" s="280"/>
      <c r="AD31" s="270" t="s">
        <v>4</v>
      </c>
      <c r="AE31" s="271"/>
      <c r="AF31" s="272" t="str">
        <f t="shared" si="0"/>
        <v>Sempurna</v>
      </c>
      <c r="AG31" s="271"/>
      <c r="AH31" s="271"/>
      <c r="AI31" s="271"/>
      <c r="AJ31" s="271"/>
      <c r="AK31" s="263">
        <f t="shared" si="1"/>
        <v>1</v>
      </c>
      <c r="AL31" s="263">
        <f t="shared" si="2"/>
        <v>4</v>
      </c>
      <c r="AM31" s="263">
        <f t="shared" si="3"/>
        <v>4</v>
      </c>
      <c r="AN31" s="87"/>
      <c r="AO31" s="87"/>
      <c r="AP31" s="87"/>
      <c r="AQ31" s="87"/>
      <c r="AR31" s="87" t="s">
        <v>10</v>
      </c>
      <c r="AS31" s="19"/>
      <c r="AT31" s="19"/>
      <c r="AU31" s="19"/>
      <c r="AV31" s="19"/>
      <c r="AW31" s="19"/>
      <c r="AX31" s="19"/>
      <c r="AY31" s="19"/>
      <c r="AZ31" s="19"/>
      <c r="BA31" s="19"/>
      <c r="BB31" s="19"/>
      <c r="BC31" s="19"/>
      <c r="BD31" s="19"/>
      <c r="BE31" s="19"/>
      <c r="BF31" s="19"/>
      <c r="BG31" s="19"/>
      <c r="BH31" s="19"/>
      <c r="BI31" s="19"/>
      <c r="BJ31" s="19"/>
      <c r="BK31" s="19"/>
      <c r="BL31" s="19"/>
    </row>
    <row r="32" spans="1:64" ht="19.5" customHeight="1">
      <c r="A32" s="83"/>
      <c r="B32" s="259"/>
      <c r="C32" s="265"/>
      <c r="D32" s="265"/>
      <c r="E32" s="1424" t="s">
        <v>538</v>
      </c>
      <c r="F32" s="275">
        <v>8</v>
      </c>
      <c r="G32" s="1414" t="s">
        <v>539</v>
      </c>
      <c r="H32" s="1309"/>
      <c r="I32" s="1309"/>
      <c r="J32" s="1309"/>
      <c r="K32" s="1309"/>
      <c r="L32" s="1309"/>
      <c r="M32" s="1309"/>
      <c r="N32" s="1309"/>
      <c r="O32" s="1309"/>
      <c r="P32" s="1309"/>
      <c r="Q32" s="1309"/>
      <c r="R32" s="1309"/>
      <c r="S32" s="1309"/>
      <c r="T32" s="1309"/>
      <c r="U32" s="1309"/>
      <c r="V32" s="1309"/>
      <c r="W32" s="1309"/>
      <c r="X32" s="1309"/>
      <c r="Y32" s="1309"/>
      <c r="Z32" s="1309"/>
      <c r="AA32" s="1309"/>
      <c r="AB32" s="1309"/>
      <c r="AC32" s="280"/>
      <c r="AD32" s="270" t="s">
        <v>4</v>
      </c>
      <c r="AE32" s="281"/>
      <c r="AF32" s="272" t="str">
        <f t="shared" si="0"/>
        <v>Sempurna</v>
      </c>
      <c r="AG32" s="271"/>
      <c r="AH32" s="271"/>
      <c r="AI32" s="271"/>
      <c r="AJ32" s="281"/>
      <c r="AK32" s="263">
        <f t="shared" si="1"/>
        <v>1</v>
      </c>
      <c r="AL32" s="263">
        <f t="shared" si="2"/>
        <v>4</v>
      </c>
      <c r="AM32" s="263">
        <f t="shared" si="3"/>
        <v>4</v>
      </c>
      <c r="AN32" s="87"/>
      <c r="AO32" s="87"/>
      <c r="AP32" s="87"/>
      <c r="AQ32" s="87"/>
      <c r="AR32" s="87" t="s">
        <v>274</v>
      </c>
      <c r="AS32" s="19"/>
      <c r="AT32" s="19"/>
      <c r="AU32" s="19"/>
      <c r="AV32" s="19"/>
      <c r="AW32" s="19"/>
      <c r="AX32" s="19"/>
      <c r="AY32" s="19"/>
      <c r="AZ32" s="19"/>
      <c r="BA32" s="19"/>
      <c r="BB32" s="19"/>
      <c r="BC32" s="19"/>
      <c r="BD32" s="19"/>
      <c r="BE32" s="19"/>
      <c r="BF32" s="19"/>
      <c r="BG32" s="19"/>
      <c r="BH32" s="19"/>
      <c r="BI32" s="19"/>
      <c r="BJ32" s="19"/>
      <c r="BK32" s="19"/>
      <c r="BL32" s="19"/>
    </row>
    <row r="33" spans="1:64" ht="19.5" customHeight="1">
      <c r="A33" s="83"/>
      <c r="B33" s="259"/>
      <c r="C33" s="265"/>
      <c r="D33" s="265"/>
      <c r="E33" s="1425"/>
      <c r="F33" s="275">
        <v>9</v>
      </c>
      <c r="G33" s="1414" t="s">
        <v>540</v>
      </c>
      <c r="H33" s="1309"/>
      <c r="I33" s="1309"/>
      <c r="J33" s="1309"/>
      <c r="K33" s="1309"/>
      <c r="L33" s="1309"/>
      <c r="M33" s="1309"/>
      <c r="N33" s="1309"/>
      <c r="O33" s="1309"/>
      <c r="P33" s="1309"/>
      <c r="Q33" s="1309"/>
      <c r="R33" s="1309"/>
      <c r="S33" s="1309"/>
      <c r="T33" s="1309"/>
      <c r="U33" s="1309"/>
      <c r="V33" s="1309"/>
      <c r="W33" s="1309"/>
      <c r="X33" s="1309"/>
      <c r="Y33" s="1309"/>
      <c r="Z33" s="1309"/>
      <c r="AA33" s="1309"/>
      <c r="AB33" s="1309"/>
      <c r="AC33" s="280"/>
      <c r="AD33" s="270" t="s">
        <v>7</v>
      </c>
      <c r="AE33" s="271"/>
      <c r="AF33" s="272" t="str">
        <f t="shared" si="0"/>
        <v>Baik</v>
      </c>
      <c r="AG33" s="271"/>
      <c r="AH33" s="271"/>
      <c r="AI33" s="271"/>
      <c r="AJ33" s="271"/>
      <c r="AK33" s="263">
        <f t="shared" si="1"/>
        <v>1</v>
      </c>
      <c r="AL33" s="263">
        <f t="shared" si="2"/>
        <v>3</v>
      </c>
      <c r="AM33" s="263">
        <f t="shared" si="3"/>
        <v>3</v>
      </c>
      <c r="AN33" s="87"/>
      <c r="AO33" s="87"/>
      <c r="AP33" s="87"/>
      <c r="AQ33" s="87"/>
      <c r="AR33" s="87" t="s">
        <v>276</v>
      </c>
      <c r="AS33" s="19"/>
      <c r="AT33" s="19"/>
      <c r="AU33" s="19"/>
      <c r="AV33" s="19"/>
      <c r="AW33" s="19"/>
      <c r="AX33" s="19"/>
      <c r="AY33" s="19"/>
      <c r="AZ33" s="19"/>
      <c r="BA33" s="19"/>
      <c r="BB33" s="19"/>
      <c r="BC33" s="19"/>
      <c r="BD33" s="19"/>
      <c r="BE33" s="19"/>
      <c r="BF33" s="19"/>
      <c r="BG33" s="19"/>
      <c r="BH33" s="19"/>
      <c r="BI33" s="19"/>
      <c r="BJ33" s="19"/>
      <c r="BK33" s="19"/>
      <c r="BL33" s="19"/>
    </row>
    <row r="34" spans="1:64" ht="19.5" customHeight="1">
      <c r="A34" s="83"/>
      <c r="B34" s="259"/>
      <c r="C34" s="265"/>
      <c r="D34" s="265"/>
      <c r="E34" s="282"/>
      <c r="F34" s="267">
        <v>10</v>
      </c>
      <c r="G34" s="1414" t="s">
        <v>541</v>
      </c>
      <c r="H34" s="1309"/>
      <c r="I34" s="1309"/>
      <c r="J34" s="1309"/>
      <c r="K34" s="1309"/>
      <c r="L34" s="1309"/>
      <c r="M34" s="1309"/>
      <c r="N34" s="1309"/>
      <c r="O34" s="1309"/>
      <c r="P34" s="1309"/>
      <c r="Q34" s="1309"/>
      <c r="R34" s="1309"/>
      <c r="S34" s="1309"/>
      <c r="T34" s="1309"/>
      <c r="U34" s="1309"/>
      <c r="V34" s="1309"/>
      <c r="W34" s="1309"/>
      <c r="X34" s="1309"/>
      <c r="Y34" s="1309"/>
      <c r="Z34" s="1309"/>
      <c r="AA34" s="1309"/>
      <c r="AB34" s="1309"/>
      <c r="AC34" s="280"/>
      <c r="AD34" s="270" t="s">
        <v>7</v>
      </c>
      <c r="AE34" s="271"/>
      <c r="AF34" s="272" t="str">
        <f t="shared" si="0"/>
        <v>Baik</v>
      </c>
      <c r="AG34" s="271"/>
      <c r="AH34" s="271"/>
      <c r="AI34" s="271"/>
      <c r="AJ34" s="271"/>
      <c r="AK34" s="263">
        <f t="shared" si="1"/>
        <v>1</v>
      </c>
      <c r="AL34" s="263">
        <f t="shared" si="2"/>
        <v>3</v>
      </c>
      <c r="AM34" s="263">
        <f t="shared" si="3"/>
        <v>3</v>
      </c>
      <c r="AN34" s="87"/>
      <c r="AO34" s="87"/>
      <c r="AP34" s="87"/>
      <c r="AQ34" s="87"/>
      <c r="AR34" s="87"/>
      <c r="AS34" s="19"/>
      <c r="AT34" s="19"/>
      <c r="AU34" s="19"/>
      <c r="AV34" s="19"/>
      <c r="AW34" s="19"/>
      <c r="AX34" s="19"/>
      <c r="AY34" s="19"/>
      <c r="AZ34" s="19"/>
      <c r="BA34" s="19"/>
      <c r="BB34" s="19"/>
      <c r="BC34" s="19"/>
      <c r="BD34" s="19"/>
      <c r="BE34" s="19"/>
      <c r="BF34" s="19"/>
      <c r="BG34" s="19"/>
      <c r="BH34" s="19"/>
      <c r="BI34" s="19"/>
      <c r="BJ34" s="19"/>
      <c r="BK34" s="19"/>
      <c r="BL34" s="19"/>
    </row>
    <row r="35" spans="1:64" ht="19.5" hidden="1" customHeight="1">
      <c r="A35" s="83"/>
      <c r="B35" s="259"/>
      <c r="C35" s="265"/>
      <c r="D35" s="265"/>
      <c r="E35" s="282"/>
      <c r="F35" s="283"/>
      <c r="G35" s="1371"/>
      <c r="H35" s="1287"/>
      <c r="I35" s="1287"/>
      <c r="J35" s="1287"/>
      <c r="K35" s="1287"/>
      <c r="L35" s="1287"/>
      <c r="M35" s="1287"/>
      <c r="N35" s="1287"/>
      <c r="O35" s="1287"/>
      <c r="P35" s="1287"/>
      <c r="Q35" s="1287"/>
      <c r="R35" s="1287"/>
      <c r="S35" s="1287"/>
      <c r="T35" s="1287"/>
      <c r="U35" s="1287"/>
      <c r="V35" s="1287"/>
      <c r="W35" s="1287"/>
      <c r="X35" s="1287"/>
      <c r="Y35" s="1287"/>
      <c r="Z35" s="1287"/>
      <c r="AA35" s="1287"/>
      <c r="AB35" s="1287"/>
      <c r="AC35" s="284"/>
      <c r="AD35" s="270" t="s">
        <v>7</v>
      </c>
      <c r="AE35" s="271"/>
      <c r="AF35" s="272" t="str">
        <f t="shared" si="0"/>
        <v>Baik</v>
      </c>
      <c r="AG35" s="271"/>
      <c r="AH35" s="271"/>
      <c r="AI35" s="271"/>
      <c r="AJ35" s="271"/>
      <c r="AK35" s="263">
        <f t="shared" si="1"/>
        <v>0</v>
      </c>
      <c r="AL35" s="263">
        <f t="shared" si="2"/>
        <v>3</v>
      </c>
      <c r="AM35" s="263">
        <f t="shared" si="3"/>
        <v>0</v>
      </c>
      <c r="AN35" s="87"/>
      <c r="AO35" s="87"/>
      <c r="AP35" s="87"/>
      <c r="AQ35" s="87"/>
      <c r="AR35" s="87"/>
      <c r="AS35" s="19"/>
      <c r="AT35" s="19"/>
      <c r="AU35" s="19"/>
      <c r="AV35" s="19"/>
      <c r="AW35" s="19"/>
      <c r="AX35" s="19"/>
      <c r="AY35" s="19"/>
      <c r="AZ35" s="19"/>
      <c r="BA35" s="19"/>
      <c r="BB35" s="19"/>
      <c r="BC35" s="19"/>
      <c r="BD35" s="19"/>
      <c r="BE35" s="19"/>
      <c r="BF35" s="19"/>
      <c r="BG35" s="19"/>
      <c r="BH35" s="19"/>
      <c r="BI35" s="19"/>
      <c r="BJ35" s="19"/>
      <c r="BK35" s="19"/>
      <c r="BL35" s="19"/>
    </row>
    <row r="36" spans="1:64" ht="19.5" hidden="1" customHeight="1">
      <c r="A36" s="83"/>
      <c r="B36" s="259"/>
      <c r="C36" s="265"/>
      <c r="D36" s="265"/>
      <c r="E36" s="285"/>
      <c r="F36" s="283"/>
      <c r="G36" s="1371"/>
      <c r="H36" s="1287"/>
      <c r="I36" s="1287"/>
      <c r="J36" s="1287"/>
      <c r="K36" s="1287"/>
      <c r="L36" s="1287"/>
      <c r="M36" s="1287"/>
      <c r="N36" s="1287"/>
      <c r="O36" s="1287"/>
      <c r="P36" s="1287"/>
      <c r="Q36" s="1287"/>
      <c r="R36" s="1287"/>
      <c r="S36" s="1287"/>
      <c r="T36" s="1287"/>
      <c r="U36" s="1287"/>
      <c r="V36" s="1287"/>
      <c r="W36" s="1287"/>
      <c r="X36" s="1287"/>
      <c r="Y36" s="1287"/>
      <c r="Z36" s="1287"/>
      <c r="AA36" s="1287"/>
      <c r="AB36" s="1287"/>
      <c r="AC36" s="284"/>
      <c r="AD36" s="270" t="s">
        <v>7</v>
      </c>
      <c r="AE36" s="271"/>
      <c r="AF36" s="272" t="str">
        <f t="shared" si="0"/>
        <v>Baik</v>
      </c>
      <c r="AG36" s="271"/>
      <c r="AH36" s="271"/>
      <c r="AI36" s="271"/>
      <c r="AJ36" s="271"/>
      <c r="AK36" s="286">
        <f t="shared" si="1"/>
        <v>0</v>
      </c>
      <c r="AL36" s="267">
        <f>IF(AD36="A",4,IF(AD36="B",3,IF(AD36="C",2,IF(AD36="D",1,IF(AD36="E",0,"0")))))</f>
        <v>3</v>
      </c>
      <c r="AM36" s="267">
        <f t="shared" si="3"/>
        <v>0</v>
      </c>
      <c r="AN36" s="287"/>
      <c r="AO36" s="287"/>
      <c r="AP36" s="288"/>
      <c r="AQ36" s="87"/>
      <c r="AR36" s="87"/>
      <c r="AS36" s="19"/>
      <c r="AT36" s="19"/>
      <c r="AU36" s="19"/>
      <c r="AV36" s="19"/>
      <c r="AW36" s="19"/>
      <c r="AX36" s="19"/>
      <c r="AY36" s="19"/>
      <c r="AZ36" s="19"/>
      <c r="BA36" s="19"/>
      <c r="BB36" s="19"/>
      <c r="BC36" s="19"/>
      <c r="BD36" s="19"/>
      <c r="BE36" s="19"/>
      <c r="BF36" s="19"/>
      <c r="BG36" s="19"/>
      <c r="BH36" s="19"/>
      <c r="BI36" s="19"/>
      <c r="BJ36" s="19"/>
      <c r="BK36" s="19"/>
      <c r="BL36" s="19"/>
    </row>
    <row r="37" spans="1:64" ht="18" hidden="1" customHeight="1">
      <c r="A37" s="83"/>
      <c r="B37" s="259"/>
      <c r="C37" s="265"/>
      <c r="D37" s="265"/>
      <c r="E37" s="285"/>
      <c r="F37" s="289"/>
      <c r="G37" s="280"/>
      <c r="H37" s="280"/>
      <c r="I37" s="280"/>
      <c r="J37" s="280"/>
      <c r="K37" s="280"/>
      <c r="L37" s="280"/>
      <c r="M37" s="280"/>
      <c r="N37" s="280"/>
      <c r="O37" s="280"/>
      <c r="P37" s="280"/>
      <c r="Q37" s="280"/>
      <c r="R37" s="280"/>
      <c r="S37" s="280"/>
      <c r="T37" s="280"/>
      <c r="U37" s="280"/>
      <c r="V37" s="280"/>
      <c r="W37" s="280"/>
      <c r="X37" s="280"/>
      <c r="Y37" s="280"/>
      <c r="Z37" s="280"/>
      <c r="AA37" s="280"/>
      <c r="AB37" s="280"/>
      <c r="AC37" s="290"/>
      <c r="AD37" s="270" t="s">
        <v>7</v>
      </c>
      <c r="AE37" s="271"/>
      <c r="AF37" s="272" t="str">
        <f t="shared" si="0"/>
        <v>Baik</v>
      </c>
      <c r="AG37" s="271"/>
      <c r="AH37" s="271"/>
      <c r="AI37" s="271"/>
      <c r="AJ37" s="271"/>
      <c r="AK37" s="291">
        <f>SUM(AK25:AK36)</f>
        <v>10</v>
      </c>
      <c r="AL37" s="292"/>
      <c r="AM37" s="292">
        <f>SUM(AM25:AM36)</f>
        <v>33</v>
      </c>
      <c r="AN37" s="293">
        <f>AM37/(AK37*4)*(100)</f>
        <v>82.5</v>
      </c>
      <c r="AO37" s="294">
        <f>IF(AN37&gt;=75,2,IF(AN37&gt;=33,1,0))</f>
        <v>2</v>
      </c>
      <c r="AP37" s="295"/>
      <c r="AQ37" s="296" t="s">
        <v>516</v>
      </c>
      <c r="AR37" s="87"/>
      <c r="AS37" s="19"/>
      <c r="AT37" s="19"/>
      <c r="AU37" s="19"/>
      <c r="AV37" s="19"/>
      <c r="AW37" s="19"/>
      <c r="AX37" s="19"/>
      <c r="AY37" s="19"/>
      <c r="AZ37" s="19"/>
      <c r="BA37" s="19"/>
      <c r="BB37" s="19"/>
      <c r="BC37" s="19"/>
      <c r="BD37" s="19"/>
      <c r="BE37" s="19"/>
      <c r="BF37" s="19"/>
      <c r="BG37" s="19"/>
      <c r="BH37" s="19"/>
      <c r="BI37" s="19"/>
      <c r="BJ37" s="19"/>
      <c r="BK37" s="19"/>
      <c r="BL37" s="19"/>
    </row>
    <row r="38" spans="1:64" ht="34.5" customHeight="1">
      <c r="A38" s="83"/>
      <c r="B38" s="259"/>
      <c r="C38" s="265"/>
      <c r="D38" s="297" t="s">
        <v>285</v>
      </c>
      <c r="E38" s="1377" t="s">
        <v>542</v>
      </c>
      <c r="F38" s="1287"/>
      <c r="G38" s="1287"/>
      <c r="H38" s="1287"/>
      <c r="I38" s="1287"/>
      <c r="J38" s="1287"/>
      <c r="K38" s="1287"/>
      <c r="L38" s="1287"/>
      <c r="M38" s="1287"/>
      <c r="N38" s="1287"/>
      <c r="O38" s="1287"/>
      <c r="P38" s="1287"/>
      <c r="Q38" s="1287"/>
      <c r="R38" s="1287"/>
      <c r="S38" s="1287"/>
      <c r="T38" s="1287"/>
      <c r="U38" s="1287"/>
      <c r="V38" s="1287"/>
      <c r="W38" s="1287"/>
      <c r="X38" s="1287"/>
      <c r="Y38" s="1287"/>
      <c r="Z38" s="1287"/>
      <c r="AA38" s="1287"/>
      <c r="AB38" s="1287"/>
      <c r="AC38" s="261"/>
      <c r="AD38" s="270"/>
      <c r="AE38" s="271"/>
      <c r="AF38" s="272"/>
      <c r="AG38" s="271"/>
      <c r="AH38" s="271"/>
      <c r="AI38" s="271"/>
      <c r="AJ38" s="271"/>
      <c r="AK38" s="263"/>
      <c r="AL38" s="263"/>
      <c r="AM38" s="263"/>
      <c r="AN38" s="87"/>
      <c r="AO38" s="87"/>
      <c r="AP38" s="87"/>
      <c r="AQ38" s="87"/>
      <c r="AR38" s="87"/>
      <c r="AS38" s="19"/>
      <c r="AT38" s="19"/>
      <c r="AU38" s="19"/>
      <c r="AV38" s="19"/>
      <c r="AW38" s="19"/>
      <c r="AX38" s="19"/>
      <c r="AY38" s="19"/>
      <c r="AZ38" s="19"/>
      <c r="BA38" s="19"/>
      <c r="BB38" s="19"/>
      <c r="BC38" s="19"/>
      <c r="BD38" s="19"/>
      <c r="BE38" s="19"/>
      <c r="BF38" s="19"/>
      <c r="BG38" s="19"/>
      <c r="BH38" s="19"/>
      <c r="BI38" s="19"/>
      <c r="BJ38" s="19"/>
      <c r="BK38" s="19"/>
      <c r="BL38" s="19"/>
    </row>
    <row r="39" spans="1:64" ht="30" customHeight="1">
      <c r="A39" s="83"/>
      <c r="B39" s="259"/>
      <c r="C39" s="265"/>
      <c r="D39" s="298"/>
      <c r="E39" s="299" t="s">
        <v>532</v>
      </c>
      <c r="F39" s="267">
        <v>1</v>
      </c>
      <c r="G39" s="1372" t="s">
        <v>543</v>
      </c>
      <c r="H39" s="1312"/>
      <c r="I39" s="1312"/>
      <c r="J39" s="1312"/>
      <c r="K39" s="1312"/>
      <c r="L39" s="1312"/>
      <c r="M39" s="1312"/>
      <c r="N39" s="1312"/>
      <c r="O39" s="1312"/>
      <c r="P39" s="1312"/>
      <c r="Q39" s="1312"/>
      <c r="R39" s="1312"/>
      <c r="S39" s="1312"/>
      <c r="T39" s="1312"/>
      <c r="U39" s="1312"/>
      <c r="V39" s="1312"/>
      <c r="W39" s="1312"/>
      <c r="X39" s="1312"/>
      <c r="Y39" s="1312"/>
      <c r="Z39" s="1312"/>
      <c r="AA39" s="1312"/>
      <c r="AB39" s="1312"/>
      <c r="AC39" s="300"/>
      <c r="AD39" s="270" t="s">
        <v>7</v>
      </c>
      <c r="AE39" s="281"/>
      <c r="AF39" s="272" t="str">
        <f t="shared" ref="AF39:AF47" si="4">IF(AD39="A","Sempurna",IF(AD39="A-","mendekati sempurna",IF(AD39="B+","Baik sekali",IF(AD39="B","Baik",IF(AD39="B-","Memadai, hampir baik",IF(AD39="C+","Memadai, cukup plus",IF(AD39="C","Cukup",IF(AD39="D","Kurang","Tak ada bukti kinerja"))))))))</f>
        <v>Baik</v>
      </c>
      <c r="AG39" s="271"/>
      <c r="AH39" s="271"/>
      <c r="AI39" s="271"/>
      <c r="AJ39" s="281"/>
      <c r="AK39" s="301">
        <f t="shared" ref="AK39:AK46" si="5">COUNTA(G39)</f>
        <v>1</v>
      </c>
      <c r="AL39" s="263">
        <f t="shared" ref="AL39:AL697" si="6">IF(AD39="A",4,IF(AD39="A-",3.67,IF(AD39="B+",3.33,IF(AD39="B",3,IF(AD39="B-",2.67,IF(AD39="C+",2.33,IF(AD39="C",2,IF(AD39="D",1,"0"))))))))</f>
        <v>3</v>
      </c>
      <c r="AM39" s="302">
        <f t="shared" ref="AM39:AM46" si="7">AK39*AL39</f>
        <v>3</v>
      </c>
      <c r="AN39" s="303"/>
      <c r="AO39" s="303"/>
      <c r="AP39" s="304"/>
      <c r="AQ39" s="87"/>
      <c r="AR39" s="87"/>
      <c r="AS39" s="19"/>
      <c r="AT39" s="19"/>
      <c r="AU39" s="19"/>
      <c r="AV39" s="19"/>
      <c r="AW39" s="19"/>
      <c r="AX39" s="19"/>
      <c r="AY39" s="19"/>
      <c r="AZ39" s="19"/>
      <c r="BA39" s="19"/>
      <c r="BB39" s="19"/>
      <c r="BC39" s="19"/>
      <c r="BD39" s="19"/>
      <c r="BE39" s="19"/>
      <c r="BF39" s="19"/>
      <c r="BG39" s="19"/>
      <c r="BH39" s="19"/>
      <c r="BI39" s="19"/>
      <c r="BJ39" s="19"/>
      <c r="BK39" s="19"/>
      <c r="BL39" s="19"/>
    </row>
    <row r="40" spans="1:64" ht="30" customHeight="1">
      <c r="A40" s="83"/>
      <c r="B40" s="259"/>
      <c r="C40" s="265"/>
      <c r="D40" s="265"/>
      <c r="E40" s="305"/>
      <c r="F40" s="275">
        <v>2</v>
      </c>
      <c r="G40" s="1371" t="s">
        <v>544</v>
      </c>
      <c r="H40" s="1287"/>
      <c r="I40" s="1287"/>
      <c r="J40" s="1287"/>
      <c r="K40" s="1287"/>
      <c r="L40" s="1287"/>
      <c r="M40" s="1287"/>
      <c r="N40" s="1287"/>
      <c r="O40" s="1287"/>
      <c r="P40" s="1287"/>
      <c r="Q40" s="1287"/>
      <c r="R40" s="1287"/>
      <c r="S40" s="1287"/>
      <c r="T40" s="1287"/>
      <c r="U40" s="1287"/>
      <c r="V40" s="1287"/>
      <c r="W40" s="1287"/>
      <c r="X40" s="1287"/>
      <c r="Y40" s="1287"/>
      <c r="Z40" s="1287"/>
      <c r="AA40" s="1287"/>
      <c r="AB40" s="1287"/>
      <c r="AC40" s="261"/>
      <c r="AD40" s="270" t="s">
        <v>7</v>
      </c>
      <c r="AE40" s="271"/>
      <c r="AF40" s="272" t="str">
        <f t="shared" si="4"/>
        <v>Baik</v>
      </c>
      <c r="AG40" s="271"/>
      <c r="AH40" s="271"/>
      <c r="AI40" s="271"/>
      <c r="AJ40" s="271"/>
      <c r="AK40" s="306">
        <f t="shared" si="5"/>
        <v>1</v>
      </c>
      <c r="AL40" s="263">
        <f t="shared" si="6"/>
        <v>3</v>
      </c>
      <c r="AM40" s="275">
        <f t="shared" si="7"/>
        <v>3</v>
      </c>
      <c r="AN40" s="287"/>
      <c r="AO40" s="287"/>
      <c r="AP40" s="307"/>
      <c r="AQ40" s="87"/>
      <c r="AR40" s="87"/>
      <c r="AS40" s="19"/>
      <c r="AT40" s="19"/>
      <c r="AU40" s="19"/>
      <c r="AV40" s="19"/>
      <c r="AW40" s="19"/>
      <c r="AX40" s="19"/>
      <c r="AY40" s="19"/>
      <c r="AZ40" s="19"/>
      <c r="BA40" s="19"/>
      <c r="BB40" s="19"/>
      <c r="BC40" s="19"/>
      <c r="BD40" s="19"/>
      <c r="BE40" s="19"/>
      <c r="BF40" s="19"/>
      <c r="BG40" s="19"/>
      <c r="BH40" s="19"/>
      <c r="BI40" s="19"/>
      <c r="BJ40" s="19"/>
      <c r="BK40" s="19"/>
      <c r="BL40" s="19"/>
    </row>
    <row r="41" spans="1:64" ht="30" customHeight="1">
      <c r="A41" s="83"/>
      <c r="B41" s="259"/>
      <c r="C41" s="265"/>
      <c r="D41" s="265"/>
      <c r="E41" s="308"/>
      <c r="F41" s="267">
        <v>3</v>
      </c>
      <c r="G41" s="1372" t="s">
        <v>545</v>
      </c>
      <c r="H41" s="1312"/>
      <c r="I41" s="1312"/>
      <c r="J41" s="1312"/>
      <c r="K41" s="1312"/>
      <c r="L41" s="1312"/>
      <c r="M41" s="1312"/>
      <c r="N41" s="1312"/>
      <c r="O41" s="1312"/>
      <c r="P41" s="1312"/>
      <c r="Q41" s="1312"/>
      <c r="R41" s="1312"/>
      <c r="S41" s="1312"/>
      <c r="T41" s="1312"/>
      <c r="U41" s="1312"/>
      <c r="V41" s="1312"/>
      <c r="W41" s="1312"/>
      <c r="X41" s="1312"/>
      <c r="Y41" s="1312"/>
      <c r="Z41" s="1312"/>
      <c r="AA41" s="1312"/>
      <c r="AB41" s="1312"/>
      <c r="AC41" s="300"/>
      <c r="AD41" s="270" t="s">
        <v>7</v>
      </c>
      <c r="AE41" s="271"/>
      <c r="AF41" s="272" t="str">
        <f t="shared" si="4"/>
        <v>Baik</v>
      </c>
      <c r="AG41" s="271"/>
      <c r="AH41" s="271"/>
      <c r="AI41" s="271"/>
      <c r="AJ41" s="271"/>
      <c r="AK41" s="306">
        <f t="shared" si="5"/>
        <v>1</v>
      </c>
      <c r="AL41" s="263">
        <f t="shared" si="6"/>
        <v>3</v>
      </c>
      <c r="AM41" s="275">
        <f t="shared" si="7"/>
        <v>3</v>
      </c>
      <c r="AN41" s="287"/>
      <c r="AO41" s="287"/>
      <c r="AP41" s="307"/>
      <c r="AQ41" s="87"/>
      <c r="AR41" s="87"/>
      <c r="AS41" s="19"/>
      <c r="AT41" s="19"/>
      <c r="AU41" s="19"/>
      <c r="AV41" s="19"/>
      <c r="AW41" s="19"/>
      <c r="AX41" s="19"/>
      <c r="AY41" s="19"/>
      <c r="AZ41" s="19"/>
      <c r="BA41" s="19"/>
      <c r="BB41" s="19"/>
      <c r="BC41" s="19"/>
      <c r="BD41" s="19"/>
      <c r="BE41" s="19"/>
      <c r="BF41" s="19"/>
      <c r="BG41" s="19"/>
      <c r="BH41" s="19"/>
      <c r="BI41" s="19"/>
      <c r="BJ41" s="19"/>
      <c r="BK41" s="19"/>
      <c r="BL41" s="19"/>
    </row>
    <row r="42" spans="1:64" ht="21.75" customHeight="1">
      <c r="A42" s="83"/>
      <c r="B42" s="259"/>
      <c r="C42" s="265"/>
      <c r="D42" s="265"/>
      <c r="E42" s="299" t="s">
        <v>538</v>
      </c>
      <c r="F42" s="275">
        <v>4</v>
      </c>
      <c r="G42" s="1371" t="s">
        <v>546</v>
      </c>
      <c r="H42" s="1287"/>
      <c r="I42" s="1287"/>
      <c r="J42" s="1287"/>
      <c r="K42" s="1287"/>
      <c r="L42" s="1287"/>
      <c r="M42" s="1287"/>
      <c r="N42" s="1287"/>
      <c r="O42" s="1287"/>
      <c r="P42" s="1287"/>
      <c r="Q42" s="1287"/>
      <c r="R42" s="1287"/>
      <c r="S42" s="1287"/>
      <c r="T42" s="1287"/>
      <c r="U42" s="1287"/>
      <c r="V42" s="1287"/>
      <c r="W42" s="1287"/>
      <c r="X42" s="1287"/>
      <c r="Y42" s="1287"/>
      <c r="Z42" s="1287"/>
      <c r="AA42" s="1287"/>
      <c r="AB42" s="1287"/>
      <c r="AC42" s="261"/>
      <c r="AD42" s="270" t="s">
        <v>4</v>
      </c>
      <c r="AE42" s="263"/>
      <c r="AF42" s="272" t="str">
        <f t="shared" si="4"/>
        <v>Sempurna</v>
      </c>
      <c r="AG42" s="271"/>
      <c r="AH42" s="271"/>
      <c r="AI42" s="271"/>
      <c r="AJ42" s="263"/>
      <c r="AK42" s="306">
        <f t="shared" si="5"/>
        <v>1</v>
      </c>
      <c r="AL42" s="263">
        <f t="shared" si="6"/>
        <v>4</v>
      </c>
      <c r="AM42" s="275">
        <f t="shared" si="7"/>
        <v>4</v>
      </c>
      <c r="AN42" s="287"/>
      <c r="AO42" s="287"/>
      <c r="AP42" s="307"/>
      <c r="AQ42" s="87"/>
      <c r="AR42" s="87"/>
      <c r="AS42" s="19"/>
      <c r="AT42" s="19"/>
      <c r="AU42" s="19"/>
      <c r="AV42" s="19"/>
      <c r="AW42" s="19"/>
      <c r="AX42" s="19"/>
      <c r="AY42" s="19"/>
      <c r="AZ42" s="19"/>
      <c r="BA42" s="19"/>
      <c r="BB42" s="19"/>
      <c r="BC42" s="19"/>
      <c r="BD42" s="19"/>
      <c r="BE42" s="19"/>
      <c r="BF42" s="19"/>
      <c r="BG42" s="19"/>
      <c r="BH42" s="19"/>
      <c r="BI42" s="19"/>
      <c r="BJ42" s="19"/>
      <c r="BK42" s="19"/>
      <c r="BL42" s="19"/>
    </row>
    <row r="43" spans="1:64" ht="30" customHeight="1">
      <c r="A43" s="83"/>
      <c r="B43" s="259"/>
      <c r="C43" s="265"/>
      <c r="D43" s="265"/>
      <c r="E43" s="309"/>
      <c r="F43" s="267">
        <v>5</v>
      </c>
      <c r="G43" s="1372" t="s">
        <v>547</v>
      </c>
      <c r="H43" s="1312"/>
      <c r="I43" s="1312"/>
      <c r="J43" s="1312"/>
      <c r="K43" s="1312"/>
      <c r="L43" s="1312"/>
      <c r="M43" s="1312"/>
      <c r="N43" s="1312"/>
      <c r="O43" s="1312"/>
      <c r="P43" s="1312"/>
      <c r="Q43" s="1312"/>
      <c r="R43" s="1312"/>
      <c r="S43" s="1312"/>
      <c r="T43" s="1312"/>
      <c r="U43" s="1312"/>
      <c r="V43" s="1312"/>
      <c r="W43" s="1312"/>
      <c r="X43" s="1312"/>
      <c r="Y43" s="1312"/>
      <c r="Z43" s="1312"/>
      <c r="AA43" s="1312"/>
      <c r="AB43" s="1312"/>
      <c r="AC43" s="310"/>
      <c r="AD43" s="270" t="s">
        <v>7</v>
      </c>
      <c r="AE43" s="311"/>
      <c r="AF43" s="272" t="str">
        <f t="shared" si="4"/>
        <v>Baik</v>
      </c>
      <c r="AG43" s="271"/>
      <c r="AH43" s="271"/>
      <c r="AI43" s="271"/>
      <c r="AJ43" s="311"/>
      <c r="AK43" s="306">
        <f t="shared" si="5"/>
        <v>1</v>
      </c>
      <c r="AL43" s="263">
        <f t="shared" si="6"/>
        <v>3</v>
      </c>
      <c r="AM43" s="275">
        <f t="shared" si="7"/>
        <v>3</v>
      </c>
      <c r="AN43" s="287"/>
      <c r="AO43" s="287"/>
      <c r="AP43" s="307"/>
      <c r="AQ43" s="87"/>
      <c r="AR43" s="87"/>
      <c r="AS43" s="19"/>
      <c r="AT43" s="19"/>
      <c r="AU43" s="19"/>
      <c r="AV43" s="19"/>
      <c r="AW43" s="19"/>
      <c r="AX43" s="19"/>
      <c r="AY43" s="19"/>
      <c r="AZ43" s="19"/>
      <c r="BA43" s="19"/>
      <c r="BB43" s="19"/>
      <c r="BC43" s="19"/>
      <c r="BD43" s="19"/>
      <c r="BE43" s="19"/>
      <c r="BF43" s="19"/>
      <c r="BG43" s="19"/>
      <c r="BH43" s="19"/>
      <c r="BI43" s="19"/>
      <c r="BJ43" s="19"/>
      <c r="BK43" s="19"/>
      <c r="BL43" s="19"/>
    </row>
    <row r="44" spans="1:64" ht="30" customHeight="1">
      <c r="A44" s="83"/>
      <c r="B44" s="259"/>
      <c r="C44" s="265"/>
      <c r="D44" s="265"/>
      <c r="E44" s="308"/>
      <c r="F44" s="275">
        <v>6</v>
      </c>
      <c r="G44" s="1386" t="s">
        <v>548</v>
      </c>
      <c r="H44" s="1287"/>
      <c r="I44" s="1287"/>
      <c r="J44" s="1287"/>
      <c r="K44" s="1287"/>
      <c r="L44" s="1287"/>
      <c r="M44" s="1287"/>
      <c r="N44" s="1287"/>
      <c r="O44" s="1287"/>
      <c r="P44" s="1287"/>
      <c r="Q44" s="1287"/>
      <c r="R44" s="1287"/>
      <c r="S44" s="1287"/>
      <c r="T44" s="1287"/>
      <c r="U44" s="1287"/>
      <c r="V44" s="1287"/>
      <c r="W44" s="1287"/>
      <c r="X44" s="1287"/>
      <c r="Y44" s="1287"/>
      <c r="Z44" s="1287"/>
      <c r="AA44" s="1287"/>
      <c r="AB44" s="1287"/>
      <c r="AC44" s="261"/>
      <c r="AD44" s="270" t="s">
        <v>7</v>
      </c>
      <c r="AE44" s="311"/>
      <c r="AF44" s="272" t="str">
        <f t="shared" si="4"/>
        <v>Baik</v>
      </c>
      <c r="AG44" s="271"/>
      <c r="AH44" s="271"/>
      <c r="AI44" s="271"/>
      <c r="AJ44" s="311"/>
      <c r="AK44" s="306">
        <f t="shared" si="5"/>
        <v>1</v>
      </c>
      <c r="AL44" s="263">
        <f t="shared" si="6"/>
        <v>3</v>
      </c>
      <c r="AM44" s="275">
        <f t="shared" si="7"/>
        <v>3</v>
      </c>
      <c r="AN44" s="287"/>
      <c r="AO44" s="287"/>
      <c r="AP44" s="307"/>
      <c r="AQ44" s="87"/>
      <c r="AR44" s="87"/>
      <c r="AS44" s="19"/>
      <c r="AT44" s="19"/>
      <c r="AU44" s="19"/>
      <c r="AV44" s="19"/>
      <c r="AW44" s="19"/>
      <c r="AX44" s="19"/>
      <c r="AY44" s="19"/>
      <c r="AZ44" s="19"/>
      <c r="BA44" s="19"/>
      <c r="BB44" s="19"/>
      <c r="BC44" s="19"/>
      <c r="BD44" s="19"/>
      <c r="BE44" s="19"/>
      <c r="BF44" s="19"/>
      <c r="BG44" s="19"/>
      <c r="BH44" s="19"/>
      <c r="BI44" s="19"/>
      <c r="BJ44" s="19"/>
      <c r="BK44" s="19"/>
      <c r="BL44" s="19"/>
    </row>
    <row r="45" spans="1:64" ht="21.75" hidden="1" customHeight="1">
      <c r="A45" s="83"/>
      <c r="B45" s="259"/>
      <c r="C45" s="265"/>
      <c r="D45" s="265"/>
      <c r="E45" s="308"/>
      <c r="F45" s="312"/>
      <c r="G45" s="280"/>
      <c r="H45" s="280"/>
      <c r="I45" s="280"/>
      <c r="J45" s="280"/>
      <c r="K45" s="280"/>
      <c r="L45" s="280"/>
      <c r="M45" s="280"/>
      <c r="N45" s="280"/>
      <c r="O45" s="280"/>
      <c r="P45" s="280"/>
      <c r="Q45" s="280"/>
      <c r="R45" s="280"/>
      <c r="S45" s="280"/>
      <c r="T45" s="280"/>
      <c r="U45" s="280"/>
      <c r="V45" s="280"/>
      <c r="W45" s="280"/>
      <c r="X45" s="280"/>
      <c r="Y45" s="280"/>
      <c r="Z45" s="280"/>
      <c r="AA45" s="280"/>
      <c r="AB45" s="280"/>
      <c r="AC45" s="290"/>
      <c r="AD45" s="270" t="s">
        <v>7</v>
      </c>
      <c r="AE45" s="311"/>
      <c r="AF45" s="272" t="str">
        <f t="shared" si="4"/>
        <v>Baik</v>
      </c>
      <c r="AG45" s="271"/>
      <c r="AH45" s="271"/>
      <c r="AI45" s="271"/>
      <c r="AJ45" s="311"/>
      <c r="AK45" s="306">
        <f t="shared" si="5"/>
        <v>0</v>
      </c>
      <c r="AL45" s="263">
        <f t="shared" si="6"/>
        <v>3</v>
      </c>
      <c r="AM45" s="275">
        <f t="shared" si="7"/>
        <v>0</v>
      </c>
      <c r="AN45" s="287"/>
      <c r="AO45" s="287"/>
      <c r="AP45" s="307"/>
      <c r="AQ45" s="87"/>
      <c r="AR45" s="87"/>
      <c r="AS45" s="19"/>
      <c r="AT45" s="19"/>
      <c r="AU45" s="19"/>
      <c r="AV45" s="19"/>
      <c r="AW45" s="19"/>
      <c r="AX45" s="19"/>
      <c r="AY45" s="19"/>
      <c r="AZ45" s="19"/>
      <c r="BA45" s="19"/>
      <c r="BB45" s="19"/>
      <c r="BC45" s="19"/>
      <c r="BD45" s="19"/>
      <c r="BE45" s="19"/>
      <c r="BF45" s="19"/>
      <c r="BG45" s="19"/>
      <c r="BH45" s="19"/>
      <c r="BI45" s="19"/>
      <c r="BJ45" s="19"/>
      <c r="BK45" s="19"/>
      <c r="BL45" s="19"/>
    </row>
    <row r="46" spans="1:64" ht="21.75" hidden="1" customHeight="1">
      <c r="A46" s="83"/>
      <c r="B46" s="259"/>
      <c r="C46" s="265"/>
      <c r="D46" s="265"/>
      <c r="E46" s="313"/>
      <c r="F46" s="275"/>
      <c r="G46" s="276"/>
      <c r="H46" s="276"/>
      <c r="I46" s="276"/>
      <c r="J46" s="276"/>
      <c r="K46" s="276"/>
      <c r="L46" s="276"/>
      <c r="M46" s="276"/>
      <c r="N46" s="276"/>
      <c r="O46" s="276"/>
      <c r="P46" s="276"/>
      <c r="Q46" s="276"/>
      <c r="R46" s="276"/>
      <c r="S46" s="276"/>
      <c r="T46" s="276"/>
      <c r="U46" s="276"/>
      <c r="V46" s="276"/>
      <c r="W46" s="276"/>
      <c r="X46" s="276"/>
      <c r="Y46" s="276"/>
      <c r="Z46" s="276"/>
      <c r="AA46" s="276"/>
      <c r="AB46" s="276"/>
      <c r="AC46" s="261"/>
      <c r="AD46" s="270" t="s">
        <v>7</v>
      </c>
      <c r="AE46" s="311"/>
      <c r="AF46" s="272" t="str">
        <f t="shared" si="4"/>
        <v>Baik</v>
      </c>
      <c r="AG46" s="271"/>
      <c r="AH46" s="271"/>
      <c r="AI46" s="271"/>
      <c r="AJ46" s="311"/>
      <c r="AK46" s="306">
        <f t="shared" si="5"/>
        <v>0</v>
      </c>
      <c r="AL46" s="263">
        <f t="shared" si="6"/>
        <v>3</v>
      </c>
      <c r="AM46" s="275">
        <f t="shared" si="7"/>
        <v>0</v>
      </c>
      <c r="AN46" s="287"/>
      <c r="AO46" s="287"/>
      <c r="AP46" s="307"/>
      <c r="AQ46" s="87"/>
      <c r="AR46" s="87"/>
      <c r="AS46" s="19"/>
      <c r="AT46" s="19"/>
      <c r="AU46" s="19"/>
      <c r="AV46" s="19"/>
      <c r="AW46" s="19"/>
      <c r="AX46" s="19"/>
      <c r="AY46" s="19"/>
      <c r="AZ46" s="19"/>
      <c r="BA46" s="19"/>
      <c r="BB46" s="19"/>
      <c r="BC46" s="19"/>
      <c r="BD46" s="19"/>
      <c r="BE46" s="19"/>
      <c r="BF46" s="19"/>
      <c r="BG46" s="19"/>
      <c r="BH46" s="19"/>
      <c r="BI46" s="19"/>
      <c r="BJ46" s="19"/>
      <c r="BK46" s="19"/>
      <c r="BL46" s="19"/>
    </row>
    <row r="47" spans="1:64" ht="19.5" hidden="1" customHeight="1">
      <c r="A47" s="83"/>
      <c r="B47" s="259"/>
      <c r="C47" s="265"/>
      <c r="D47" s="277"/>
      <c r="E47" s="308"/>
      <c r="F47" s="314"/>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70" t="s">
        <v>7</v>
      </c>
      <c r="AE47" s="311"/>
      <c r="AF47" s="272" t="str">
        <f t="shared" si="4"/>
        <v>Baik</v>
      </c>
      <c r="AG47" s="271"/>
      <c r="AH47" s="271"/>
      <c r="AI47" s="271"/>
      <c r="AJ47" s="311"/>
      <c r="AK47" s="291">
        <f>SUM(AK39:AK46)</f>
        <v>6</v>
      </c>
      <c r="AL47" s="263">
        <f t="shared" si="6"/>
        <v>3</v>
      </c>
      <c r="AM47" s="315">
        <f>SUM(AM39:AM46)</f>
        <v>19</v>
      </c>
      <c r="AN47" s="293">
        <f>AM47/(AK47*4)*(100)</f>
        <v>79.166666666666657</v>
      </c>
      <c r="AO47" s="316">
        <f>IF(AN47&gt;=75,2,IF(AN47&gt;=33,1,0))</f>
        <v>2</v>
      </c>
      <c r="AP47" s="317"/>
      <c r="AQ47" s="318" t="s">
        <v>549</v>
      </c>
      <c r="AR47" s="87"/>
      <c r="AS47" s="19"/>
      <c r="AT47" s="19"/>
      <c r="AU47" s="19"/>
      <c r="AV47" s="19"/>
      <c r="AW47" s="19"/>
      <c r="AX47" s="19"/>
      <c r="AY47" s="19"/>
      <c r="AZ47" s="19"/>
      <c r="BA47" s="19"/>
      <c r="BB47" s="19"/>
      <c r="BC47" s="19"/>
      <c r="BD47" s="19"/>
      <c r="BE47" s="19"/>
      <c r="BF47" s="19"/>
      <c r="BG47" s="19"/>
      <c r="BH47" s="19"/>
      <c r="BI47" s="19"/>
      <c r="BJ47" s="19"/>
      <c r="BK47" s="19"/>
      <c r="BL47" s="19"/>
    </row>
    <row r="48" spans="1:64" ht="30" customHeight="1">
      <c r="A48" s="83"/>
      <c r="B48" s="259"/>
      <c r="C48" s="265"/>
      <c r="D48" s="239" t="s">
        <v>550</v>
      </c>
      <c r="E48" s="1374" t="s">
        <v>551</v>
      </c>
      <c r="F48" s="1287"/>
      <c r="G48" s="1287"/>
      <c r="H48" s="1287"/>
      <c r="I48" s="1287"/>
      <c r="J48" s="1287"/>
      <c r="K48" s="1287"/>
      <c r="L48" s="1287"/>
      <c r="M48" s="1287"/>
      <c r="N48" s="1287"/>
      <c r="O48" s="1287"/>
      <c r="P48" s="1287"/>
      <c r="Q48" s="1287"/>
      <c r="R48" s="1287"/>
      <c r="S48" s="1287"/>
      <c r="T48" s="1287"/>
      <c r="U48" s="1287"/>
      <c r="V48" s="1287"/>
      <c r="W48" s="1287"/>
      <c r="X48" s="1287"/>
      <c r="Y48" s="1287"/>
      <c r="Z48" s="1287"/>
      <c r="AA48" s="1287"/>
      <c r="AB48" s="1287"/>
      <c r="AC48" s="319"/>
      <c r="AD48" s="270"/>
      <c r="AE48" s="311"/>
      <c r="AF48" s="272"/>
      <c r="AG48" s="271"/>
      <c r="AH48" s="271"/>
      <c r="AI48" s="271"/>
      <c r="AJ48" s="311"/>
      <c r="AK48" s="320"/>
      <c r="AL48" s="263" t="str">
        <f t="shared" si="6"/>
        <v>0</v>
      </c>
      <c r="AM48" s="320"/>
      <c r="AN48" s="87"/>
      <c r="AO48" s="87"/>
      <c r="AP48" s="87"/>
      <c r="AQ48" s="87"/>
      <c r="AR48" s="87"/>
      <c r="AS48" s="19"/>
      <c r="AT48" s="19"/>
      <c r="AU48" s="19"/>
      <c r="AV48" s="19"/>
      <c r="AW48" s="19"/>
      <c r="AX48" s="19"/>
      <c r="AY48" s="19"/>
      <c r="AZ48" s="19"/>
      <c r="BA48" s="19"/>
      <c r="BB48" s="19"/>
      <c r="BC48" s="19"/>
      <c r="BD48" s="19"/>
      <c r="BE48" s="19"/>
      <c r="BF48" s="19"/>
      <c r="BG48" s="19"/>
      <c r="BH48" s="19"/>
      <c r="BI48" s="19"/>
      <c r="BJ48" s="19"/>
      <c r="BK48" s="19"/>
      <c r="BL48" s="19"/>
    </row>
    <row r="49" spans="1:64" ht="30" customHeight="1">
      <c r="A49" s="83"/>
      <c r="B49" s="259"/>
      <c r="C49" s="265"/>
      <c r="D49" s="265"/>
      <c r="E49" s="321" t="s">
        <v>532</v>
      </c>
      <c r="F49" s="267">
        <v>1</v>
      </c>
      <c r="G49" s="1372" t="s">
        <v>552</v>
      </c>
      <c r="H49" s="1312"/>
      <c r="I49" s="1312"/>
      <c r="J49" s="1312"/>
      <c r="K49" s="1312"/>
      <c r="L49" s="1312"/>
      <c r="M49" s="1312"/>
      <c r="N49" s="1312"/>
      <c r="O49" s="1312"/>
      <c r="P49" s="1312"/>
      <c r="Q49" s="1312"/>
      <c r="R49" s="1312"/>
      <c r="S49" s="1312"/>
      <c r="T49" s="1312"/>
      <c r="U49" s="1312"/>
      <c r="V49" s="1312"/>
      <c r="W49" s="1312"/>
      <c r="X49" s="1312"/>
      <c r="Y49" s="1312"/>
      <c r="Z49" s="1312"/>
      <c r="AA49" s="1312"/>
      <c r="AB49" s="1312"/>
      <c r="AC49" s="310"/>
      <c r="AD49" s="270" t="s">
        <v>7</v>
      </c>
      <c r="AE49" s="311"/>
      <c r="AF49" s="272" t="str">
        <f t="shared" ref="AF49:AF56" si="8">IF(AD49="A","Sempurna",IF(AD49="A-","mendekati sempurna",IF(AD49="B+","Baik sekali",IF(AD49="B","Baik",IF(AD49="B-","Memadai, hampir baik",IF(AD49="C+","Memadai, cukup plus",IF(AD49="C","Cukup",IF(AD49="D","Kurang","Tak ada bukti kinerja"))))))))</f>
        <v>Baik</v>
      </c>
      <c r="AG49" s="271"/>
      <c r="AH49" s="271"/>
      <c r="AI49" s="271"/>
      <c r="AJ49" s="311"/>
      <c r="AK49" s="301">
        <f t="shared" ref="AK49:AK55" si="9">COUNTA(G49)</f>
        <v>1</v>
      </c>
      <c r="AL49" s="263">
        <f t="shared" si="6"/>
        <v>3</v>
      </c>
      <c r="AM49" s="302">
        <f t="shared" ref="AM49:AM55" si="10">AK49*AL49</f>
        <v>3</v>
      </c>
      <c r="AN49" s="303"/>
      <c r="AO49" s="303"/>
      <c r="AP49" s="322"/>
      <c r="AQ49" s="87"/>
      <c r="AR49" s="87"/>
      <c r="AS49" s="19"/>
      <c r="AT49" s="19"/>
      <c r="AU49" s="19"/>
      <c r="AV49" s="19"/>
      <c r="AW49" s="19"/>
      <c r="AX49" s="19"/>
      <c r="AY49" s="19"/>
      <c r="AZ49" s="19"/>
      <c r="BA49" s="19"/>
      <c r="BB49" s="19"/>
      <c r="BC49" s="19"/>
      <c r="BD49" s="19"/>
      <c r="BE49" s="19"/>
      <c r="BF49" s="19"/>
      <c r="BG49" s="19"/>
      <c r="BH49" s="19"/>
      <c r="BI49" s="19"/>
      <c r="BJ49" s="19"/>
      <c r="BK49" s="19"/>
      <c r="BL49" s="19"/>
    </row>
    <row r="50" spans="1:64" ht="30" customHeight="1">
      <c r="A50" s="83"/>
      <c r="B50" s="259"/>
      <c r="C50" s="277"/>
      <c r="D50" s="277"/>
      <c r="E50" s="323" t="s">
        <v>538</v>
      </c>
      <c r="F50" s="275">
        <v>2</v>
      </c>
      <c r="G50" s="1371" t="s">
        <v>553</v>
      </c>
      <c r="H50" s="1287"/>
      <c r="I50" s="1287"/>
      <c r="J50" s="1287"/>
      <c r="K50" s="1287"/>
      <c r="L50" s="1287"/>
      <c r="M50" s="1287"/>
      <c r="N50" s="1287"/>
      <c r="O50" s="1287"/>
      <c r="P50" s="1287"/>
      <c r="Q50" s="1287"/>
      <c r="R50" s="1287"/>
      <c r="S50" s="1287"/>
      <c r="T50" s="1287"/>
      <c r="U50" s="1287"/>
      <c r="V50" s="1287"/>
      <c r="W50" s="1287"/>
      <c r="X50" s="1287"/>
      <c r="Y50" s="1287"/>
      <c r="Z50" s="1287"/>
      <c r="AA50" s="1287"/>
      <c r="AB50" s="1287"/>
      <c r="AC50" s="261"/>
      <c r="AD50" s="270" t="s">
        <v>4</v>
      </c>
      <c r="AE50" s="311"/>
      <c r="AF50" s="272" t="str">
        <f t="shared" si="8"/>
        <v>Sempurna</v>
      </c>
      <c r="AG50" s="271"/>
      <c r="AH50" s="271"/>
      <c r="AI50" s="271"/>
      <c r="AJ50" s="311"/>
      <c r="AK50" s="306">
        <f t="shared" si="9"/>
        <v>1</v>
      </c>
      <c r="AL50" s="263">
        <f t="shared" si="6"/>
        <v>4</v>
      </c>
      <c r="AM50" s="275">
        <f t="shared" si="10"/>
        <v>4</v>
      </c>
      <c r="AN50" s="287"/>
      <c r="AO50" s="287"/>
      <c r="AP50" s="288"/>
      <c r="AQ50" s="87"/>
      <c r="AR50" s="87"/>
      <c r="AS50" s="19"/>
      <c r="AT50" s="19"/>
      <c r="AU50" s="19"/>
      <c r="AV50" s="19"/>
      <c r="AW50" s="19"/>
      <c r="AX50" s="19"/>
      <c r="AY50" s="19"/>
      <c r="AZ50" s="19"/>
      <c r="BA50" s="19"/>
      <c r="BB50" s="19"/>
      <c r="BC50" s="19"/>
      <c r="BD50" s="19"/>
      <c r="BE50" s="19"/>
      <c r="BF50" s="19"/>
      <c r="BG50" s="19"/>
      <c r="BH50" s="19"/>
      <c r="BI50" s="19"/>
      <c r="BJ50" s="19"/>
      <c r="BK50" s="19"/>
      <c r="BL50" s="19"/>
    </row>
    <row r="51" spans="1:64" ht="30" customHeight="1">
      <c r="A51" s="83"/>
      <c r="B51" s="259"/>
      <c r="C51" s="265"/>
      <c r="D51" s="265"/>
      <c r="E51" s="309"/>
      <c r="F51" s="267">
        <v>3</v>
      </c>
      <c r="G51" s="1391" t="s">
        <v>554</v>
      </c>
      <c r="H51" s="1312"/>
      <c r="I51" s="1312"/>
      <c r="J51" s="1312"/>
      <c r="K51" s="1312"/>
      <c r="L51" s="1312"/>
      <c r="M51" s="1312"/>
      <c r="N51" s="1312"/>
      <c r="O51" s="1312"/>
      <c r="P51" s="1312"/>
      <c r="Q51" s="1312"/>
      <c r="R51" s="1312"/>
      <c r="S51" s="1312"/>
      <c r="T51" s="1312"/>
      <c r="U51" s="1312"/>
      <c r="V51" s="1312"/>
      <c r="W51" s="1312"/>
      <c r="X51" s="1312"/>
      <c r="Y51" s="1312"/>
      <c r="Z51" s="1312"/>
      <c r="AA51" s="1312"/>
      <c r="AB51" s="1312"/>
      <c r="AC51" s="325"/>
      <c r="AD51" s="270" t="s">
        <v>7</v>
      </c>
      <c r="AE51" s="311"/>
      <c r="AF51" s="272" t="str">
        <f t="shared" si="8"/>
        <v>Baik</v>
      </c>
      <c r="AG51" s="271"/>
      <c r="AH51" s="271"/>
      <c r="AI51" s="271"/>
      <c r="AJ51" s="311"/>
      <c r="AK51" s="306">
        <f t="shared" si="9"/>
        <v>1</v>
      </c>
      <c r="AL51" s="263">
        <f t="shared" si="6"/>
        <v>3</v>
      </c>
      <c r="AM51" s="275">
        <f t="shared" si="10"/>
        <v>3</v>
      </c>
      <c r="AN51" s="287"/>
      <c r="AO51" s="287"/>
      <c r="AP51" s="288"/>
      <c r="AQ51" s="87"/>
      <c r="AR51" s="87"/>
      <c r="AS51" s="19"/>
      <c r="AT51" s="19"/>
      <c r="AU51" s="19"/>
      <c r="AV51" s="19"/>
      <c r="AW51" s="19"/>
      <c r="AX51" s="19"/>
      <c r="AY51" s="19"/>
      <c r="AZ51" s="19"/>
      <c r="BA51" s="19"/>
      <c r="BB51" s="19"/>
      <c r="BC51" s="19"/>
      <c r="BD51" s="19"/>
      <c r="BE51" s="19"/>
      <c r="BF51" s="19"/>
      <c r="BG51" s="19"/>
      <c r="BH51" s="19"/>
      <c r="BI51" s="19"/>
      <c r="BJ51" s="19"/>
      <c r="BK51" s="19"/>
      <c r="BL51" s="19"/>
    </row>
    <row r="52" spans="1:64" ht="30" customHeight="1">
      <c r="A52" s="83"/>
      <c r="B52" s="259"/>
      <c r="C52" s="265"/>
      <c r="D52" s="265"/>
      <c r="E52" s="308"/>
      <c r="F52" s="267">
        <v>4</v>
      </c>
      <c r="G52" s="1371" t="s">
        <v>555</v>
      </c>
      <c r="H52" s="1287"/>
      <c r="I52" s="1287"/>
      <c r="J52" s="1287"/>
      <c r="K52" s="1287"/>
      <c r="L52" s="1287"/>
      <c r="M52" s="1287"/>
      <c r="N52" s="1287"/>
      <c r="O52" s="1287"/>
      <c r="P52" s="1287"/>
      <c r="Q52" s="1287"/>
      <c r="R52" s="1287"/>
      <c r="S52" s="1287"/>
      <c r="T52" s="1287"/>
      <c r="U52" s="1287"/>
      <c r="V52" s="1287"/>
      <c r="W52" s="1287"/>
      <c r="X52" s="1287"/>
      <c r="Y52" s="1287"/>
      <c r="Z52" s="1287"/>
      <c r="AA52" s="1287"/>
      <c r="AB52" s="1287"/>
      <c r="AC52" s="319"/>
      <c r="AD52" s="270" t="s">
        <v>7</v>
      </c>
      <c r="AE52" s="311"/>
      <c r="AF52" s="272" t="str">
        <f t="shared" si="8"/>
        <v>Baik</v>
      </c>
      <c r="AG52" s="271"/>
      <c r="AH52" s="271"/>
      <c r="AI52" s="271"/>
      <c r="AJ52" s="311"/>
      <c r="AK52" s="306">
        <f t="shared" si="9"/>
        <v>1</v>
      </c>
      <c r="AL52" s="263">
        <f t="shared" si="6"/>
        <v>3</v>
      </c>
      <c r="AM52" s="275">
        <f t="shared" si="10"/>
        <v>3</v>
      </c>
      <c r="AN52" s="287"/>
      <c r="AO52" s="287"/>
      <c r="AP52" s="288"/>
      <c r="AQ52" s="87"/>
      <c r="AR52" s="87"/>
      <c r="AS52" s="19"/>
      <c r="AT52" s="19"/>
      <c r="AU52" s="19"/>
      <c r="AV52" s="19"/>
      <c r="AW52" s="19"/>
      <c r="AX52" s="19"/>
      <c r="AY52" s="19"/>
      <c r="AZ52" s="19"/>
      <c r="BA52" s="19"/>
      <c r="BB52" s="19"/>
      <c r="BC52" s="19"/>
      <c r="BD52" s="19"/>
      <c r="BE52" s="19"/>
      <c r="BF52" s="19"/>
      <c r="BG52" s="19"/>
      <c r="BH52" s="19"/>
      <c r="BI52" s="19"/>
      <c r="BJ52" s="19"/>
      <c r="BK52" s="19"/>
      <c r="BL52" s="19"/>
    </row>
    <row r="53" spans="1:64" ht="21.75" customHeight="1">
      <c r="A53" s="83"/>
      <c r="B53" s="259"/>
      <c r="C53" s="265"/>
      <c r="D53" s="265"/>
      <c r="E53" s="308"/>
      <c r="F53" s="275">
        <v>5</v>
      </c>
      <c r="G53" s="1371" t="s">
        <v>556</v>
      </c>
      <c r="H53" s="1287"/>
      <c r="I53" s="1287"/>
      <c r="J53" s="1287"/>
      <c r="K53" s="1287"/>
      <c r="L53" s="1287"/>
      <c r="M53" s="1287"/>
      <c r="N53" s="1287"/>
      <c r="O53" s="1287"/>
      <c r="P53" s="1287"/>
      <c r="Q53" s="1287"/>
      <c r="R53" s="1287"/>
      <c r="S53" s="1287"/>
      <c r="T53" s="1287"/>
      <c r="U53" s="1287"/>
      <c r="V53" s="1287"/>
      <c r="W53" s="1287"/>
      <c r="X53" s="1287"/>
      <c r="Y53" s="1287"/>
      <c r="Z53" s="1287"/>
      <c r="AA53" s="1287"/>
      <c r="AB53" s="1287"/>
      <c r="AC53" s="261"/>
      <c r="AD53" s="270" t="s">
        <v>7</v>
      </c>
      <c r="AE53" s="273"/>
      <c r="AF53" s="272" t="str">
        <f t="shared" si="8"/>
        <v>Baik</v>
      </c>
      <c r="AG53" s="271"/>
      <c r="AH53" s="271"/>
      <c r="AI53" s="271"/>
      <c r="AJ53" s="273"/>
      <c r="AK53" s="306">
        <f t="shared" si="9"/>
        <v>1</v>
      </c>
      <c r="AL53" s="263">
        <f t="shared" si="6"/>
        <v>3</v>
      </c>
      <c r="AM53" s="275">
        <f t="shared" si="10"/>
        <v>3</v>
      </c>
      <c r="AN53" s="287"/>
      <c r="AO53" s="287"/>
      <c r="AP53" s="288"/>
      <c r="AQ53" s="87"/>
      <c r="AR53" s="87"/>
      <c r="AS53" s="19"/>
      <c r="AT53" s="19"/>
      <c r="AU53" s="19"/>
      <c r="AV53" s="19"/>
      <c r="AW53" s="19"/>
      <c r="AX53" s="19"/>
      <c r="AY53" s="19"/>
      <c r="AZ53" s="19"/>
      <c r="BA53" s="19"/>
      <c r="BB53" s="19"/>
      <c r="BC53" s="19"/>
      <c r="BD53" s="19"/>
      <c r="BE53" s="19"/>
      <c r="BF53" s="19"/>
      <c r="BG53" s="19"/>
      <c r="BH53" s="19"/>
      <c r="BI53" s="19"/>
      <c r="BJ53" s="19"/>
      <c r="BK53" s="19"/>
      <c r="BL53" s="19"/>
    </row>
    <row r="54" spans="1:64" ht="24" hidden="1" customHeight="1">
      <c r="A54" s="83"/>
      <c r="B54" s="259"/>
      <c r="C54" s="265"/>
      <c r="D54" s="265"/>
      <c r="E54" s="308"/>
      <c r="F54" s="275"/>
      <c r="G54" s="276"/>
      <c r="H54" s="276"/>
      <c r="I54" s="276"/>
      <c r="J54" s="276"/>
      <c r="K54" s="276"/>
      <c r="L54" s="276"/>
      <c r="M54" s="276"/>
      <c r="N54" s="276"/>
      <c r="O54" s="276"/>
      <c r="P54" s="276"/>
      <c r="Q54" s="276"/>
      <c r="R54" s="276"/>
      <c r="S54" s="276"/>
      <c r="T54" s="276"/>
      <c r="U54" s="276"/>
      <c r="V54" s="276"/>
      <c r="W54" s="276"/>
      <c r="X54" s="276"/>
      <c r="Y54" s="276"/>
      <c r="Z54" s="276"/>
      <c r="AA54" s="276"/>
      <c r="AB54" s="276"/>
      <c r="AC54" s="261"/>
      <c r="AD54" s="270" t="s">
        <v>7</v>
      </c>
      <c r="AE54" s="273"/>
      <c r="AF54" s="272" t="str">
        <f t="shared" si="8"/>
        <v>Baik</v>
      </c>
      <c r="AG54" s="271"/>
      <c r="AH54" s="271"/>
      <c r="AI54" s="271"/>
      <c r="AJ54" s="273"/>
      <c r="AK54" s="306">
        <f t="shared" si="9"/>
        <v>0</v>
      </c>
      <c r="AL54" s="263">
        <f t="shared" si="6"/>
        <v>3</v>
      </c>
      <c r="AM54" s="275">
        <f t="shared" si="10"/>
        <v>0</v>
      </c>
      <c r="AN54" s="287"/>
      <c r="AO54" s="287"/>
      <c r="AP54" s="288"/>
      <c r="AQ54" s="87"/>
      <c r="AR54" s="87"/>
      <c r="AS54" s="19"/>
      <c r="AT54" s="19"/>
      <c r="AU54" s="19"/>
      <c r="AV54" s="19"/>
      <c r="AW54" s="19"/>
      <c r="AX54" s="19"/>
      <c r="AY54" s="19"/>
      <c r="AZ54" s="19"/>
      <c r="BA54" s="19"/>
      <c r="BB54" s="19"/>
      <c r="BC54" s="19"/>
      <c r="BD54" s="19"/>
      <c r="BE54" s="19"/>
      <c r="BF54" s="19"/>
      <c r="BG54" s="19"/>
      <c r="BH54" s="19"/>
      <c r="BI54" s="19"/>
      <c r="BJ54" s="19"/>
      <c r="BK54" s="19"/>
      <c r="BL54" s="19"/>
    </row>
    <row r="55" spans="1:64" ht="24" hidden="1" customHeight="1">
      <c r="A55" s="83"/>
      <c r="B55" s="259"/>
      <c r="C55" s="326"/>
      <c r="D55" s="326"/>
      <c r="E55" s="327"/>
      <c r="F55" s="315"/>
      <c r="G55" s="328"/>
      <c r="H55" s="328"/>
      <c r="I55" s="328"/>
      <c r="J55" s="328"/>
      <c r="K55" s="328"/>
      <c r="L55" s="328"/>
      <c r="M55" s="328"/>
      <c r="N55" s="328"/>
      <c r="O55" s="328"/>
      <c r="P55" s="328"/>
      <c r="Q55" s="328"/>
      <c r="R55" s="328"/>
      <c r="S55" s="328"/>
      <c r="T55" s="328"/>
      <c r="U55" s="328"/>
      <c r="V55" s="328"/>
      <c r="W55" s="328"/>
      <c r="X55" s="328"/>
      <c r="Y55" s="328"/>
      <c r="Z55" s="328"/>
      <c r="AA55" s="328"/>
      <c r="AB55" s="328"/>
      <c r="AC55" s="329"/>
      <c r="AD55" s="270" t="s">
        <v>7</v>
      </c>
      <c r="AE55" s="273"/>
      <c r="AF55" s="272" t="str">
        <f t="shared" si="8"/>
        <v>Baik</v>
      </c>
      <c r="AG55" s="271"/>
      <c r="AH55" s="271"/>
      <c r="AI55" s="271"/>
      <c r="AJ55" s="273"/>
      <c r="AK55" s="306">
        <f t="shared" si="9"/>
        <v>0</v>
      </c>
      <c r="AL55" s="263">
        <f t="shared" si="6"/>
        <v>3</v>
      </c>
      <c r="AM55" s="275">
        <f t="shared" si="10"/>
        <v>0</v>
      </c>
      <c r="AN55" s="287"/>
      <c r="AO55" s="287"/>
      <c r="AP55" s="288"/>
      <c r="AQ55" s="87"/>
      <c r="AR55" s="87"/>
      <c r="AS55" s="19"/>
      <c r="AT55" s="19"/>
      <c r="AU55" s="19"/>
      <c r="AV55" s="19"/>
      <c r="AW55" s="19"/>
      <c r="AX55" s="19"/>
      <c r="AY55" s="19"/>
      <c r="AZ55" s="19"/>
      <c r="BA55" s="19"/>
      <c r="BB55" s="19"/>
      <c r="BC55" s="19"/>
      <c r="BD55" s="19"/>
      <c r="BE55" s="19"/>
      <c r="BF55" s="19"/>
      <c r="BG55" s="19"/>
      <c r="BH55" s="19"/>
      <c r="BI55" s="19"/>
      <c r="BJ55" s="19"/>
      <c r="BK55" s="19"/>
      <c r="BL55" s="19"/>
    </row>
    <row r="56" spans="1:64" ht="19.5" hidden="1" customHeight="1">
      <c r="A56" s="83"/>
      <c r="B56" s="259"/>
      <c r="C56" s="265"/>
      <c r="D56" s="277"/>
      <c r="E56" s="308"/>
      <c r="F56" s="330"/>
      <c r="G56" s="271"/>
      <c r="H56" s="271"/>
      <c r="I56" s="271"/>
      <c r="J56" s="271"/>
      <c r="K56" s="271"/>
      <c r="L56" s="271"/>
      <c r="M56" s="271"/>
      <c r="N56" s="271"/>
      <c r="O56" s="271"/>
      <c r="P56" s="271"/>
      <c r="Q56" s="271"/>
      <c r="R56" s="271"/>
      <c r="S56" s="271"/>
      <c r="T56" s="271"/>
      <c r="U56" s="271"/>
      <c r="V56" s="271"/>
      <c r="W56" s="271"/>
      <c r="X56" s="271"/>
      <c r="Y56" s="271"/>
      <c r="Z56" s="271"/>
      <c r="AA56" s="271"/>
      <c r="AB56" s="271"/>
      <c r="AC56" s="331"/>
      <c r="AD56" s="270" t="s">
        <v>7</v>
      </c>
      <c r="AE56" s="273"/>
      <c r="AF56" s="272" t="str">
        <f t="shared" si="8"/>
        <v>Baik</v>
      </c>
      <c r="AG56" s="271"/>
      <c r="AH56" s="271"/>
      <c r="AI56" s="271"/>
      <c r="AJ56" s="273"/>
      <c r="AK56" s="291">
        <f>SUM(AK49:AK55)</f>
        <v>5</v>
      </c>
      <c r="AL56" s="263">
        <f t="shared" si="6"/>
        <v>3</v>
      </c>
      <c r="AM56" s="291">
        <f>SUM(AM49:AM55)</f>
        <v>16</v>
      </c>
      <c r="AN56" s="293">
        <f>AM56/(AK56*4)*(100)</f>
        <v>80</v>
      </c>
      <c r="AO56" s="316">
        <f>IF(AN56&gt;=75,2,IF(AN56&gt;=33,1,0))</f>
        <v>2</v>
      </c>
      <c r="AP56" s="295"/>
      <c r="AQ56" s="318" t="s">
        <v>557</v>
      </c>
      <c r="AR56" s="87"/>
      <c r="AS56" s="19"/>
      <c r="AT56" s="19"/>
      <c r="AU56" s="19"/>
      <c r="AV56" s="19"/>
      <c r="AW56" s="19"/>
      <c r="AX56" s="19"/>
      <c r="AY56" s="19"/>
      <c r="AZ56" s="19"/>
      <c r="BA56" s="19"/>
      <c r="BB56" s="19"/>
      <c r="BC56" s="19"/>
      <c r="BD56" s="19"/>
      <c r="BE56" s="19"/>
      <c r="BF56" s="19"/>
      <c r="BG56" s="19"/>
      <c r="BH56" s="19"/>
      <c r="BI56" s="19"/>
      <c r="BJ56" s="19"/>
      <c r="BK56" s="19"/>
      <c r="BL56" s="19"/>
    </row>
    <row r="57" spans="1:64" ht="33.75" customHeight="1">
      <c r="A57" s="83"/>
      <c r="B57" s="259"/>
      <c r="C57" s="265"/>
      <c r="D57" s="297" t="s">
        <v>558</v>
      </c>
      <c r="E57" s="1374" t="s">
        <v>559</v>
      </c>
      <c r="F57" s="1287"/>
      <c r="G57" s="1287"/>
      <c r="H57" s="1287"/>
      <c r="I57" s="1287"/>
      <c r="J57" s="1287"/>
      <c r="K57" s="1287"/>
      <c r="L57" s="1287"/>
      <c r="M57" s="1287"/>
      <c r="N57" s="1287"/>
      <c r="O57" s="1287"/>
      <c r="P57" s="1287"/>
      <c r="Q57" s="1287"/>
      <c r="R57" s="1287"/>
      <c r="S57" s="1287"/>
      <c r="T57" s="1287"/>
      <c r="U57" s="1287"/>
      <c r="V57" s="1287"/>
      <c r="W57" s="1287"/>
      <c r="X57" s="1287"/>
      <c r="Y57" s="1287"/>
      <c r="Z57" s="1287"/>
      <c r="AA57" s="1287"/>
      <c r="AB57" s="1287"/>
      <c r="AC57" s="261"/>
      <c r="AD57" s="270"/>
      <c r="AE57" s="273"/>
      <c r="AF57" s="272"/>
      <c r="AG57" s="271"/>
      <c r="AH57" s="271"/>
      <c r="AI57" s="271"/>
      <c r="AJ57" s="332"/>
      <c r="AK57" s="320"/>
      <c r="AL57" s="263" t="str">
        <f t="shared" si="6"/>
        <v>0</v>
      </c>
      <c r="AM57" s="320"/>
      <c r="AN57" s="87"/>
      <c r="AO57" s="87"/>
      <c r="AP57" s="87"/>
      <c r="AQ57" s="296"/>
      <c r="AR57" s="87"/>
      <c r="AS57" s="19"/>
      <c r="AT57" s="19"/>
      <c r="AU57" s="19"/>
      <c r="AV57" s="19"/>
      <c r="AW57" s="19"/>
      <c r="AX57" s="19"/>
      <c r="AY57" s="19"/>
      <c r="AZ57" s="19"/>
      <c r="BA57" s="19"/>
      <c r="BB57" s="19"/>
      <c r="BC57" s="19"/>
      <c r="BD57" s="19"/>
      <c r="BE57" s="19"/>
      <c r="BF57" s="19"/>
      <c r="BG57" s="19"/>
      <c r="BH57" s="19"/>
      <c r="BI57" s="19"/>
      <c r="BJ57" s="19"/>
      <c r="BK57" s="19"/>
      <c r="BL57" s="19"/>
    </row>
    <row r="58" spans="1:64" ht="19.5" customHeight="1">
      <c r="A58" s="83"/>
      <c r="B58" s="259"/>
      <c r="C58" s="265"/>
      <c r="D58" s="298"/>
      <c r="E58" s="333" t="s">
        <v>525</v>
      </c>
      <c r="F58" s="267">
        <v>1</v>
      </c>
      <c r="G58" s="1371" t="s">
        <v>560</v>
      </c>
      <c r="H58" s="1287"/>
      <c r="I58" s="1287"/>
      <c r="J58" s="1287"/>
      <c r="K58" s="1287"/>
      <c r="L58" s="1287"/>
      <c r="M58" s="1287"/>
      <c r="N58" s="1287"/>
      <c r="O58" s="1287"/>
      <c r="P58" s="1287"/>
      <c r="Q58" s="1287"/>
      <c r="R58" s="1287"/>
      <c r="S58" s="1287"/>
      <c r="T58" s="1287"/>
      <c r="U58" s="1287"/>
      <c r="V58" s="1287"/>
      <c r="W58" s="1287"/>
      <c r="X58" s="1287"/>
      <c r="Y58" s="1287"/>
      <c r="Z58" s="1287"/>
      <c r="AA58" s="1287"/>
      <c r="AB58" s="1287"/>
      <c r="AC58" s="261"/>
      <c r="AD58" s="270" t="s">
        <v>7</v>
      </c>
      <c r="AE58" s="273"/>
      <c r="AF58" s="272" t="str">
        <f t="shared" ref="AF58:AF63" si="11">IF(AD58="A","Sempurna",IF(AD58="A-","mendekati sempurna",IF(AD58="B+","Baik sekali",IF(AD58="B","Baik",IF(AD58="B-","Memadai, hampir baik",IF(AD58="C+","Memadai, cukup plus",IF(AD58="C","Cukup",IF(AD58="D","Kurang","Tak ada bukti kinerja"))))))))</f>
        <v>Baik</v>
      </c>
      <c r="AG58" s="271"/>
      <c r="AH58" s="271"/>
      <c r="AI58" s="271"/>
      <c r="AJ58" s="273"/>
      <c r="AK58" s="301">
        <f t="shared" ref="AK58:AK62" si="12">COUNTA(G58)</f>
        <v>1</v>
      </c>
      <c r="AL58" s="263">
        <f t="shared" si="6"/>
        <v>3</v>
      </c>
      <c r="AM58" s="302">
        <f t="shared" ref="AM58:AM62" si="13">AK58*AL58</f>
        <v>3</v>
      </c>
      <c r="AN58" s="303"/>
      <c r="AO58" s="303"/>
      <c r="AP58" s="322"/>
      <c r="AQ58" s="87"/>
      <c r="AR58" s="87"/>
      <c r="AS58" s="19"/>
      <c r="AT58" s="19"/>
      <c r="AU58" s="19"/>
      <c r="AV58" s="19"/>
      <c r="AW58" s="19"/>
      <c r="AX58" s="19"/>
      <c r="AY58" s="19"/>
      <c r="AZ58" s="19"/>
      <c r="BA58" s="19"/>
      <c r="BB58" s="19"/>
      <c r="BC58" s="19"/>
      <c r="BD58" s="19"/>
      <c r="BE58" s="19"/>
      <c r="BF58" s="19"/>
      <c r="BG58" s="19"/>
      <c r="BH58" s="19"/>
      <c r="BI58" s="19"/>
      <c r="BJ58" s="19"/>
      <c r="BK58" s="19"/>
      <c r="BL58" s="19"/>
    </row>
    <row r="59" spans="1:64" ht="30" customHeight="1">
      <c r="A59" s="83"/>
      <c r="B59" s="259"/>
      <c r="C59" s="265"/>
      <c r="D59" s="265"/>
      <c r="E59" s="299" t="s">
        <v>538</v>
      </c>
      <c r="F59" s="275">
        <v>2</v>
      </c>
      <c r="G59" s="1387" t="s">
        <v>561</v>
      </c>
      <c r="H59" s="1287"/>
      <c r="I59" s="1287"/>
      <c r="J59" s="1287"/>
      <c r="K59" s="1287"/>
      <c r="L59" s="1287"/>
      <c r="M59" s="1287"/>
      <c r="N59" s="1287"/>
      <c r="O59" s="1287"/>
      <c r="P59" s="1287"/>
      <c r="Q59" s="1287"/>
      <c r="R59" s="1287"/>
      <c r="S59" s="1287"/>
      <c r="T59" s="1287"/>
      <c r="U59" s="1287"/>
      <c r="V59" s="1287"/>
      <c r="W59" s="1287"/>
      <c r="X59" s="1287"/>
      <c r="Y59" s="1287"/>
      <c r="Z59" s="1287"/>
      <c r="AA59" s="1287"/>
      <c r="AB59" s="1287"/>
      <c r="AC59" s="233"/>
      <c r="AD59" s="270" t="s">
        <v>4</v>
      </c>
      <c r="AE59" s="273"/>
      <c r="AF59" s="272" t="str">
        <f t="shared" si="11"/>
        <v>Sempurna</v>
      </c>
      <c r="AG59" s="271"/>
      <c r="AH59" s="271"/>
      <c r="AI59" s="271"/>
      <c r="AJ59" s="273"/>
      <c r="AK59" s="306">
        <f t="shared" si="12"/>
        <v>1</v>
      </c>
      <c r="AL59" s="263">
        <f t="shared" si="6"/>
        <v>4</v>
      </c>
      <c r="AM59" s="275">
        <f t="shared" si="13"/>
        <v>4</v>
      </c>
      <c r="AN59" s="287"/>
      <c r="AO59" s="287"/>
      <c r="AP59" s="288"/>
      <c r="AQ59" s="87"/>
      <c r="AR59" s="87"/>
      <c r="AS59" s="19"/>
      <c r="AT59" s="19"/>
      <c r="AU59" s="19"/>
      <c r="AV59" s="19"/>
      <c r="AW59" s="19"/>
      <c r="AX59" s="19"/>
      <c r="AY59" s="19"/>
      <c r="AZ59" s="19"/>
      <c r="BA59" s="19"/>
      <c r="BB59" s="19"/>
      <c r="BC59" s="19"/>
      <c r="BD59" s="19"/>
      <c r="BE59" s="19"/>
      <c r="BF59" s="19"/>
      <c r="BG59" s="19"/>
      <c r="BH59" s="19"/>
      <c r="BI59" s="19"/>
      <c r="BJ59" s="19"/>
      <c r="BK59" s="19"/>
      <c r="BL59" s="19"/>
    </row>
    <row r="60" spans="1:64" ht="39.75" customHeight="1">
      <c r="A60" s="83"/>
      <c r="B60" s="259"/>
      <c r="C60" s="326"/>
      <c r="D60" s="326"/>
      <c r="E60" s="327"/>
      <c r="F60" s="334">
        <v>3</v>
      </c>
      <c r="G60" s="1392" t="s">
        <v>562</v>
      </c>
      <c r="H60" s="1393"/>
      <c r="I60" s="1393"/>
      <c r="J60" s="1393"/>
      <c r="K60" s="1393"/>
      <c r="L60" s="1393"/>
      <c r="M60" s="1393"/>
      <c r="N60" s="1393"/>
      <c r="O60" s="1393"/>
      <c r="P60" s="1393"/>
      <c r="Q60" s="1393"/>
      <c r="R60" s="1393"/>
      <c r="S60" s="1393"/>
      <c r="T60" s="1393"/>
      <c r="U60" s="1393"/>
      <c r="V60" s="1393"/>
      <c r="W60" s="1393"/>
      <c r="X60" s="1393"/>
      <c r="Y60" s="1393"/>
      <c r="Z60" s="1393"/>
      <c r="AA60" s="1393"/>
      <c r="AB60" s="1393"/>
      <c r="AC60" s="335"/>
      <c r="AD60" s="270" t="s">
        <v>7</v>
      </c>
      <c r="AE60" s="273"/>
      <c r="AF60" s="272" t="str">
        <f t="shared" si="11"/>
        <v>Baik</v>
      </c>
      <c r="AG60" s="271"/>
      <c r="AH60" s="271"/>
      <c r="AI60" s="271"/>
      <c r="AJ60" s="273"/>
      <c r="AK60" s="306">
        <f t="shared" si="12"/>
        <v>1</v>
      </c>
      <c r="AL60" s="263">
        <f t="shared" si="6"/>
        <v>3</v>
      </c>
      <c r="AM60" s="275">
        <f t="shared" si="13"/>
        <v>3</v>
      </c>
      <c r="AN60" s="287"/>
      <c r="AO60" s="287"/>
      <c r="AP60" s="288"/>
      <c r="AQ60" s="87"/>
      <c r="AR60" s="87"/>
      <c r="AS60" s="19"/>
      <c r="AT60" s="19"/>
      <c r="AU60" s="19"/>
      <c r="AV60" s="19"/>
      <c r="AW60" s="19"/>
      <c r="AX60" s="19"/>
      <c r="AY60" s="19"/>
      <c r="AZ60" s="19"/>
      <c r="BA60" s="19"/>
      <c r="BB60" s="19"/>
      <c r="BC60" s="19"/>
      <c r="BD60" s="19"/>
      <c r="BE60" s="19"/>
      <c r="BF60" s="19"/>
      <c r="BG60" s="19"/>
      <c r="BH60" s="19"/>
      <c r="BI60" s="19"/>
      <c r="BJ60" s="19"/>
      <c r="BK60" s="19"/>
      <c r="BL60" s="19"/>
    </row>
    <row r="61" spans="1:64" ht="19.5" hidden="1" customHeight="1">
      <c r="A61" s="83"/>
      <c r="B61" s="259"/>
      <c r="C61" s="326"/>
      <c r="D61" s="326"/>
      <c r="E61" s="327"/>
      <c r="F61" s="334"/>
      <c r="G61" s="335"/>
      <c r="H61" s="335"/>
      <c r="I61" s="335"/>
      <c r="J61" s="335"/>
      <c r="K61" s="335"/>
      <c r="L61" s="335"/>
      <c r="M61" s="335"/>
      <c r="N61" s="335"/>
      <c r="O61" s="335"/>
      <c r="P61" s="335"/>
      <c r="Q61" s="335"/>
      <c r="R61" s="335"/>
      <c r="S61" s="335"/>
      <c r="T61" s="335"/>
      <c r="U61" s="335"/>
      <c r="V61" s="335"/>
      <c r="W61" s="335"/>
      <c r="X61" s="335"/>
      <c r="Y61" s="335"/>
      <c r="Z61" s="335"/>
      <c r="AA61" s="335"/>
      <c r="AB61" s="335"/>
      <c r="AC61" s="335"/>
      <c r="AD61" s="270" t="s">
        <v>7</v>
      </c>
      <c r="AE61" s="273"/>
      <c r="AF61" s="272" t="str">
        <f t="shared" si="11"/>
        <v>Baik</v>
      </c>
      <c r="AG61" s="271"/>
      <c r="AH61" s="271"/>
      <c r="AI61" s="271"/>
      <c r="AJ61" s="273"/>
      <c r="AK61" s="336">
        <f t="shared" si="12"/>
        <v>0</v>
      </c>
      <c r="AL61" s="263">
        <f t="shared" si="6"/>
        <v>3</v>
      </c>
      <c r="AM61" s="312">
        <f t="shared" si="13"/>
        <v>0</v>
      </c>
      <c r="AN61" s="287"/>
      <c r="AO61" s="287"/>
      <c r="AP61" s="288"/>
      <c r="AQ61" s="87"/>
      <c r="AR61" s="87"/>
      <c r="AS61" s="19"/>
      <c r="AT61" s="19"/>
      <c r="AU61" s="19"/>
      <c r="AV61" s="19"/>
      <c r="AW61" s="19"/>
      <c r="AX61" s="19"/>
      <c r="AY61" s="19"/>
      <c r="AZ61" s="19"/>
      <c r="BA61" s="19"/>
      <c r="BB61" s="19"/>
      <c r="BC61" s="19"/>
      <c r="BD61" s="19"/>
      <c r="BE61" s="19"/>
      <c r="BF61" s="19"/>
      <c r="BG61" s="19"/>
      <c r="BH61" s="19"/>
      <c r="BI61" s="19"/>
      <c r="BJ61" s="19"/>
      <c r="BK61" s="19"/>
      <c r="BL61" s="19"/>
    </row>
    <row r="62" spans="1:64" ht="19.5" hidden="1" customHeight="1">
      <c r="A62" s="83"/>
      <c r="B62" s="259"/>
      <c r="C62" s="265"/>
      <c r="D62" s="265"/>
      <c r="E62" s="308"/>
      <c r="F62" s="267"/>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70" t="s">
        <v>7</v>
      </c>
      <c r="AE62" s="273"/>
      <c r="AF62" s="272" t="str">
        <f t="shared" si="11"/>
        <v>Baik</v>
      </c>
      <c r="AG62" s="271"/>
      <c r="AH62" s="271"/>
      <c r="AI62" s="271"/>
      <c r="AJ62" s="273"/>
      <c r="AK62" s="263">
        <f t="shared" si="12"/>
        <v>0</v>
      </c>
      <c r="AL62" s="263">
        <f t="shared" si="6"/>
        <v>3</v>
      </c>
      <c r="AM62" s="263">
        <f t="shared" si="13"/>
        <v>0</v>
      </c>
      <c r="AN62" s="87"/>
      <c r="AO62" s="87"/>
      <c r="AP62" s="87"/>
      <c r="AQ62" s="87"/>
      <c r="AR62" s="87"/>
      <c r="AS62" s="19"/>
      <c r="AT62" s="19"/>
      <c r="AU62" s="19"/>
      <c r="AV62" s="19"/>
      <c r="AW62" s="19"/>
      <c r="AX62" s="19"/>
      <c r="AY62" s="19"/>
      <c r="AZ62" s="19"/>
      <c r="BA62" s="19"/>
      <c r="BB62" s="19"/>
      <c r="BC62" s="19"/>
      <c r="BD62" s="19"/>
      <c r="BE62" s="19"/>
      <c r="BF62" s="19"/>
      <c r="BG62" s="19"/>
      <c r="BH62" s="19"/>
      <c r="BI62" s="19"/>
      <c r="BJ62" s="19"/>
      <c r="BK62" s="19"/>
      <c r="BL62" s="19"/>
    </row>
    <row r="63" spans="1:64" ht="19.5" hidden="1" customHeight="1">
      <c r="A63" s="83"/>
      <c r="B63" s="259"/>
      <c r="C63" s="265"/>
      <c r="D63" s="265"/>
      <c r="E63" s="308"/>
      <c r="F63" s="314"/>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70" t="s">
        <v>7</v>
      </c>
      <c r="AE63" s="273"/>
      <c r="AF63" s="272" t="str">
        <f t="shared" si="11"/>
        <v>Baik</v>
      </c>
      <c r="AG63" s="271"/>
      <c r="AH63" s="271"/>
      <c r="AI63" s="271"/>
      <c r="AJ63" s="273"/>
      <c r="AK63" s="263">
        <f>SUM(AK58:AK62)</f>
        <v>3</v>
      </c>
      <c r="AL63" s="263">
        <f t="shared" si="6"/>
        <v>3</v>
      </c>
      <c r="AM63" s="263">
        <f>SUM(AM58:AM62)</f>
        <v>10</v>
      </c>
      <c r="AN63" s="337">
        <f>AM63/(AK63*4)*(100)</f>
        <v>83.333333333333343</v>
      </c>
      <c r="AO63" s="338">
        <f>IF(AN63&gt;79,2,IF(AN63&gt;=33,1,0))</f>
        <v>2</v>
      </c>
      <c r="AP63" s="339"/>
      <c r="AQ63" s="318" t="s">
        <v>557</v>
      </c>
      <c r="AR63" s="87"/>
      <c r="AS63" s="19"/>
      <c r="AT63" s="19"/>
      <c r="AU63" s="19"/>
      <c r="AV63" s="19"/>
      <c r="AW63" s="19"/>
      <c r="AX63" s="19"/>
      <c r="AY63" s="19"/>
      <c r="AZ63" s="19"/>
      <c r="BA63" s="19"/>
      <c r="BB63" s="19"/>
      <c r="BC63" s="19"/>
      <c r="BD63" s="19"/>
      <c r="BE63" s="19"/>
      <c r="BF63" s="19"/>
      <c r="BG63" s="19"/>
      <c r="BH63" s="19"/>
      <c r="BI63" s="19"/>
      <c r="BJ63" s="19"/>
      <c r="BK63" s="19"/>
      <c r="BL63" s="19"/>
    </row>
    <row r="64" spans="1:64" ht="24" customHeight="1">
      <c r="A64" s="83"/>
      <c r="B64" s="259"/>
      <c r="C64" s="265"/>
      <c r="D64" s="297" t="s">
        <v>563</v>
      </c>
      <c r="E64" s="340" t="s">
        <v>564</v>
      </c>
      <c r="F64" s="340"/>
      <c r="G64" s="340"/>
      <c r="H64" s="340"/>
      <c r="I64" s="341"/>
      <c r="J64" s="341"/>
      <c r="K64" s="341"/>
      <c r="L64" s="341"/>
      <c r="M64" s="341"/>
      <c r="N64" s="341"/>
      <c r="O64" s="341"/>
      <c r="P64" s="341"/>
      <c r="Q64" s="341"/>
      <c r="R64" s="341"/>
      <c r="S64" s="341"/>
      <c r="T64" s="341"/>
      <c r="U64" s="341"/>
      <c r="V64" s="341"/>
      <c r="W64" s="341"/>
      <c r="X64" s="341"/>
      <c r="Y64" s="341"/>
      <c r="Z64" s="341"/>
      <c r="AA64" s="341"/>
      <c r="AB64" s="341"/>
      <c r="AC64" s="342"/>
      <c r="AD64" s="270"/>
      <c r="AE64" s="273"/>
      <c r="AF64" s="272"/>
      <c r="AG64" s="271"/>
      <c r="AH64" s="271"/>
      <c r="AI64" s="271"/>
      <c r="AJ64" s="273"/>
      <c r="AK64" s="263"/>
      <c r="AL64" s="263" t="str">
        <f t="shared" si="6"/>
        <v>0</v>
      </c>
      <c r="AM64" s="263"/>
      <c r="AN64" s="87"/>
      <c r="AO64" s="87"/>
      <c r="AP64" s="87"/>
      <c r="AQ64" s="87"/>
      <c r="AR64" s="87"/>
      <c r="AS64" s="19"/>
      <c r="AT64" s="19"/>
      <c r="AU64" s="19"/>
      <c r="AV64" s="19"/>
      <c r="AW64" s="19"/>
      <c r="AX64" s="19"/>
      <c r="AY64" s="19"/>
      <c r="AZ64" s="19"/>
      <c r="BA64" s="19"/>
      <c r="BB64" s="19"/>
      <c r="BC64" s="19"/>
      <c r="BD64" s="19"/>
      <c r="BE64" s="19"/>
      <c r="BF64" s="19"/>
      <c r="BG64" s="19"/>
      <c r="BH64" s="19"/>
      <c r="BI64" s="19"/>
      <c r="BJ64" s="19"/>
      <c r="BK64" s="19"/>
      <c r="BL64" s="19"/>
    </row>
    <row r="65" spans="1:64" ht="30" customHeight="1">
      <c r="A65" s="83"/>
      <c r="B65" s="259"/>
      <c r="C65" s="265"/>
      <c r="D65" s="298"/>
      <c r="E65" s="333" t="s">
        <v>525</v>
      </c>
      <c r="F65" s="267">
        <v>1</v>
      </c>
      <c r="G65" s="1371" t="s">
        <v>565</v>
      </c>
      <c r="H65" s="1287"/>
      <c r="I65" s="1287"/>
      <c r="J65" s="1287"/>
      <c r="K65" s="1287"/>
      <c r="L65" s="1287"/>
      <c r="M65" s="1287"/>
      <c r="N65" s="1287"/>
      <c r="O65" s="1287"/>
      <c r="P65" s="1287"/>
      <c r="Q65" s="1287"/>
      <c r="R65" s="1287"/>
      <c r="S65" s="1287"/>
      <c r="T65" s="1287"/>
      <c r="U65" s="1287"/>
      <c r="V65" s="1287"/>
      <c r="W65" s="1287"/>
      <c r="X65" s="1287"/>
      <c r="Y65" s="1287"/>
      <c r="Z65" s="1287"/>
      <c r="AA65" s="1287"/>
      <c r="AB65" s="1287"/>
      <c r="AC65" s="261"/>
      <c r="AD65" s="270" t="s">
        <v>7</v>
      </c>
      <c r="AE65" s="273"/>
      <c r="AF65" s="272" t="str">
        <f t="shared" ref="AF65:AF75" si="14">IF(AD65="A","Sempurna",IF(AD65="A-","mendekati sempurna",IF(AD65="B+","Baik sekali",IF(AD65="B","Baik",IF(AD65="B-","Memadai, hampir baik",IF(AD65="C+","Memadai, cukup plus",IF(AD65="C","Cukup",IF(AD65="D","Kurang","Tak ada bukti kinerja"))))))))</f>
        <v>Baik</v>
      </c>
      <c r="AG65" s="271"/>
      <c r="AH65" s="271"/>
      <c r="AI65" s="271"/>
      <c r="AJ65" s="273"/>
      <c r="AK65" s="263">
        <f t="shared" ref="AK65:AK67" si="15">COUNTA(#REF!)</f>
        <v>1</v>
      </c>
      <c r="AL65" s="263">
        <f t="shared" si="6"/>
        <v>3</v>
      </c>
      <c r="AM65" s="263">
        <f t="shared" ref="AM65:AM74" si="16">AK65*AL65</f>
        <v>3</v>
      </c>
      <c r="AN65" s="87"/>
      <c r="AO65" s="87"/>
      <c r="AP65" s="87"/>
      <c r="AQ65" s="87"/>
      <c r="AR65" s="87"/>
      <c r="AS65" s="19"/>
      <c r="AT65" s="19"/>
      <c r="AU65" s="19"/>
      <c r="AV65" s="19"/>
      <c r="AW65" s="19"/>
      <c r="AX65" s="19"/>
      <c r="AY65" s="19"/>
      <c r="AZ65" s="19"/>
      <c r="BA65" s="19"/>
      <c r="BB65" s="19"/>
      <c r="BC65" s="19"/>
      <c r="BD65" s="19"/>
      <c r="BE65" s="19"/>
      <c r="BF65" s="19"/>
      <c r="BG65" s="19"/>
      <c r="BH65" s="19"/>
      <c r="BI65" s="19"/>
      <c r="BJ65" s="19"/>
      <c r="BK65" s="19"/>
      <c r="BL65" s="19"/>
    </row>
    <row r="66" spans="1:64" ht="19.5" customHeight="1">
      <c r="A66" s="83"/>
      <c r="B66" s="259"/>
      <c r="C66" s="265"/>
      <c r="D66" s="265"/>
      <c r="E66" s="343"/>
      <c r="F66" s="275">
        <v>2</v>
      </c>
      <c r="G66" s="1387" t="s">
        <v>566</v>
      </c>
      <c r="H66" s="1287"/>
      <c r="I66" s="1287"/>
      <c r="J66" s="1287"/>
      <c r="K66" s="1287"/>
      <c r="L66" s="1287"/>
      <c r="M66" s="1287"/>
      <c r="N66" s="1287"/>
      <c r="O66" s="1287"/>
      <c r="P66" s="1287"/>
      <c r="Q66" s="1287"/>
      <c r="R66" s="1287"/>
      <c r="S66" s="1287"/>
      <c r="T66" s="1287"/>
      <c r="U66" s="1287"/>
      <c r="V66" s="1287"/>
      <c r="W66" s="1287"/>
      <c r="X66" s="1287"/>
      <c r="Y66" s="1287"/>
      <c r="Z66" s="1287"/>
      <c r="AA66" s="1287"/>
      <c r="AB66" s="1287"/>
      <c r="AC66" s="261"/>
      <c r="AD66" s="270" t="s">
        <v>10</v>
      </c>
      <c r="AE66" s="273"/>
      <c r="AF66" s="272" t="str">
        <f t="shared" si="14"/>
        <v>Cukup</v>
      </c>
      <c r="AG66" s="271"/>
      <c r="AH66" s="271"/>
      <c r="AI66" s="271"/>
      <c r="AJ66" s="273"/>
      <c r="AK66" s="263">
        <f t="shared" si="15"/>
        <v>1</v>
      </c>
      <c r="AL66" s="263">
        <f t="shared" si="6"/>
        <v>2</v>
      </c>
      <c r="AM66" s="263">
        <f t="shared" si="16"/>
        <v>2</v>
      </c>
      <c r="AN66" s="87"/>
      <c r="AO66" s="87"/>
      <c r="AP66" s="87"/>
      <c r="AQ66" s="87"/>
      <c r="AR66" s="87"/>
      <c r="AS66" s="19"/>
      <c r="AT66" s="19"/>
      <c r="AU66" s="19"/>
      <c r="AV66" s="19"/>
      <c r="AW66" s="19"/>
      <c r="AX66" s="19"/>
      <c r="AY66" s="19"/>
      <c r="AZ66" s="19"/>
      <c r="BA66" s="19"/>
      <c r="BB66" s="19"/>
      <c r="BC66" s="19"/>
      <c r="BD66" s="19"/>
      <c r="BE66" s="19"/>
      <c r="BF66" s="19"/>
      <c r="BG66" s="19"/>
      <c r="BH66" s="19"/>
      <c r="BI66" s="19"/>
      <c r="BJ66" s="19"/>
      <c r="BK66" s="19"/>
      <c r="BL66" s="19"/>
    </row>
    <row r="67" spans="1:64" ht="19.5" customHeight="1">
      <c r="A67" s="83"/>
      <c r="B67" s="259"/>
      <c r="C67" s="265"/>
      <c r="D67" s="265"/>
      <c r="E67" s="343"/>
      <c r="F67" s="275">
        <v>3</v>
      </c>
      <c r="G67" s="1371" t="s">
        <v>567</v>
      </c>
      <c r="H67" s="1287"/>
      <c r="I67" s="1287"/>
      <c r="J67" s="1287"/>
      <c r="K67" s="1287"/>
      <c r="L67" s="1287"/>
      <c r="M67" s="1287"/>
      <c r="N67" s="1287"/>
      <c r="O67" s="1287"/>
      <c r="P67" s="1287"/>
      <c r="Q67" s="1287"/>
      <c r="R67" s="1287"/>
      <c r="S67" s="1287"/>
      <c r="T67" s="1287"/>
      <c r="U67" s="1287"/>
      <c r="V67" s="1287"/>
      <c r="W67" s="1287"/>
      <c r="X67" s="1287"/>
      <c r="Y67" s="1287"/>
      <c r="Z67" s="1287"/>
      <c r="AA67" s="1287"/>
      <c r="AB67" s="1287"/>
      <c r="AC67" s="261"/>
      <c r="AD67" s="270" t="s">
        <v>7</v>
      </c>
      <c r="AE67" s="273"/>
      <c r="AF67" s="272" t="str">
        <f t="shared" si="14"/>
        <v>Baik</v>
      </c>
      <c r="AG67" s="271"/>
      <c r="AH67" s="271"/>
      <c r="AI67" s="271"/>
      <c r="AJ67" s="273"/>
      <c r="AK67" s="263">
        <f t="shared" si="15"/>
        <v>1</v>
      </c>
      <c r="AL67" s="263">
        <f t="shared" si="6"/>
        <v>3</v>
      </c>
      <c r="AM67" s="263">
        <f t="shared" si="16"/>
        <v>3</v>
      </c>
      <c r="AN67" s="87"/>
      <c r="AO67" s="87"/>
      <c r="AP67" s="87"/>
      <c r="AQ67" s="87"/>
      <c r="AR67" s="87"/>
      <c r="AS67" s="19"/>
      <c r="AT67" s="19"/>
      <c r="AU67" s="19"/>
      <c r="AV67" s="19"/>
      <c r="AW67" s="19"/>
      <c r="AX67" s="19"/>
      <c r="AY67" s="19"/>
      <c r="AZ67" s="19"/>
      <c r="BA67" s="19"/>
      <c r="BB67" s="19"/>
      <c r="BC67" s="19"/>
      <c r="BD67" s="19"/>
      <c r="BE67" s="19"/>
      <c r="BF67" s="19"/>
      <c r="BG67" s="19"/>
      <c r="BH67" s="19"/>
      <c r="BI67" s="19"/>
      <c r="BJ67" s="19"/>
      <c r="BK67" s="19"/>
      <c r="BL67" s="19"/>
    </row>
    <row r="68" spans="1:64" ht="19.5" customHeight="1">
      <c r="A68" s="83"/>
      <c r="B68" s="259"/>
      <c r="C68" s="265"/>
      <c r="D68" s="265"/>
      <c r="E68" s="343"/>
      <c r="F68" s="267">
        <v>4</v>
      </c>
      <c r="G68" s="1372" t="s">
        <v>568</v>
      </c>
      <c r="H68" s="1312"/>
      <c r="I68" s="1312"/>
      <c r="J68" s="1312"/>
      <c r="K68" s="1312"/>
      <c r="L68" s="1312"/>
      <c r="M68" s="1312"/>
      <c r="N68" s="1312"/>
      <c r="O68" s="1312"/>
      <c r="P68" s="1312"/>
      <c r="Q68" s="1312"/>
      <c r="R68" s="1312"/>
      <c r="S68" s="1312"/>
      <c r="T68" s="1312"/>
      <c r="U68" s="1312"/>
      <c r="V68" s="1312"/>
      <c r="W68" s="1312"/>
      <c r="X68" s="1312"/>
      <c r="Y68" s="1312"/>
      <c r="Z68" s="1312"/>
      <c r="AA68" s="1312"/>
      <c r="AB68" s="1312"/>
      <c r="AC68" s="300"/>
      <c r="AD68" s="270" t="s">
        <v>7</v>
      </c>
      <c r="AE68" s="273"/>
      <c r="AF68" s="272" t="str">
        <f t="shared" si="14"/>
        <v>Baik</v>
      </c>
      <c r="AG68" s="271"/>
      <c r="AH68" s="271"/>
      <c r="AI68" s="271"/>
      <c r="AJ68" s="273"/>
      <c r="AK68" s="263">
        <f t="shared" ref="AK68:AK74" si="17">COUNTA(G68)</f>
        <v>1</v>
      </c>
      <c r="AL68" s="263">
        <f t="shared" si="6"/>
        <v>3</v>
      </c>
      <c r="AM68" s="263">
        <f t="shared" si="16"/>
        <v>3</v>
      </c>
      <c r="AN68" s="87"/>
      <c r="AO68" s="87"/>
      <c r="AP68" s="87"/>
      <c r="AQ68" s="87"/>
      <c r="AR68" s="87"/>
      <c r="AS68" s="19"/>
      <c r="AT68" s="19"/>
      <c r="AU68" s="19"/>
      <c r="AV68" s="19"/>
      <c r="AW68" s="19"/>
      <c r="AX68" s="19"/>
      <c r="AY68" s="19"/>
      <c r="AZ68" s="19"/>
      <c r="BA68" s="19"/>
      <c r="BB68" s="19"/>
      <c r="BC68" s="19"/>
      <c r="BD68" s="19"/>
      <c r="BE68" s="19"/>
      <c r="BF68" s="19"/>
      <c r="BG68" s="19"/>
      <c r="BH68" s="19"/>
      <c r="BI68" s="19"/>
      <c r="BJ68" s="19"/>
      <c r="BK68" s="19"/>
      <c r="BL68" s="19"/>
    </row>
    <row r="69" spans="1:64" ht="21.75" customHeight="1">
      <c r="A69" s="83"/>
      <c r="B69" s="259"/>
      <c r="C69" s="265"/>
      <c r="D69" s="265"/>
      <c r="E69" s="343" t="s">
        <v>538</v>
      </c>
      <c r="F69" s="275">
        <v>5</v>
      </c>
      <c r="G69" s="1371" t="s">
        <v>569</v>
      </c>
      <c r="H69" s="1287"/>
      <c r="I69" s="1287"/>
      <c r="J69" s="1287"/>
      <c r="K69" s="1287"/>
      <c r="L69" s="1287"/>
      <c r="M69" s="1287"/>
      <c r="N69" s="1287"/>
      <c r="O69" s="1287"/>
      <c r="P69" s="1287"/>
      <c r="Q69" s="1287"/>
      <c r="R69" s="1287"/>
      <c r="S69" s="1287"/>
      <c r="T69" s="1287"/>
      <c r="U69" s="1287"/>
      <c r="V69" s="1287"/>
      <c r="W69" s="1287"/>
      <c r="X69" s="1287"/>
      <c r="Y69" s="1287"/>
      <c r="Z69" s="1287"/>
      <c r="AA69" s="1287"/>
      <c r="AB69" s="1287"/>
      <c r="AC69" s="344"/>
      <c r="AD69" s="270" t="s">
        <v>7</v>
      </c>
      <c r="AE69" s="273"/>
      <c r="AF69" s="272" t="str">
        <f t="shared" si="14"/>
        <v>Baik</v>
      </c>
      <c r="AG69" s="271"/>
      <c r="AH69" s="271"/>
      <c r="AI69" s="271"/>
      <c r="AJ69" s="273"/>
      <c r="AK69" s="263">
        <f t="shared" si="17"/>
        <v>1</v>
      </c>
      <c r="AL69" s="263">
        <f t="shared" si="6"/>
        <v>3</v>
      </c>
      <c r="AM69" s="263">
        <f t="shared" si="16"/>
        <v>3</v>
      </c>
      <c r="AN69" s="87"/>
      <c r="AO69" s="87"/>
      <c r="AP69" s="87"/>
      <c r="AQ69" s="87"/>
      <c r="AR69" s="87"/>
      <c r="AS69" s="19"/>
      <c r="AT69" s="19"/>
      <c r="AU69" s="19"/>
      <c r="AV69" s="19"/>
      <c r="AW69" s="19"/>
      <c r="AX69" s="19"/>
      <c r="AY69" s="19"/>
      <c r="AZ69" s="19"/>
      <c r="BA69" s="19"/>
      <c r="BB69" s="19"/>
      <c r="BC69" s="19"/>
      <c r="BD69" s="19"/>
      <c r="BE69" s="19"/>
      <c r="BF69" s="19"/>
      <c r="BG69" s="19"/>
      <c r="BH69" s="19"/>
      <c r="BI69" s="19"/>
      <c r="BJ69" s="19"/>
      <c r="BK69" s="19"/>
      <c r="BL69" s="19"/>
    </row>
    <row r="70" spans="1:64" ht="30" customHeight="1">
      <c r="A70" s="83"/>
      <c r="B70" s="259"/>
      <c r="C70" s="265"/>
      <c r="D70" s="265"/>
      <c r="E70" s="308"/>
      <c r="F70" s="275">
        <v>6</v>
      </c>
      <c r="G70" s="1371" t="s">
        <v>570</v>
      </c>
      <c r="H70" s="1287"/>
      <c r="I70" s="1287"/>
      <c r="J70" s="1287"/>
      <c r="K70" s="1287"/>
      <c r="L70" s="1287"/>
      <c r="M70" s="1287"/>
      <c r="N70" s="1287"/>
      <c r="O70" s="1287"/>
      <c r="P70" s="1287"/>
      <c r="Q70" s="1287"/>
      <c r="R70" s="1287"/>
      <c r="S70" s="1287"/>
      <c r="T70" s="1287"/>
      <c r="U70" s="1287"/>
      <c r="V70" s="1287"/>
      <c r="W70" s="1287"/>
      <c r="X70" s="1287"/>
      <c r="Y70" s="1287"/>
      <c r="Z70" s="1287"/>
      <c r="AA70" s="1287"/>
      <c r="AB70" s="1287"/>
      <c r="AC70" s="261"/>
      <c r="AD70" s="270" t="s">
        <v>7</v>
      </c>
      <c r="AE70" s="273"/>
      <c r="AF70" s="272" t="str">
        <f t="shared" si="14"/>
        <v>Baik</v>
      </c>
      <c r="AG70" s="271"/>
      <c r="AH70" s="271"/>
      <c r="AI70" s="271"/>
      <c r="AJ70" s="273"/>
      <c r="AK70" s="263">
        <f t="shared" si="17"/>
        <v>1</v>
      </c>
      <c r="AL70" s="263">
        <f t="shared" si="6"/>
        <v>3</v>
      </c>
      <c r="AM70" s="263">
        <f t="shared" si="16"/>
        <v>3</v>
      </c>
      <c r="AN70" s="87"/>
      <c r="AO70" s="87"/>
      <c r="AP70" s="87"/>
      <c r="AQ70" s="87"/>
      <c r="AR70" s="87"/>
      <c r="AS70" s="19"/>
      <c r="AT70" s="19"/>
      <c r="AU70" s="19"/>
      <c r="AV70" s="19"/>
      <c r="AW70" s="19"/>
      <c r="AX70" s="19"/>
      <c r="AY70" s="19"/>
      <c r="AZ70" s="19"/>
      <c r="BA70" s="19"/>
      <c r="BB70" s="19"/>
      <c r="BC70" s="19"/>
      <c r="BD70" s="19"/>
      <c r="BE70" s="19"/>
      <c r="BF70" s="19"/>
      <c r="BG70" s="19"/>
      <c r="BH70" s="19"/>
      <c r="BI70" s="19"/>
      <c r="BJ70" s="19"/>
      <c r="BK70" s="19"/>
      <c r="BL70" s="19"/>
    </row>
    <row r="71" spans="1:64" ht="30" customHeight="1">
      <c r="A71" s="83"/>
      <c r="B71" s="259"/>
      <c r="C71" s="265"/>
      <c r="D71" s="265"/>
      <c r="E71" s="308"/>
      <c r="F71" s="267">
        <v>7</v>
      </c>
      <c r="G71" s="1371" t="s">
        <v>571</v>
      </c>
      <c r="H71" s="1287"/>
      <c r="I71" s="1287"/>
      <c r="J71" s="1287"/>
      <c r="K71" s="1287"/>
      <c r="L71" s="1287"/>
      <c r="M71" s="1287"/>
      <c r="N71" s="1287"/>
      <c r="O71" s="1287"/>
      <c r="P71" s="1287"/>
      <c r="Q71" s="1287"/>
      <c r="R71" s="1287"/>
      <c r="S71" s="1287"/>
      <c r="T71" s="1287"/>
      <c r="U71" s="1287"/>
      <c r="V71" s="1287"/>
      <c r="W71" s="1287"/>
      <c r="X71" s="1287"/>
      <c r="Y71" s="1287"/>
      <c r="Z71" s="1287"/>
      <c r="AA71" s="1287"/>
      <c r="AB71" s="1293"/>
      <c r="AC71" s="261"/>
      <c r="AD71" s="270" t="s">
        <v>4</v>
      </c>
      <c r="AE71" s="273"/>
      <c r="AF71" s="272" t="str">
        <f t="shared" si="14"/>
        <v>Sempurna</v>
      </c>
      <c r="AG71" s="271"/>
      <c r="AH71" s="271"/>
      <c r="AI71" s="271"/>
      <c r="AJ71" s="273"/>
      <c r="AK71" s="263">
        <f t="shared" si="17"/>
        <v>1</v>
      </c>
      <c r="AL71" s="263">
        <f t="shared" si="6"/>
        <v>4</v>
      </c>
      <c r="AM71" s="263">
        <f t="shared" si="16"/>
        <v>4</v>
      </c>
      <c r="AN71" s="87"/>
      <c r="AO71" s="87"/>
      <c r="AP71" s="87"/>
      <c r="AQ71" s="87"/>
      <c r="AR71" s="87"/>
      <c r="AS71" s="19"/>
      <c r="AT71" s="19"/>
      <c r="AU71" s="19"/>
      <c r="AV71" s="19"/>
      <c r="AW71" s="19"/>
      <c r="AX71" s="19"/>
      <c r="AY71" s="19"/>
      <c r="AZ71" s="19"/>
      <c r="BA71" s="19"/>
      <c r="BB71" s="19"/>
      <c r="BC71" s="19"/>
      <c r="BD71" s="19"/>
      <c r="BE71" s="19"/>
      <c r="BF71" s="19"/>
      <c r="BG71" s="19"/>
      <c r="BH71" s="19"/>
      <c r="BI71" s="19"/>
      <c r="BJ71" s="19"/>
      <c r="BK71" s="19"/>
      <c r="BL71" s="19"/>
    </row>
    <row r="72" spans="1:64" ht="19.5" customHeight="1">
      <c r="A72" s="83"/>
      <c r="B72" s="259"/>
      <c r="C72" s="277"/>
      <c r="D72" s="277"/>
      <c r="E72" s="313"/>
      <c r="F72" s="267">
        <v>8</v>
      </c>
      <c r="G72" s="1387" t="s">
        <v>572</v>
      </c>
      <c r="H72" s="1287"/>
      <c r="I72" s="1287"/>
      <c r="J72" s="1287"/>
      <c r="K72" s="1287"/>
      <c r="L72" s="1287"/>
      <c r="M72" s="1287"/>
      <c r="N72" s="1287"/>
      <c r="O72" s="1287"/>
      <c r="P72" s="1287"/>
      <c r="Q72" s="1287"/>
      <c r="R72" s="1287"/>
      <c r="S72" s="1287"/>
      <c r="T72" s="1287"/>
      <c r="U72" s="1287"/>
      <c r="V72" s="1287"/>
      <c r="W72" s="1287"/>
      <c r="X72" s="1287"/>
      <c r="Y72" s="1287"/>
      <c r="Z72" s="1287"/>
      <c r="AA72" s="1287"/>
      <c r="AB72" s="1293"/>
      <c r="AC72" s="344"/>
      <c r="AD72" s="270" t="s">
        <v>7</v>
      </c>
      <c r="AE72" s="273"/>
      <c r="AF72" s="272" t="str">
        <f t="shared" si="14"/>
        <v>Baik</v>
      </c>
      <c r="AG72" s="271"/>
      <c r="AH72" s="271"/>
      <c r="AI72" s="271"/>
      <c r="AJ72" s="273"/>
      <c r="AK72" s="263">
        <f t="shared" si="17"/>
        <v>1</v>
      </c>
      <c r="AL72" s="263">
        <f t="shared" si="6"/>
        <v>3</v>
      </c>
      <c r="AM72" s="263">
        <f t="shared" si="16"/>
        <v>3</v>
      </c>
      <c r="AN72" s="87"/>
      <c r="AO72" s="87"/>
      <c r="AP72" s="87"/>
      <c r="AQ72" s="87"/>
      <c r="AR72" s="87"/>
      <c r="AS72" s="19"/>
      <c r="AT72" s="19"/>
      <c r="AU72" s="19"/>
      <c r="AV72" s="19"/>
      <c r="AW72" s="19"/>
      <c r="AX72" s="19"/>
      <c r="AY72" s="19"/>
      <c r="AZ72" s="19"/>
      <c r="BA72" s="19"/>
      <c r="BB72" s="19"/>
      <c r="BC72" s="19"/>
      <c r="BD72" s="19"/>
      <c r="BE72" s="19"/>
      <c r="BF72" s="19"/>
      <c r="BG72" s="19"/>
      <c r="BH72" s="19"/>
      <c r="BI72" s="19"/>
      <c r="BJ72" s="19"/>
      <c r="BK72" s="19"/>
      <c r="BL72" s="19"/>
    </row>
    <row r="73" spans="1:64" ht="19.5" hidden="1" customHeight="1">
      <c r="A73" s="83"/>
      <c r="B73" s="259"/>
      <c r="C73" s="265"/>
      <c r="D73" s="265"/>
      <c r="E73" s="345"/>
      <c r="F73" s="267"/>
      <c r="G73" s="346"/>
      <c r="H73" s="346"/>
      <c r="I73" s="346"/>
      <c r="J73" s="346"/>
      <c r="K73" s="346"/>
      <c r="L73" s="346"/>
      <c r="M73" s="346"/>
      <c r="N73" s="346"/>
      <c r="O73" s="346"/>
      <c r="P73" s="346"/>
      <c r="Q73" s="346"/>
      <c r="R73" s="346"/>
      <c r="S73" s="346"/>
      <c r="T73" s="346"/>
      <c r="U73" s="346"/>
      <c r="V73" s="346"/>
      <c r="W73" s="346"/>
      <c r="X73" s="346"/>
      <c r="Y73" s="346"/>
      <c r="Z73" s="346"/>
      <c r="AA73" s="346"/>
      <c r="AB73" s="346"/>
      <c r="AC73" s="325"/>
      <c r="AD73" s="270" t="s">
        <v>7</v>
      </c>
      <c r="AE73" s="273"/>
      <c r="AF73" s="272" t="str">
        <f t="shared" si="14"/>
        <v>Baik</v>
      </c>
      <c r="AG73" s="271"/>
      <c r="AH73" s="271"/>
      <c r="AI73" s="271"/>
      <c r="AJ73" s="273"/>
      <c r="AK73" s="263">
        <f t="shared" si="17"/>
        <v>0</v>
      </c>
      <c r="AL73" s="263">
        <f t="shared" si="6"/>
        <v>3</v>
      </c>
      <c r="AM73" s="263">
        <f t="shared" si="16"/>
        <v>0</v>
      </c>
      <c r="AN73" s="87"/>
      <c r="AO73" s="87"/>
      <c r="AP73" s="87"/>
      <c r="AQ73" s="87"/>
      <c r="AR73" s="87"/>
      <c r="AS73" s="19"/>
      <c r="AT73" s="19"/>
      <c r="AU73" s="19"/>
      <c r="AV73" s="19"/>
      <c r="AW73" s="19"/>
      <c r="AX73" s="19"/>
      <c r="AY73" s="19"/>
      <c r="AZ73" s="19"/>
      <c r="BA73" s="19"/>
      <c r="BB73" s="19"/>
      <c r="BC73" s="19"/>
      <c r="BD73" s="19"/>
      <c r="BE73" s="19"/>
      <c r="BF73" s="19"/>
      <c r="BG73" s="19"/>
      <c r="BH73" s="19"/>
      <c r="BI73" s="19"/>
      <c r="BJ73" s="19"/>
      <c r="BK73" s="19"/>
      <c r="BL73" s="19"/>
    </row>
    <row r="74" spans="1:64" ht="19.5" hidden="1" customHeight="1">
      <c r="A74" s="83"/>
      <c r="B74" s="259"/>
      <c r="C74" s="326"/>
      <c r="D74" s="326"/>
      <c r="E74" s="347"/>
      <c r="F74" s="315"/>
      <c r="G74" s="348"/>
      <c r="H74" s="348"/>
      <c r="I74" s="348"/>
      <c r="J74" s="348"/>
      <c r="K74" s="348"/>
      <c r="L74" s="348"/>
      <c r="M74" s="348"/>
      <c r="N74" s="348"/>
      <c r="O74" s="348"/>
      <c r="P74" s="348"/>
      <c r="Q74" s="348"/>
      <c r="R74" s="348"/>
      <c r="S74" s="348"/>
      <c r="T74" s="348"/>
      <c r="U74" s="348"/>
      <c r="V74" s="348"/>
      <c r="W74" s="348"/>
      <c r="X74" s="348"/>
      <c r="Y74" s="348"/>
      <c r="Z74" s="348"/>
      <c r="AA74" s="348"/>
      <c r="AB74" s="348"/>
      <c r="AC74" s="349"/>
      <c r="AD74" s="270" t="s">
        <v>7</v>
      </c>
      <c r="AE74" s="273"/>
      <c r="AF74" s="272" t="str">
        <f t="shared" si="14"/>
        <v>Baik</v>
      </c>
      <c r="AG74" s="271"/>
      <c r="AH74" s="271"/>
      <c r="AI74" s="271"/>
      <c r="AJ74" s="273"/>
      <c r="AK74" s="263">
        <f t="shared" si="17"/>
        <v>0</v>
      </c>
      <c r="AL74" s="263">
        <f t="shared" si="6"/>
        <v>3</v>
      </c>
      <c r="AM74" s="263">
        <f t="shared" si="16"/>
        <v>0</v>
      </c>
      <c r="AN74" s="87"/>
      <c r="AO74" s="87"/>
      <c r="AP74" s="87"/>
      <c r="AQ74" s="87"/>
      <c r="AR74" s="87"/>
      <c r="AS74" s="19"/>
      <c r="AT74" s="19"/>
      <c r="AU74" s="19"/>
      <c r="AV74" s="19"/>
      <c r="AW74" s="19"/>
      <c r="AX74" s="19"/>
      <c r="AY74" s="19"/>
      <c r="AZ74" s="19"/>
      <c r="BA74" s="19"/>
      <c r="BB74" s="19"/>
      <c r="BC74" s="19"/>
      <c r="BD74" s="19"/>
      <c r="BE74" s="19"/>
      <c r="BF74" s="19"/>
      <c r="BG74" s="19"/>
      <c r="BH74" s="19"/>
      <c r="BI74" s="19"/>
      <c r="BJ74" s="19"/>
      <c r="BK74" s="19"/>
      <c r="BL74" s="19"/>
    </row>
    <row r="75" spans="1:64" ht="19.5" hidden="1" customHeight="1">
      <c r="A75" s="83"/>
      <c r="B75" s="259"/>
      <c r="C75" s="265"/>
      <c r="D75" s="277"/>
      <c r="E75" s="345"/>
      <c r="F75" s="330"/>
      <c r="G75" s="350"/>
      <c r="H75" s="350"/>
      <c r="I75" s="350"/>
      <c r="J75" s="350"/>
      <c r="K75" s="350"/>
      <c r="L75" s="350"/>
      <c r="M75" s="350"/>
      <c r="N75" s="350"/>
      <c r="O75" s="350"/>
      <c r="P75" s="350"/>
      <c r="Q75" s="350"/>
      <c r="R75" s="350"/>
      <c r="S75" s="350"/>
      <c r="T75" s="350"/>
      <c r="U75" s="350"/>
      <c r="V75" s="350"/>
      <c r="W75" s="350"/>
      <c r="X75" s="350"/>
      <c r="Y75" s="350"/>
      <c r="Z75" s="350"/>
      <c r="AA75" s="350"/>
      <c r="AB75" s="350"/>
      <c r="AC75" s="351"/>
      <c r="AD75" s="270" t="s">
        <v>7</v>
      </c>
      <c r="AE75" s="273"/>
      <c r="AF75" s="272" t="str">
        <f t="shared" si="14"/>
        <v>Baik</v>
      </c>
      <c r="AG75" s="271"/>
      <c r="AH75" s="271"/>
      <c r="AI75" s="271"/>
      <c r="AJ75" s="273"/>
      <c r="AK75" s="263">
        <f>SUM(AK65:AK74)</f>
        <v>8</v>
      </c>
      <c r="AL75" s="263">
        <f t="shared" si="6"/>
        <v>3</v>
      </c>
      <c r="AM75" s="263">
        <f>SUM(AM65:AM74)</f>
        <v>24</v>
      </c>
      <c r="AN75" s="352">
        <f>AM75/(AK75*4)*(100)</f>
        <v>75</v>
      </c>
      <c r="AO75" s="338">
        <f>IF(AN75&gt;79,2,IF(AN75&gt;=33,1,0))</f>
        <v>1</v>
      </c>
      <c r="AP75" s="87"/>
      <c r="AQ75" s="318" t="s">
        <v>516</v>
      </c>
      <c r="AR75" s="87"/>
      <c r="AS75" s="19"/>
      <c r="AT75" s="19"/>
      <c r="AU75" s="19"/>
      <c r="AV75" s="19"/>
      <c r="AW75" s="19"/>
      <c r="AX75" s="19"/>
      <c r="AY75" s="19"/>
      <c r="AZ75" s="19"/>
      <c r="BA75" s="19"/>
      <c r="BB75" s="19"/>
      <c r="BC75" s="19"/>
      <c r="BD75" s="19"/>
      <c r="BE75" s="19"/>
      <c r="BF75" s="19"/>
      <c r="BG75" s="19"/>
      <c r="BH75" s="19"/>
      <c r="BI75" s="19"/>
      <c r="BJ75" s="19"/>
      <c r="BK75" s="19"/>
      <c r="BL75" s="19"/>
    </row>
    <row r="76" spans="1:64" ht="39.75" customHeight="1">
      <c r="A76" s="83"/>
      <c r="B76" s="259"/>
      <c r="C76" s="265"/>
      <c r="D76" s="239" t="s">
        <v>573</v>
      </c>
      <c r="E76" s="1374" t="s">
        <v>574</v>
      </c>
      <c r="F76" s="1287"/>
      <c r="G76" s="1287"/>
      <c r="H76" s="1287"/>
      <c r="I76" s="1287"/>
      <c r="J76" s="1287"/>
      <c r="K76" s="1287"/>
      <c r="L76" s="1287"/>
      <c r="M76" s="1287"/>
      <c r="N76" s="1287"/>
      <c r="O76" s="1287"/>
      <c r="P76" s="1287"/>
      <c r="Q76" s="1287"/>
      <c r="R76" s="1287"/>
      <c r="S76" s="1287"/>
      <c r="T76" s="1287"/>
      <c r="U76" s="1287"/>
      <c r="V76" s="1287"/>
      <c r="W76" s="1287"/>
      <c r="X76" s="1287"/>
      <c r="Y76" s="1287"/>
      <c r="Z76" s="1287"/>
      <c r="AA76" s="1287"/>
      <c r="AB76" s="1287"/>
      <c r="AC76" s="319"/>
      <c r="AD76" s="270"/>
      <c r="AE76" s="273"/>
      <c r="AF76" s="272"/>
      <c r="AG76" s="271"/>
      <c r="AH76" s="271"/>
      <c r="AI76" s="271"/>
      <c r="AJ76" s="273"/>
      <c r="AK76" s="263"/>
      <c r="AL76" s="263" t="str">
        <f t="shared" si="6"/>
        <v>0</v>
      </c>
      <c r="AM76" s="263"/>
      <c r="AN76" s="87"/>
      <c r="AO76" s="87"/>
      <c r="AP76" s="87"/>
      <c r="AQ76" s="87"/>
      <c r="AR76" s="87"/>
      <c r="AS76" s="19"/>
      <c r="AT76" s="19"/>
      <c r="AU76" s="19"/>
      <c r="AV76" s="19"/>
      <c r="AW76" s="19"/>
      <c r="AX76" s="19"/>
      <c r="AY76" s="19"/>
      <c r="AZ76" s="19"/>
      <c r="BA76" s="19"/>
      <c r="BB76" s="19"/>
      <c r="BC76" s="19"/>
      <c r="BD76" s="19"/>
      <c r="BE76" s="19"/>
      <c r="BF76" s="19"/>
      <c r="BG76" s="19"/>
      <c r="BH76" s="19"/>
      <c r="BI76" s="19"/>
      <c r="BJ76" s="19"/>
      <c r="BK76" s="19"/>
      <c r="BL76" s="19"/>
    </row>
    <row r="77" spans="1:64" ht="30" customHeight="1">
      <c r="A77" s="83"/>
      <c r="B77" s="259"/>
      <c r="C77" s="265"/>
      <c r="D77" s="298"/>
      <c r="E77" s="353" t="s">
        <v>532</v>
      </c>
      <c r="F77" s="267">
        <v>1</v>
      </c>
      <c r="G77" s="1371" t="s">
        <v>575</v>
      </c>
      <c r="H77" s="1287"/>
      <c r="I77" s="1287"/>
      <c r="J77" s="1287"/>
      <c r="K77" s="1287"/>
      <c r="L77" s="1287"/>
      <c r="M77" s="1287"/>
      <c r="N77" s="1287"/>
      <c r="O77" s="1287"/>
      <c r="P77" s="1287"/>
      <c r="Q77" s="1287"/>
      <c r="R77" s="1287"/>
      <c r="S77" s="1287"/>
      <c r="T77" s="1287"/>
      <c r="U77" s="1287"/>
      <c r="V77" s="1287"/>
      <c r="W77" s="1287"/>
      <c r="X77" s="1287"/>
      <c r="Y77" s="1287"/>
      <c r="Z77" s="1287"/>
      <c r="AA77" s="1287"/>
      <c r="AB77" s="1287"/>
      <c r="AC77" s="344"/>
      <c r="AD77" s="270" t="s">
        <v>7</v>
      </c>
      <c r="AE77" s="273"/>
      <c r="AF77" s="272" t="str">
        <f t="shared" ref="AF77:AF83" si="18">IF(AD77="A","Sempurna",IF(AD77="A-","mendekati sempurna",IF(AD77="B+","Baik sekali",IF(AD77="B","Baik",IF(AD77="B-","Memadai, hampir baik",IF(AD77="C+","Memadai, cukup plus",IF(AD77="C","Cukup",IF(AD77="D","Kurang","Tak ada bukti kinerja"))))))))</f>
        <v>Baik</v>
      </c>
      <c r="AG77" s="271"/>
      <c r="AH77" s="271"/>
      <c r="AI77" s="271"/>
      <c r="AJ77" s="273"/>
      <c r="AK77" s="263">
        <f t="shared" ref="AK77:AK82" si="19">COUNTA(G77)</f>
        <v>1</v>
      </c>
      <c r="AL77" s="263">
        <f t="shared" si="6"/>
        <v>3</v>
      </c>
      <c r="AM77" s="263">
        <f t="shared" ref="AM77:AM82" si="20">AK77*AL77</f>
        <v>3</v>
      </c>
      <c r="AN77" s="87"/>
      <c r="AO77" s="87"/>
      <c r="AP77" s="87"/>
      <c r="AQ77" s="87"/>
      <c r="AR77" s="87"/>
      <c r="AS77" s="19"/>
      <c r="AT77" s="19"/>
      <c r="AU77" s="19"/>
      <c r="AV77" s="19"/>
      <c r="AW77" s="19"/>
      <c r="AX77" s="19"/>
      <c r="AY77" s="19"/>
      <c r="AZ77" s="19"/>
      <c r="BA77" s="19"/>
      <c r="BB77" s="19"/>
      <c r="BC77" s="19"/>
      <c r="BD77" s="19"/>
      <c r="BE77" s="19"/>
      <c r="BF77" s="19"/>
      <c r="BG77" s="19"/>
      <c r="BH77" s="19"/>
      <c r="BI77" s="19"/>
      <c r="BJ77" s="19"/>
      <c r="BK77" s="19"/>
      <c r="BL77" s="19"/>
    </row>
    <row r="78" spans="1:64" ht="30" customHeight="1">
      <c r="A78" s="83"/>
      <c r="B78" s="259"/>
      <c r="C78" s="265"/>
      <c r="D78" s="265"/>
      <c r="E78" s="299"/>
      <c r="F78" s="275">
        <v>2</v>
      </c>
      <c r="G78" s="1371" t="s">
        <v>576</v>
      </c>
      <c r="H78" s="1287"/>
      <c r="I78" s="1287"/>
      <c r="J78" s="1287"/>
      <c r="K78" s="1287"/>
      <c r="L78" s="1287"/>
      <c r="M78" s="1287"/>
      <c r="N78" s="1287"/>
      <c r="O78" s="1287"/>
      <c r="P78" s="1287"/>
      <c r="Q78" s="1287"/>
      <c r="R78" s="1287"/>
      <c r="S78" s="1287"/>
      <c r="T78" s="1287"/>
      <c r="U78" s="1287"/>
      <c r="V78" s="1287"/>
      <c r="W78" s="1287"/>
      <c r="X78" s="1287"/>
      <c r="Y78" s="1287"/>
      <c r="Z78" s="1287"/>
      <c r="AA78" s="1287"/>
      <c r="AB78" s="1287"/>
      <c r="AC78" s="344"/>
      <c r="AD78" s="270" t="s">
        <v>10</v>
      </c>
      <c r="AE78" s="273"/>
      <c r="AF78" s="272" t="str">
        <f t="shared" si="18"/>
        <v>Cukup</v>
      </c>
      <c r="AG78" s="271"/>
      <c r="AH78" s="271"/>
      <c r="AI78" s="271"/>
      <c r="AJ78" s="273"/>
      <c r="AK78" s="263">
        <f t="shared" si="19"/>
        <v>1</v>
      </c>
      <c r="AL78" s="263">
        <f t="shared" si="6"/>
        <v>2</v>
      </c>
      <c r="AM78" s="263">
        <f t="shared" si="20"/>
        <v>2</v>
      </c>
      <c r="AN78" s="87"/>
      <c r="AO78" s="87"/>
      <c r="AP78" s="87"/>
      <c r="AQ78" s="87"/>
      <c r="AR78" s="87"/>
      <c r="AS78" s="19"/>
      <c r="AT78" s="19"/>
      <c r="AU78" s="19"/>
      <c r="AV78" s="19"/>
      <c r="AW78" s="19"/>
      <c r="AX78" s="19"/>
      <c r="AY78" s="19"/>
      <c r="AZ78" s="19"/>
      <c r="BA78" s="19"/>
      <c r="BB78" s="19"/>
      <c r="BC78" s="19"/>
      <c r="BD78" s="19"/>
      <c r="BE78" s="19"/>
      <c r="BF78" s="19"/>
      <c r="BG78" s="19"/>
      <c r="BH78" s="19"/>
      <c r="BI78" s="19"/>
      <c r="BJ78" s="19"/>
      <c r="BK78" s="19"/>
      <c r="BL78" s="19"/>
    </row>
    <row r="79" spans="1:64" ht="39.75" customHeight="1">
      <c r="A79" s="83"/>
      <c r="B79" s="259"/>
      <c r="C79" s="265"/>
      <c r="D79" s="265"/>
      <c r="E79" s="354"/>
      <c r="F79" s="267">
        <v>3</v>
      </c>
      <c r="G79" s="1372" t="s">
        <v>577</v>
      </c>
      <c r="H79" s="1312"/>
      <c r="I79" s="1312"/>
      <c r="J79" s="1312"/>
      <c r="K79" s="1312"/>
      <c r="L79" s="1312"/>
      <c r="M79" s="1312"/>
      <c r="N79" s="1312"/>
      <c r="O79" s="1312"/>
      <c r="P79" s="1312"/>
      <c r="Q79" s="1312"/>
      <c r="R79" s="1312"/>
      <c r="S79" s="1312"/>
      <c r="T79" s="1312"/>
      <c r="U79" s="1312"/>
      <c r="V79" s="1312"/>
      <c r="W79" s="1312"/>
      <c r="X79" s="1312"/>
      <c r="Y79" s="1312"/>
      <c r="Z79" s="1312"/>
      <c r="AA79" s="1312"/>
      <c r="AB79" s="1312"/>
      <c r="AC79" s="325"/>
      <c r="AD79" s="270" t="s">
        <v>7</v>
      </c>
      <c r="AE79" s="273"/>
      <c r="AF79" s="272" t="str">
        <f t="shared" si="18"/>
        <v>Baik</v>
      </c>
      <c r="AG79" s="271"/>
      <c r="AH79" s="271"/>
      <c r="AI79" s="271"/>
      <c r="AJ79" s="273"/>
      <c r="AK79" s="263">
        <f t="shared" si="19"/>
        <v>1</v>
      </c>
      <c r="AL79" s="263">
        <f t="shared" si="6"/>
        <v>3</v>
      </c>
      <c r="AM79" s="263">
        <f t="shared" si="20"/>
        <v>3</v>
      </c>
      <c r="AN79" s="87"/>
      <c r="AO79" s="87"/>
      <c r="AP79" s="87"/>
      <c r="AQ79" s="87"/>
      <c r="AR79" s="87"/>
      <c r="AS79" s="19"/>
      <c r="AT79" s="19"/>
      <c r="AU79" s="19"/>
      <c r="AV79" s="19"/>
      <c r="AW79" s="19"/>
      <c r="AX79" s="19"/>
      <c r="AY79" s="19"/>
      <c r="AZ79" s="19"/>
      <c r="BA79" s="19"/>
      <c r="BB79" s="19"/>
      <c r="BC79" s="19"/>
      <c r="BD79" s="19"/>
      <c r="BE79" s="19"/>
      <c r="BF79" s="19"/>
      <c r="BG79" s="19"/>
      <c r="BH79" s="19"/>
      <c r="BI79" s="19"/>
      <c r="BJ79" s="19"/>
      <c r="BK79" s="19"/>
      <c r="BL79" s="19"/>
    </row>
    <row r="80" spans="1:64" ht="39.75" customHeight="1">
      <c r="A80" s="83"/>
      <c r="B80" s="259"/>
      <c r="C80" s="277"/>
      <c r="D80" s="277"/>
      <c r="E80" s="355" t="s">
        <v>538</v>
      </c>
      <c r="F80" s="267">
        <v>4</v>
      </c>
      <c r="G80" s="1371" t="s">
        <v>578</v>
      </c>
      <c r="H80" s="1287"/>
      <c r="I80" s="1287"/>
      <c r="J80" s="1287"/>
      <c r="K80" s="1287"/>
      <c r="L80" s="1287"/>
      <c r="M80" s="1287"/>
      <c r="N80" s="1287"/>
      <c r="O80" s="1287"/>
      <c r="P80" s="1287"/>
      <c r="Q80" s="1287"/>
      <c r="R80" s="1287"/>
      <c r="S80" s="1287"/>
      <c r="T80" s="1287"/>
      <c r="U80" s="1287"/>
      <c r="V80" s="1287"/>
      <c r="W80" s="1287"/>
      <c r="X80" s="1287"/>
      <c r="Y80" s="1287"/>
      <c r="Z80" s="1287"/>
      <c r="AA80" s="1287"/>
      <c r="AB80" s="1287"/>
      <c r="AC80" s="261"/>
      <c r="AD80" s="270" t="s">
        <v>10</v>
      </c>
      <c r="AE80" s="273"/>
      <c r="AF80" s="272" t="str">
        <f t="shared" si="18"/>
        <v>Cukup</v>
      </c>
      <c r="AG80" s="271"/>
      <c r="AH80" s="271"/>
      <c r="AI80" s="271"/>
      <c r="AJ80" s="273"/>
      <c r="AK80" s="263">
        <f t="shared" si="19"/>
        <v>1</v>
      </c>
      <c r="AL80" s="263">
        <f t="shared" si="6"/>
        <v>2</v>
      </c>
      <c r="AM80" s="263">
        <f t="shared" si="20"/>
        <v>2</v>
      </c>
      <c r="AN80" s="87"/>
      <c r="AO80" s="87"/>
      <c r="AP80" s="87"/>
      <c r="AQ80" s="87"/>
      <c r="AR80" s="87"/>
      <c r="AS80" s="19"/>
      <c r="AT80" s="19"/>
      <c r="AU80" s="19"/>
      <c r="AV80" s="19"/>
      <c r="AW80" s="19"/>
      <c r="AX80" s="19"/>
      <c r="AY80" s="19"/>
      <c r="AZ80" s="19"/>
      <c r="BA80" s="19"/>
      <c r="BB80" s="19"/>
      <c r="BC80" s="19"/>
      <c r="BD80" s="19"/>
      <c r="BE80" s="19"/>
      <c r="BF80" s="19"/>
      <c r="BG80" s="19"/>
      <c r="BH80" s="19"/>
      <c r="BI80" s="19"/>
      <c r="BJ80" s="19"/>
      <c r="BK80" s="19"/>
      <c r="BL80" s="19"/>
    </row>
    <row r="81" spans="1:64" ht="24" hidden="1" customHeight="1">
      <c r="A81" s="83"/>
      <c r="B81" s="259"/>
      <c r="C81" s="265"/>
      <c r="D81" s="265"/>
      <c r="E81" s="345"/>
      <c r="F81" s="1372"/>
      <c r="G81" s="1312"/>
      <c r="H81" s="1312"/>
      <c r="I81" s="1312"/>
      <c r="J81" s="1312"/>
      <c r="K81" s="1312"/>
      <c r="L81" s="1312"/>
      <c r="M81" s="1312"/>
      <c r="N81" s="1312"/>
      <c r="O81" s="1312"/>
      <c r="P81" s="1312"/>
      <c r="Q81" s="1312"/>
      <c r="R81" s="1312"/>
      <c r="S81" s="1312"/>
      <c r="T81" s="1312"/>
      <c r="U81" s="1312"/>
      <c r="V81" s="1312"/>
      <c r="W81" s="1312"/>
      <c r="X81" s="1312"/>
      <c r="Y81" s="1312"/>
      <c r="Z81" s="1312"/>
      <c r="AA81" s="1312"/>
      <c r="AB81" s="1312"/>
      <c r="AC81" s="269"/>
      <c r="AD81" s="270" t="s">
        <v>7</v>
      </c>
      <c r="AE81" s="273"/>
      <c r="AF81" s="272" t="str">
        <f t="shared" si="18"/>
        <v>Baik</v>
      </c>
      <c r="AG81" s="271"/>
      <c r="AH81" s="271"/>
      <c r="AI81" s="271"/>
      <c r="AJ81" s="273"/>
      <c r="AK81" s="263">
        <f t="shared" si="19"/>
        <v>0</v>
      </c>
      <c r="AL81" s="263">
        <f t="shared" si="6"/>
        <v>3</v>
      </c>
      <c r="AM81" s="263">
        <f t="shared" si="20"/>
        <v>0</v>
      </c>
      <c r="AN81" s="87"/>
      <c r="AO81" s="87"/>
      <c r="AP81" s="87"/>
      <c r="AQ81" s="87"/>
      <c r="AR81" s="87"/>
      <c r="AS81" s="19"/>
      <c r="AT81" s="19"/>
      <c r="AU81" s="19"/>
      <c r="AV81" s="19"/>
      <c r="AW81" s="19"/>
      <c r="AX81" s="19"/>
      <c r="AY81" s="19"/>
      <c r="AZ81" s="19"/>
      <c r="BA81" s="19"/>
      <c r="BB81" s="19"/>
      <c r="BC81" s="19"/>
      <c r="BD81" s="19"/>
      <c r="BE81" s="19"/>
      <c r="BF81" s="19"/>
      <c r="BG81" s="19"/>
      <c r="BH81" s="19"/>
      <c r="BI81" s="19"/>
      <c r="BJ81" s="19"/>
      <c r="BK81" s="19"/>
      <c r="BL81" s="19"/>
    </row>
    <row r="82" spans="1:64" ht="24" hidden="1" customHeight="1">
      <c r="A82" s="83"/>
      <c r="B82" s="259"/>
      <c r="C82" s="265"/>
      <c r="D82" s="265"/>
      <c r="E82" s="345"/>
      <c r="F82" s="1371"/>
      <c r="G82" s="1287"/>
      <c r="H82" s="1287"/>
      <c r="I82" s="1287"/>
      <c r="J82" s="1287"/>
      <c r="K82" s="1287"/>
      <c r="L82" s="1287"/>
      <c r="M82" s="1287"/>
      <c r="N82" s="1287"/>
      <c r="O82" s="1287"/>
      <c r="P82" s="1287"/>
      <c r="Q82" s="1287"/>
      <c r="R82" s="1287"/>
      <c r="S82" s="1287"/>
      <c r="T82" s="1287"/>
      <c r="U82" s="1287"/>
      <c r="V82" s="1287"/>
      <c r="W82" s="1287"/>
      <c r="X82" s="1287"/>
      <c r="Y82" s="1287"/>
      <c r="Z82" s="1287"/>
      <c r="AA82" s="1287"/>
      <c r="AB82" s="1287"/>
      <c r="AC82" s="276"/>
      <c r="AD82" s="270" t="s">
        <v>7</v>
      </c>
      <c r="AE82" s="273"/>
      <c r="AF82" s="272" t="str">
        <f t="shared" si="18"/>
        <v>Baik</v>
      </c>
      <c r="AG82" s="271"/>
      <c r="AH82" s="271"/>
      <c r="AI82" s="271"/>
      <c r="AJ82" s="273"/>
      <c r="AK82" s="263">
        <f t="shared" si="19"/>
        <v>0</v>
      </c>
      <c r="AL82" s="263">
        <f t="shared" si="6"/>
        <v>3</v>
      </c>
      <c r="AM82" s="263">
        <f t="shared" si="20"/>
        <v>0</v>
      </c>
      <c r="AN82" s="87"/>
      <c r="AO82" s="87"/>
      <c r="AP82" s="87"/>
      <c r="AQ82" s="87"/>
      <c r="AR82" s="87"/>
      <c r="AS82" s="19"/>
      <c r="AT82" s="19"/>
      <c r="AU82" s="19"/>
      <c r="AV82" s="19"/>
      <c r="AW82" s="19"/>
      <c r="AX82" s="19"/>
      <c r="AY82" s="19"/>
      <c r="AZ82" s="19"/>
      <c r="BA82" s="19"/>
      <c r="BB82" s="19"/>
      <c r="BC82" s="19"/>
      <c r="BD82" s="19"/>
      <c r="BE82" s="19"/>
      <c r="BF82" s="19"/>
      <c r="BG82" s="19"/>
      <c r="BH82" s="19"/>
      <c r="BI82" s="19"/>
      <c r="BJ82" s="19"/>
      <c r="BK82" s="19"/>
      <c r="BL82" s="19"/>
    </row>
    <row r="83" spans="1:64" ht="18" hidden="1" customHeight="1">
      <c r="A83" s="83"/>
      <c r="B83" s="259"/>
      <c r="C83" s="265"/>
      <c r="D83" s="265"/>
      <c r="E83" s="345"/>
      <c r="F83" s="314"/>
      <c r="G83" s="280"/>
      <c r="H83" s="280"/>
      <c r="I83" s="280"/>
      <c r="J83" s="280"/>
      <c r="K83" s="280"/>
      <c r="L83" s="280"/>
      <c r="M83" s="280"/>
      <c r="N83" s="280"/>
      <c r="O83" s="280"/>
      <c r="P83" s="280"/>
      <c r="Q83" s="280"/>
      <c r="R83" s="280"/>
      <c r="S83" s="280"/>
      <c r="T83" s="280"/>
      <c r="U83" s="280"/>
      <c r="V83" s="280"/>
      <c r="W83" s="280"/>
      <c r="X83" s="280"/>
      <c r="Y83" s="280"/>
      <c r="Z83" s="280"/>
      <c r="AA83" s="280"/>
      <c r="AB83" s="280"/>
      <c r="AC83" s="290"/>
      <c r="AD83" s="270" t="s">
        <v>7</v>
      </c>
      <c r="AE83" s="273"/>
      <c r="AF83" s="272" t="str">
        <f t="shared" si="18"/>
        <v>Baik</v>
      </c>
      <c r="AG83" s="271"/>
      <c r="AH83" s="271"/>
      <c r="AI83" s="271"/>
      <c r="AJ83" s="273"/>
      <c r="AK83" s="263">
        <f>SUM(AK77:AK82)</f>
        <v>4</v>
      </c>
      <c r="AL83" s="263">
        <f t="shared" si="6"/>
        <v>3</v>
      </c>
      <c r="AM83" s="263">
        <f>SUM(AM77:AM82)</f>
        <v>10</v>
      </c>
      <c r="AN83" s="356">
        <f>AM83/(AK83*4)*(100)</f>
        <v>62.5</v>
      </c>
      <c r="AO83" s="338">
        <f>IF(AN83&gt;79,2,IF(AN83&gt;=33,1,0))</f>
        <v>1</v>
      </c>
      <c r="AP83" s="87"/>
      <c r="AQ83" s="318" t="s">
        <v>516</v>
      </c>
      <c r="AR83" s="87"/>
      <c r="AS83" s="19"/>
      <c r="AT83" s="19"/>
      <c r="AU83" s="19"/>
      <c r="AV83" s="19"/>
      <c r="AW83" s="19"/>
      <c r="AX83" s="19"/>
      <c r="AY83" s="19"/>
      <c r="AZ83" s="19"/>
      <c r="BA83" s="19"/>
      <c r="BB83" s="19"/>
      <c r="BC83" s="19"/>
      <c r="BD83" s="19"/>
      <c r="BE83" s="19"/>
      <c r="BF83" s="19"/>
      <c r="BG83" s="19"/>
      <c r="BH83" s="19"/>
      <c r="BI83" s="19"/>
      <c r="BJ83" s="19"/>
      <c r="BK83" s="19"/>
      <c r="BL83" s="19"/>
    </row>
    <row r="84" spans="1:64" ht="24" customHeight="1">
      <c r="A84" s="83"/>
      <c r="B84" s="357"/>
      <c r="C84" s="358" t="s">
        <v>52</v>
      </c>
      <c r="D84" s="1423" t="s">
        <v>579</v>
      </c>
      <c r="E84" s="1287"/>
      <c r="F84" s="1287"/>
      <c r="G84" s="1287"/>
      <c r="H84" s="1287"/>
      <c r="I84" s="1287"/>
      <c r="J84" s="1287"/>
      <c r="K84" s="1287"/>
      <c r="L84" s="1287"/>
      <c r="M84" s="1287"/>
      <c r="N84" s="1287"/>
      <c r="O84" s="1287"/>
      <c r="P84" s="1287"/>
      <c r="Q84" s="1287"/>
      <c r="R84" s="1287"/>
      <c r="S84" s="1287"/>
      <c r="T84" s="1287"/>
      <c r="U84" s="1287"/>
      <c r="V84" s="1287"/>
      <c r="W84" s="1287"/>
      <c r="X84" s="1287"/>
      <c r="Y84" s="1287"/>
      <c r="Z84" s="1287"/>
      <c r="AA84" s="1287"/>
      <c r="AB84" s="1287"/>
      <c r="AC84" s="235"/>
      <c r="AD84" s="270"/>
      <c r="AE84" s="273"/>
      <c r="AF84" s="276"/>
      <c r="AG84" s="271"/>
      <c r="AH84" s="271"/>
      <c r="AI84" s="271"/>
      <c r="AJ84" s="273"/>
      <c r="AK84" s="263"/>
      <c r="AL84" s="263" t="str">
        <f t="shared" si="6"/>
        <v>0</v>
      </c>
      <c r="AM84" s="263"/>
      <c r="AN84" s="87"/>
      <c r="AO84" s="87"/>
      <c r="AP84" s="87"/>
      <c r="AQ84" s="87"/>
      <c r="AR84" s="87"/>
      <c r="AS84" s="19"/>
      <c r="AT84" s="19"/>
      <c r="AU84" s="19"/>
      <c r="AV84" s="19"/>
      <c r="AW84" s="19"/>
      <c r="AX84" s="19"/>
      <c r="AY84" s="19"/>
      <c r="AZ84" s="19"/>
      <c r="BA84" s="19"/>
      <c r="BB84" s="19"/>
      <c r="BC84" s="19"/>
      <c r="BD84" s="19"/>
      <c r="BE84" s="19"/>
      <c r="BF84" s="19"/>
      <c r="BG84" s="19"/>
      <c r="BH84" s="19"/>
      <c r="BI84" s="19"/>
      <c r="BJ84" s="19"/>
      <c r="BK84" s="19"/>
      <c r="BL84" s="19"/>
    </row>
    <row r="85" spans="1:64" ht="30" customHeight="1">
      <c r="A85" s="83"/>
      <c r="B85" s="259"/>
      <c r="C85" s="265"/>
      <c r="D85" s="359" t="s">
        <v>580</v>
      </c>
      <c r="E85" s="1374" t="s">
        <v>581</v>
      </c>
      <c r="F85" s="1287"/>
      <c r="G85" s="1287"/>
      <c r="H85" s="1287"/>
      <c r="I85" s="1287"/>
      <c r="J85" s="1287"/>
      <c r="K85" s="1287"/>
      <c r="L85" s="1287"/>
      <c r="M85" s="1287"/>
      <c r="N85" s="1287"/>
      <c r="O85" s="1287"/>
      <c r="P85" s="1287"/>
      <c r="Q85" s="1287"/>
      <c r="R85" s="1287"/>
      <c r="S85" s="1287"/>
      <c r="T85" s="1287"/>
      <c r="U85" s="1287"/>
      <c r="V85" s="1287"/>
      <c r="W85" s="1287"/>
      <c r="X85" s="1287"/>
      <c r="Y85" s="1287"/>
      <c r="Z85" s="1287"/>
      <c r="AA85" s="1287"/>
      <c r="AB85" s="1287"/>
      <c r="AC85" s="310"/>
      <c r="AD85" s="270"/>
      <c r="AE85" s="273"/>
      <c r="AF85" s="272" t="str">
        <f t="shared" ref="AF85:AF95" si="21">IF(AD85="A","Sempurna",IF(AD85="A-","mendekati sempurna",IF(AD85="B+","Baik sekali",IF(AD85="B","Baik",IF(AD85="B-","Memadai, hampir baik",IF(AD85="C+","Memadai, cukup plus",IF(AD85="C","Cukup",IF(AD85="D","Kurang","Tak ada bukti kinerja"))))))))</f>
        <v>Tak ada bukti kinerja</v>
      </c>
      <c r="AG85" s="271"/>
      <c r="AH85" s="271"/>
      <c r="AI85" s="271"/>
      <c r="AJ85" s="273"/>
      <c r="AK85" s="263"/>
      <c r="AL85" s="263" t="str">
        <f t="shared" si="6"/>
        <v>0</v>
      </c>
      <c r="AM85" s="263"/>
      <c r="AN85" s="87"/>
      <c r="AO85" s="87"/>
      <c r="AP85" s="87"/>
      <c r="AQ85" s="87"/>
      <c r="AR85" s="87"/>
      <c r="AS85" s="19"/>
      <c r="AT85" s="19"/>
      <c r="AU85" s="19"/>
      <c r="AV85" s="19"/>
      <c r="AW85" s="19"/>
      <c r="AX85" s="19"/>
      <c r="AY85" s="19"/>
      <c r="AZ85" s="19"/>
      <c r="BA85" s="19"/>
      <c r="BB85" s="19"/>
      <c r="BC85" s="19"/>
      <c r="BD85" s="19"/>
      <c r="BE85" s="19"/>
      <c r="BF85" s="19"/>
      <c r="BG85" s="19"/>
      <c r="BH85" s="19"/>
      <c r="BI85" s="19"/>
      <c r="BJ85" s="19"/>
      <c r="BK85" s="19"/>
      <c r="BL85" s="19"/>
    </row>
    <row r="86" spans="1:64" ht="19.5" customHeight="1">
      <c r="A86" s="83"/>
      <c r="B86" s="259"/>
      <c r="C86" s="265"/>
      <c r="D86" s="265"/>
      <c r="E86" s="353" t="s">
        <v>525</v>
      </c>
      <c r="F86" s="275">
        <v>1</v>
      </c>
      <c r="G86" s="1372" t="s">
        <v>582</v>
      </c>
      <c r="H86" s="1312"/>
      <c r="I86" s="1312"/>
      <c r="J86" s="1312"/>
      <c r="K86" s="1312"/>
      <c r="L86" s="1312"/>
      <c r="M86" s="1312"/>
      <c r="N86" s="1312"/>
      <c r="O86" s="1312"/>
      <c r="P86" s="1312"/>
      <c r="Q86" s="1312"/>
      <c r="R86" s="1312"/>
      <c r="S86" s="1312"/>
      <c r="T86" s="1312"/>
      <c r="U86" s="1312"/>
      <c r="V86" s="1312"/>
      <c r="W86" s="1312"/>
      <c r="X86" s="1312"/>
      <c r="Y86" s="1312"/>
      <c r="Z86" s="1312"/>
      <c r="AA86" s="1312"/>
      <c r="AB86" s="1312"/>
      <c r="AC86" s="300"/>
      <c r="AD86" s="270" t="s">
        <v>4</v>
      </c>
      <c r="AE86" s="273"/>
      <c r="AF86" s="272" t="str">
        <f t="shared" si="21"/>
        <v>Sempurna</v>
      </c>
      <c r="AG86" s="271"/>
      <c r="AH86" s="271"/>
      <c r="AI86" s="271"/>
      <c r="AJ86" s="273"/>
      <c r="AK86" s="263">
        <f t="shared" ref="AK86:AK94" si="22">COUNTA(G86)</f>
        <v>1</v>
      </c>
      <c r="AL86" s="263">
        <f t="shared" si="6"/>
        <v>4</v>
      </c>
      <c r="AM86" s="263">
        <f t="shared" ref="AM86:AM94" si="23">AK86*AL86</f>
        <v>4</v>
      </c>
      <c r="AN86" s="87"/>
      <c r="AO86" s="87"/>
      <c r="AP86" s="87"/>
      <c r="AQ86" s="87"/>
      <c r="AR86" s="87"/>
      <c r="AS86" s="19"/>
      <c r="AT86" s="19"/>
      <c r="AU86" s="19"/>
      <c r="AV86" s="19"/>
      <c r="AW86" s="19"/>
      <c r="AX86" s="19"/>
      <c r="AY86" s="19"/>
      <c r="AZ86" s="19"/>
      <c r="BA86" s="19"/>
      <c r="BB86" s="19"/>
      <c r="BC86" s="19"/>
      <c r="BD86" s="19"/>
      <c r="BE86" s="19"/>
      <c r="BF86" s="19"/>
      <c r="BG86" s="19"/>
      <c r="BH86" s="19"/>
      <c r="BI86" s="19"/>
      <c r="BJ86" s="19"/>
      <c r="BK86" s="19"/>
      <c r="BL86" s="19"/>
    </row>
    <row r="87" spans="1:64" ht="30" customHeight="1">
      <c r="A87" s="83"/>
      <c r="B87" s="259"/>
      <c r="C87" s="265"/>
      <c r="D87" s="265"/>
      <c r="E87" s="360"/>
      <c r="F87" s="275">
        <v>2</v>
      </c>
      <c r="G87" s="1371" t="s">
        <v>583</v>
      </c>
      <c r="H87" s="1287"/>
      <c r="I87" s="1287"/>
      <c r="J87" s="1287"/>
      <c r="K87" s="1287"/>
      <c r="L87" s="1287"/>
      <c r="M87" s="1287"/>
      <c r="N87" s="1287"/>
      <c r="O87" s="1287"/>
      <c r="P87" s="1287"/>
      <c r="Q87" s="1287"/>
      <c r="R87" s="1287"/>
      <c r="S87" s="1287"/>
      <c r="T87" s="1287"/>
      <c r="U87" s="1287"/>
      <c r="V87" s="1287"/>
      <c r="W87" s="1287"/>
      <c r="X87" s="1287"/>
      <c r="Y87" s="1287"/>
      <c r="Z87" s="1287"/>
      <c r="AA87" s="1287"/>
      <c r="AB87" s="1287"/>
      <c r="AC87" s="261"/>
      <c r="AD87" s="270" t="s">
        <v>7</v>
      </c>
      <c r="AE87" s="273"/>
      <c r="AF87" s="272" t="str">
        <f t="shared" si="21"/>
        <v>Baik</v>
      </c>
      <c r="AG87" s="271"/>
      <c r="AH87" s="271"/>
      <c r="AI87" s="271"/>
      <c r="AJ87" s="273"/>
      <c r="AK87" s="263">
        <f t="shared" si="22"/>
        <v>1</v>
      </c>
      <c r="AL87" s="263">
        <f t="shared" si="6"/>
        <v>3</v>
      </c>
      <c r="AM87" s="263">
        <f t="shared" si="23"/>
        <v>3</v>
      </c>
      <c r="AN87" s="87"/>
      <c r="AO87" s="87"/>
      <c r="AP87" s="87"/>
      <c r="AQ87" s="87"/>
      <c r="AR87" s="87"/>
      <c r="AS87" s="19"/>
      <c r="AT87" s="19"/>
      <c r="AU87" s="19"/>
      <c r="AV87" s="19"/>
      <c r="AW87" s="19"/>
      <c r="AX87" s="19"/>
      <c r="AY87" s="19"/>
      <c r="AZ87" s="19"/>
      <c r="BA87" s="19"/>
      <c r="BB87" s="19"/>
      <c r="BC87" s="19"/>
      <c r="BD87" s="19"/>
      <c r="BE87" s="19"/>
      <c r="BF87" s="19"/>
      <c r="BG87" s="19"/>
      <c r="BH87" s="19"/>
      <c r="BI87" s="19"/>
      <c r="BJ87" s="19"/>
      <c r="BK87" s="19"/>
      <c r="BL87" s="19"/>
    </row>
    <row r="88" spans="1:64" ht="30" customHeight="1">
      <c r="A88" s="83"/>
      <c r="B88" s="259"/>
      <c r="C88" s="265"/>
      <c r="D88" s="265"/>
      <c r="E88" s="360"/>
      <c r="F88" s="275">
        <v>3</v>
      </c>
      <c r="G88" s="1371" t="s">
        <v>584</v>
      </c>
      <c r="H88" s="1287"/>
      <c r="I88" s="1287"/>
      <c r="J88" s="1287"/>
      <c r="K88" s="1287"/>
      <c r="L88" s="1287"/>
      <c r="M88" s="1287"/>
      <c r="N88" s="1287"/>
      <c r="O88" s="1287"/>
      <c r="P88" s="1287"/>
      <c r="Q88" s="1287"/>
      <c r="R88" s="1287"/>
      <c r="S88" s="1287"/>
      <c r="T88" s="1287"/>
      <c r="U88" s="1287"/>
      <c r="V88" s="1287"/>
      <c r="W88" s="1287"/>
      <c r="X88" s="1287"/>
      <c r="Y88" s="1287"/>
      <c r="Z88" s="1287"/>
      <c r="AA88" s="1287"/>
      <c r="AB88" s="1287"/>
      <c r="AC88" s="261"/>
      <c r="AD88" s="270" t="s">
        <v>7</v>
      </c>
      <c r="AE88" s="273"/>
      <c r="AF88" s="272" t="str">
        <f t="shared" si="21"/>
        <v>Baik</v>
      </c>
      <c r="AG88" s="271"/>
      <c r="AH88" s="271"/>
      <c r="AI88" s="271"/>
      <c r="AJ88" s="273"/>
      <c r="AK88" s="263">
        <f t="shared" si="22"/>
        <v>1</v>
      </c>
      <c r="AL88" s="263">
        <f t="shared" si="6"/>
        <v>3</v>
      </c>
      <c r="AM88" s="263">
        <f t="shared" si="23"/>
        <v>3</v>
      </c>
      <c r="AN88" s="87"/>
      <c r="AO88" s="87"/>
      <c r="AP88" s="87"/>
      <c r="AQ88" s="87"/>
      <c r="AR88" s="87"/>
      <c r="AS88" s="19"/>
      <c r="AT88" s="19"/>
      <c r="AU88" s="19"/>
      <c r="AV88" s="19"/>
      <c r="AW88" s="19"/>
      <c r="AX88" s="19"/>
      <c r="AY88" s="19"/>
      <c r="AZ88" s="19"/>
      <c r="BA88" s="19"/>
      <c r="BB88" s="19"/>
      <c r="BC88" s="19"/>
      <c r="BD88" s="19"/>
      <c r="BE88" s="19"/>
      <c r="BF88" s="19"/>
      <c r="BG88" s="19"/>
      <c r="BH88" s="19"/>
      <c r="BI88" s="19"/>
      <c r="BJ88" s="19"/>
      <c r="BK88" s="19"/>
      <c r="BL88" s="19"/>
    </row>
    <row r="89" spans="1:64" ht="30" customHeight="1">
      <c r="A89" s="83"/>
      <c r="B89" s="259"/>
      <c r="C89" s="265"/>
      <c r="D89" s="265"/>
      <c r="E89" s="361" t="s">
        <v>538</v>
      </c>
      <c r="F89" s="267">
        <v>4</v>
      </c>
      <c r="G89" s="1372" t="s">
        <v>585</v>
      </c>
      <c r="H89" s="1312"/>
      <c r="I89" s="1312"/>
      <c r="J89" s="1312"/>
      <c r="K89" s="1312"/>
      <c r="L89" s="1312"/>
      <c r="M89" s="1312"/>
      <c r="N89" s="1312"/>
      <c r="O89" s="1312"/>
      <c r="P89" s="1312"/>
      <c r="Q89" s="1312"/>
      <c r="R89" s="1312"/>
      <c r="S89" s="1312"/>
      <c r="T89" s="1312"/>
      <c r="U89" s="1312"/>
      <c r="V89" s="1312"/>
      <c r="W89" s="1312"/>
      <c r="X89" s="1312"/>
      <c r="Y89" s="1312"/>
      <c r="Z89" s="1312"/>
      <c r="AA89" s="1312"/>
      <c r="AB89" s="1312"/>
      <c r="AC89" s="300"/>
      <c r="AD89" s="270" t="s">
        <v>7</v>
      </c>
      <c r="AE89" s="273"/>
      <c r="AF89" s="272" t="str">
        <f t="shared" si="21"/>
        <v>Baik</v>
      </c>
      <c r="AG89" s="271"/>
      <c r="AH89" s="271"/>
      <c r="AI89" s="271"/>
      <c r="AJ89" s="273"/>
      <c r="AK89" s="263">
        <f t="shared" si="22"/>
        <v>1</v>
      </c>
      <c r="AL89" s="263">
        <f t="shared" si="6"/>
        <v>3</v>
      </c>
      <c r="AM89" s="263">
        <f t="shared" si="23"/>
        <v>3</v>
      </c>
      <c r="AN89" s="87"/>
      <c r="AO89" s="87"/>
      <c r="AP89" s="87"/>
      <c r="AQ89" s="87"/>
      <c r="AR89" s="87"/>
      <c r="AS89" s="19"/>
      <c r="AT89" s="19"/>
      <c r="AU89" s="19"/>
      <c r="AV89" s="19"/>
      <c r="AW89" s="19"/>
      <c r="AX89" s="19"/>
      <c r="AY89" s="19"/>
      <c r="AZ89" s="19"/>
      <c r="BA89" s="19"/>
      <c r="BB89" s="19"/>
      <c r="BC89" s="19"/>
      <c r="BD89" s="19"/>
      <c r="BE89" s="19"/>
      <c r="BF89" s="19"/>
      <c r="BG89" s="19"/>
      <c r="BH89" s="19"/>
      <c r="BI89" s="19"/>
      <c r="BJ89" s="19"/>
      <c r="BK89" s="19"/>
      <c r="BL89" s="19"/>
    </row>
    <row r="90" spans="1:64" ht="19.5" customHeight="1">
      <c r="A90" s="83"/>
      <c r="B90" s="259"/>
      <c r="C90" s="265"/>
      <c r="D90" s="265"/>
      <c r="E90" s="361"/>
      <c r="F90" s="275">
        <v>5</v>
      </c>
      <c r="G90" s="1371" t="s">
        <v>586</v>
      </c>
      <c r="H90" s="1287"/>
      <c r="I90" s="1287"/>
      <c r="J90" s="1287"/>
      <c r="K90" s="1287"/>
      <c r="L90" s="1287"/>
      <c r="M90" s="1287"/>
      <c r="N90" s="1287"/>
      <c r="O90" s="1287"/>
      <c r="P90" s="1287"/>
      <c r="Q90" s="1287"/>
      <c r="R90" s="1287"/>
      <c r="S90" s="1287"/>
      <c r="T90" s="1287"/>
      <c r="U90" s="1287"/>
      <c r="V90" s="1287"/>
      <c r="W90" s="1287"/>
      <c r="X90" s="1287"/>
      <c r="Y90" s="1287"/>
      <c r="Z90" s="1287"/>
      <c r="AA90" s="1287"/>
      <c r="AB90" s="1287"/>
      <c r="AC90" s="261"/>
      <c r="AD90" s="270" t="s">
        <v>7</v>
      </c>
      <c r="AE90" s="273"/>
      <c r="AF90" s="272" t="str">
        <f t="shared" si="21"/>
        <v>Baik</v>
      </c>
      <c r="AG90" s="271"/>
      <c r="AH90" s="271"/>
      <c r="AI90" s="271"/>
      <c r="AJ90" s="273"/>
      <c r="AK90" s="263">
        <f t="shared" si="22"/>
        <v>1</v>
      </c>
      <c r="AL90" s="263">
        <f t="shared" si="6"/>
        <v>3</v>
      </c>
      <c r="AM90" s="263">
        <f t="shared" si="23"/>
        <v>3</v>
      </c>
      <c r="AN90" s="87"/>
      <c r="AO90" s="87"/>
      <c r="AP90" s="87"/>
      <c r="AQ90" s="87"/>
      <c r="AR90" s="87"/>
      <c r="AS90" s="19"/>
      <c r="AT90" s="19"/>
      <c r="AU90" s="19"/>
      <c r="AV90" s="19"/>
      <c r="AW90" s="19"/>
      <c r="AX90" s="19"/>
      <c r="AY90" s="19"/>
      <c r="AZ90" s="19"/>
      <c r="BA90" s="19"/>
      <c r="BB90" s="19"/>
      <c r="BC90" s="19"/>
      <c r="BD90" s="19"/>
      <c r="BE90" s="19"/>
      <c r="BF90" s="19"/>
      <c r="BG90" s="19"/>
      <c r="BH90" s="19"/>
      <c r="BI90" s="19"/>
      <c r="BJ90" s="19"/>
      <c r="BK90" s="19"/>
      <c r="BL90" s="19"/>
    </row>
    <row r="91" spans="1:64" ht="19.5" customHeight="1">
      <c r="A91" s="83"/>
      <c r="B91" s="259"/>
      <c r="C91" s="265"/>
      <c r="D91" s="265"/>
      <c r="E91" s="308"/>
      <c r="F91" s="275">
        <v>6</v>
      </c>
      <c r="G91" s="1371" t="s">
        <v>587</v>
      </c>
      <c r="H91" s="1287"/>
      <c r="I91" s="1287"/>
      <c r="J91" s="1287"/>
      <c r="K91" s="1287"/>
      <c r="L91" s="1287"/>
      <c r="M91" s="1287"/>
      <c r="N91" s="1287"/>
      <c r="O91" s="1287"/>
      <c r="P91" s="1287"/>
      <c r="Q91" s="1287"/>
      <c r="R91" s="1287"/>
      <c r="S91" s="1287"/>
      <c r="T91" s="1287"/>
      <c r="U91" s="1287"/>
      <c r="V91" s="1287"/>
      <c r="W91" s="1287"/>
      <c r="X91" s="1287"/>
      <c r="Y91" s="1287"/>
      <c r="Z91" s="1287"/>
      <c r="AA91" s="1287"/>
      <c r="AB91" s="1287"/>
      <c r="AC91" s="261"/>
      <c r="AD91" s="270" t="s">
        <v>7</v>
      </c>
      <c r="AE91" s="273"/>
      <c r="AF91" s="272" t="str">
        <f t="shared" si="21"/>
        <v>Baik</v>
      </c>
      <c r="AG91" s="271"/>
      <c r="AH91" s="271"/>
      <c r="AI91" s="271"/>
      <c r="AJ91" s="273"/>
      <c r="AK91" s="263">
        <f t="shared" si="22"/>
        <v>1</v>
      </c>
      <c r="AL91" s="263">
        <f t="shared" si="6"/>
        <v>3</v>
      </c>
      <c r="AM91" s="263">
        <f t="shared" si="23"/>
        <v>3</v>
      </c>
      <c r="AN91" s="87"/>
      <c r="AO91" s="87"/>
      <c r="AP91" s="87"/>
      <c r="AQ91" s="87"/>
      <c r="AR91" s="87"/>
      <c r="AS91" s="19"/>
      <c r="AT91" s="19"/>
      <c r="AU91" s="19"/>
      <c r="AV91" s="19"/>
      <c r="AW91" s="19"/>
      <c r="AX91" s="19"/>
      <c r="AY91" s="19"/>
      <c r="AZ91" s="19"/>
      <c r="BA91" s="19"/>
      <c r="BB91" s="19"/>
      <c r="BC91" s="19"/>
      <c r="BD91" s="19"/>
      <c r="BE91" s="19"/>
      <c r="BF91" s="19"/>
      <c r="BG91" s="19"/>
      <c r="BH91" s="19"/>
      <c r="BI91" s="19"/>
      <c r="BJ91" s="19"/>
      <c r="BK91" s="19"/>
      <c r="BL91" s="19"/>
    </row>
    <row r="92" spans="1:64" ht="30" customHeight="1">
      <c r="A92" s="83"/>
      <c r="B92" s="259"/>
      <c r="C92" s="265"/>
      <c r="D92" s="265"/>
      <c r="E92" s="308"/>
      <c r="F92" s="267">
        <v>7</v>
      </c>
      <c r="G92" s="1372" t="s">
        <v>588</v>
      </c>
      <c r="H92" s="1312"/>
      <c r="I92" s="1312"/>
      <c r="J92" s="1312"/>
      <c r="K92" s="1312"/>
      <c r="L92" s="1312"/>
      <c r="M92" s="1312"/>
      <c r="N92" s="1312"/>
      <c r="O92" s="1312"/>
      <c r="P92" s="1312"/>
      <c r="Q92" s="1312"/>
      <c r="R92" s="1312"/>
      <c r="S92" s="1312"/>
      <c r="T92" s="1312"/>
      <c r="U92" s="1312"/>
      <c r="V92" s="1312"/>
      <c r="W92" s="1312"/>
      <c r="X92" s="1312"/>
      <c r="Y92" s="1312"/>
      <c r="Z92" s="1312"/>
      <c r="AA92" s="1312"/>
      <c r="AB92" s="1312"/>
      <c r="AC92" s="300"/>
      <c r="AD92" s="270" t="s">
        <v>7</v>
      </c>
      <c r="AE92" s="273"/>
      <c r="AF92" s="272" t="str">
        <f t="shared" si="21"/>
        <v>Baik</v>
      </c>
      <c r="AG92" s="271"/>
      <c r="AH92" s="271"/>
      <c r="AI92" s="271"/>
      <c r="AJ92" s="273"/>
      <c r="AK92" s="263">
        <f t="shared" si="22"/>
        <v>1</v>
      </c>
      <c r="AL92" s="263">
        <f t="shared" si="6"/>
        <v>3</v>
      </c>
      <c r="AM92" s="263">
        <f t="shared" si="23"/>
        <v>3</v>
      </c>
      <c r="AN92" s="87"/>
      <c r="AO92" s="87"/>
      <c r="AP92" s="87"/>
      <c r="AQ92" s="87"/>
      <c r="AR92" s="87"/>
      <c r="AS92" s="19"/>
      <c r="AT92" s="19"/>
      <c r="AU92" s="19"/>
      <c r="AV92" s="19"/>
      <c r="AW92" s="19"/>
      <c r="AX92" s="19"/>
      <c r="AY92" s="19"/>
      <c r="AZ92" s="19"/>
      <c r="BA92" s="19"/>
      <c r="BB92" s="19"/>
      <c r="BC92" s="19"/>
      <c r="BD92" s="19"/>
      <c r="BE92" s="19"/>
      <c r="BF92" s="19"/>
      <c r="BG92" s="19"/>
      <c r="BH92" s="19"/>
      <c r="BI92" s="19"/>
      <c r="BJ92" s="19"/>
      <c r="BK92" s="19"/>
      <c r="BL92" s="19"/>
    </row>
    <row r="93" spans="1:64" ht="30" customHeight="1">
      <c r="A93" s="83"/>
      <c r="B93" s="259"/>
      <c r="C93" s="277"/>
      <c r="D93" s="277"/>
      <c r="E93" s="313"/>
      <c r="F93" s="275">
        <v>8</v>
      </c>
      <c r="G93" s="1371" t="s">
        <v>589</v>
      </c>
      <c r="H93" s="1287"/>
      <c r="I93" s="1287"/>
      <c r="J93" s="1287"/>
      <c r="K93" s="1287"/>
      <c r="L93" s="1287"/>
      <c r="M93" s="1287"/>
      <c r="N93" s="1287"/>
      <c r="O93" s="1287"/>
      <c r="P93" s="1287"/>
      <c r="Q93" s="1287"/>
      <c r="R93" s="1287"/>
      <c r="S93" s="1287"/>
      <c r="T93" s="1287"/>
      <c r="U93" s="1287"/>
      <c r="V93" s="1287"/>
      <c r="W93" s="1287"/>
      <c r="X93" s="1287"/>
      <c r="Y93" s="1287"/>
      <c r="Z93" s="1287"/>
      <c r="AA93" s="1287"/>
      <c r="AB93" s="1287"/>
      <c r="AC93" s="261"/>
      <c r="AD93" s="270" t="s">
        <v>7</v>
      </c>
      <c r="AE93" s="273"/>
      <c r="AF93" s="272" t="str">
        <f t="shared" si="21"/>
        <v>Baik</v>
      </c>
      <c r="AG93" s="271"/>
      <c r="AH93" s="271"/>
      <c r="AI93" s="271"/>
      <c r="AJ93" s="273"/>
      <c r="AK93" s="263">
        <f t="shared" si="22"/>
        <v>1</v>
      </c>
      <c r="AL93" s="263">
        <f t="shared" si="6"/>
        <v>3</v>
      </c>
      <c r="AM93" s="263">
        <f t="shared" si="23"/>
        <v>3</v>
      </c>
      <c r="AN93" s="87"/>
      <c r="AO93" s="87"/>
      <c r="AP93" s="87"/>
      <c r="AQ93" s="87"/>
      <c r="AR93" s="87"/>
      <c r="AS93" s="19"/>
      <c r="AT93" s="19"/>
      <c r="AU93" s="19"/>
      <c r="AV93" s="19"/>
      <c r="AW93" s="19"/>
      <c r="AX93" s="19"/>
      <c r="AY93" s="19"/>
      <c r="AZ93" s="19"/>
      <c r="BA93" s="19"/>
      <c r="BB93" s="19"/>
      <c r="BC93" s="19"/>
      <c r="BD93" s="19"/>
      <c r="BE93" s="19"/>
      <c r="BF93" s="19"/>
      <c r="BG93" s="19"/>
      <c r="BH93" s="19"/>
      <c r="BI93" s="19"/>
      <c r="BJ93" s="19"/>
      <c r="BK93" s="19"/>
      <c r="BL93" s="19"/>
    </row>
    <row r="94" spans="1:64" ht="30" customHeight="1">
      <c r="A94" s="83"/>
      <c r="B94" s="259"/>
      <c r="C94" s="277"/>
      <c r="D94" s="277"/>
      <c r="E94" s="313"/>
      <c r="F94" s="267">
        <v>9</v>
      </c>
      <c r="G94" s="1372" t="s">
        <v>590</v>
      </c>
      <c r="H94" s="1312"/>
      <c r="I94" s="1312"/>
      <c r="J94" s="1312"/>
      <c r="K94" s="1312"/>
      <c r="L94" s="1312"/>
      <c r="M94" s="1312"/>
      <c r="N94" s="1312"/>
      <c r="O94" s="1312"/>
      <c r="P94" s="1312"/>
      <c r="Q94" s="1312"/>
      <c r="R94" s="1312"/>
      <c r="S94" s="1312"/>
      <c r="T94" s="1312"/>
      <c r="U94" s="1312"/>
      <c r="V94" s="1312"/>
      <c r="W94" s="1312"/>
      <c r="X94" s="1312"/>
      <c r="Y94" s="1312"/>
      <c r="Z94" s="1312"/>
      <c r="AA94" s="1312"/>
      <c r="AB94" s="1312"/>
      <c r="AC94" s="300"/>
      <c r="AD94" s="270" t="s">
        <v>7</v>
      </c>
      <c r="AE94" s="273"/>
      <c r="AF94" s="272" t="str">
        <f t="shared" si="21"/>
        <v>Baik</v>
      </c>
      <c r="AG94" s="271"/>
      <c r="AH94" s="271"/>
      <c r="AI94" s="271"/>
      <c r="AJ94" s="273"/>
      <c r="AK94" s="263">
        <f t="shared" si="22"/>
        <v>1</v>
      </c>
      <c r="AL94" s="263">
        <f t="shared" si="6"/>
        <v>3</v>
      </c>
      <c r="AM94" s="263">
        <f t="shared" si="23"/>
        <v>3</v>
      </c>
      <c r="AN94" s="87"/>
      <c r="AO94" s="87"/>
      <c r="AP94" s="87"/>
      <c r="AQ94" s="87"/>
      <c r="AR94" s="87"/>
      <c r="AS94" s="19"/>
      <c r="AT94" s="19"/>
      <c r="AU94" s="19"/>
      <c r="AV94" s="19"/>
      <c r="AW94" s="19"/>
      <c r="AX94" s="19"/>
      <c r="AY94" s="19"/>
      <c r="AZ94" s="19"/>
      <c r="BA94" s="19"/>
      <c r="BB94" s="19"/>
      <c r="BC94" s="19"/>
      <c r="BD94" s="19"/>
      <c r="BE94" s="19"/>
      <c r="BF94" s="19"/>
      <c r="BG94" s="19"/>
      <c r="BH94" s="19"/>
      <c r="BI94" s="19"/>
      <c r="BJ94" s="19"/>
      <c r="BK94" s="19"/>
      <c r="BL94" s="19"/>
    </row>
    <row r="95" spans="1:64" ht="19.5" hidden="1" customHeight="1">
      <c r="A95" s="83"/>
      <c r="B95" s="259"/>
      <c r="C95" s="265"/>
      <c r="D95" s="277"/>
      <c r="E95" s="308"/>
      <c r="F95" s="330"/>
      <c r="G95" s="271"/>
      <c r="H95" s="271"/>
      <c r="I95" s="271"/>
      <c r="J95" s="271"/>
      <c r="K95" s="271"/>
      <c r="L95" s="271"/>
      <c r="M95" s="271"/>
      <c r="N95" s="271"/>
      <c r="O95" s="271"/>
      <c r="P95" s="271"/>
      <c r="Q95" s="271"/>
      <c r="R95" s="271"/>
      <c r="S95" s="271"/>
      <c r="T95" s="271"/>
      <c r="U95" s="271"/>
      <c r="V95" s="271"/>
      <c r="W95" s="271"/>
      <c r="X95" s="271"/>
      <c r="Y95" s="271"/>
      <c r="Z95" s="271"/>
      <c r="AA95" s="271"/>
      <c r="AB95" s="271"/>
      <c r="AC95" s="331"/>
      <c r="AD95" s="270" t="s">
        <v>7</v>
      </c>
      <c r="AE95" s="273"/>
      <c r="AF95" s="272" t="str">
        <f t="shared" si="21"/>
        <v>Baik</v>
      </c>
      <c r="AG95" s="271"/>
      <c r="AH95" s="271"/>
      <c r="AI95" s="271"/>
      <c r="AJ95" s="273"/>
      <c r="AK95" s="263">
        <f>SUM(AK86:AK94)</f>
        <v>9</v>
      </c>
      <c r="AL95" s="263">
        <f t="shared" si="6"/>
        <v>3</v>
      </c>
      <c r="AM95" s="263">
        <f>SUM(AM86:AM94)</f>
        <v>28</v>
      </c>
      <c r="AN95" s="352">
        <f>AM95/(AK95*4)*(100)</f>
        <v>77.777777777777786</v>
      </c>
      <c r="AO95" s="294">
        <f>IF(AN95&gt;=75,2,IF(AN95&gt;=33,1,0))</f>
        <v>2</v>
      </c>
      <c r="AP95" s="87"/>
      <c r="AQ95" s="296" t="s">
        <v>591</v>
      </c>
      <c r="AR95" s="87"/>
      <c r="AS95" s="19"/>
      <c r="AT95" s="19"/>
      <c r="AU95" s="19"/>
      <c r="AV95" s="19"/>
      <c r="AW95" s="19"/>
      <c r="AX95" s="19"/>
      <c r="AY95" s="19"/>
      <c r="AZ95" s="19"/>
      <c r="BA95" s="19"/>
      <c r="BB95" s="19"/>
      <c r="BC95" s="19"/>
      <c r="BD95" s="19"/>
      <c r="BE95" s="19"/>
      <c r="BF95" s="19"/>
      <c r="BG95" s="19"/>
      <c r="BH95" s="19"/>
      <c r="BI95" s="19"/>
      <c r="BJ95" s="19"/>
      <c r="BK95" s="19"/>
      <c r="BL95" s="19"/>
    </row>
    <row r="96" spans="1:64" ht="33.75" customHeight="1">
      <c r="A96" s="83"/>
      <c r="B96" s="259"/>
      <c r="C96" s="265"/>
      <c r="D96" s="362" t="s">
        <v>592</v>
      </c>
      <c r="E96" s="1422" t="s">
        <v>593</v>
      </c>
      <c r="F96" s="1309"/>
      <c r="G96" s="1309"/>
      <c r="H96" s="1309"/>
      <c r="I96" s="1309"/>
      <c r="J96" s="1309"/>
      <c r="K96" s="1309"/>
      <c r="L96" s="1309"/>
      <c r="M96" s="1309"/>
      <c r="N96" s="1309"/>
      <c r="O96" s="1309"/>
      <c r="P96" s="1309"/>
      <c r="Q96" s="1309"/>
      <c r="R96" s="1309"/>
      <c r="S96" s="1309"/>
      <c r="T96" s="1309"/>
      <c r="U96" s="1309"/>
      <c r="V96" s="1309"/>
      <c r="W96" s="1309"/>
      <c r="X96" s="1309"/>
      <c r="Y96" s="1309"/>
      <c r="Z96" s="1309"/>
      <c r="AA96" s="1309"/>
      <c r="AB96" s="1309"/>
      <c r="AC96" s="363"/>
      <c r="AD96" s="270"/>
      <c r="AE96" s="273"/>
      <c r="AF96" s="276"/>
      <c r="AG96" s="271"/>
      <c r="AH96" s="271"/>
      <c r="AI96" s="271"/>
      <c r="AJ96" s="273"/>
      <c r="AK96" s="263"/>
      <c r="AL96" s="263" t="str">
        <f t="shared" si="6"/>
        <v>0</v>
      </c>
      <c r="AM96" s="263"/>
      <c r="AN96" s="87"/>
      <c r="AO96" s="87"/>
      <c r="AP96" s="87"/>
      <c r="AQ96" s="87"/>
      <c r="AR96" s="87"/>
      <c r="AS96" s="19"/>
      <c r="AT96" s="19"/>
      <c r="AU96" s="19"/>
      <c r="AV96" s="19"/>
      <c r="AW96" s="19"/>
      <c r="AX96" s="19"/>
      <c r="AY96" s="19"/>
      <c r="AZ96" s="19"/>
      <c r="BA96" s="19"/>
      <c r="BB96" s="19"/>
      <c r="BC96" s="19"/>
      <c r="BD96" s="19"/>
      <c r="BE96" s="19"/>
      <c r="BF96" s="19"/>
      <c r="BG96" s="19"/>
      <c r="BH96" s="19"/>
      <c r="BI96" s="19"/>
      <c r="BJ96" s="19"/>
      <c r="BK96" s="19"/>
      <c r="BL96" s="19"/>
    </row>
    <row r="97" spans="1:64" ht="19.5" customHeight="1">
      <c r="A97" s="83"/>
      <c r="B97" s="259"/>
      <c r="C97" s="265"/>
      <c r="D97" s="298"/>
      <c r="E97" s="364" t="s">
        <v>525</v>
      </c>
      <c r="F97" s="275">
        <v>1</v>
      </c>
      <c r="G97" s="229" t="s">
        <v>299</v>
      </c>
      <c r="H97" s="229"/>
      <c r="I97" s="229"/>
      <c r="J97" s="229"/>
      <c r="K97" s="229"/>
      <c r="L97" s="229"/>
      <c r="M97" s="229"/>
      <c r="N97" s="229"/>
      <c r="O97" s="229"/>
      <c r="P97" s="229"/>
      <c r="Q97" s="229"/>
      <c r="R97" s="229"/>
      <c r="S97" s="229"/>
      <c r="T97" s="229"/>
      <c r="U97" s="229"/>
      <c r="V97" s="229"/>
      <c r="W97" s="229"/>
      <c r="X97" s="229"/>
      <c r="Y97" s="229"/>
      <c r="Z97" s="229"/>
      <c r="AA97" s="229"/>
      <c r="AB97" s="229"/>
      <c r="AC97" s="344"/>
      <c r="AD97" s="270" t="s">
        <v>7</v>
      </c>
      <c r="AE97" s="273"/>
      <c r="AF97" s="272" t="str">
        <f t="shared" ref="AF97:AF106" si="24">IF(AD97="A","Sempurna",IF(AD97="A-","mendekati sempurna",IF(AD97="B+","Baik sekali",IF(AD97="B","Baik",IF(AD97="B-","Memadai, hampir baik",IF(AD97="C+","Memadai, cukup plus",IF(AD97="C","Cukup",IF(AD97="D","Kurang","Tak ada bukti kinerja"))))))))</f>
        <v>Baik</v>
      </c>
      <c r="AG97" s="271"/>
      <c r="AH97" s="271"/>
      <c r="AI97" s="271"/>
      <c r="AJ97" s="273"/>
      <c r="AK97" s="263">
        <f t="shared" ref="AK97:AK105" si="25">COUNTA(G97)</f>
        <v>1</v>
      </c>
      <c r="AL97" s="263">
        <f t="shared" si="6"/>
        <v>3</v>
      </c>
      <c r="AM97" s="263">
        <f t="shared" ref="AM97:AM105" si="26">AK97*AL97</f>
        <v>3</v>
      </c>
      <c r="AN97" s="87"/>
      <c r="AO97" s="87"/>
      <c r="AP97" s="87"/>
      <c r="AQ97" s="87"/>
      <c r="AR97" s="87"/>
      <c r="AS97" s="19"/>
      <c r="AT97" s="19"/>
      <c r="AU97" s="19"/>
      <c r="AV97" s="19"/>
      <c r="AW97" s="19"/>
      <c r="AX97" s="19"/>
      <c r="AY97" s="19"/>
      <c r="AZ97" s="19"/>
      <c r="BA97" s="19"/>
      <c r="BB97" s="19"/>
      <c r="BC97" s="19"/>
      <c r="BD97" s="19"/>
      <c r="BE97" s="19"/>
      <c r="BF97" s="19"/>
      <c r="BG97" s="19"/>
      <c r="BH97" s="19"/>
      <c r="BI97" s="19"/>
      <c r="BJ97" s="19"/>
      <c r="BK97" s="19"/>
      <c r="BL97" s="19"/>
    </row>
    <row r="98" spans="1:64" ht="30" customHeight="1">
      <c r="A98" s="83"/>
      <c r="B98" s="259"/>
      <c r="C98" s="265"/>
      <c r="D98" s="265"/>
      <c r="E98" s="323" t="s">
        <v>532</v>
      </c>
      <c r="F98" s="275">
        <v>2</v>
      </c>
      <c r="G98" s="1386" t="s">
        <v>594</v>
      </c>
      <c r="H98" s="1287"/>
      <c r="I98" s="1287"/>
      <c r="J98" s="1287"/>
      <c r="K98" s="1287"/>
      <c r="L98" s="1287"/>
      <c r="M98" s="1287"/>
      <c r="N98" s="1287"/>
      <c r="O98" s="1287"/>
      <c r="P98" s="1287"/>
      <c r="Q98" s="1287"/>
      <c r="R98" s="1287"/>
      <c r="S98" s="1287"/>
      <c r="T98" s="1287"/>
      <c r="U98" s="1287"/>
      <c r="V98" s="1287"/>
      <c r="W98" s="1287"/>
      <c r="X98" s="1287"/>
      <c r="Y98" s="1287"/>
      <c r="Z98" s="1287"/>
      <c r="AA98" s="1287"/>
      <c r="AB98" s="1287"/>
      <c r="AC98" s="261"/>
      <c r="AD98" s="270" t="s">
        <v>4</v>
      </c>
      <c r="AE98" s="273"/>
      <c r="AF98" s="272" t="str">
        <f t="shared" si="24"/>
        <v>Sempurna</v>
      </c>
      <c r="AG98" s="271"/>
      <c r="AH98" s="271"/>
      <c r="AI98" s="271"/>
      <c r="AJ98" s="273"/>
      <c r="AK98" s="263">
        <f t="shared" si="25"/>
        <v>1</v>
      </c>
      <c r="AL98" s="263">
        <f t="shared" si="6"/>
        <v>4</v>
      </c>
      <c r="AM98" s="263">
        <f t="shared" si="26"/>
        <v>4</v>
      </c>
      <c r="AN98" s="87"/>
      <c r="AO98" s="87"/>
      <c r="AP98" s="87"/>
      <c r="AQ98" s="87"/>
      <c r="AR98" s="87"/>
      <c r="AS98" s="19"/>
      <c r="AT98" s="19"/>
      <c r="AU98" s="19"/>
      <c r="AV98" s="19"/>
      <c r="AW98" s="19"/>
      <c r="AX98" s="19"/>
      <c r="AY98" s="19"/>
      <c r="AZ98" s="19"/>
      <c r="BA98" s="19"/>
      <c r="BB98" s="19"/>
      <c r="BC98" s="19"/>
      <c r="BD98" s="19"/>
      <c r="BE98" s="19"/>
      <c r="BF98" s="19"/>
      <c r="BG98" s="19"/>
      <c r="BH98" s="19"/>
      <c r="BI98" s="19"/>
      <c r="BJ98" s="19"/>
      <c r="BK98" s="19"/>
      <c r="BL98" s="19"/>
    </row>
    <row r="99" spans="1:64" ht="30" customHeight="1">
      <c r="A99" s="83"/>
      <c r="B99" s="259"/>
      <c r="C99" s="265"/>
      <c r="D99" s="265"/>
      <c r="E99" s="354" t="s">
        <v>538</v>
      </c>
      <c r="F99" s="275">
        <v>3</v>
      </c>
      <c r="G99" s="1371" t="s">
        <v>595</v>
      </c>
      <c r="H99" s="1287"/>
      <c r="I99" s="1287"/>
      <c r="J99" s="1287"/>
      <c r="K99" s="1287"/>
      <c r="L99" s="1287"/>
      <c r="M99" s="1287"/>
      <c r="N99" s="1287"/>
      <c r="O99" s="1287"/>
      <c r="P99" s="1287"/>
      <c r="Q99" s="1287"/>
      <c r="R99" s="1287"/>
      <c r="S99" s="1287"/>
      <c r="T99" s="1287"/>
      <c r="U99" s="1287"/>
      <c r="V99" s="1287"/>
      <c r="W99" s="1287"/>
      <c r="X99" s="1287"/>
      <c r="Y99" s="1287"/>
      <c r="Z99" s="1287"/>
      <c r="AA99" s="1287"/>
      <c r="AB99" s="1287"/>
      <c r="AC99" s="365"/>
      <c r="AD99" s="270" t="s">
        <v>7</v>
      </c>
      <c r="AE99" s="273"/>
      <c r="AF99" s="272" t="str">
        <f t="shared" si="24"/>
        <v>Baik</v>
      </c>
      <c r="AG99" s="271"/>
      <c r="AH99" s="271"/>
      <c r="AI99" s="271"/>
      <c r="AJ99" s="273"/>
      <c r="AK99" s="263">
        <f t="shared" si="25"/>
        <v>1</v>
      </c>
      <c r="AL99" s="263">
        <f t="shared" si="6"/>
        <v>3</v>
      </c>
      <c r="AM99" s="263">
        <f t="shared" si="26"/>
        <v>3</v>
      </c>
      <c r="AN99" s="87"/>
      <c r="AO99" s="87"/>
      <c r="AP99" s="87"/>
      <c r="AQ99" s="87"/>
      <c r="AR99" s="87"/>
      <c r="AS99" s="19"/>
      <c r="AT99" s="19"/>
      <c r="AU99" s="19"/>
      <c r="AV99" s="19"/>
      <c r="AW99" s="19"/>
      <c r="AX99" s="19"/>
      <c r="AY99" s="19"/>
      <c r="AZ99" s="19"/>
      <c r="BA99" s="19"/>
      <c r="BB99" s="19"/>
      <c r="BC99" s="19"/>
      <c r="BD99" s="19"/>
      <c r="BE99" s="19"/>
      <c r="BF99" s="19"/>
      <c r="BG99" s="19"/>
      <c r="BH99" s="19"/>
      <c r="BI99" s="19"/>
      <c r="BJ99" s="19"/>
      <c r="BK99" s="19"/>
      <c r="BL99" s="19"/>
    </row>
    <row r="100" spans="1:64" ht="28.5" customHeight="1">
      <c r="A100" s="83"/>
      <c r="B100" s="259"/>
      <c r="C100" s="265"/>
      <c r="D100" s="265"/>
      <c r="E100" s="308"/>
      <c r="F100" s="267">
        <v>4</v>
      </c>
      <c r="G100" s="1406" t="s">
        <v>596</v>
      </c>
      <c r="H100" s="1312"/>
      <c r="I100" s="1312"/>
      <c r="J100" s="1312"/>
      <c r="K100" s="1312"/>
      <c r="L100" s="1312"/>
      <c r="M100" s="1312"/>
      <c r="N100" s="1312"/>
      <c r="O100" s="1312"/>
      <c r="P100" s="1312"/>
      <c r="Q100" s="1312"/>
      <c r="R100" s="1312"/>
      <c r="S100" s="1312"/>
      <c r="T100" s="1312"/>
      <c r="U100" s="1312"/>
      <c r="V100" s="1312"/>
      <c r="W100" s="1312"/>
      <c r="X100" s="1312"/>
      <c r="Y100" s="1312"/>
      <c r="Z100" s="1312"/>
      <c r="AA100" s="1312"/>
      <c r="AB100" s="1312"/>
      <c r="AC100" s="366"/>
      <c r="AD100" s="270" t="s">
        <v>7</v>
      </c>
      <c r="AE100" s="273"/>
      <c r="AF100" s="272" t="str">
        <f t="shared" si="24"/>
        <v>Baik</v>
      </c>
      <c r="AG100" s="271"/>
      <c r="AH100" s="271"/>
      <c r="AI100" s="271"/>
      <c r="AJ100" s="273"/>
      <c r="AK100" s="263">
        <f t="shared" si="25"/>
        <v>1</v>
      </c>
      <c r="AL100" s="263">
        <f t="shared" si="6"/>
        <v>3</v>
      </c>
      <c r="AM100" s="263">
        <f t="shared" si="26"/>
        <v>3</v>
      </c>
      <c r="AN100" s="87"/>
      <c r="AO100" s="87"/>
      <c r="AP100" s="87"/>
      <c r="AQ100" s="87"/>
      <c r="AR100" s="87"/>
      <c r="AS100" s="19"/>
      <c r="AT100" s="19"/>
      <c r="AU100" s="19"/>
      <c r="AV100" s="19"/>
      <c r="AW100" s="19"/>
      <c r="AX100" s="19"/>
      <c r="AY100" s="19"/>
      <c r="AZ100" s="19"/>
      <c r="BA100" s="19"/>
      <c r="BB100" s="19"/>
      <c r="BC100" s="19"/>
      <c r="BD100" s="19"/>
      <c r="BE100" s="19"/>
      <c r="BF100" s="19"/>
      <c r="BG100" s="19"/>
      <c r="BH100" s="19"/>
      <c r="BI100" s="19"/>
      <c r="BJ100" s="19"/>
      <c r="BK100" s="19"/>
      <c r="BL100" s="19"/>
    </row>
    <row r="101" spans="1:64" ht="30" customHeight="1">
      <c r="A101" s="83"/>
      <c r="B101" s="259"/>
      <c r="C101" s="265"/>
      <c r="D101" s="265"/>
      <c r="E101" s="308"/>
      <c r="F101" s="275">
        <v>5</v>
      </c>
      <c r="G101" s="1386" t="s">
        <v>597</v>
      </c>
      <c r="H101" s="1287"/>
      <c r="I101" s="1287"/>
      <c r="J101" s="1287"/>
      <c r="K101" s="1287"/>
      <c r="L101" s="1287"/>
      <c r="M101" s="1287"/>
      <c r="N101" s="1287"/>
      <c r="O101" s="1287"/>
      <c r="P101" s="1287"/>
      <c r="Q101" s="1287"/>
      <c r="R101" s="1287"/>
      <c r="S101" s="1287"/>
      <c r="T101" s="1287"/>
      <c r="U101" s="1287"/>
      <c r="V101" s="1287"/>
      <c r="W101" s="1287"/>
      <c r="X101" s="1287"/>
      <c r="Y101" s="1287"/>
      <c r="Z101" s="1287"/>
      <c r="AA101" s="1287"/>
      <c r="AB101" s="1287"/>
      <c r="AC101" s="365"/>
      <c r="AD101" s="270" t="s">
        <v>7</v>
      </c>
      <c r="AE101" s="273"/>
      <c r="AF101" s="272" t="str">
        <f t="shared" si="24"/>
        <v>Baik</v>
      </c>
      <c r="AG101" s="271"/>
      <c r="AH101" s="271"/>
      <c r="AI101" s="271"/>
      <c r="AJ101" s="273"/>
      <c r="AK101" s="263">
        <f t="shared" si="25"/>
        <v>1</v>
      </c>
      <c r="AL101" s="263">
        <f t="shared" si="6"/>
        <v>3</v>
      </c>
      <c r="AM101" s="263">
        <f t="shared" si="26"/>
        <v>3</v>
      </c>
      <c r="AN101" s="87"/>
      <c r="AO101" s="87"/>
      <c r="AP101" s="87"/>
      <c r="AQ101" s="87"/>
      <c r="AR101" s="87"/>
      <c r="AS101" s="19"/>
      <c r="AT101" s="19"/>
      <c r="AU101" s="19"/>
      <c r="AV101" s="19"/>
      <c r="AW101" s="19"/>
      <c r="AX101" s="19"/>
      <c r="AY101" s="19"/>
      <c r="AZ101" s="19"/>
      <c r="BA101" s="19"/>
      <c r="BB101" s="19"/>
      <c r="BC101" s="19"/>
      <c r="BD101" s="19"/>
      <c r="BE101" s="19"/>
      <c r="BF101" s="19"/>
      <c r="BG101" s="19"/>
      <c r="BH101" s="19"/>
      <c r="BI101" s="19"/>
      <c r="BJ101" s="19"/>
      <c r="BK101" s="19"/>
      <c r="BL101" s="19"/>
    </row>
    <row r="102" spans="1:64" ht="39.75" customHeight="1">
      <c r="A102" s="83"/>
      <c r="B102" s="259"/>
      <c r="C102" s="265"/>
      <c r="D102" s="265"/>
      <c r="E102" s="308"/>
      <c r="F102" s="275">
        <v>6</v>
      </c>
      <c r="G102" s="1387" t="s">
        <v>598</v>
      </c>
      <c r="H102" s="1287"/>
      <c r="I102" s="1287"/>
      <c r="J102" s="1287"/>
      <c r="K102" s="1287"/>
      <c r="L102" s="1287"/>
      <c r="M102" s="1287"/>
      <c r="N102" s="1287"/>
      <c r="O102" s="1287"/>
      <c r="P102" s="1287"/>
      <c r="Q102" s="1287"/>
      <c r="R102" s="1287"/>
      <c r="S102" s="1287"/>
      <c r="T102" s="1287"/>
      <c r="U102" s="1287"/>
      <c r="V102" s="1287"/>
      <c r="W102" s="1287"/>
      <c r="X102" s="1287"/>
      <c r="Y102" s="1287"/>
      <c r="Z102" s="1287"/>
      <c r="AA102" s="1287"/>
      <c r="AB102" s="1287"/>
      <c r="AC102" s="365"/>
      <c r="AD102" s="270" t="s">
        <v>7</v>
      </c>
      <c r="AE102" s="273"/>
      <c r="AF102" s="272" t="str">
        <f t="shared" si="24"/>
        <v>Baik</v>
      </c>
      <c r="AG102" s="271"/>
      <c r="AH102" s="271"/>
      <c r="AI102" s="271"/>
      <c r="AJ102" s="273"/>
      <c r="AK102" s="263">
        <f t="shared" si="25"/>
        <v>1</v>
      </c>
      <c r="AL102" s="263">
        <f t="shared" si="6"/>
        <v>3</v>
      </c>
      <c r="AM102" s="263">
        <f t="shared" si="26"/>
        <v>3</v>
      </c>
      <c r="AN102" s="87"/>
      <c r="AO102" s="87"/>
      <c r="AP102" s="87"/>
      <c r="AQ102" s="87"/>
      <c r="AR102" s="87"/>
      <c r="AS102" s="19"/>
      <c r="AT102" s="19"/>
      <c r="AU102" s="19"/>
      <c r="AV102" s="19"/>
      <c r="AW102" s="19"/>
      <c r="AX102" s="19"/>
      <c r="AY102" s="19"/>
      <c r="AZ102" s="19"/>
      <c r="BA102" s="19"/>
      <c r="BB102" s="19"/>
      <c r="BC102" s="19"/>
      <c r="BD102" s="19"/>
      <c r="BE102" s="19"/>
      <c r="BF102" s="19"/>
      <c r="BG102" s="19"/>
      <c r="BH102" s="19"/>
      <c r="BI102" s="19"/>
      <c r="BJ102" s="19"/>
      <c r="BK102" s="19"/>
      <c r="BL102" s="19"/>
    </row>
    <row r="103" spans="1:64" ht="30" customHeight="1">
      <c r="A103" s="83"/>
      <c r="B103" s="259"/>
      <c r="C103" s="277"/>
      <c r="D103" s="277"/>
      <c r="E103" s="313"/>
      <c r="F103" s="275">
        <v>7</v>
      </c>
      <c r="G103" s="1386" t="s">
        <v>599</v>
      </c>
      <c r="H103" s="1287"/>
      <c r="I103" s="1287"/>
      <c r="J103" s="1287"/>
      <c r="K103" s="1287"/>
      <c r="L103" s="1287"/>
      <c r="M103" s="1287"/>
      <c r="N103" s="1287"/>
      <c r="O103" s="1287"/>
      <c r="P103" s="1287"/>
      <c r="Q103" s="1287"/>
      <c r="R103" s="1287"/>
      <c r="S103" s="1287"/>
      <c r="T103" s="1287"/>
      <c r="U103" s="1287"/>
      <c r="V103" s="1287"/>
      <c r="W103" s="1287"/>
      <c r="X103" s="1287"/>
      <c r="Y103" s="1287"/>
      <c r="Z103" s="1287"/>
      <c r="AA103" s="1287"/>
      <c r="AB103" s="1287"/>
      <c r="AC103" s="365"/>
      <c r="AD103" s="270" t="s">
        <v>7</v>
      </c>
      <c r="AE103" s="273"/>
      <c r="AF103" s="272" t="str">
        <f t="shared" si="24"/>
        <v>Baik</v>
      </c>
      <c r="AG103" s="271"/>
      <c r="AH103" s="271"/>
      <c r="AI103" s="271"/>
      <c r="AJ103" s="273"/>
      <c r="AK103" s="263">
        <f t="shared" si="25"/>
        <v>1</v>
      </c>
      <c r="AL103" s="263">
        <f t="shared" si="6"/>
        <v>3</v>
      </c>
      <c r="AM103" s="263">
        <f t="shared" si="26"/>
        <v>3</v>
      </c>
      <c r="AN103" s="87"/>
      <c r="AO103" s="87"/>
      <c r="AP103" s="87"/>
      <c r="AQ103" s="87"/>
      <c r="AR103" s="87"/>
      <c r="AS103" s="19"/>
      <c r="AT103" s="19"/>
      <c r="AU103" s="19"/>
      <c r="AV103" s="19"/>
      <c r="AW103" s="19"/>
      <c r="AX103" s="19"/>
      <c r="AY103" s="19"/>
      <c r="AZ103" s="19"/>
      <c r="BA103" s="19"/>
      <c r="BB103" s="19"/>
      <c r="BC103" s="19"/>
      <c r="BD103" s="19"/>
      <c r="BE103" s="19"/>
      <c r="BF103" s="19"/>
      <c r="BG103" s="19"/>
      <c r="BH103" s="19"/>
      <c r="BI103" s="19"/>
      <c r="BJ103" s="19"/>
      <c r="BK103" s="19"/>
      <c r="BL103" s="19"/>
    </row>
    <row r="104" spans="1:64" ht="24" hidden="1" customHeight="1">
      <c r="A104" s="83"/>
      <c r="B104" s="259"/>
      <c r="C104" s="265"/>
      <c r="D104" s="265"/>
      <c r="E104" s="308"/>
      <c r="F104" s="267">
        <v>8</v>
      </c>
      <c r="G104" s="1391"/>
      <c r="H104" s="1312"/>
      <c r="I104" s="1312"/>
      <c r="J104" s="1312"/>
      <c r="K104" s="1312"/>
      <c r="L104" s="1312"/>
      <c r="M104" s="1312"/>
      <c r="N104" s="1312"/>
      <c r="O104" s="1312"/>
      <c r="P104" s="1312"/>
      <c r="Q104" s="1312"/>
      <c r="R104" s="1312"/>
      <c r="S104" s="1312"/>
      <c r="T104" s="1312"/>
      <c r="U104" s="1312"/>
      <c r="V104" s="1312"/>
      <c r="W104" s="1312"/>
      <c r="X104" s="1312"/>
      <c r="Y104" s="1312"/>
      <c r="Z104" s="1312"/>
      <c r="AA104" s="1312"/>
      <c r="AB104" s="1312"/>
      <c r="AC104" s="366"/>
      <c r="AD104" s="270" t="s">
        <v>7</v>
      </c>
      <c r="AE104" s="273"/>
      <c r="AF104" s="272" t="str">
        <f t="shared" si="24"/>
        <v>Baik</v>
      </c>
      <c r="AG104" s="271"/>
      <c r="AH104" s="271"/>
      <c r="AI104" s="271"/>
      <c r="AJ104" s="273"/>
      <c r="AK104" s="263">
        <f t="shared" si="25"/>
        <v>0</v>
      </c>
      <c r="AL104" s="263">
        <f t="shared" si="6"/>
        <v>3</v>
      </c>
      <c r="AM104" s="263">
        <f t="shared" si="26"/>
        <v>0</v>
      </c>
      <c r="AN104" s="87"/>
      <c r="AO104" s="87"/>
      <c r="AP104" s="87"/>
      <c r="AQ104" s="87"/>
      <c r="AR104" s="87"/>
      <c r="AS104" s="19"/>
      <c r="AT104" s="19"/>
      <c r="AU104" s="19"/>
      <c r="AV104" s="19"/>
      <c r="AW104" s="19"/>
      <c r="AX104" s="19"/>
      <c r="AY104" s="19"/>
      <c r="AZ104" s="19"/>
      <c r="BA104" s="19"/>
      <c r="BB104" s="19"/>
      <c r="BC104" s="19"/>
      <c r="BD104" s="19"/>
      <c r="BE104" s="19"/>
      <c r="BF104" s="19"/>
      <c r="BG104" s="19"/>
      <c r="BH104" s="19"/>
      <c r="BI104" s="19"/>
      <c r="BJ104" s="19"/>
      <c r="BK104" s="19"/>
      <c r="BL104" s="19"/>
    </row>
    <row r="105" spans="1:64" ht="24" hidden="1" customHeight="1">
      <c r="A105" s="83"/>
      <c r="B105" s="259"/>
      <c r="C105" s="265"/>
      <c r="D105" s="265"/>
      <c r="E105" s="308"/>
      <c r="F105" s="275">
        <v>9</v>
      </c>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365"/>
      <c r="AD105" s="270" t="s">
        <v>7</v>
      </c>
      <c r="AE105" s="273"/>
      <c r="AF105" s="272" t="str">
        <f t="shared" si="24"/>
        <v>Baik</v>
      </c>
      <c r="AG105" s="271"/>
      <c r="AH105" s="271"/>
      <c r="AI105" s="271"/>
      <c r="AJ105" s="273"/>
      <c r="AK105" s="263">
        <f t="shared" si="25"/>
        <v>0</v>
      </c>
      <c r="AL105" s="263">
        <f t="shared" si="6"/>
        <v>3</v>
      </c>
      <c r="AM105" s="263">
        <f t="shared" si="26"/>
        <v>0</v>
      </c>
      <c r="AN105" s="87"/>
      <c r="AO105" s="87"/>
      <c r="AP105" s="87"/>
      <c r="AQ105" s="87"/>
      <c r="AR105" s="87"/>
      <c r="AS105" s="19"/>
      <c r="AT105" s="19"/>
      <c r="AU105" s="19"/>
      <c r="AV105" s="19"/>
      <c r="AW105" s="19"/>
      <c r="AX105" s="19"/>
      <c r="AY105" s="19"/>
      <c r="AZ105" s="19"/>
      <c r="BA105" s="19"/>
      <c r="BB105" s="19"/>
      <c r="BC105" s="19"/>
      <c r="BD105" s="19"/>
      <c r="BE105" s="19"/>
      <c r="BF105" s="19"/>
      <c r="BG105" s="19"/>
      <c r="BH105" s="19"/>
      <c r="BI105" s="19"/>
      <c r="BJ105" s="19"/>
      <c r="BK105" s="19"/>
      <c r="BL105" s="19"/>
    </row>
    <row r="106" spans="1:64" ht="18" hidden="1" customHeight="1">
      <c r="A106" s="83"/>
      <c r="B106" s="259"/>
      <c r="C106" s="265"/>
      <c r="D106" s="265"/>
      <c r="E106" s="308"/>
      <c r="F106" s="367"/>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368"/>
      <c r="AD106" s="270" t="s">
        <v>7</v>
      </c>
      <c r="AE106" s="273"/>
      <c r="AF106" s="272" t="str">
        <f t="shared" si="24"/>
        <v>Baik</v>
      </c>
      <c r="AG106" s="271"/>
      <c r="AH106" s="271"/>
      <c r="AI106" s="271"/>
      <c r="AJ106" s="273"/>
      <c r="AK106" s="263">
        <f>SUM(AK97:AK105)</f>
        <v>7</v>
      </c>
      <c r="AL106" s="263">
        <f t="shared" si="6"/>
        <v>3</v>
      </c>
      <c r="AM106" s="263">
        <f>SUM(AM97:AM105)</f>
        <v>22</v>
      </c>
      <c r="AN106" s="352">
        <f>AM106/(AK106*4)*(100)</f>
        <v>78.571428571428569</v>
      </c>
      <c r="AO106" s="294">
        <f>IF(AN106&gt;=75,2,IF(AN106&gt;=33,1,0))</f>
        <v>2</v>
      </c>
      <c r="AP106" s="87"/>
      <c r="AQ106" s="87"/>
      <c r="AR106" s="87"/>
      <c r="AS106" s="19"/>
      <c r="AT106" s="19"/>
      <c r="AU106" s="19"/>
      <c r="AV106" s="19"/>
      <c r="AW106" s="19"/>
      <c r="AX106" s="19"/>
      <c r="AY106" s="19"/>
      <c r="AZ106" s="19"/>
      <c r="BA106" s="19"/>
      <c r="BB106" s="19"/>
      <c r="BC106" s="19"/>
      <c r="BD106" s="19"/>
      <c r="BE106" s="19"/>
      <c r="BF106" s="19"/>
      <c r="BG106" s="19"/>
      <c r="BH106" s="19"/>
      <c r="BI106" s="19"/>
      <c r="BJ106" s="19"/>
      <c r="BK106" s="19"/>
      <c r="BL106" s="19"/>
    </row>
    <row r="107" spans="1:64" ht="33.75" customHeight="1">
      <c r="A107" s="83"/>
      <c r="B107" s="259"/>
      <c r="C107" s="298"/>
      <c r="D107" s="297" t="s">
        <v>600</v>
      </c>
      <c r="E107" s="1374" t="s">
        <v>601</v>
      </c>
      <c r="F107" s="1287"/>
      <c r="G107" s="1287"/>
      <c r="H107" s="1287"/>
      <c r="I107" s="1287"/>
      <c r="J107" s="1287"/>
      <c r="K107" s="1287"/>
      <c r="L107" s="1287"/>
      <c r="M107" s="1287"/>
      <c r="N107" s="1287"/>
      <c r="O107" s="1287"/>
      <c r="P107" s="1287"/>
      <c r="Q107" s="1287"/>
      <c r="R107" s="1287"/>
      <c r="S107" s="1287"/>
      <c r="T107" s="1287"/>
      <c r="U107" s="1287"/>
      <c r="V107" s="1287"/>
      <c r="W107" s="1287"/>
      <c r="X107" s="1287"/>
      <c r="Y107" s="1287"/>
      <c r="Z107" s="1287"/>
      <c r="AA107" s="1287"/>
      <c r="AB107" s="1287"/>
      <c r="AC107" s="319"/>
      <c r="AD107" s="270"/>
      <c r="AE107" s="273"/>
      <c r="AF107" s="276"/>
      <c r="AG107" s="271"/>
      <c r="AH107" s="271"/>
      <c r="AI107" s="271"/>
      <c r="AJ107" s="273"/>
      <c r="AK107" s="263"/>
      <c r="AL107" s="263" t="str">
        <f t="shared" si="6"/>
        <v>0</v>
      </c>
      <c r="AM107" s="263"/>
      <c r="AN107" s="87"/>
      <c r="AO107" s="87"/>
      <c r="AP107" s="87"/>
      <c r="AQ107" s="87"/>
      <c r="AR107" s="87"/>
      <c r="AS107" s="19"/>
      <c r="AT107" s="19"/>
      <c r="AU107" s="19"/>
      <c r="AV107" s="19"/>
      <c r="AW107" s="19"/>
      <c r="AX107" s="19"/>
      <c r="AY107" s="19"/>
      <c r="AZ107" s="19"/>
      <c r="BA107" s="19"/>
      <c r="BB107" s="19"/>
      <c r="BC107" s="19"/>
      <c r="BD107" s="19"/>
      <c r="BE107" s="19"/>
      <c r="BF107" s="19"/>
      <c r="BG107" s="19"/>
      <c r="BH107" s="19"/>
      <c r="BI107" s="19"/>
      <c r="BJ107" s="19"/>
      <c r="BK107" s="19"/>
      <c r="BL107" s="19"/>
    </row>
    <row r="108" spans="1:64" ht="21.75" customHeight="1">
      <c r="A108" s="83"/>
      <c r="B108" s="259"/>
      <c r="C108" s="265"/>
      <c r="D108" s="298"/>
      <c r="E108" s="369" t="s">
        <v>538</v>
      </c>
      <c r="F108" s="275">
        <v>1</v>
      </c>
      <c r="G108" s="1386" t="s">
        <v>602</v>
      </c>
      <c r="H108" s="1287"/>
      <c r="I108" s="1287"/>
      <c r="J108" s="1287"/>
      <c r="K108" s="1287"/>
      <c r="L108" s="1287"/>
      <c r="M108" s="1287"/>
      <c r="N108" s="1287"/>
      <c r="O108" s="1287"/>
      <c r="P108" s="1287"/>
      <c r="Q108" s="1287"/>
      <c r="R108" s="1287"/>
      <c r="S108" s="1287"/>
      <c r="T108" s="1287"/>
      <c r="U108" s="1287"/>
      <c r="V108" s="1287"/>
      <c r="W108" s="1287"/>
      <c r="X108" s="1287"/>
      <c r="Y108" s="1287"/>
      <c r="Z108" s="1287"/>
      <c r="AA108" s="1287"/>
      <c r="AB108" s="1287"/>
      <c r="AC108" s="261"/>
      <c r="AD108" s="270" t="s">
        <v>7</v>
      </c>
      <c r="AE108" s="273"/>
      <c r="AF108" s="272" t="str">
        <f t="shared" ref="AF108:AF113" si="27">IF(AD108="A","Sempurna",IF(AD108="A-","mendekati sempurna",IF(AD108="B+","Baik sekali",IF(AD108="B","Baik",IF(AD108="B-","Memadai, hampir baik",IF(AD108="C+","Memadai, cukup plus",IF(AD108="C","Cukup",IF(AD108="D","Kurang","Tak ada bukti kinerja"))))))))</f>
        <v>Baik</v>
      </c>
      <c r="AG108" s="271"/>
      <c r="AH108" s="271"/>
      <c r="AI108" s="271"/>
      <c r="AJ108" s="273"/>
      <c r="AK108" s="263">
        <f t="shared" ref="AK108:AK112" si="28">COUNTA(G108)</f>
        <v>1</v>
      </c>
      <c r="AL108" s="263">
        <f t="shared" si="6"/>
        <v>3</v>
      </c>
      <c r="AM108" s="263">
        <f t="shared" ref="AM108:AM112" si="29">AK108*AL108</f>
        <v>3</v>
      </c>
      <c r="AN108" s="87"/>
      <c r="AO108" s="87"/>
      <c r="AP108" s="87"/>
      <c r="AQ108" s="87"/>
      <c r="AR108" s="87"/>
      <c r="AS108" s="19"/>
      <c r="AT108" s="19"/>
      <c r="AU108" s="19"/>
      <c r="AV108" s="19"/>
      <c r="AW108" s="19"/>
      <c r="AX108" s="19"/>
      <c r="AY108" s="19"/>
      <c r="AZ108" s="19"/>
      <c r="BA108" s="19"/>
      <c r="BB108" s="19"/>
      <c r="BC108" s="19"/>
      <c r="BD108" s="19"/>
      <c r="BE108" s="19"/>
      <c r="BF108" s="19"/>
      <c r="BG108" s="19"/>
      <c r="BH108" s="19"/>
      <c r="BI108" s="19"/>
      <c r="BJ108" s="19"/>
      <c r="BK108" s="19"/>
      <c r="BL108" s="19"/>
    </row>
    <row r="109" spans="1:64" ht="30" customHeight="1">
      <c r="A109" s="83"/>
      <c r="B109" s="259"/>
      <c r="C109" s="265"/>
      <c r="D109" s="265"/>
      <c r="E109" s="369" t="s">
        <v>603</v>
      </c>
      <c r="F109" s="267">
        <v>2</v>
      </c>
      <c r="G109" s="1406" t="s">
        <v>604</v>
      </c>
      <c r="H109" s="1312"/>
      <c r="I109" s="1312"/>
      <c r="J109" s="1312"/>
      <c r="K109" s="1312"/>
      <c r="L109" s="1312"/>
      <c r="M109" s="1312"/>
      <c r="N109" s="1312"/>
      <c r="O109" s="1312"/>
      <c r="P109" s="1312"/>
      <c r="Q109" s="1312"/>
      <c r="R109" s="1312"/>
      <c r="S109" s="1312"/>
      <c r="T109" s="1312"/>
      <c r="U109" s="1312"/>
      <c r="V109" s="1312"/>
      <c r="W109" s="1312"/>
      <c r="X109" s="1312"/>
      <c r="Y109" s="1312"/>
      <c r="Z109" s="1312"/>
      <c r="AA109" s="1312"/>
      <c r="AB109" s="1312"/>
      <c r="AC109" s="300"/>
      <c r="AD109" s="270" t="s">
        <v>7</v>
      </c>
      <c r="AE109" s="273"/>
      <c r="AF109" s="272" t="str">
        <f t="shared" si="27"/>
        <v>Baik</v>
      </c>
      <c r="AG109" s="271"/>
      <c r="AH109" s="271"/>
      <c r="AI109" s="271"/>
      <c r="AJ109" s="273"/>
      <c r="AK109" s="263">
        <f t="shared" si="28"/>
        <v>1</v>
      </c>
      <c r="AL109" s="263">
        <f t="shared" si="6"/>
        <v>3</v>
      </c>
      <c r="AM109" s="263">
        <f t="shared" si="29"/>
        <v>3</v>
      </c>
      <c r="AN109" s="87"/>
      <c r="AO109" s="87"/>
      <c r="AP109" s="87"/>
      <c r="AQ109" s="87"/>
      <c r="AR109" s="87"/>
      <c r="AS109" s="19"/>
      <c r="AT109" s="19"/>
      <c r="AU109" s="19"/>
      <c r="AV109" s="19"/>
      <c r="AW109" s="19"/>
      <c r="AX109" s="19"/>
      <c r="AY109" s="19"/>
      <c r="AZ109" s="19"/>
      <c r="BA109" s="19"/>
      <c r="BB109" s="19"/>
      <c r="BC109" s="19"/>
      <c r="BD109" s="19"/>
      <c r="BE109" s="19"/>
      <c r="BF109" s="19"/>
      <c r="BG109" s="19"/>
      <c r="BH109" s="19"/>
      <c r="BI109" s="19"/>
      <c r="BJ109" s="19"/>
      <c r="BK109" s="19"/>
      <c r="BL109" s="19"/>
    </row>
    <row r="110" spans="1:64" ht="30" customHeight="1">
      <c r="A110" s="83"/>
      <c r="B110" s="259"/>
      <c r="C110" s="265"/>
      <c r="D110" s="265"/>
      <c r="E110" s="308"/>
      <c r="F110" s="275">
        <v>3</v>
      </c>
      <c r="G110" s="1386" t="s">
        <v>605</v>
      </c>
      <c r="H110" s="1287"/>
      <c r="I110" s="1287"/>
      <c r="J110" s="1287"/>
      <c r="K110" s="1287"/>
      <c r="L110" s="1287"/>
      <c r="M110" s="1287"/>
      <c r="N110" s="1287"/>
      <c r="O110" s="1287"/>
      <c r="P110" s="1287"/>
      <c r="Q110" s="1287"/>
      <c r="R110" s="1287"/>
      <c r="S110" s="1287"/>
      <c r="T110" s="1287"/>
      <c r="U110" s="1287"/>
      <c r="V110" s="1287"/>
      <c r="W110" s="1287"/>
      <c r="X110" s="1287"/>
      <c r="Y110" s="1287"/>
      <c r="Z110" s="1287"/>
      <c r="AA110" s="1287"/>
      <c r="AB110" s="1287"/>
      <c r="AC110" s="261"/>
      <c r="AD110" s="270" t="s">
        <v>7</v>
      </c>
      <c r="AE110" s="273"/>
      <c r="AF110" s="272" t="str">
        <f t="shared" si="27"/>
        <v>Baik</v>
      </c>
      <c r="AG110" s="271"/>
      <c r="AH110" s="271"/>
      <c r="AI110" s="271"/>
      <c r="AJ110" s="273"/>
      <c r="AK110" s="263">
        <f t="shared" si="28"/>
        <v>1</v>
      </c>
      <c r="AL110" s="263">
        <f t="shared" si="6"/>
        <v>3</v>
      </c>
      <c r="AM110" s="263">
        <f t="shared" si="29"/>
        <v>3</v>
      </c>
      <c r="AN110" s="87"/>
      <c r="AO110" s="87"/>
      <c r="AP110" s="87"/>
      <c r="AQ110" s="87"/>
      <c r="AR110" s="87"/>
      <c r="AS110" s="19"/>
      <c r="AT110" s="19"/>
      <c r="AU110" s="19"/>
      <c r="AV110" s="19"/>
      <c r="AW110" s="19"/>
      <c r="AX110" s="19"/>
      <c r="AY110" s="19"/>
      <c r="AZ110" s="19"/>
      <c r="BA110" s="19"/>
      <c r="BB110" s="19"/>
      <c r="BC110" s="19"/>
      <c r="BD110" s="19"/>
      <c r="BE110" s="19"/>
      <c r="BF110" s="19"/>
      <c r="BG110" s="19"/>
      <c r="BH110" s="19"/>
      <c r="BI110" s="19"/>
      <c r="BJ110" s="19"/>
      <c r="BK110" s="19"/>
      <c r="BL110" s="19"/>
    </row>
    <row r="111" spans="1:64" ht="24" hidden="1" customHeight="1">
      <c r="A111" s="83"/>
      <c r="B111" s="259"/>
      <c r="C111" s="265"/>
      <c r="D111" s="265"/>
      <c r="E111" s="308"/>
      <c r="F111" s="275">
        <v>4</v>
      </c>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61"/>
      <c r="AD111" s="270" t="s">
        <v>7</v>
      </c>
      <c r="AE111" s="273"/>
      <c r="AF111" s="272" t="str">
        <f t="shared" si="27"/>
        <v>Baik</v>
      </c>
      <c r="AG111" s="271"/>
      <c r="AH111" s="271"/>
      <c r="AI111" s="271"/>
      <c r="AJ111" s="273"/>
      <c r="AK111" s="263">
        <f t="shared" si="28"/>
        <v>0</v>
      </c>
      <c r="AL111" s="263">
        <f t="shared" si="6"/>
        <v>3</v>
      </c>
      <c r="AM111" s="263">
        <f t="shared" si="29"/>
        <v>0</v>
      </c>
      <c r="AN111" s="87"/>
      <c r="AO111" s="87"/>
      <c r="AP111" s="87"/>
      <c r="AQ111" s="87"/>
      <c r="AR111" s="87"/>
      <c r="AS111" s="19"/>
      <c r="AT111" s="19"/>
      <c r="AU111" s="19"/>
      <c r="AV111" s="19"/>
      <c r="AW111" s="19"/>
      <c r="AX111" s="19"/>
      <c r="AY111" s="19"/>
      <c r="AZ111" s="19"/>
      <c r="BA111" s="19"/>
      <c r="BB111" s="19"/>
      <c r="BC111" s="19"/>
      <c r="BD111" s="19"/>
      <c r="BE111" s="19"/>
      <c r="BF111" s="19"/>
      <c r="BG111" s="19"/>
      <c r="BH111" s="19"/>
      <c r="BI111" s="19"/>
      <c r="BJ111" s="19"/>
      <c r="BK111" s="19"/>
      <c r="BL111" s="19"/>
    </row>
    <row r="112" spans="1:64" ht="24" hidden="1" customHeight="1">
      <c r="A112" s="83"/>
      <c r="B112" s="259"/>
      <c r="C112" s="277"/>
      <c r="D112" s="277"/>
      <c r="E112" s="313"/>
      <c r="F112" s="275">
        <v>5</v>
      </c>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61"/>
      <c r="AD112" s="270" t="s">
        <v>7</v>
      </c>
      <c r="AE112" s="273"/>
      <c r="AF112" s="272" t="str">
        <f t="shared" si="27"/>
        <v>Baik</v>
      </c>
      <c r="AG112" s="271"/>
      <c r="AH112" s="271"/>
      <c r="AI112" s="271"/>
      <c r="AJ112" s="273"/>
      <c r="AK112" s="263">
        <f t="shared" si="28"/>
        <v>0</v>
      </c>
      <c r="AL112" s="263">
        <f t="shared" si="6"/>
        <v>3</v>
      </c>
      <c r="AM112" s="263">
        <f t="shared" si="29"/>
        <v>0</v>
      </c>
      <c r="AN112" s="87"/>
      <c r="AO112" s="87"/>
      <c r="AP112" s="87"/>
      <c r="AQ112" s="87"/>
      <c r="AR112" s="87"/>
      <c r="AS112" s="19"/>
      <c r="AT112" s="19"/>
      <c r="AU112" s="19"/>
      <c r="AV112" s="19"/>
      <c r="AW112" s="19"/>
      <c r="AX112" s="19"/>
      <c r="AY112" s="19"/>
      <c r="AZ112" s="19"/>
      <c r="BA112" s="19"/>
      <c r="BB112" s="19"/>
      <c r="BC112" s="19"/>
      <c r="BD112" s="19"/>
      <c r="BE112" s="19"/>
      <c r="BF112" s="19"/>
      <c r="BG112" s="19"/>
      <c r="BH112" s="19"/>
      <c r="BI112" s="19"/>
      <c r="BJ112" s="19"/>
      <c r="BK112" s="19"/>
      <c r="BL112" s="19"/>
    </row>
    <row r="113" spans="1:64" ht="19.5" hidden="1" customHeight="1">
      <c r="A113" s="83"/>
      <c r="B113" s="259"/>
      <c r="C113" s="265"/>
      <c r="D113" s="277"/>
      <c r="E113" s="308"/>
      <c r="F113" s="330"/>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331"/>
      <c r="AD113" s="270" t="s">
        <v>7</v>
      </c>
      <c r="AE113" s="273"/>
      <c r="AF113" s="272" t="str">
        <f t="shared" si="27"/>
        <v>Baik</v>
      </c>
      <c r="AG113" s="271"/>
      <c r="AH113" s="271"/>
      <c r="AI113" s="271"/>
      <c r="AJ113" s="273"/>
      <c r="AK113" s="263">
        <f>SUM(AK108:AK112)</f>
        <v>3</v>
      </c>
      <c r="AL113" s="263">
        <f t="shared" si="6"/>
        <v>3</v>
      </c>
      <c r="AM113" s="263">
        <f>SUM(AM108:AM112)</f>
        <v>9</v>
      </c>
      <c r="AN113" s="352">
        <f>AM113/(AK113*4)*(100)</f>
        <v>75</v>
      </c>
      <c r="AO113" s="316">
        <f>IF(AN113&gt;80,2,IF(AN113&gt;=33,1,0))</f>
        <v>1</v>
      </c>
      <c r="AP113" s="87"/>
      <c r="AQ113" s="87"/>
      <c r="AR113" s="87"/>
      <c r="AS113" s="19"/>
      <c r="AT113" s="19"/>
      <c r="AU113" s="19"/>
      <c r="AV113" s="19"/>
      <c r="AW113" s="19"/>
      <c r="AX113" s="19"/>
      <c r="AY113" s="19"/>
      <c r="AZ113" s="19"/>
      <c r="BA113" s="19"/>
      <c r="BB113" s="19"/>
      <c r="BC113" s="19"/>
      <c r="BD113" s="19"/>
      <c r="BE113" s="19"/>
      <c r="BF113" s="19"/>
      <c r="BG113" s="19"/>
      <c r="BH113" s="19"/>
      <c r="BI113" s="19"/>
      <c r="BJ113" s="19"/>
      <c r="BK113" s="19"/>
      <c r="BL113" s="19"/>
    </row>
    <row r="114" spans="1:64" ht="24" customHeight="1">
      <c r="A114" s="83"/>
      <c r="B114" s="259"/>
      <c r="C114" s="265"/>
      <c r="D114" s="297" t="s">
        <v>606</v>
      </c>
      <c r="E114" s="1377" t="s">
        <v>607</v>
      </c>
      <c r="F114" s="1287"/>
      <c r="G114" s="1287"/>
      <c r="H114" s="1287"/>
      <c r="I114" s="1287"/>
      <c r="J114" s="1287"/>
      <c r="K114" s="1287"/>
      <c r="L114" s="1287"/>
      <c r="M114" s="1287"/>
      <c r="N114" s="1287"/>
      <c r="O114" s="1287"/>
      <c r="P114" s="1287"/>
      <c r="Q114" s="1287"/>
      <c r="R114" s="1287"/>
      <c r="S114" s="1287"/>
      <c r="T114" s="1287"/>
      <c r="U114" s="1287"/>
      <c r="V114" s="1287"/>
      <c r="W114" s="1287"/>
      <c r="X114" s="1287"/>
      <c r="Y114" s="1287"/>
      <c r="Z114" s="1287"/>
      <c r="AA114" s="1287"/>
      <c r="AB114" s="1287"/>
      <c r="AC114" s="370"/>
      <c r="AD114" s="270"/>
      <c r="AE114" s="273"/>
      <c r="AF114" s="276"/>
      <c r="AG114" s="271"/>
      <c r="AH114" s="271"/>
      <c r="AI114" s="271"/>
      <c r="AJ114" s="273"/>
      <c r="AK114" s="263"/>
      <c r="AL114" s="263" t="str">
        <f t="shared" si="6"/>
        <v>0</v>
      </c>
      <c r="AM114" s="263"/>
      <c r="AN114" s="87"/>
      <c r="AO114" s="87"/>
      <c r="AP114" s="87"/>
      <c r="AQ114" s="87"/>
      <c r="AR114" s="87"/>
      <c r="AS114" s="19"/>
      <c r="AT114" s="19"/>
      <c r="AU114" s="19"/>
      <c r="AV114" s="19"/>
      <c r="AW114" s="19"/>
      <c r="AX114" s="19"/>
      <c r="AY114" s="19"/>
      <c r="AZ114" s="19"/>
      <c r="BA114" s="19"/>
      <c r="BB114" s="19"/>
      <c r="BC114" s="19"/>
      <c r="BD114" s="19"/>
      <c r="BE114" s="19"/>
      <c r="BF114" s="19"/>
      <c r="BG114" s="19"/>
      <c r="BH114" s="19"/>
      <c r="BI114" s="19"/>
      <c r="BJ114" s="19"/>
      <c r="BK114" s="19"/>
      <c r="BL114" s="19"/>
    </row>
    <row r="115" spans="1:64" ht="30" customHeight="1">
      <c r="A115" s="83"/>
      <c r="B115" s="259"/>
      <c r="C115" s="277"/>
      <c r="D115" s="260"/>
      <c r="E115" s="323" t="s">
        <v>532</v>
      </c>
      <c r="F115" s="275">
        <v>1</v>
      </c>
      <c r="G115" s="1386" t="s">
        <v>608</v>
      </c>
      <c r="H115" s="1287"/>
      <c r="I115" s="1287"/>
      <c r="J115" s="1287"/>
      <c r="K115" s="1287"/>
      <c r="L115" s="1287"/>
      <c r="M115" s="1287"/>
      <c r="N115" s="1287"/>
      <c r="O115" s="1287"/>
      <c r="P115" s="1287"/>
      <c r="Q115" s="1287"/>
      <c r="R115" s="1287"/>
      <c r="S115" s="1287"/>
      <c r="T115" s="1287"/>
      <c r="U115" s="1287"/>
      <c r="V115" s="1287"/>
      <c r="W115" s="1287"/>
      <c r="X115" s="1287"/>
      <c r="Y115" s="1287"/>
      <c r="Z115" s="1287"/>
      <c r="AA115" s="1287"/>
      <c r="AB115" s="1287"/>
      <c r="AC115" s="261"/>
      <c r="AD115" s="270" t="s">
        <v>7</v>
      </c>
      <c r="AE115" s="273"/>
      <c r="AF115" s="272" t="str">
        <f t="shared" ref="AF115:AF122" si="30">IF(AD115="A","Sempurna",IF(AD115="A-","mendekati sempurna",IF(AD115="B+","Baik sekali",IF(AD115="B","Baik",IF(AD115="B-","Memadai, hampir baik",IF(AD115="C+","Memadai, cukup plus",IF(AD115="C","Cukup",IF(AD115="D","Kurang","Tak ada bukti kinerja"))))))))</f>
        <v>Baik</v>
      </c>
      <c r="AG115" s="271"/>
      <c r="AH115" s="271"/>
      <c r="AI115" s="271"/>
      <c r="AJ115" s="273"/>
      <c r="AK115" s="263">
        <f t="shared" ref="AK115:AK121" si="31">COUNTA(G115)</f>
        <v>1</v>
      </c>
      <c r="AL115" s="263">
        <f t="shared" si="6"/>
        <v>3</v>
      </c>
      <c r="AM115" s="263">
        <f t="shared" ref="AM115:AM121" si="32">AK115*AL115</f>
        <v>3</v>
      </c>
      <c r="AN115" s="87"/>
      <c r="AO115" s="87"/>
      <c r="AP115" s="87"/>
      <c r="AQ115" s="87"/>
      <c r="AR115" s="87"/>
      <c r="AS115" s="19"/>
      <c r="AT115" s="19"/>
      <c r="AU115" s="19"/>
      <c r="AV115" s="19"/>
      <c r="AW115" s="19"/>
      <c r="AX115" s="19"/>
      <c r="AY115" s="19"/>
      <c r="AZ115" s="19"/>
      <c r="BA115" s="19"/>
      <c r="BB115" s="19"/>
      <c r="BC115" s="19"/>
      <c r="BD115" s="19"/>
      <c r="BE115" s="19"/>
      <c r="BF115" s="19"/>
      <c r="BG115" s="19"/>
      <c r="BH115" s="19"/>
      <c r="BI115" s="19"/>
      <c r="BJ115" s="19"/>
      <c r="BK115" s="19"/>
      <c r="BL115" s="19"/>
    </row>
    <row r="116" spans="1:64" ht="30" customHeight="1">
      <c r="A116" s="83"/>
      <c r="B116" s="259"/>
      <c r="C116" s="265"/>
      <c r="D116" s="265"/>
      <c r="E116" s="354" t="s">
        <v>538</v>
      </c>
      <c r="F116" s="267">
        <v>2</v>
      </c>
      <c r="G116" s="1372" t="s">
        <v>609</v>
      </c>
      <c r="H116" s="1312"/>
      <c r="I116" s="1312"/>
      <c r="J116" s="1312"/>
      <c r="K116" s="1312"/>
      <c r="L116" s="1312"/>
      <c r="M116" s="1312"/>
      <c r="N116" s="1312"/>
      <c r="O116" s="1312"/>
      <c r="P116" s="1312"/>
      <c r="Q116" s="1312"/>
      <c r="R116" s="1312"/>
      <c r="S116" s="1312"/>
      <c r="T116" s="1312"/>
      <c r="U116" s="1312"/>
      <c r="V116" s="1312"/>
      <c r="W116" s="1312"/>
      <c r="X116" s="1312"/>
      <c r="Y116" s="1312"/>
      <c r="Z116" s="1312"/>
      <c r="AA116" s="1312"/>
      <c r="AB116" s="1312"/>
      <c r="AC116" s="300"/>
      <c r="AD116" s="270" t="s">
        <v>7</v>
      </c>
      <c r="AE116" s="273"/>
      <c r="AF116" s="272" t="str">
        <f t="shared" si="30"/>
        <v>Baik</v>
      </c>
      <c r="AG116" s="271"/>
      <c r="AH116" s="271"/>
      <c r="AI116" s="271"/>
      <c r="AJ116" s="273"/>
      <c r="AK116" s="263">
        <f t="shared" si="31"/>
        <v>1</v>
      </c>
      <c r="AL116" s="263">
        <f t="shared" si="6"/>
        <v>3</v>
      </c>
      <c r="AM116" s="263">
        <f t="shared" si="32"/>
        <v>3</v>
      </c>
      <c r="AN116" s="87"/>
      <c r="AO116" s="87"/>
      <c r="AP116" s="87"/>
      <c r="AQ116" s="87"/>
      <c r="AR116" s="87"/>
      <c r="AS116" s="19"/>
      <c r="AT116" s="19"/>
      <c r="AU116" s="19"/>
      <c r="AV116" s="19"/>
      <c r="AW116" s="19"/>
      <c r="AX116" s="19"/>
      <c r="AY116" s="19"/>
      <c r="AZ116" s="19"/>
      <c r="BA116" s="19"/>
      <c r="BB116" s="19"/>
      <c r="BC116" s="19"/>
      <c r="BD116" s="19"/>
      <c r="BE116" s="19"/>
      <c r="BF116" s="19"/>
      <c r="BG116" s="19"/>
      <c r="BH116" s="19"/>
      <c r="BI116" s="19"/>
      <c r="BJ116" s="19"/>
      <c r="BK116" s="19"/>
      <c r="BL116" s="19"/>
    </row>
    <row r="117" spans="1:64" ht="30" customHeight="1">
      <c r="A117" s="83"/>
      <c r="B117" s="259"/>
      <c r="C117" s="265"/>
      <c r="D117" s="265"/>
      <c r="E117" s="308"/>
      <c r="F117" s="275">
        <v>3</v>
      </c>
      <c r="G117" s="1371" t="s">
        <v>610</v>
      </c>
      <c r="H117" s="1287"/>
      <c r="I117" s="1287"/>
      <c r="J117" s="1287"/>
      <c r="K117" s="1287"/>
      <c r="L117" s="1287"/>
      <c r="M117" s="1287"/>
      <c r="N117" s="1287"/>
      <c r="O117" s="1287"/>
      <c r="P117" s="1287"/>
      <c r="Q117" s="1287"/>
      <c r="R117" s="1287"/>
      <c r="S117" s="1287"/>
      <c r="T117" s="1287"/>
      <c r="U117" s="1287"/>
      <c r="V117" s="1287"/>
      <c r="W117" s="1287"/>
      <c r="X117" s="1287"/>
      <c r="Y117" s="1287"/>
      <c r="Z117" s="1287"/>
      <c r="AA117" s="1287"/>
      <c r="AB117" s="1287"/>
      <c r="AC117" s="261"/>
      <c r="AD117" s="270" t="s">
        <v>7</v>
      </c>
      <c r="AE117" s="273"/>
      <c r="AF117" s="272" t="str">
        <f t="shared" si="30"/>
        <v>Baik</v>
      </c>
      <c r="AG117" s="271"/>
      <c r="AH117" s="271"/>
      <c r="AI117" s="271"/>
      <c r="AJ117" s="273"/>
      <c r="AK117" s="286">
        <f t="shared" si="31"/>
        <v>1</v>
      </c>
      <c r="AL117" s="263">
        <f t="shared" si="6"/>
        <v>3</v>
      </c>
      <c r="AM117" s="267">
        <f t="shared" si="32"/>
        <v>3</v>
      </c>
      <c r="AN117" s="287"/>
      <c r="AO117" s="287"/>
      <c r="AP117" s="288"/>
      <c r="AQ117" s="87"/>
      <c r="AR117" s="87"/>
      <c r="AS117" s="19"/>
      <c r="AT117" s="19"/>
      <c r="AU117" s="19"/>
      <c r="AV117" s="19"/>
      <c r="AW117" s="19"/>
      <c r="AX117" s="19"/>
      <c r="AY117" s="19"/>
      <c r="AZ117" s="19"/>
      <c r="BA117" s="19"/>
      <c r="BB117" s="19"/>
      <c r="BC117" s="19"/>
      <c r="BD117" s="19"/>
      <c r="BE117" s="19"/>
      <c r="BF117" s="19"/>
      <c r="BG117" s="19"/>
      <c r="BH117" s="19"/>
      <c r="BI117" s="19"/>
      <c r="BJ117" s="19"/>
      <c r="BK117" s="19"/>
      <c r="BL117" s="19"/>
    </row>
    <row r="118" spans="1:64" ht="30" customHeight="1">
      <c r="A118" s="83"/>
      <c r="B118" s="259"/>
      <c r="C118" s="265"/>
      <c r="D118" s="265"/>
      <c r="E118" s="308"/>
      <c r="F118" s="267">
        <v>4</v>
      </c>
      <c r="G118" s="1372" t="s">
        <v>611</v>
      </c>
      <c r="H118" s="1312"/>
      <c r="I118" s="1312"/>
      <c r="J118" s="1312"/>
      <c r="K118" s="1312"/>
      <c r="L118" s="1312"/>
      <c r="M118" s="1312"/>
      <c r="N118" s="1312"/>
      <c r="O118" s="1312"/>
      <c r="P118" s="1312"/>
      <c r="Q118" s="1312"/>
      <c r="R118" s="1312"/>
      <c r="S118" s="1312"/>
      <c r="T118" s="1312"/>
      <c r="U118" s="1312"/>
      <c r="V118" s="1312"/>
      <c r="W118" s="1312"/>
      <c r="X118" s="1312"/>
      <c r="Y118" s="1312"/>
      <c r="Z118" s="1312"/>
      <c r="AA118" s="1312"/>
      <c r="AB118" s="1312"/>
      <c r="AC118" s="300"/>
      <c r="AD118" s="270" t="s">
        <v>7</v>
      </c>
      <c r="AE118" s="273"/>
      <c r="AF118" s="272" t="str">
        <f t="shared" si="30"/>
        <v>Baik</v>
      </c>
      <c r="AG118" s="271"/>
      <c r="AH118" s="271"/>
      <c r="AI118" s="271"/>
      <c r="AJ118" s="273"/>
      <c r="AK118" s="306">
        <f t="shared" si="31"/>
        <v>1</v>
      </c>
      <c r="AL118" s="263">
        <f t="shared" si="6"/>
        <v>3</v>
      </c>
      <c r="AM118" s="275">
        <f t="shared" si="32"/>
        <v>3</v>
      </c>
      <c r="AN118" s="287"/>
      <c r="AO118" s="287"/>
      <c r="AP118" s="288"/>
      <c r="AQ118" s="87"/>
      <c r="AR118" s="87"/>
      <c r="AS118" s="19"/>
      <c r="AT118" s="19"/>
      <c r="AU118" s="19"/>
      <c r="AV118" s="19"/>
      <c r="AW118" s="19"/>
      <c r="AX118" s="19"/>
      <c r="AY118" s="19"/>
      <c r="AZ118" s="19"/>
      <c r="BA118" s="19"/>
      <c r="BB118" s="19"/>
      <c r="BC118" s="19"/>
      <c r="BD118" s="19"/>
      <c r="BE118" s="19"/>
      <c r="BF118" s="19"/>
      <c r="BG118" s="19"/>
      <c r="BH118" s="19"/>
      <c r="BI118" s="19"/>
      <c r="BJ118" s="19"/>
      <c r="BK118" s="19"/>
      <c r="BL118" s="19"/>
    </row>
    <row r="119" spans="1:64" ht="30" customHeight="1">
      <c r="A119" s="83"/>
      <c r="B119" s="259"/>
      <c r="C119" s="265"/>
      <c r="D119" s="265"/>
      <c r="E119" s="308"/>
      <c r="F119" s="275">
        <v>5</v>
      </c>
      <c r="G119" s="1386" t="s">
        <v>612</v>
      </c>
      <c r="H119" s="1287"/>
      <c r="I119" s="1287"/>
      <c r="J119" s="1287"/>
      <c r="K119" s="1287"/>
      <c r="L119" s="1287"/>
      <c r="M119" s="1287"/>
      <c r="N119" s="1287"/>
      <c r="O119" s="1287"/>
      <c r="P119" s="1287"/>
      <c r="Q119" s="1287"/>
      <c r="R119" s="1287"/>
      <c r="S119" s="1287"/>
      <c r="T119" s="1287"/>
      <c r="U119" s="1287"/>
      <c r="V119" s="1287"/>
      <c r="W119" s="1287"/>
      <c r="X119" s="1287"/>
      <c r="Y119" s="1287"/>
      <c r="Z119" s="1287"/>
      <c r="AA119" s="1287"/>
      <c r="AB119" s="1287"/>
      <c r="AC119" s="261"/>
      <c r="AD119" s="270" t="s">
        <v>7</v>
      </c>
      <c r="AE119" s="273"/>
      <c r="AF119" s="272" t="str">
        <f t="shared" si="30"/>
        <v>Baik</v>
      </c>
      <c r="AG119" s="271"/>
      <c r="AH119" s="271"/>
      <c r="AI119" s="271"/>
      <c r="AJ119" s="273"/>
      <c r="AK119" s="306">
        <f t="shared" si="31"/>
        <v>1</v>
      </c>
      <c r="AL119" s="263">
        <f t="shared" si="6"/>
        <v>3</v>
      </c>
      <c r="AM119" s="275">
        <f t="shared" si="32"/>
        <v>3</v>
      </c>
      <c r="AN119" s="287"/>
      <c r="AO119" s="287"/>
      <c r="AP119" s="288"/>
      <c r="AQ119" s="87"/>
      <c r="AR119" s="87"/>
      <c r="AS119" s="19"/>
      <c r="AT119" s="19"/>
      <c r="AU119" s="19"/>
      <c r="AV119" s="19"/>
      <c r="AW119" s="19"/>
      <c r="AX119" s="19"/>
      <c r="AY119" s="19"/>
      <c r="AZ119" s="19"/>
      <c r="BA119" s="19"/>
      <c r="BB119" s="19"/>
      <c r="BC119" s="19"/>
      <c r="BD119" s="19"/>
      <c r="BE119" s="19"/>
      <c r="BF119" s="19"/>
      <c r="BG119" s="19"/>
      <c r="BH119" s="19"/>
      <c r="BI119" s="19"/>
      <c r="BJ119" s="19"/>
      <c r="BK119" s="19"/>
      <c r="BL119" s="19"/>
    </row>
    <row r="120" spans="1:64" ht="19.5" hidden="1" customHeight="1">
      <c r="A120" s="83"/>
      <c r="B120" s="259"/>
      <c r="C120" s="265"/>
      <c r="D120" s="265"/>
      <c r="E120" s="308"/>
      <c r="F120" s="275"/>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61"/>
      <c r="AD120" s="270" t="s">
        <v>7</v>
      </c>
      <c r="AE120" s="273"/>
      <c r="AF120" s="272" t="str">
        <f t="shared" si="30"/>
        <v>Baik</v>
      </c>
      <c r="AG120" s="271"/>
      <c r="AH120" s="271"/>
      <c r="AI120" s="271"/>
      <c r="AJ120" s="273"/>
      <c r="AK120" s="306">
        <f t="shared" si="31"/>
        <v>0</v>
      </c>
      <c r="AL120" s="263">
        <f t="shared" si="6"/>
        <v>3</v>
      </c>
      <c r="AM120" s="275">
        <f t="shared" si="32"/>
        <v>0</v>
      </c>
      <c r="AN120" s="287"/>
      <c r="AO120" s="287"/>
      <c r="AP120" s="288"/>
      <c r="AQ120" s="87"/>
      <c r="AR120" s="87"/>
      <c r="AS120" s="19"/>
      <c r="AT120" s="19"/>
      <c r="AU120" s="19"/>
      <c r="AV120" s="19"/>
      <c r="AW120" s="19"/>
      <c r="AX120" s="19"/>
      <c r="AY120" s="19"/>
      <c r="AZ120" s="19"/>
      <c r="BA120" s="19"/>
      <c r="BB120" s="19"/>
      <c r="BC120" s="19"/>
      <c r="BD120" s="19"/>
      <c r="BE120" s="19"/>
      <c r="BF120" s="19"/>
      <c r="BG120" s="19"/>
      <c r="BH120" s="19"/>
      <c r="BI120" s="19"/>
      <c r="BJ120" s="19"/>
      <c r="BK120" s="19"/>
      <c r="BL120" s="19"/>
    </row>
    <row r="121" spans="1:64" ht="19.5" hidden="1" customHeight="1">
      <c r="A121" s="83"/>
      <c r="B121" s="259"/>
      <c r="C121" s="265"/>
      <c r="D121" s="265"/>
      <c r="E121" s="313"/>
      <c r="F121" s="275"/>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61"/>
      <c r="AD121" s="270" t="s">
        <v>7</v>
      </c>
      <c r="AE121" s="273"/>
      <c r="AF121" s="272" t="str">
        <f t="shared" si="30"/>
        <v>Baik</v>
      </c>
      <c r="AG121" s="271"/>
      <c r="AH121" s="271"/>
      <c r="AI121" s="271"/>
      <c r="AJ121" s="273"/>
      <c r="AK121" s="306">
        <f t="shared" si="31"/>
        <v>0</v>
      </c>
      <c r="AL121" s="263">
        <f t="shared" si="6"/>
        <v>3</v>
      </c>
      <c r="AM121" s="275">
        <f t="shared" si="32"/>
        <v>0</v>
      </c>
      <c r="AN121" s="287"/>
      <c r="AO121" s="287"/>
      <c r="AP121" s="288"/>
      <c r="AQ121" s="87"/>
      <c r="AR121" s="87"/>
      <c r="AS121" s="19"/>
      <c r="AT121" s="19"/>
      <c r="AU121" s="19"/>
      <c r="AV121" s="19"/>
      <c r="AW121" s="19"/>
      <c r="AX121" s="19"/>
      <c r="AY121" s="19"/>
      <c r="AZ121" s="19"/>
      <c r="BA121" s="19"/>
      <c r="BB121" s="19"/>
      <c r="BC121" s="19"/>
      <c r="BD121" s="19"/>
      <c r="BE121" s="19"/>
      <c r="BF121" s="19"/>
      <c r="BG121" s="19"/>
      <c r="BH121" s="19"/>
      <c r="BI121" s="19"/>
      <c r="BJ121" s="19"/>
      <c r="BK121" s="19"/>
      <c r="BL121" s="19"/>
    </row>
    <row r="122" spans="1:64" ht="19.5" hidden="1" customHeight="1">
      <c r="A122" s="83"/>
      <c r="B122" s="259"/>
      <c r="C122" s="265"/>
      <c r="D122" s="277"/>
      <c r="E122" s="308"/>
      <c r="F122" s="257"/>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331"/>
      <c r="AD122" s="270" t="s">
        <v>7</v>
      </c>
      <c r="AE122" s="273"/>
      <c r="AF122" s="272" t="str">
        <f t="shared" si="30"/>
        <v>Baik</v>
      </c>
      <c r="AG122" s="271"/>
      <c r="AH122" s="271"/>
      <c r="AI122" s="271"/>
      <c r="AJ122" s="273"/>
      <c r="AK122" s="291">
        <f>SUM(AK115:AK121)</f>
        <v>5</v>
      </c>
      <c r="AL122" s="263">
        <f t="shared" si="6"/>
        <v>3</v>
      </c>
      <c r="AM122" s="291">
        <f>SUM(AM115:AM121)</f>
        <v>15</v>
      </c>
      <c r="AN122" s="293">
        <f>AM122/(AK122*4)*(100)</f>
        <v>75</v>
      </c>
      <c r="AO122" s="294">
        <f>IF(AN122&gt;=75,2,IF(AN122&gt;=33,1,0))</f>
        <v>2</v>
      </c>
      <c r="AP122" s="295"/>
      <c r="AQ122" s="87"/>
      <c r="AR122" s="87"/>
      <c r="AS122" s="19"/>
      <c r="AT122" s="19"/>
      <c r="AU122" s="19"/>
      <c r="AV122" s="19"/>
      <c r="AW122" s="19"/>
      <c r="AX122" s="19"/>
      <c r="AY122" s="19"/>
      <c r="AZ122" s="19"/>
      <c r="BA122" s="19"/>
      <c r="BB122" s="19"/>
      <c r="BC122" s="19"/>
      <c r="BD122" s="19"/>
      <c r="BE122" s="19"/>
      <c r="BF122" s="19"/>
      <c r="BG122" s="19"/>
      <c r="BH122" s="19"/>
      <c r="BI122" s="19"/>
      <c r="BJ122" s="19"/>
      <c r="BK122" s="19"/>
      <c r="BL122" s="19"/>
    </row>
    <row r="123" spans="1:64" ht="30" customHeight="1">
      <c r="A123" s="83"/>
      <c r="B123" s="259"/>
      <c r="C123" s="265"/>
      <c r="D123" s="239" t="s">
        <v>613</v>
      </c>
      <c r="E123" s="1374" t="s">
        <v>614</v>
      </c>
      <c r="F123" s="1287"/>
      <c r="G123" s="1287"/>
      <c r="H123" s="1287"/>
      <c r="I123" s="1287"/>
      <c r="J123" s="1287"/>
      <c r="K123" s="1287"/>
      <c r="L123" s="1287"/>
      <c r="M123" s="1287"/>
      <c r="N123" s="1287"/>
      <c r="O123" s="1287"/>
      <c r="P123" s="1287"/>
      <c r="Q123" s="1287"/>
      <c r="R123" s="1287"/>
      <c r="S123" s="1287"/>
      <c r="T123" s="1287"/>
      <c r="U123" s="1287"/>
      <c r="V123" s="1287"/>
      <c r="W123" s="1287"/>
      <c r="X123" s="1287"/>
      <c r="Y123" s="1287"/>
      <c r="Z123" s="1287"/>
      <c r="AA123" s="1287"/>
      <c r="AB123" s="1287"/>
      <c r="AC123" s="261"/>
      <c r="AD123" s="270"/>
      <c r="AE123" s="273"/>
      <c r="AF123" s="276"/>
      <c r="AG123" s="271"/>
      <c r="AH123" s="271"/>
      <c r="AI123" s="271"/>
      <c r="AJ123" s="273"/>
      <c r="AK123" s="320"/>
      <c r="AL123" s="263" t="str">
        <f t="shared" si="6"/>
        <v>0</v>
      </c>
      <c r="AM123" s="320"/>
      <c r="AN123" s="87"/>
      <c r="AO123" s="87"/>
      <c r="AP123" s="87"/>
      <c r="AQ123" s="87"/>
      <c r="AR123" s="87"/>
      <c r="AS123" s="19"/>
      <c r="AT123" s="19"/>
      <c r="AU123" s="19"/>
      <c r="AV123" s="19"/>
      <c r="AW123" s="19"/>
      <c r="AX123" s="19"/>
      <c r="AY123" s="19"/>
      <c r="AZ123" s="19"/>
      <c r="BA123" s="19"/>
      <c r="BB123" s="19"/>
      <c r="BC123" s="19"/>
      <c r="BD123" s="19"/>
      <c r="BE123" s="19"/>
      <c r="BF123" s="19"/>
      <c r="BG123" s="19"/>
      <c r="BH123" s="19"/>
      <c r="BI123" s="19"/>
      <c r="BJ123" s="19"/>
      <c r="BK123" s="19"/>
      <c r="BL123" s="19"/>
    </row>
    <row r="124" spans="1:64" ht="30" customHeight="1">
      <c r="A124" s="83"/>
      <c r="B124" s="259"/>
      <c r="C124" s="265"/>
      <c r="D124" s="298"/>
      <c r="E124" s="353" t="s">
        <v>532</v>
      </c>
      <c r="F124" s="275">
        <v>1</v>
      </c>
      <c r="G124" s="1386" t="s">
        <v>615</v>
      </c>
      <c r="H124" s="1287"/>
      <c r="I124" s="1287"/>
      <c r="J124" s="1287"/>
      <c r="K124" s="1287"/>
      <c r="L124" s="1287"/>
      <c r="M124" s="1287"/>
      <c r="N124" s="1287"/>
      <c r="O124" s="1287"/>
      <c r="P124" s="1287"/>
      <c r="Q124" s="1287"/>
      <c r="R124" s="1287"/>
      <c r="S124" s="1287"/>
      <c r="T124" s="1287"/>
      <c r="U124" s="1287"/>
      <c r="V124" s="1287"/>
      <c r="W124" s="1287"/>
      <c r="X124" s="1287"/>
      <c r="Y124" s="1287"/>
      <c r="Z124" s="1287"/>
      <c r="AA124" s="1287"/>
      <c r="AB124" s="1287"/>
      <c r="AC124" s="261"/>
      <c r="AD124" s="270" t="s">
        <v>7</v>
      </c>
      <c r="AE124" s="273"/>
      <c r="AF124" s="272" t="str">
        <f t="shared" ref="AF124:AF128" si="33">IF(AD124="A","Sempurna",IF(AD124="A-","mendekati sempurna",IF(AD124="B+","Baik sekali",IF(AD124="B","Baik",IF(AD124="B-","Memadai, hampir baik",IF(AD124="C+","Memadai, cukup plus",IF(AD124="C","Cukup",IF(AD124="D","Kurang","Tak ada bukti kinerja"))))))))</f>
        <v>Baik</v>
      </c>
      <c r="AG124" s="271"/>
      <c r="AH124" s="271"/>
      <c r="AI124" s="271"/>
      <c r="AJ124" s="273"/>
      <c r="AK124" s="301">
        <f t="shared" ref="AK124:AK125" si="34">COUNTA(G124)</f>
        <v>1</v>
      </c>
      <c r="AL124" s="263">
        <f t="shared" si="6"/>
        <v>3</v>
      </c>
      <c r="AM124" s="302">
        <f t="shared" ref="AM124:AM125" si="35">AK124*AL124</f>
        <v>3</v>
      </c>
      <c r="AN124" s="303"/>
      <c r="AO124" s="303"/>
      <c r="AP124" s="322"/>
      <c r="AQ124" s="87"/>
      <c r="AR124" s="87"/>
      <c r="AS124" s="19"/>
      <c r="AT124" s="19"/>
      <c r="AU124" s="19"/>
      <c r="AV124" s="19"/>
      <c r="AW124" s="19"/>
      <c r="AX124" s="19"/>
      <c r="AY124" s="19"/>
      <c r="AZ124" s="19"/>
      <c r="BA124" s="19"/>
      <c r="BB124" s="19"/>
      <c r="BC124" s="19"/>
      <c r="BD124" s="19"/>
      <c r="BE124" s="19"/>
      <c r="BF124" s="19"/>
      <c r="BG124" s="19"/>
      <c r="BH124" s="19"/>
      <c r="BI124" s="19"/>
      <c r="BJ124" s="19"/>
      <c r="BK124" s="19"/>
      <c r="BL124" s="19"/>
    </row>
    <row r="125" spans="1:64" ht="30" customHeight="1">
      <c r="A125" s="83"/>
      <c r="B125" s="259"/>
      <c r="C125" s="277"/>
      <c r="D125" s="277"/>
      <c r="E125" s="321"/>
      <c r="F125" s="275">
        <v>2</v>
      </c>
      <c r="G125" s="1371" t="s">
        <v>616</v>
      </c>
      <c r="H125" s="1287"/>
      <c r="I125" s="1287"/>
      <c r="J125" s="1287"/>
      <c r="K125" s="1287"/>
      <c r="L125" s="1287"/>
      <c r="M125" s="1287"/>
      <c r="N125" s="1287"/>
      <c r="O125" s="1287"/>
      <c r="P125" s="1287"/>
      <c r="Q125" s="1287"/>
      <c r="R125" s="1287"/>
      <c r="S125" s="1287"/>
      <c r="T125" s="1287"/>
      <c r="U125" s="1287"/>
      <c r="V125" s="1287"/>
      <c r="W125" s="1287"/>
      <c r="X125" s="1287"/>
      <c r="Y125" s="1287"/>
      <c r="Z125" s="1287"/>
      <c r="AA125" s="1287"/>
      <c r="AB125" s="1287"/>
      <c r="AC125" s="261"/>
      <c r="AD125" s="270" t="s">
        <v>7</v>
      </c>
      <c r="AE125" s="273"/>
      <c r="AF125" s="272" t="str">
        <f t="shared" si="33"/>
        <v>Baik</v>
      </c>
      <c r="AG125" s="271"/>
      <c r="AH125" s="271"/>
      <c r="AI125" s="271"/>
      <c r="AJ125" s="273"/>
      <c r="AK125" s="301">
        <f t="shared" si="34"/>
        <v>1</v>
      </c>
      <c r="AL125" s="263">
        <f t="shared" si="6"/>
        <v>3</v>
      </c>
      <c r="AM125" s="302">
        <f t="shared" si="35"/>
        <v>3</v>
      </c>
      <c r="AN125" s="287"/>
      <c r="AO125" s="287"/>
      <c r="AP125" s="288"/>
      <c r="AQ125" s="87"/>
      <c r="AR125" s="87"/>
      <c r="AS125" s="19"/>
      <c r="AT125" s="19"/>
      <c r="AU125" s="19"/>
      <c r="AV125" s="19"/>
      <c r="AW125" s="19"/>
      <c r="AX125" s="19"/>
      <c r="AY125" s="19"/>
      <c r="AZ125" s="19"/>
      <c r="BA125" s="19"/>
      <c r="BB125" s="19"/>
      <c r="BC125" s="19"/>
      <c r="BD125" s="19"/>
      <c r="BE125" s="19"/>
      <c r="BF125" s="19"/>
      <c r="BG125" s="19"/>
      <c r="BH125" s="19"/>
      <c r="BI125" s="19"/>
      <c r="BJ125" s="19"/>
      <c r="BK125" s="19"/>
      <c r="BL125" s="19"/>
    </row>
    <row r="126" spans="1:64" ht="24" hidden="1" customHeight="1">
      <c r="A126" s="83"/>
      <c r="B126" s="259"/>
      <c r="C126" s="265"/>
      <c r="D126" s="265"/>
      <c r="E126" s="299"/>
      <c r="F126" s="267"/>
      <c r="G126" s="1399"/>
      <c r="H126" s="1312"/>
      <c r="I126" s="1312"/>
      <c r="J126" s="1312"/>
      <c r="K126" s="1312"/>
      <c r="L126" s="1312"/>
      <c r="M126" s="1312"/>
      <c r="N126" s="1312"/>
      <c r="O126" s="1312"/>
      <c r="P126" s="1312"/>
      <c r="Q126" s="1312"/>
      <c r="R126" s="1312"/>
      <c r="S126" s="1312"/>
      <c r="T126" s="1312"/>
      <c r="U126" s="1312"/>
      <c r="V126" s="1312"/>
      <c r="W126" s="1312"/>
      <c r="X126" s="1312"/>
      <c r="Y126" s="1312"/>
      <c r="Z126" s="1312"/>
      <c r="AA126" s="1312"/>
      <c r="AB126" s="1312"/>
      <c r="AC126" s="300"/>
      <c r="AD126" s="270" t="s">
        <v>7</v>
      </c>
      <c r="AE126" s="273"/>
      <c r="AF126" s="272" t="str">
        <f t="shared" si="33"/>
        <v>Baik</v>
      </c>
      <c r="AG126" s="271"/>
      <c r="AH126" s="271"/>
      <c r="AI126" s="271"/>
      <c r="AJ126" s="273"/>
      <c r="AK126" s="286"/>
      <c r="AL126" s="263">
        <f t="shared" si="6"/>
        <v>3</v>
      </c>
      <c r="AM126" s="267"/>
      <c r="AN126" s="287"/>
      <c r="AO126" s="287"/>
      <c r="AP126" s="288"/>
      <c r="AQ126" s="87"/>
      <c r="AR126" s="87"/>
      <c r="AS126" s="19"/>
      <c r="AT126" s="19"/>
      <c r="AU126" s="19"/>
      <c r="AV126" s="19"/>
      <c r="AW126" s="19"/>
      <c r="AX126" s="19"/>
      <c r="AY126" s="19"/>
      <c r="AZ126" s="19"/>
      <c r="BA126" s="19"/>
      <c r="BB126" s="19"/>
      <c r="BC126" s="19"/>
      <c r="BD126" s="19"/>
      <c r="BE126" s="19"/>
      <c r="BF126" s="19"/>
      <c r="BG126" s="19"/>
      <c r="BH126" s="19"/>
      <c r="BI126" s="19"/>
      <c r="BJ126" s="19"/>
      <c r="BK126" s="19"/>
      <c r="BL126" s="19"/>
    </row>
    <row r="127" spans="1:64" ht="24" hidden="1" customHeight="1">
      <c r="A127" s="83"/>
      <c r="B127" s="259"/>
      <c r="C127" s="265"/>
      <c r="D127" s="265"/>
      <c r="E127" s="299"/>
      <c r="F127" s="275"/>
      <c r="G127" s="1398"/>
      <c r="H127" s="1287"/>
      <c r="I127" s="1287"/>
      <c r="J127" s="1287"/>
      <c r="K127" s="1287"/>
      <c r="L127" s="1287"/>
      <c r="M127" s="1287"/>
      <c r="N127" s="1287"/>
      <c r="O127" s="1287"/>
      <c r="P127" s="1287"/>
      <c r="Q127" s="1287"/>
      <c r="R127" s="1287"/>
      <c r="S127" s="1287"/>
      <c r="T127" s="1287"/>
      <c r="U127" s="1287"/>
      <c r="V127" s="1287"/>
      <c r="W127" s="1287"/>
      <c r="X127" s="1287"/>
      <c r="Y127" s="1287"/>
      <c r="Z127" s="1287"/>
      <c r="AA127" s="1287"/>
      <c r="AB127" s="1287"/>
      <c r="AC127" s="261"/>
      <c r="AD127" s="270" t="s">
        <v>7</v>
      </c>
      <c r="AE127" s="273"/>
      <c r="AF127" s="272" t="str">
        <f t="shared" si="33"/>
        <v>Baik</v>
      </c>
      <c r="AG127" s="271"/>
      <c r="AH127" s="271"/>
      <c r="AI127" s="271"/>
      <c r="AJ127" s="273"/>
      <c r="AK127" s="286"/>
      <c r="AL127" s="263">
        <f t="shared" si="6"/>
        <v>3</v>
      </c>
      <c r="AM127" s="267"/>
      <c r="AN127" s="287"/>
      <c r="AO127" s="287"/>
      <c r="AP127" s="288"/>
      <c r="AQ127" s="87"/>
      <c r="AR127" s="87"/>
      <c r="AS127" s="19"/>
      <c r="AT127" s="19"/>
      <c r="AU127" s="19"/>
      <c r="AV127" s="19"/>
      <c r="AW127" s="19"/>
      <c r="AX127" s="19"/>
      <c r="AY127" s="19"/>
      <c r="AZ127" s="19"/>
      <c r="BA127" s="19"/>
      <c r="BB127" s="19"/>
      <c r="BC127" s="19"/>
      <c r="BD127" s="19"/>
      <c r="BE127" s="19"/>
      <c r="BF127" s="19"/>
      <c r="BG127" s="19"/>
      <c r="BH127" s="19"/>
      <c r="BI127" s="19"/>
      <c r="BJ127" s="19"/>
      <c r="BK127" s="19"/>
      <c r="BL127" s="19"/>
    </row>
    <row r="128" spans="1:64" ht="18" hidden="1" customHeight="1">
      <c r="A128" s="83"/>
      <c r="B128" s="259"/>
      <c r="C128" s="265"/>
      <c r="D128" s="265"/>
      <c r="E128" s="373"/>
      <c r="F128" s="312"/>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90"/>
      <c r="AD128" s="270" t="s">
        <v>7</v>
      </c>
      <c r="AE128" s="273"/>
      <c r="AF128" s="272" t="str">
        <f t="shared" si="33"/>
        <v>Baik</v>
      </c>
      <c r="AG128" s="271"/>
      <c r="AH128" s="271"/>
      <c r="AI128" s="271"/>
      <c r="AJ128" s="273"/>
      <c r="AK128" s="291">
        <f>SUM(AK124:AK127)</f>
        <v>2</v>
      </c>
      <c r="AL128" s="263">
        <f t="shared" si="6"/>
        <v>3</v>
      </c>
      <c r="AM128" s="291">
        <f>SUM(AM124:AM127)</f>
        <v>6</v>
      </c>
      <c r="AN128" s="374">
        <f>AM128/(AK128*4)*(100)</f>
        <v>75</v>
      </c>
      <c r="AO128" s="316">
        <f>IF(AN128&gt;80,2,IF(AN128&gt;=33,1,0))</f>
        <v>1</v>
      </c>
      <c r="AP128" s="375"/>
      <c r="AQ128" s="87"/>
      <c r="AR128" s="87"/>
      <c r="AS128" s="19"/>
      <c r="AT128" s="19"/>
      <c r="AU128" s="19"/>
      <c r="AV128" s="19"/>
      <c r="AW128" s="19"/>
      <c r="AX128" s="19"/>
      <c r="AY128" s="19"/>
      <c r="AZ128" s="19"/>
      <c r="BA128" s="19"/>
      <c r="BB128" s="19"/>
      <c r="BC128" s="19"/>
      <c r="BD128" s="19"/>
      <c r="BE128" s="19"/>
      <c r="BF128" s="19"/>
      <c r="BG128" s="19"/>
      <c r="BH128" s="19"/>
      <c r="BI128" s="19"/>
      <c r="BJ128" s="19"/>
      <c r="BK128" s="19"/>
      <c r="BL128" s="19"/>
    </row>
    <row r="129" spans="1:64" ht="30" customHeight="1">
      <c r="A129" s="83"/>
      <c r="B129" s="259"/>
      <c r="C129" s="298"/>
      <c r="D129" s="362" t="s">
        <v>617</v>
      </c>
      <c r="E129" s="1407" t="s">
        <v>618</v>
      </c>
      <c r="F129" s="1287"/>
      <c r="G129" s="1287"/>
      <c r="H129" s="1287"/>
      <c r="I129" s="1287"/>
      <c r="J129" s="1287"/>
      <c r="K129" s="1287"/>
      <c r="L129" s="1287"/>
      <c r="M129" s="1287"/>
      <c r="N129" s="1287"/>
      <c r="O129" s="1287"/>
      <c r="P129" s="1287"/>
      <c r="Q129" s="1287"/>
      <c r="R129" s="1287"/>
      <c r="S129" s="1287"/>
      <c r="T129" s="1287"/>
      <c r="U129" s="1287"/>
      <c r="V129" s="1287"/>
      <c r="W129" s="1287"/>
      <c r="X129" s="1287"/>
      <c r="Y129" s="1287"/>
      <c r="Z129" s="1287"/>
      <c r="AA129" s="1287"/>
      <c r="AB129" s="1287"/>
      <c r="AC129" s="319"/>
      <c r="AD129" s="270"/>
      <c r="AE129" s="273"/>
      <c r="AF129" s="276"/>
      <c r="AG129" s="271"/>
      <c r="AH129" s="271"/>
      <c r="AI129" s="271"/>
      <c r="AJ129" s="273"/>
      <c r="AK129" s="320"/>
      <c r="AL129" s="263" t="str">
        <f t="shared" si="6"/>
        <v>0</v>
      </c>
      <c r="AM129" s="320"/>
      <c r="AN129" s="87"/>
      <c r="AO129" s="87"/>
      <c r="AP129" s="87"/>
      <c r="AQ129" s="87"/>
      <c r="AR129" s="87"/>
      <c r="AS129" s="19"/>
      <c r="AT129" s="19"/>
      <c r="AU129" s="19"/>
      <c r="AV129" s="19"/>
      <c r="AW129" s="19"/>
      <c r="AX129" s="19"/>
      <c r="AY129" s="19"/>
      <c r="AZ129" s="19"/>
      <c r="BA129" s="19"/>
      <c r="BB129" s="19"/>
      <c r="BC129" s="19"/>
      <c r="BD129" s="19"/>
      <c r="BE129" s="19"/>
      <c r="BF129" s="19"/>
      <c r="BG129" s="19"/>
      <c r="BH129" s="19"/>
      <c r="BI129" s="19"/>
      <c r="BJ129" s="19"/>
      <c r="BK129" s="19"/>
      <c r="BL129" s="19"/>
    </row>
    <row r="130" spans="1:64" ht="19.5" customHeight="1">
      <c r="A130" s="83"/>
      <c r="B130" s="259"/>
      <c r="C130" s="265"/>
      <c r="D130" s="298"/>
      <c r="E130" s="354" t="s">
        <v>538</v>
      </c>
      <c r="F130" s="267">
        <v>1</v>
      </c>
      <c r="G130" s="1406" t="s">
        <v>619</v>
      </c>
      <c r="H130" s="1312"/>
      <c r="I130" s="1312"/>
      <c r="J130" s="1312"/>
      <c r="K130" s="1312"/>
      <c r="L130" s="1312"/>
      <c r="M130" s="1312"/>
      <c r="N130" s="1312"/>
      <c r="O130" s="1312"/>
      <c r="P130" s="1312"/>
      <c r="Q130" s="1312"/>
      <c r="R130" s="1312"/>
      <c r="S130" s="1312"/>
      <c r="T130" s="1312"/>
      <c r="U130" s="1312"/>
      <c r="V130" s="1312"/>
      <c r="W130" s="1312"/>
      <c r="X130" s="1312"/>
      <c r="Y130" s="1312"/>
      <c r="Z130" s="1312"/>
      <c r="AA130" s="1312"/>
      <c r="AB130" s="1312"/>
      <c r="AC130" s="300"/>
      <c r="AD130" s="270" t="s">
        <v>7</v>
      </c>
      <c r="AE130" s="273"/>
      <c r="AF130" s="272" t="str">
        <f t="shared" ref="AF130:AF137" si="36">IF(AD130="A","Sempurna",IF(AD130="A-","mendekati sempurna",IF(AD130="B+","Baik sekali",IF(AD130="B","Baik",IF(AD130="B-","Memadai, hampir baik",IF(AD130="C+","Memadai, cukup plus",IF(AD130="C","Cukup",IF(AD130="D","Kurang","Tak ada bukti kinerja"))))))))</f>
        <v>Baik</v>
      </c>
      <c r="AG130" s="271"/>
      <c r="AH130" s="271"/>
      <c r="AI130" s="271"/>
      <c r="AJ130" s="273"/>
      <c r="AK130" s="301">
        <f t="shared" ref="AK130:AK136" si="37">COUNTA(G130)</f>
        <v>1</v>
      </c>
      <c r="AL130" s="263">
        <f t="shared" si="6"/>
        <v>3</v>
      </c>
      <c r="AM130" s="302">
        <f t="shared" ref="AM130:AM136" si="38">AK130*AL130</f>
        <v>3</v>
      </c>
      <c r="AN130" s="303"/>
      <c r="AO130" s="303"/>
      <c r="AP130" s="322"/>
      <c r="AQ130" s="87"/>
      <c r="AR130" s="87"/>
      <c r="AS130" s="19"/>
      <c r="AT130" s="19"/>
      <c r="AU130" s="19"/>
      <c r="AV130" s="19"/>
      <c r="AW130" s="19"/>
      <c r="AX130" s="19"/>
      <c r="AY130" s="19"/>
      <c r="AZ130" s="19"/>
      <c r="BA130" s="19"/>
      <c r="BB130" s="19"/>
      <c r="BC130" s="19"/>
      <c r="BD130" s="19"/>
      <c r="BE130" s="19"/>
      <c r="BF130" s="19"/>
      <c r="BG130" s="19"/>
      <c r="BH130" s="19"/>
      <c r="BI130" s="19"/>
      <c r="BJ130" s="19"/>
      <c r="BK130" s="19"/>
      <c r="BL130" s="19"/>
    </row>
    <row r="131" spans="1:64" ht="30" customHeight="1">
      <c r="A131" s="83"/>
      <c r="B131" s="259"/>
      <c r="C131" s="265"/>
      <c r="D131" s="265"/>
      <c r="E131" s="308"/>
      <c r="F131" s="275">
        <v>2</v>
      </c>
      <c r="G131" s="1386" t="s">
        <v>597</v>
      </c>
      <c r="H131" s="1287"/>
      <c r="I131" s="1287"/>
      <c r="J131" s="1287"/>
      <c r="K131" s="1287"/>
      <c r="L131" s="1287"/>
      <c r="M131" s="1287"/>
      <c r="N131" s="1287"/>
      <c r="O131" s="1287"/>
      <c r="P131" s="1287"/>
      <c r="Q131" s="1287"/>
      <c r="R131" s="1287"/>
      <c r="S131" s="1287"/>
      <c r="T131" s="1287"/>
      <c r="U131" s="1287"/>
      <c r="V131" s="1287"/>
      <c r="W131" s="1287"/>
      <c r="X131" s="1287"/>
      <c r="Y131" s="1287"/>
      <c r="Z131" s="1287"/>
      <c r="AA131" s="1287"/>
      <c r="AB131" s="1287"/>
      <c r="AC131" s="261"/>
      <c r="AD131" s="270" t="s">
        <v>7</v>
      </c>
      <c r="AE131" s="273"/>
      <c r="AF131" s="272" t="str">
        <f t="shared" si="36"/>
        <v>Baik</v>
      </c>
      <c r="AG131" s="271"/>
      <c r="AH131" s="271"/>
      <c r="AI131" s="271"/>
      <c r="AJ131" s="273"/>
      <c r="AK131" s="306">
        <f t="shared" si="37"/>
        <v>1</v>
      </c>
      <c r="AL131" s="263">
        <f t="shared" si="6"/>
        <v>3</v>
      </c>
      <c r="AM131" s="275">
        <f t="shared" si="38"/>
        <v>3</v>
      </c>
      <c r="AN131" s="287"/>
      <c r="AO131" s="287"/>
      <c r="AP131" s="288"/>
      <c r="AQ131" s="87"/>
      <c r="AR131" s="87"/>
      <c r="AS131" s="19"/>
      <c r="AT131" s="19"/>
      <c r="AU131" s="19"/>
      <c r="AV131" s="19"/>
      <c r="AW131" s="19"/>
      <c r="AX131" s="19"/>
      <c r="AY131" s="19"/>
      <c r="AZ131" s="19"/>
      <c r="BA131" s="19"/>
      <c r="BB131" s="19"/>
      <c r="BC131" s="19"/>
      <c r="BD131" s="19"/>
      <c r="BE131" s="19"/>
      <c r="BF131" s="19"/>
      <c r="BG131" s="19"/>
      <c r="BH131" s="19"/>
      <c r="BI131" s="19"/>
      <c r="BJ131" s="19"/>
      <c r="BK131" s="19"/>
      <c r="BL131" s="19"/>
    </row>
    <row r="132" spans="1:64" ht="30" customHeight="1">
      <c r="A132" s="83"/>
      <c r="B132" s="259"/>
      <c r="C132" s="265"/>
      <c r="D132" s="265"/>
      <c r="E132" s="308"/>
      <c r="F132" s="267">
        <v>3</v>
      </c>
      <c r="G132" s="1372" t="s">
        <v>620</v>
      </c>
      <c r="H132" s="1312"/>
      <c r="I132" s="1312"/>
      <c r="J132" s="1312"/>
      <c r="K132" s="1312"/>
      <c r="L132" s="1312"/>
      <c r="M132" s="1312"/>
      <c r="N132" s="1312"/>
      <c r="O132" s="1312"/>
      <c r="P132" s="1312"/>
      <c r="Q132" s="1312"/>
      <c r="R132" s="1312"/>
      <c r="S132" s="1312"/>
      <c r="T132" s="1312"/>
      <c r="U132" s="1312"/>
      <c r="V132" s="1312"/>
      <c r="W132" s="1312"/>
      <c r="X132" s="1312"/>
      <c r="Y132" s="1312"/>
      <c r="Z132" s="1312"/>
      <c r="AA132" s="1312"/>
      <c r="AB132" s="1312"/>
      <c r="AC132" s="300"/>
      <c r="AD132" s="270" t="s">
        <v>7</v>
      </c>
      <c r="AE132" s="273"/>
      <c r="AF132" s="272" t="str">
        <f t="shared" si="36"/>
        <v>Baik</v>
      </c>
      <c r="AG132" s="271"/>
      <c r="AH132" s="271"/>
      <c r="AI132" s="271"/>
      <c r="AJ132" s="273"/>
      <c r="AK132" s="306">
        <f t="shared" si="37"/>
        <v>1</v>
      </c>
      <c r="AL132" s="263">
        <f t="shared" si="6"/>
        <v>3</v>
      </c>
      <c r="AM132" s="275">
        <f t="shared" si="38"/>
        <v>3</v>
      </c>
      <c r="AN132" s="287"/>
      <c r="AO132" s="287"/>
      <c r="AP132" s="288"/>
      <c r="AQ132" s="87"/>
      <c r="AR132" s="87"/>
      <c r="AS132" s="19"/>
      <c r="AT132" s="19"/>
      <c r="AU132" s="19"/>
      <c r="AV132" s="19"/>
      <c r="AW132" s="19"/>
      <c r="AX132" s="19"/>
      <c r="AY132" s="19"/>
      <c r="AZ132" s="19"/>
      <c r="BA132" s="19"/>
      <c r="BB132" s="19"/>
      <c r="BC132" s="19"/>
      <c r="BD132" s="19"/>
      <c r="BE132" s="19"/>
      <c r="BF132" s="19"/>
      <c r="BG132" s="19"/>
      <c r="BH132" s="19"/>
      <c r="BI132" s="19"/>
      <c r="BJ132" s="19"/>
      <c r="BK132" s="19"/>
      <c r="BL132" s="19"/>
    </row>
    <row r="133" spans="1:64" ht="30" customHeight="1">
      <c r="A133" s="83"/>
      <c r="B133" s="259"/>
      <c r="C133" s="265"/>
      <c r="D133" s="265"/>
      <c r="E133" s="308"/>
      <c r="F133" s="275">
        <v>4</v>
      </c>
      <c r="G133" s="1371" t="s">
        <v>621</v>
      </c>
      <c r="H133" s="1287"/>
      <c r="I133" s="1287"/>
      <c r="J133" s="1287"/>
      <c r="K133" s="1287"/>
      <c r="L133" s="1287"/>
      <c r="M133" s="1287"/>
      <c r="N133" s="1287"/>
      <c r="O133" s="1287"/>
      <c r="P133" s="1287"/>
      <c r="Q133" s="1287"/>
      <c r="R133" s="1287"/>
      <c r="S133" s="1287"/>
      <c r="T133" s="1287"/>
      <c r="U133" s="1287"/>
      <c r="V133" s="1287"/>
      <c r="W133" s="1287"/>
      <c r="X133" s="1287"/>
      <c r="Y133" s="1287"/>
      <c r="Z133" s="1287"/>
      <c r="AA133" s="1287"/>
      <c r="AB133" s="1287"/>
      <c r="AC133" s="261"/>
      <c r="AD133" s="270" t="s">
        <v>7</v>
      </c>
      <c r="AE133" s="273"/>
      <c r="AF133" s="272" t="str">
        <f t="shared" si="36"/>
        <v>Baik</v>
      </c>
      <c r="AG133" s="271"/>
      <c r="AH133" s="271"/>
      <c r="AI133" s="271"/>
      <c r="AJ133" s="273"/>
      <c r="AK133" s="306">
        <f t="shared" si="37"/>
        <v>1</v>
      </c>
      <c r="AL133" s="263">
        <f t="shared" si="6"/>
        <v>3</v>
      </c>
      <c r="AM133" s="275">
        <f t="shared" si="38"/>
        <v>3</v>
      </c>
      <c r="AN133" s="287"/>
      <c r="AO133" s="287"/>
      <c r="AP133" s="288"/>
      <c r="AQ133" s="87"/>
      <c r="AR133" s="87"/>
      <c r="AS133" s="19"/>
      <c r="AT133" s="19"/>
      <c r="AU133" s="19"/>
      <c r="AV133" s="19"/>
      <c r="AW133" s="19"/>
      <c r="AX133" s="19"/>
      <c r="AY133" s="19"/>
      <c r="AZ133" s="19"/>
      <c r="BA133" s="19"/>
      <c r="BB133" s="19"/>
      <c r="BC133" s="19"/>
      <c r="BD133" s="19"/>
      <c r="BE133" s="19"/>
      <c r="BF133" s="19"/>
      <c r="BG133" s="19"/>
      <c r="BH133" s="19"/>
      <c r="BI133" s="19"/>
      <c r="BJ133" s="19"/>
      <c r="BK133" s="19"/>
      <c r="BL133" s="19"/>
    </row>
    <row r="134" spans="1:64" ht="30" customHeight="1">
      <c r="A134" s="83"/>
      <c r="B134" s="259"/>
      <c r="C134" s="265"/>
      <c r="D134" s="265"/>
      <c r="E134" s="308"/>
      <c r="F134" s="275">
        <v>5</v>
      </c>
      <c r="G134" s="1386" t="s">
        <v>622</v>
      </c>
      <c r="H134" s="1287"/>
      <c r="I134" s="1287"/>
      <c r="J134" s="1287"/>
      <c r="K134" s="1287"/>
      <c r="L134" s="1287"/>
      <c r="M134" s="1287"/>
      <c r="N134" s="1287"/>
      <c r="O134" s="1287"/>
      <c r="P134" s="1287"/>
      <c r="Q134" s="1287"/>
      <c r="R134" s="1287"/>
      <c r="S134" s="1287"/>
      <c r="T134" s="1287"/>
      <c r="U134" s="1287"/>
      <c r="V134" s="1287"/>
      <c r="W134" s="1287"/>
      <c r="X134" s="1287"/>
      <c r="Y134" s="1287"/>
      <c r="Z134" s="1287"/>
      <c r="AA134" s="1287"/>
      <c r="AB134" s="1287"/>
      <c r="AC134" s="261"/>
      <c r="AD134" s="270" t="s">
        <v>7</v>
      </c>
      <c r="AE134" s="273"/>
      <c r="AF134" s="272" t="str">
        <f t="shared" si="36"/>
        <v>Baik</v>
      </c>
      <c r="AG134" s="271"/>
      <c r="AH134" s="271"/>
      <c r="AI134" s="271"/>
      <c r="AJ134" s="273"/>
      <c r="AK134" s="306">
        <f t="shared" si="37"/>
        <v>1</v>
      </c>
      <c r="AL134" s="263">
        <f t="shared" si="6"/>
        <v>3</v>
      </c>
      <c r="AM134" s="275">
        <f t="shared" si="38"/>
        <v>3</v>
      </c>
      <c r="AN134" s="287"/>
      <c r="AO134" s="287"/>
      <c r="AP134" s="288"/>
      <c r="AQ134" s="87"/>
      <c r="AR134" s="87"/>
      <c r="AS134" s="19"/>
      <c r="AT134" s="19"/>
      <c r="AU134" s="19"/>
      <c r="AV134" s="19"/>
      <c r="AW134" s="19"/>
      <c r="AX134" s="19"/>
      <c r="AY134" s="19"/>
      <c r="AZ134" s="19"/>
      <c r="BA134" s="19"/>
      <c r="BB134" s="19"/>
      <c r="BC134" s="19"/>
      <c r="BD134" s="19"/>
      <c r="BE134" s="19"/>
      <c r="BF134" s="19"/>
      <c r="BG134" s="19"/>
      <c r="BH134" s="19"/>
      <c r="BI134" s="19"/>
      <c r="BJ134" s="19"/>
      <c r="BK134" s="19"/>
      <c r="BL134" s="19"/>
    </row>
    <row r="135" spans="1:64" ht="24" hidden="1" customHeight="1">
      <c r="A135" s="83"/>
      <c r="B135" s="259"/>
      <c r="C135" s="265"/>
      <c r="D135" s="265"/>
      <c r="E135" s="308"/>
      <c r="F135" s="275"/>
      <c r="G135" s="1386"/>
      <c r="H135" s="1287"/>
      <c r="I135" s="1287"/>
      <c r="J135" s="1287"/>
      <c r="K135" s="1287"/>
      <c r="L135" s="1287"/>
      <c r="M135" s="1287"/>
      <c r="N135" s="1287"/>
      <c r="O135" s="1287"/>
      <c r="P135" s="1287"/>
      <c r="Q135" s="1287"/>
      <c r="R135" s="1287"/>
      <c r="S135" s="1287"/>
      <c r="T135" s="1287"/>
      <c r="U135" s="1287"/>
      <c r="V135" s="1287"/>
      <c r="W135" s="1287"/>
      <c r="X135" s="1287"/>
      <c r="Y135" s="1287"/>
      <c r="Z135" s="1287"/>
      <c r="AA135" s="1287"/>
      <c r="AB135" s="1287"/>
      <c r="AC135" s="261"/>
      <c r="AD135" s="270" t="s">
        <v>7</v>
      </c>
      <c r="AE135" s="273"/>
      <c r="AF135" s="272" t="str">
        <f t="shared" si="36"/>
        <v>Baik</v>
      </c>
      <c r="AG135" s="271"/>
      <c r="AH135" s="271"/>
      <c r="AI135" s="271"/>
      <c r="AJ135" s="273"/>
      <c r="AK135" s="306">
        <f t="shared" si="37"/>
        <v>0</v>
      </c>
      <c r="AL135" s="263">
        <f t="shared" si="6"/>
        <v>3</v>
      </c>
      <c r="AM135" s="275">
        <f t="shared" si="38"/>
        <v>0</v>
      </c>
      <c r="AN135" s="287"/>
      <c r="AO135" s="287"/>
      <c r="AP135" s="288"/>
      <c r="AQ135" s="87"/>
      <c r="AR135" s="87"/>
      <c r="AS135" s="19"/>
      <c r="AT135" s="19"/>
      <c r="AU135" s="19"/>
      <c r="AV135" s="19"/>
      <c r="AW135" s="19"/>
      <c r="AX135" s="19"/>
      <c r="AY135" s="19"/>
      <c r="AZ135" s="19"/>
      <c r="BA135" s="19"/>
      <c r="BB135" s="19"/>
      <c r="BC135" s="19"/>
      <c r="BD135" s="19"/>
      <c r="BE135" s="19"/>
      <c r="BF135" s="19"/>
      <c r="BG135" s="19"/>
      <c r="BH135" s="19"/>
      <c r="BI135" s="19"/>
      <c r="BJ135" s="19"/>
      <c r="BK135" s="19"/>
      <c r="BL135" s="19"/>
    </row>
    <row r="136" spans="1:64" ht="24" hidden="1" customHeight="1">
      <c r="A136" s="83"/>
      <c r="B136" s="259"/>
      <c r="C136" s="326"/>
      <c r="D136" s="326"/>
      <c r="E136" s="327"/>
      <c r="F136" s="315"/>
      <c r="G136" s="1421"/>
      <c r="H136" s="1383"/>
      <c r="I136" s="1383"/>
      <c r="J136" s="1383"/>
      <c r="K136" s="1383"/>
      <c r="L136" s="1383"/>
      <c r="M136" s="1383"/>
      <c r="N136" s="1383"/>
      <c r="O136" s="1383"/>
      <c r="P136" s="1383"/>
      <c r="Q136" s="1383"/>
      <c r="R136" s="1383"/>
      <c r="S136" s="1383"/>
      <c r="T136" s="1383"/>
      <c r="U136" s="1383"/>
      <c r="V136" s="1383"/>
      <c r="W136" s="1383"/>
      <c r="X136" s="1383"/>
      <c r="Y136" s="1383"/>
      <c r="Z136" s="1383"/>
      <c r="AA136" s="1383"/>
      <c r="AB136" s="1383"/>
      <c r="AC136" s="329"/>
      <c r="AD136" s="270" t="s">
        <v>7</v>
      </c>
      <c r="AE136" s="273"/>
      <c r="AF136" s="272" t="str">
        <f t="shared" si="36"/>
        <v>Baik</v>
      </c>
      <c r="AG136" s="271"/>
      <c r="AH136" s="271"/>
      <c r="AI136" s="271"/>
      <c r="AJ136" s="273"/>
      <c r="AK136" s="306">
        <f t="shared" si="37"/>
        <v>0</v>
      </c>
      <c r="AL136" s="263">
        <f t="shared" si="6"/>
        <v>3</v>
      </c>
      <c r="AM136" s="275">
        <f t="shared" si="38"/>
        <v>0</v>
      </c>
      <c r="AN136" s="287"/>
      <c r="AO136" s="287"/>
      <c r="AP136" s="288"/>
      <c r="AQ136" s="87"/>
      <c r="AR136" s="87"/>
      <c r="AS136" s="19"/>
      <c r="AT136" s="19"/>
      <c r="AU136" s="19"/>
      <c r="AV136" s="19"/>
      <c r="AW136" s="19"/>
      <c r="AX136" s="19"/>
      <c r="AY136" s="19"/>
      <c r="AZ136" s="19"/>
      <c r="BA136" s="19"/>
      <c r="BB136" s="19"/>
      <c r="BC136" s="19"/>
      <c r="BD136" s="19"/>
      <c r="BE136" s="19"/>
      <c r="BF136" s="19"/>
      <c r="BG136" s="19"/>
      <c r="BH136" s="19"/>
      <c r="BI136" s="19"/>
      <c r="BJ136" s="19"/>
      <c r="BK136" s="19"/>
      <c r="BL136" s="19"/>
    </row>
    <row r="137" spans="1:64" ht="18" hidden="1" customHeight="1">
      <c r="A137" s="83"/>
      <c r="B137" s="259"/>
      <c r="C137" s="265"/>
      <c r="D137" s="265"/>
      <c r="E137" s="345"/>
      <c r="F137" s="263"/>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331"/>
      <c r="AD137" s="270" t="s">
        <v>7</v>
      </c>
      <c r="AE137" s="273"/>
      <c r="AF137" s="272" t="str">
        <f t="shared" si="36"/>
        <v>Baik</v>
      </c>
      <c r="AG137" s="271"/>
      <c r="AH137" s="271"/>
      <c r="AI137" s="271"/>
      <c r="AJ137" s="273"/>
      <c r="AK137" s="291">
        <f>SUM(AK130:AK136)</f>
        <v>5</v>
      </c>
      <c r="AL137" s="263">
        <f t="shared" si="6"/>
        <v>3</v>
      </c>
      <c r="AM137" s="291">
        <f>SUM(AM130:AM136)</f>
        <v>15</v>
      </c>
      <c r="AN137" s="374">
        <f>AM137/(AK137*4)*(100)</f>
        <v>75</v>
      </c>
      <c r="AO137" s="316">
        <f>IF(AN137&gt;80,2,IF(AN137&gt;=33,1,0))</f>
        <v>1</v>
      </c>
      <c r="AP137" s="295"/>
      <c r="AQ137" s="87"/>
      <c r="AR137" s="87"/>
      <c r="AS137" s="19"/>
      <c r="AT137" s="19"/>
      <c r="AU137" s="19"/>
      <c r="AV137" s="19"/>
      <c r="AW137" s="19"/>
      <c r="AX137" s="19"/>
      <c r="AY137" s="19"/>
      <c r="AZ137" s="19"/>
      <c r="BA137" s="19"/>
      <c r="BB137" s="19"/>
      <c r="BC137" s="19"/>
      <c r="BD137" s="19"/>
      <c r="BE137" s="19"/>
      <c r="BF137" s="19"/>
      <c r="BG137" s="19"/>
      <c r="BH137" s="19"/>
      <c r="BI137" s="19"/>
      <c r="BJ137" s="19"/>
      <c r="BK137" s="19"/>
      <c r="BL137" s="19"/>
    </row>
    <row r="138" spans="1:64" ht="24" customHeight="1">
      <c r="A138" s="83"/>
      <c r="B138" s="376"/>
      <c r="C138" s="358" t="s">
        <v>514</v>
      </c>
      <c r="D138" s="1376" t="s">
        <v>623</v>
      </c>
      <c r="E138" s="1287"/>
      <c r="F138" s="1287"/>
      <c r="G138" s="1287"/>
      <c r="H138" s="1287"/>
      <c r="I138" s="1287"/>
      <c r="J138" s="1287"/>
      <c r="K138" s="1287"/>
      <c r="L138" s="1287"/>
      <c r="M138" s="1287"/>
      <c r="N138" s="1287"/>
      <c r="O138" s="1287"/>
      <c r="P138" s="1287"/>
      <c r="Q138" s="1287"/>
      <c r="R138" s="1287"/>
      <c r="S138" s="1287"/>
      <c r="T138" s="1287"/>
      <c r="U138" s="1287"/>
      <c r="V138" s="1287"/>
      <c r="W138" s="1287"/>
      <c r="X138" s="1287"/>
      <c r="Y138" s="1287"/>
      <c r="Z138" s="1287"/>
      <c r="AA138" s="1287"/>
      <c r="AB138" s="1287"/>
      <c r="AC138" s="377"/>
      <c r="AD138" s="270"/>
      <c r="AE138" s="273"/>
      <c r="AF138" s="280"/>
      <c r="AG138" s="271"/>
      <c r="AH138" s="271"/>
      <c r="AI138" s="271"/>
      <c r="AJ138" s="273"/>
      <c r="AK138" s="263"/>
      <c r="AL138" s="263" t="str">
        <f t="shared" si="6"/>
        <v>0</v>
      </c>
      <c r="AM138" s="263"/>
      <c r="AN138" s="87"/>
      <c r="AO138" s="87"/>
      <c r="AP138" s="87"/>
      <c r="AQ138" s="87"/>
      <c r="AR138" s="87"/>
      <c r="AS138" s="19"/>
      <c r="AT138" s="19"/>
      <c r="AU138" s="19"/>
      <c r="AV138" s="19"/>
      <c r="AW138" s="19"/>
      <c r="AX138" s="19"/>
      <c r="AY138" s="19"/>
      <c r="AZ138" s="19"/>
      <c r="BA138" s="19"/>
      <c r="BB138" s="19"/>
      <c r="BC138" s="19"/>
      <c r="BD138" s="19"/>
      <c r="BE138" s="19"/>
      <c r="BF138" s="19"/>
      <c r="BG138" s="19"/>
      <c r="BH138" s="19"/>
      <c r="BI138" s="19"/>
      <c r="BJ138" s="19"/>
      <c r="BK138" s="19"/>
      <c r="BL138" s="19"/>
    </row>
    <row r="139" spans="1:64" ht="24" customHeight="1">
      <c r="A139" s="83"/>
      <c r="B139" s="259"/>
      <c r="C139" s="265"/>
      <c r="D139" s="378" t="s">
        <v>624</v>
      </c>
      <c r="E139" s="1401" t="s">
        <v>625</v>
      </c>
      <c r="F139" s="1312"/>
      <c r="G139" s="1312"/>
      <c r="H139" s="1312"/>
      <c r="I139" s="1312"/>
      <c r="J139" s="1312"/>
      <c r="K139" s="1312"/>
      <c r="L139" s="1312"/>
      <c r="M139" s="1312"/>
      <c r="N139" s="1312"/>
      <c r="O139" s="1312"/>
      <c r="P139" s="1312"/>
      <c r="Q139" s="1312"/>
      <c r="R139" s="1312"/>
      <c r="S139" s="1312"/>
      <c r="T139" s="1312"/>
      <c r="U139" s="1312"/>
      <c r="V139" s="1312"/>
      <c r="W139" s="1312"/>
      <c r="X139" s="1312"/>
      <c r="Y139" s="1312"/>
      <c r="Z139" s="1312"/>
      <c r="AA139" s="1312"/>
      <c r="AB139" s="1312"/>
      <c r="AC139" s="331"/>
      <c r="AD139" s="270" t="s">
        <v>7</v>
      </c>
      <c r="AE139" s="273"/>
      <c r="AF139" s="269"/>
      <c r="AG139" s="271"/>
      <c r="AH139" s="271"/>
      <c r="AI139" s="271"/>
      <c r="AJ139" s="273"/>
      <c r="AK139" s="263"/>
      <c r="AL139" s="263">
        <f t="shared" si="6"/>
        <v>3</v>
      </c>
      <c r="AM139" s="263"/>
      <c r="AN139" s="87"/>
      <c r="AO139" s="87"/>
      <c r="AP139" s="87"/>
      <c r="AQ139" s="87"/>
      <c r="AR139" s="87"/>
      <c r="AS139" s="19"/>
      <c r="AT139" s="19"/>
      <c r="AU139" s="19"/>
      <c r="AV139" s="19"/>
      <c r="AW139" s="19"/>
      <c r="AX139" s="19"/>
      <c r="AY139" s="19"/>
      <c r="AZ139" s="19"/>
      <c r="BA139" s="19"/>
      <c r="BB139" s="19"/>
      <c r="BC139" s="19"/>
      <c r="BD139" s="19"/>
      <c r="BE139" s="19"/>
      <c r="BF139" s="19"/>
      <c r="BG139" s="19"/>
      <c r="BH139" s="19"/>
      <c r="BI139" s="19"/>
      <c r="BJ139" s="19"/>
      <c r="BK139" s="19"/>
      <c r="BL139" s="19"/>
    </row>
    <row r="140" spans="1:64" ht="18" customHeight="1">
      <c r="A140" s="83"/>
      <c r="B140" s="259"/>
      <c r="C140" s="265"/>
      <c r="D140" s="259"/>
      <c r="E140" s="379" t="s">
        <v>525</v>
      </c>
      <c r="F140" s="275" t="s">
        <v>50</v>
      </c>
      <c r="G140" s="1387" t="s">
        <v>626</v>
      </c>
      <c r="H140" s="1287"/>
      <c r="I140" s="1287"/>
      <c r="J140" s="1287"/>
      <c r="K140" s="1287"/>
      <c r="L140" s="1287"/>
      <c r="M140" s="1287"/>
      <c r="N140" s="1287"/>
      <c r="O140" s="1287"/>
      <c r="P140" s="1287"/>
      <c r="Q140" s="1287"/>
      <c r="R140" s="1287"/>
      <c r="S140" s="1287"/>
      <c r="T140" s="1287"/>
      <c r="U140" s="1287"/>
      <c r="V140" s="1287"/>
      <c r="W140" s="1287"/>
      <c r="X140" s="1287"/>
      <c r="Y140" s="1287"/>
      <c r="Z140" s="1287"/>
      <c r="AA140" s="1287"/>
      <c r="AB140" s="1287"/>
      <c r="AC140" s="1293"/>
      <c r="AD140" s="270" t="s">
        <v>7</v>
      </c>
      <c r="AE140" s="273"/>
      <c r="AF140" s="272" t="str">
        <f t="shared" ref="AF140:AF151" si="39">IF(AD140="A","Sempurna",IF(AD140="A-","mendekati sempurna",IF(AD140="B+","Baik sekali",IF(AD140="B","Baik",IF(AD140="B-","Memadai, hampir baik",IF(AD140="C+","Memadai, cukup plus",IF(AD140="C","Cukup",IF(AD140="D","Kurang","Tak ada bukti kinerja"))))))))</f>
        <v>Baik</v>
      </c>
      <c r="AG140" s="271"/>
      <c r="AH140" s="271"/>
      <c r="AI140" s="271"/>
      <c r="AJ140" s="273"/>
      <c r="AK140" s="301">
        <f t="shared" ref="AK140:AK150" si="40">COUNTA(G140)</f>
        <v>1</v>
      </c>
      <c r="AL140" s="263">
        <f t="shared" si="6"/>
        <v>3</v>
      </c>
      <c r="AM140" s="302">
        <f t="shared" ref="AM140:AM150" si="41">AK140*AL140</f>
        <v>3</v>
      </c>
      <c r="AN140" s="303"/>
      <c r="AO140" s="303"/>
      <c r="AP140" s="322"/>
      <c r="AQ140" s="87"/>
      <c r="AR140" s="87"/>
      <c r="AS140" s="19"/>
      <c r="AT140" s="19"/>
      <c r="AU140" s="19"/>
      <c r="AV140" s="19"/>
      <c r="AW140" s="19"/>
      <c r="AX140" s="19"/>
      <c r="AY140" s="19"/>
      <c r="AZ140" s="19"/>
      <c r="BA140" s="19"/>
      <c r="BB140" s="19"/>
      <c r="BC140" s="19"/>
      <c r="BD140" s="19"/>
      <c r="BE140" s="19"/>
      <c r="BF140" s="19"/>
      <c r="BG140" s="19"/>
      <c r="BH140" s="19"/>
      <c r="BI140" s="19"/>
      <c r="BJ140" s="19"/>
      <c r="BK140" s="19"/>
      <c r="BL140" s="19"/>
    </row>
    <row r="141" spans="1:64" ht="18" customHeight="1">
      <c r="A141" s="83"/>
      <c r="B141" s="259"/>
      <c r="C141" s="277"/>
      <c r="D141" s="380"/>
      <c r="E141" s="381"/>
      <c r="F141" s="275" t="s">
        <v>52</v>
      </c>
      <c r="G141" s="1387" t="s">
        <v>627</v>
      </c>
      <c r="H141" s="1287"/>
      <c r="I141" s="1287"/>
      <c r="J141" s="1287"/>
      <c r="K141" s="1287"/>
      <c r="L141" s="1287"/>
      <c r="M141" s="1287"/>
      <c r="N141" s="1287"/>
      <c r="O141" s="1287"/>
      <c r="P141" s="1287"/>
      <c r="Q141" s="1287"/>
      <c r="R141" s="1287"/>
      <c r="S141" s="1287"/>
      <c r="T141" s="1287"/>
      <c r="U141" s="1287"/>
      <c r="V141" s="1287"/>
      <c r="W141" s="1287"/>
      <c r="X141" s="1287"/>
      <c r="Y141" s="1287"/>
      <c r="Z141" s="1287"/>
      <c r="AA141" s="1287"/>
      <c r="AB141" s="1287"/>
      <c r="AC141" s="1293"/>
      <c r="AD141" s="270" t="s">
        <v>7</v>
      </c>
      <c r="AE141" s="273"/>
      <c r="AF141" s="272" t="str">
        <f t="shared" si="39"/>
        <v>Baik</v>
      </c>
      <c r="AG141" s="271"/>
      <c r="AH141" s="271"/>
      <c r="AI141" s="271"/>
      <c r="AJ141" s="273"/>
      <c r="AK141" s="306">
        <f t="shared" si="40"/>
        <v>1</v>
      </c>
      <c r="AL141" s="263">
        <f t="shared" si="6"/>
        <v>3</v>
      </c>
      <c r="AM141" s="275">
        <f t="shared" si="41"/>
        <v>3</v>
      </c>
      <c r="AN141" s="287"/>
      <c r="AO141" s="287"/>
      <c r="AP141" s="288"/>
      <c r="AQ141" s="87"/>
      <c r="AR141" s="87"/>
      <c r="AS141" s="19"/>
      <c r="AT141" s="19"/>
      <c r="AU141" s="19"/>
      <c r="AV141" s="19"/>
      <c r="AW141" s="19"/>
      <c r="AX141" s="19"/>
      <c r="AY141" s="19"/>
      <c r="AZ141" s="19"/>
      <c r="BA141" s="19"/>
      <c r="BB141" s="19"/>
      <c r="BC141" s="19"/>
      <c r="BD141" s="19"/>
      <c r="BE141" s="19"/>
      <c r="BF141" s="19"/>
      <c r="BG141" s="19"/>
      <c r="BH141" s="19"/>
      <c r="BI141" s="19"/>
      <c r="BJ141" s="19"/>
      <c r="BK141" s="19"/>
      <c r="BL141" s="19"/>
    </row>
    <row r="142" spans="1:64" ht="18" customHeight="1">
      <c r="A142" s="83"/>
      <c r="B142" s="259"/>
      <c r="C142" s="265"/>
      <c r="D142" s="259"/>
      <c r="E142" s="382"/>
      <c r="F142" s="267" t="s">
        <v>514</v>
      </c>
      <c r="G142" s="1391" t="s">
        <v>628</v>
      </c>
      <c r="H142" s="1312"/>
      <c r="I142" s="1312"/>
      <c r="J142" s="1312"/>
      <c r="K142" s="1312"/>
      <c r="L142" s="1312"/>
      <c r="M142" s="1312"/>
      <c r="N142" s="1312"/>
      <c r="O142" s="1312"/>
      <c r="P142" s="1312"/>
      <c r="Q142" s="1312"/>
      <c r="R142" s="1312"/>
      <c r="S142" s="1312"/>
      <c r="T142" s="1312"/>
      <c r="U142" s="1312"/>
      <c r="V142" s="1312"/>
      <c r="W142" s="1312"/>
      <c r="X142" s="1312"/>
      <c r="Y142" s="1312"/>
      <c r="Z142" s="1312"/>
      <c r="AA142" s="1312"/>
      <c r="AB142" s="1312"/>
      <c r="AC142" s="1313"/>
      <c r="AD142" s="270" t="s">
        <v>7</v>
      </c>
      <c r="AE142" s="273"/>
      <c r="AF142" s="272" t="str">
        <f t="shared" si="39"/>
        <v>Baik</v>
      </c>
      <c r="AG142" s="271"/>
      <c r="AH142" s="271"/>
      <c r="AI142" s="271"/>
      <c r="AJ142" s="273"/>
      <c r="AK142" s="306">
        <f t="shared" si="40"/>
        <v>1</v>
      </c>
      <c r="AL142" s="263">
        <f t="shared" si="6"/>
        <v>3</v>
      </c>
      <c r="AM142" s="275">
        <f t="shared" si="41"/>
        <v>3</v>
      </c>
      <c r="AN142" s="287"/>
      <c r="AO142" s="287"/>
      <c r="AP142" s="288"/>
      <c r="AQ142" s="87"/>
      <c r="AR142" s="87"/>
      <c r="AS142" s="19"/>
      <c r="AT142" s="19"/>
      <c r="AU142" s="19"/>
      <c r="AV142" s="19"/>
      <c r="AW142" s="19"/>
      <c r="AX142" s="19"/>
      <c r="AY142" s="19"/>
      <c r="AZ142" s="19"/>
      <c r="BA142" s="19"/>
      <c r="BB142" s="19"/>
      <c r="BC142" s="19"/>
      <c r="BD142" s="19"/>
      <c r="BE142" s="19"/>
      <c r="BF142" s="19"/>
      <c r="BG142" s="19"/>
      <c r="BH142" s="19"/>
      <c r="BI142" s="19"/>
      <c r="BJ142" s="19"/>
      <c r="BK142" s="19"/>
      <c r="BL142" s="19"/>
    </row>
    <row r="143" spans="1:64" ht="18" customHeight="1">
      <c r="A143" s="83"/>
      <c r="B143" s="259"/>
      <c r="C143" s="265"/>
      <c r="D143" s="259"/>
      <c r="E143" s="382"/>
      <c r="F143" s="275" t="s">
        <v>629</v>
      </c>
      <c r="G143" s="1387" t="s">
        <v>630</v>
      </c>
      <c r="H143" s="1287"/>
      <c r="I143" s="1287"/>
      <c r="J143" s="1287"/>
      <c r="K143" s="1287"/>
      <c r="L143" s="1287"/>
      <c r="M143" s="1287"/>
      <c r="N143" s="1287"/>
      <c r="O143" s="1287"/>
      <c r="P143" s="1287"/>
      <c r="Q143" s="1287"/>
      <c r="R143" s="1287"/>
      <c r="S143" s="1287"/>
      <c r="T143" s="1287"/>
      <c r="U143" s="1287"/>
      <c r="V143" s="1287"/>
      <c r="W143" s="1287"/>
      <c r="X143" s="1287"/>
      <c r="Y143" s="1287"/>
      <c r="Z143" s="1287"/>
      <c r="AA143" s="1287"/>
      <c r="AB143" s="1287"/>
      <c r="AC143" s="1293"/>
      <c r="AD143" s="270" t="s">
        <v>7</v>
      </c>
      <c r="AE143" s="273"/>
      <c r="AF143" s="272" t="str">
        <f t="shared" si="39"/>
        <v>Baik</v>
      </c>
      <c r="AG143" s="271"/>
      <c r="AH143" s="271"/>
      <c r="AI143" s="271"/>
      <c r="AJ143" s="273"/>
      <c r="AK143" s="306">
        <f t="shared" si="40"/>
        <v>1</v>
      </c>
      <c r="AL143" s="263">
        <f t="shared" si="6"/>
        <v>3</v>
      </c>
      <c r="AM143" s="275">
        <f t="shared" si="41"/>
        <v>3</v>
      </c>
      <c r="AN143" s="287"/>
      <c r="AO143" s="287"/>
      <c r="AP143" s="288"/>
      <c r="AQ143" s="87"/>
      <c r="AR143" s="87"/>
      <c r="AS143" s="19"/>
      <c r="AT143" s="19"/>
      <c r="AU143" s="19"/>
      <c r="AV143" s="19"/>
      <c r="AW143" s="19"/>
      <c r="AX143" s="19"/>
      <c r="AY143" s="19"/>
      <c r="AZ143" s="19"/>
      <c r="BA143" s="19"/>
      <c r="BB143" s="19"/>
      <c r="BC143" s="19"/>
      <c r="BD143" s="19"/>
      <c r="BE143" s="19"/>
      <c r="BF143" s="19"/>
      <c r="BG143" s="19"/>
      <c r="BH143" s="19"/>
      <c r="BI143" s="19"/>
      <c r="BJ143" s="19"/>
      <c r="BK143" s="19"/>
      <c r="BL143" s="19"/>
    </row>
    <row r="144" spans="1:64" ht="18" customHeight="1">
      <c r="A144" s="83"/>
      <c r="B144" s="259"/>
      <c r="C144" s="265"/>
      <c r="D144" s="259"/>
      <c r="E144" s="382"/>
      <c r="F144" s="275" t="s">
        <v>288</v>
      </c>
      <c r="G144" s="1387" t="s">
        <v>631</v>
      </c>
      <c r="H144" s="1287"/>
      <c r="I144" s="1287"/>
      <c r="J144" s="1287"/>
      <c r="K144" s="1287"/>
      <c r="L144" s="1287"/>
      <c r="M144" s="1287"/>
      <c r="N144" s="1287"/>
      <c r="O144" s="1287"/>
      <c r="P144" s="1287"/>
      <c r="Q144" s="1287"/>
      <c r="R144" s="1287"/>
      <c r="S144" s="1287"/>
      <c r="T144" s="1287"/>
      <c r="U144" s="1287"/>
      <c r="V144" s="1287"/>
      <c r="W144" s="1287"/>
      <c r="X144" s="1287"/>
      <c r="Y144" s="1287"/>
      <c r="Z144" s="1287"/>
      <c r="AA144" s="1287"/>
      <c r="AB144" s="1287"/>
      <c r="AC144" s="1293"/>
      <c r="AD144" s="270" t="s">
        <v>7</v>
      </c>
      <c r="AE144" s="273"/>
      <c r="AF144" s="272" t="str">
        <f t="shared" si="39"/>
        <v>Baik</v>
      </c>
      <c r="AG144" s="271"/>
      <c r="AH144" s="271"/>
      <c r="AI144" s="271"/>
      <c r="AJ144" s="273"/>
      <c r="AK144" s="306">
        <f t="shared" si="40"/>
        <v>1</v>
      </c>
      <c r="AL144" s="263">
        <f t="shared" si="6"/>
        <v>3</v>
      </c>
      <c r="AM144" s="275">
        <f t="shared" si="41"/>
        <v>3</v>
      </c>
      <c r="AN144" s="287"/>
      <c r="AO144" s="287"/>
      <c r="AP144" s="288"/>
      <c r="AQ144" s="87"/>
      <c r="AR144" s="87"/>
      <c r="AS144" s="19"/>
      <c r="AT144" s="19"/>
      <c r="AU144" s="19"/>
      <c r="AV144" s="19"/>
      <c r="AW144" s="19"/>
      <c r="AX144" s="19"/>
      <c r="AY144" s="19"/>
      <c r="AZ144" s="19"/>
      <c r="BA144" s="19"/>
      <c r="BB144" s="19"/>
      <c r="BC144" s="19"/>
      <c r="BD144" s="19"/>
      <c r="BE144" s="19"/>
      <c r="BF144" s="19"/>
      <c r="BG144" s="19"/>
      <c r="BH144" s="19"/>
      <c r="BI144" s="19"/>
      <c r="BJ144" s="19"/>
      <c r="BK144" s="19"/>
      <c r="BL144" s="19"/>
    </row>
    <row r="145" spans="1:64" ht="18" customHeight="1">
      <c r="A145" s="83"/>
      <c r="B145" s="259"/>
      <c r="C145" s="265"/>
      <c r="D145" s="259"/>
      <c r="E145" s="382"/>
      <c r="F145" s="275" t="s">
        <v>632</v>
      </c>
      <c r="G145" s="1387" t="s">
        <v>633</v>
      </c>
      <c r="H145" s="1287"/>
      <c r="I145" s="1287"/>
      <c r="J145" s="1287"/>
      <c r="K145" s="1287"/>
      <c r="L145" s="1287"/>
      <c r="M145" s="1287"/>
      <c r="N145" s="1287"/>
      <c r="O145" s="1287"/>
      <c r="P145" s="1287"/>
      <c r="Q145" s="1287"/>
      <c r="R145" s="1287"/>
      <c r="S145" s="1287"/>
      <c r="T145" s="1287"/>
      <c r="U145" s="1287"/>
      <c r="V145" s="1287"/>
      <c r="W145" s="1287"/>
      <c r="X145" s="1287"/>
      <c r="Y145" s="1287"/>
      <c r="Z145" s="1287"/>
      <c r="AA145" s="1287"/>
      <c r="AB145" s="1287"/>
      <c r="AC145" s="1293"/>
      <c r="AD145" s="270" t="s">
        <v>7</v>
      </c>
      <c r="AE145" s="273"/>
      <c r="AF145" s="272" t="str">
        <f t="shared" si="39"/>
        <v>Baik</v>
      </c>
      <c r="AG145" s="271"/>
      <c r="AH145" s="271"/>
      <c r="AI145" s="271"/>
      <c r="AJ145" s="273"/>
      <c r="AK145" s="306">
        <f t="shared" si="40"/>
        <v>1</v>
      </c>
      <c r="AL145" s="263">
        <f t="shared" si="6"/>
        <v>3</v>
      </c>
      <c r="AM145" s="275">
        <f t="shared" si="41"/>
        <v>3</v>
      </c>
      <c r="AN145" s="287"/>
      <c r="AO145" s="287"/>
      <c r="AP145" s="288"/>
      <c r="AQ145" s="87"/>
      <c r="AR145" s="87"/>
      <c r="AS145" s="19"/>
      <c r="AT145" s="19"/>
      <c r="AU145" s="19"/>
      <c r="AV145" s="19"/>
      <c r="AW145" s="19"/>
      <c r="AX145" s="19"/>
      <c r="AY145" s="19"/>
      <c r="AZ145" s="19"/>
      <c r="BA145" s="19"/>
      <c r="BB145" s="19"/>
      <c r="BC145" s="19"/>
      <c r="BD145" s="19"/>
      <c r="BE145" s="19"/>
      <c r="BF145" s="19"/>
      <c r="BG145" s="19"/>
      <c r="BH145" s="19"/>
      <c r="BI145" s="19"/>
      <c r="BJ145" s="19"/>
      <c r="BK145" s="19"/>
      <c r="BL145" s="19"/>
    </row>
    <row r="146" spans="1:64" ht="18" customHeight="1">
      <c r="A146" s="83"/>
      <c r="B146" s="259"/>
      <c r="C146" s="265"/>
      <c r="D146" s="259"/>
      <c r="E146" s="382"/>
      <c r="F146" s="275" t="s">
        <v>634</v>
      </c>
      <c r="G146" s="1387" t="s">
        <v>635</v>
      </c>
      <c r="H146" s="1287"/>
      <c r="I146" s="1287"/>
      <c r="J146" s="1287"/>
      <c r="K146" s="1287"/>
      <c r="L146" s="1287"/>
      <c r="M146" s="1287"/>
      <c r="N146" s="1287"/>
      <c r="O146" s="1287"/>
      <c r="P146" s="1287"/>
      <c r="Q146" s="1287"/>
      <c r="R146" s="1287"/>
      <c r="S146" s="1287"/>
      <c r="T146" s="1287"/>
      <c r="U146" s="1287"/>
      <c r="V146" s="1287"/>
      <c r="W146" s="1287"/>
      <c r="X146" s="1287"/>
      <c r="Y146" s="1287"/>
      <c r="Z146" s="1287"/>
      <c r="AA146" s="1287"/>
      <c r="AB146" s="1287"/>
      <c r="AC146" s="1293"/>
      <c r="AD146" s="270" t="s">
        <v>7</v>
      </c>
      <c r="AE146" s="273"/>
      <c r="AF146" s="272" t="str">
        <f t="shared" si="39"/>
        <v>Baik</v>
      </c>
      <c r="AG146" s="271"/>
      <c r="AH146" s="271"/>
      <c r="AI146" s="271"/>
      <c r="AJ146" s="273"/>
      <c r="AK146" s="306">
        <f t="shared" si="40"/>
        <v>1</v>
      </c>
      <c r="AL146" s="263">
        <f t="shared" si="6"/>
        <v>3</v>
      </c>
      <c r="AM146" s="275">
        <f t="shared" si="41"/>
        <v>3</v>
      </c>
      <c r="AN146" s="287"/>
      <c r="AO146" s="287"/>
      <c r="AP146" s="288"/>
      <c r="AQ146" s="87"/>
      <c r="AR146" s="87"/>
      <c r="AS146" s="19"/>
      <c r="AT146" s="19"/>
      <c r="AU146" s="19"/>
      <c r="AV146" s="19"/>
      <c r="AW146" s="19"/>
      <c r="AX146" s="19"/>
      <c r="AY146" s="19"/>
      <c r="AZ146" s="19"/>
      <c r="BA146" s="19"/>
      <c r="BB146" s="19"/>
      <c r="BC146" s="19"/>
      <c r="BD146" s="19"/>
      <c r="BE146" s="19"/>
      <c r="BF146" s="19"/>
      <c r="BG146" s="19"/>
      <c r="BH146" s="19"/>
      <c r="BI146" s="19"/>
      <c r="BJ146" s="19"/>
      <c r="BK146" s="19"/>
      <c r="BL146" s="19"/>
    </row>
    <row r="147" spans="1:64" ht="21.75" customHeight="1">
      <c r="A147" s="83"/>
      <c r="B147" s="259"/>
      <c r="C147" s="265"/>
      <c r="D147" s="259"/>
      <c r="E147" s="382" t="s">
        <v>532</v>
      </c>
      <c r="F147" s="267" t="s">
        <v>636</v>
      </c>
      <c r="G147" s="1372" t="s">
        <v>637</v>
      </c>
      <c r="H147" s="1312"/>
      <c r="I147" s="1312"/>
      <c r="J147" s="1312"/>
      <c r="K147" s="1312"/>
      <c r="L147" s="1312"/>
      <c r="M147" s="1312"/>
      <c r="N147" s="1312"/>
      <c r="O147" s="1312"/>
      <c r="P147" s="1312"/>
      <c r="Q147" s="1312"/>
      <c r="R147" s="1312"/>
      <c r="S147" s="1312"/>
      <c r="T147" s="1312"/>
      <c r="U147" s="1312"/>
      <c r="V147" s="1312"/>
      <c r="W147" s="1312"/>
      <c r="X147" s="1312"/>
      <c r="Y147" s="1312"/>
      <c r="Z147" s="1312"/>
      <c r="AA147" s="1312"/>
      <c r="AB147" s="1312"/>
      <c r="AC147" s="300"/>
      <c r="AD147" s="270" t="s">
        <v>7</v>
      </c>
      <c r="AE147" s="273"/>
      <c r="AF147" s="272" t="str">
        <f t="shared" si="39"/>
        <v>Baik</v>
      </c>
      <c r="AG147" s="271"/>
      <c r="AH147" s="271"/>
      <c r="AI147" s="271"/>
      <c r="AJ147" s="273"/>
      <c r="AK147" s="306">
        <f t="shared" si="40"/>
        <v>1</v>
      </c>
      <c r="AL147" s="263">
        <f t="shared" si="6"/>
        <v>3</v>
      </c>
      <c r="AM147" s="275">
        <f t="shared" si="41"/>
        <v>3</v>
      </c>
      <c r="AN147" s="287"/>
      <c r="AO147" s="287"/>
      <c r="AP147" s="288"/>
      <c r="AQ147" s="87"/>
      <c r="AR147" s="87"/>
      <c r="AS147" s="19"/>
      <c r="AT147" s="19"/>
      <c r="AU147" s="19"/>
      <c r="AV147" s="19"/>
      <c r="AW147" s="19"/>
      <c r="AX147" s="19"/>
      <c r="AY147" s="19"/>
      <c r="AZ147" s="19"/>
      <c r="BA147" s="19"/>
      <c r="BB147" s="19"/>
      <c r="BC147" s="19"/>
      <c r="BD147" s="19"/>
      <c r="BE147" s="19"/>
      <c r="BF147" s="19"/>
      <c r="BG147" s="19"/>
      <c r="BH147" s="19"/>
      <c r="BI147" s="19"/>
      <c r="BJ147" s="19"/>
      <c r="BK147" s="19"/>
      <c r="BL147" s="19"/>
    </row>
    <row r="148" spans="1:64" ht="18" customHeight="1">
      <c r="A148" s="83"/>
      <c r="B148" s="259"/>
      <c r="C148" s="265"/>
      <c r="D148" s="259"/>
      <c r="E148" s="383"/>
      <c r="F148" s="275" t="s">
        <v>638</v>
      </c>
      <c r="G148" s="1373" t="s">
        <v>639</v>
      </c>
      <c r="H148" s="1309"/>
      <c r="I148" s="1309"/>
      <c r="J148" s="1309"/>
      <c r="K148" s="1309"/>
      <c r="L148" s="1309"/>
      <c r="M148" s="1309"/>
      <c r="N148" s="1309"/>
      <c r="O148" s="1309"/>
      <c r="P148" s="1309"/>
      <c r="Q148" s="1309"/>
      <c r="R148" s="1309"/>
      <c r="S148" s="1309"/>
      <c r="T148" s="1309"/>
      <c r="U148" s="1309"/>
      <c r="V148" s="1309"/>
      <c r="W148" s="1309"/>
      <c r="X148" s="1309"/>
      <c r="Y148" s="1309"/>
      <c r="Z148" s="1309"/>
      <c r="AA148" s="1309"/>
      <c r="AB148" s="1309"/>
      <c r="AC148" s="290"/>
      <c r="AD148" s="270" t="s">
        <v>7</v>
      </c>
      <c r="AE148" s="273"/>
      <c r="AF148" s="272" t="str">
        <f t="shared" si="39"/>
        <v>Baik</v>
      </c>
      <c r="AG148" s="271"/>
      <c r="AH148" s="271"/>
      <c r="AI148" s="271"/>
      <c r="AJ148" s="273"/>
      <c r="AK148" s="306">
        <f t="shared" si="40"/>
        <v>1</v>
      </c>
      <c r="AL148" s="263">
        <f t="shared" si="6"/>
        <v>3</v>
      </c>
      <c r="AM148" s="275">
        <f t="shared" si="41"/>
        <v>3</v>
      </c>
      <c r="AN148" s="287"/>
      <c r="AO148" s="287"/>
      <c r="AP148" s="288"/>
      <c r="AQ148" s="87"/>
      <c r="AR148" s="87"/>
      <c r="AS148" s="19"/>
      <c r="AT148" s="19"/>
      <c r="AU148" s="19"/>
      <c r="AV148" s="19"/>
      <c r="AW148" s="19"/>
      <c r="AX148" s="19"/>
      <c r="AY148" s="19"/>
      <c r="AZ148" s="19"/>
      <c r="BA148" s="19"/>
      <c r="BB148" s="19"/>
      <c r="BC148" s="19"/>
      <c r="BD148" s="19"/>
      <c r="BE148" s="19"/>
      <c r="BF148" s="19"/>
      <c r="BG148" s="19"/>
      <c r="BH148" s="19"/>
      <c r="BI148" s="19"/>
      <c r="BJ148" s="19"/>
      <c r="BK148" s="19"/>
      <c r="BL148" s="19"/>
    </row>
    <row r="149" spans="1:64" ht="18" hidden="1" customHeight="1">
      <c r="A149" s="83"/>
      <c r="B149" s="259"/>
      <c r="C149" s="265"/>
      <c r="D149" s="265"/>
      <c r="E149" s="308"/>
      <c r="F149" s="275"/>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90"/>
      <c r="AD149" s="270" t="s">
        <v>7</v>
      </c>
      <c r="AE149" s="273"/>
      <c r="AF149" s="272" t="str">
        <f t="shared" si="39"/>
        <v>Baik</v>
      </c>
      <c r="AG149" s="271"/>
      <c r="AH149" s="271"/>
      <c r="AI149" s="271"/>
      <c r="AJ149" s="273"/>
      <c r="AK149" s="306">
        <f t="shared" si="40"/>
        <v>0</v>
      </c>
      <c r="AL149" s="263">
        <f t="shared" si="6"/>
        <v>3</v>
      </c>
      <c r="AM149" s="275">
        <f t="shared" si="41"/>
        <v>0</v>
      </c>
      <c r="AN149" s="287"/>
      <c r="AO149" s="287"/>
      <c r="AP149" s="288"/>
      <c r="AQ149" s="87"/>
      <c r="AR149" s="87"/>
      <c r="AS149" s="19"/>
      <c r="AT149" s="19"/>
      <c r="AU149" s="19"/>
      <c r="AV149" s="19"/>
      <c r="AW149" s="19"/>
      <c r="AX149" s="19"/>
      <c r="AY149" s="19"/>
      <c r="AZ149" s="19"/>
      <c r="BA149" s="19"/>
      <c r="BB149" s="19"/>
      <c r="BC149" s="19"/>
      <c r="BD149" s="19"/>
      <c r="BE149" s="19"/>
      <c r="BF149" s="19"/>
      <c r="BG149" s="19"/>
      <c r="BH149" s="19"/>
      <c r="BI149" s="19"/>
      <c r="BJ149" s="19"/>
      <c r="BK149" s="19"/>
      <c r="BL149" s="19"/>
    </row>
    <row r="150" spans="1:64" ht="18" hidden="1" customHeight="1">
      <c r="A150" s="83"/>
      <c r="B150" s="259"/>
      <c r="C150" s="265"/>
      <c r="D150" s="265"/>
      <c r="E150" s="308"/>
      <c r="F150" s="275"/>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90"/>
      <c r="AD150" s="270" t="s">
        <v>7</v>
      </c>
      <c r="AE150" s="273"/>
      <c r="AF150" s="272" t="str">
        <f t="shared" si="39"/>
        <v>Baik</v>
      </c>
      <c r="AG150" s="271"/>
      <c r="AH150" s="271"/>
      <c r="AI150" s="271"/>
      <c r="AJ150" s="273"/>
      <c r="AK150" s="306">
        <f t="shared" si="40"/>
        <v>0</v>
      </c>
      <c r="AL150" s="263">
        <f t="shared" si="6"/>
        <v>3</v>
      </c>
      <c r="AM150" s="275">
        <f t="shared" si="41"/>
        <v>0</v>
      </c>
      <c r="AN150" s="287"/>
      <c r="AO150" s="287"/>
      <c r="AP150" s="288"/>
      <c r="AQ150" s="87"/>
      <c r="AR150" s="87"/>
      <c r="AS150" s="19"/>
      <c r="AT150" s="19"/>
      <c r="AU150" s="19"/>
      <c r="AV150" s="19"/>
      <c r="AW150" s="19"/>
      <c r="AX150" s="19"/>
      <c r="AY150" s="19"/>
      <c r="AZ150" s="19"/>
      <c r="BA150" s="19"/>
      <c r="BB150" s="19"/>
      <c r="BC150" s="19"/>
      <c r="BD150" s="19"/>
      <c r="BE150" s="19"/>
      <c r="BF150" s="19"/>
      <c r="BG150" s="19"/>
      <c r="BH150" s="19"/>
      <c r="BI150" s="19"/>
      <c r="BJ150" s="19"/>
      <c r="BK150" s="19"/>
      <c r="BL150" s="19"/>
    </row>
    <row r="151" spans="1:64" ht="18" hidden="1" customHeight="1">
      <c r="A151" s="83"/>
      <c r="B151" s="259"/>
      <c r="C151" s="265"/>
      <c r="D151" s="265"/>
      <c r="E151" s="345"/>
      <c r="F151" s="384"/>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90"/>
      <c r="AD151" s="270" t="s">
        <v>7</v>
      </c>
      <c r="AE151" s="273"/>
      <c r="AF151" s="272" t="str">
        <f t="shared" si="39"/>
        <v>Baik</v>
      </c>
      <c r="AG151" s="271"/>
      <c r="AH151" s="271"/>
      <c r="AI151" s="271"/>
      <c r="AJ151" s="273"/>
      <c r="AK151" s="291">
        <f>SUM(AK140:AK150)</f>
        <v>9</v>
      </c>
      <c r="AL151" s="263">
        <f t="shared" si="6"/>
        <v>3</v>
      </c>
      <c r="AM151" s="291">
        <f>SUM(AM140:AM150)</f>
        <v>27</v>
      </c>
      <c r="AN151" s="385">
        <f>AM151/(AK151*4)*(100)</f>
        <v>75</v>
      </c>
      <c r="AO151" s="294">
        <f>IF(AN151&gt;=75,2,IF(AN151&gt;=33,1,0))</f>
        <v>2</v>
      </c>
      <c r="AP151" s="295"/>
      <c r="AQ151" s="318" t="s">
        <v>640</v>
      </c>
      <c r="AR151" s="87"/>
      <c r="AS151" s="19"/>
      <c r="AT151" s="19"/>
      <c r="AU151" s="19"/>
      <c r="AV151" s="19"/>
      <c r="AW151" s="19"/>
      <c r="AX151" s="19"/>
      <c r="AY151" s="19"/>
      <c r="AZ151" s="19"/>
      <c r="BA151" s="19"/>
      <c r="BB151" s="19"/>
      <c r="BC151" s="19"/>
      <c r="BD151" s="19"/>
      <c r="BE151" s="19"/>
      <c r="BF151" s="19"/>
      <c r="BG151" s="19"/>
      <c r="BH151" s="19"/>
      <c r="BI151" s="19"/>
      <c r="BJ151" s="19"/>
      <c r="BK151" s="19"/>
      <c r="BL151" s="19"/>
    </row>
    <row r="152" spans="1:64" ht="30" customHeight="1">
      <c r="A152" s="83"/>
      <c r="B152" s="259"/>
      <c r="C152" s="265"/>
      <c r="D152" s="297" t="s">
        <v>641</v>
      </c>
      <c r="E152" s="1374" t="s">
        <v>642</v>
      </c>
      <c r="F152" s="1287"/>
      <c r="G152" s="1287"/>
      <c r="H152" s="1287"/>
      <c r="I152" s="1287"/>
      <c r="J152" s="1287"/>
      <c r="K152" s="1287"/>
      <c r="L152" s="1287"/>
      <c r="M152" s="1287"/>
      <c r="N152" s="1287"/>
      <c r="O152" s="1287"/>
      <c r="P152" s="1287"/>
      <c r="Q152" s="1287"/>
      <c r="R152" s="1287"/>
      <c r="S152" s="1287"/>
      <c r="T152" s="1287"/>
      <c r="U152" s="1287"/>
      <c r="V152" s="1287"/>
      <c r="W152" s="1287"/>
      <c r="X152" s="1287"/>
      <c r="Y152" s="1287"/>
      <c r="Z152" s="1287"/>
      <c r="AA152" s="1287"/>
      <c r="AB152" s="1287"/>
      <c r="AC152" s="319"/>
      <c r="AD152" s="270"/>
      <c r="AE152" s="273"/>
      <c r="AF152" s="276"/>
      <c r="AG152" s="271"/>
      <c r="AH152" s="271"/>
      <c r="AI152" s="271"/>
      <c r="AJ152" s="273"/>
      <c r="AK152" s="320"/>
      <c r="AL152" s="263" t="str">
        <f t="shared" si="6"/>
        <v>0</v>
      </c>
      <c r="AM152" s="320"/>
      <c r="AN152" s="87"/>
      <c r="AO152" s="87"/>
      <c r="AP152" s="87"/>
      <c r="AQ152" s="87"/>
      <c r="AR152" s="87"/>
      <c r="AS152" s="19"/>
      <c r="AT152" s="19"/>
      <c r="AU152" s="19"/>
      <c r="AV152" s="19"/>
      <c r="AW152" s="19"/>
      <c r="AX152" s="19"/>
      <c r="AY152" s="19"/>
      <c r="AZ152" s="19"/>
      <c r="BA152" s="19"/>
      <c r="BB152" s="19"/>
      <c r="BC152" s="19"/>
      <c r="BD152" s="19"/>
      <c r="BE152" s="19"/>
      <c r="BF152" s="19"/>
      <c r="BG152" s="19"/>
      <c r="BH152" s="19"/>
      <c r="BI152" s="19"/>
      <c r="BJ152" s="19"/>
      <c r="BK152" s="19"/>
      <c r="BL152" s="19"/>
    </row>
    <row r="153" spans="1:64" ht="19.5" customHeight="1">
      <c r="A153" s="83"/>
      <c r="B153" s="259"/>
      <c r="C153" s="265"/>
      <c r="D153" s="265"/>
      <c r="E153" s="354" t="s">
        <v>538</v>
      </c>
      <c r="F153" s="275">
        <v>1</v>
      </c>
      <c r="G153" s="1371" t="s">
        <v>643</v>
      </c>
      <c r="H153" s="1287"/>
      <c r="I153" s="1287"/>
      <c r="J153" s="1287"/>
      <c r="K153" s="1287"/>
      <c r="L153" s="1287"/>
      <c r="M153" s="1287"/>
      <c r="N153" s="1287"/>
      <c r="O153" s="1287"/>
      <c r="P153" s="1287"/>
      <c r="Q153" s="1287"/>
      <c r="R153" s="1287"/>
      <c r="S153" s="1287"/>
      <c r="T153" s="1287"/>
      <c r="U153" s="1287"/>
      <c r="V153" s="1287"/>
      <c r="W153" s="1287"/>
      <c r="X153" s="1287"/>
      <c r="Y153" s="1287"/>
      <c r="Z153" s="1287"/>
      <c r="AA153" s="1287"/>
      <c r="AB153" s="1293"/>
      <c r="AC153" s="261"/>
      <c r="AD153" s="270" t="s">
        <v>7</v>
      </c>
      <c r="AE153" s="273"/>
      <c r="AF153" s="272" t="str">
        <f t="shared" ref="AF153:AF161" si="42">IF(AD153="A","Sempurna",IF(AD153="A-","mendekati sempurna",IF(AD153="B+","Baik sekali",IF(AD153="B","Baik",IF(AD153="B-","Memadai, hampir baik",IF(AD153="C+","Memadai, cukup plus",IF(AD153="C","Cukup",IF(AD153="D","Kurang","Tak ada bukti kinerja"))))))))</f>
        <v>Baik</v>
      </c>
      <c r="AG153" s="271"/>
      <c r="AH153" s="271"/>
      <c r="AI153" s="271"/>
      <c r="AJ153" s="273"/>
      <c r="AK153" s="301">
        <f t="shared" ref="AK153:AK160" si="43">COUNTA(G153)</f>
        <v>1</v>
      </c>
      <c r="AL153" s="263">
        <f t="shared" si="6"/>
        <v>3</v>
      </c>
      <c r="AM153" s="302">
        <f t="shared" ref="AM153:AM160" si="44">AK153*AL153</f>
        <v>3</v>
      </c>
      <c r="AN153" s="303"/>
      <c r="AO153" s="303"/>
      <c r="AP153" s="322"/>
      <c r="AQ153" s="87"/>
      <c r="AR153" s="87"/>
      <c r="AS153" s="19"/>
      <c r="AT153" s="19"/>
      <c r="AU153" s="19"/>
      <c r="AV153" s="19"/>
      <c r="AW153" s="19"/>
      <c r="AX153" s="19"/>
      <c r="AY153" s="19"/>
      <c r="AZ153" s="19"/>
      <c r="BA153" s="19"/>
      <c r="BB153" s="19"/>
      <c r="BC153" s="19"/>
      <c r="BD153" s="19"/>
      <c r="BE153" s="19"/>
      <c r="BF153" s="19"/>
      <c r="BG153" s="19"/>
      <c r="BH153" s="19"/>
      <c r="BI153" s="19"/>
      <c r="BJ153" s="19"/>
      <c r="BK153" s="19"/>
      <c r="BL153" s="19"/>
    </row>
    <row r="154" spans="1:64" ht="19.5" customHeight="1">
      <c r="A154" s="83"/>
      <c r="B154" s="259"/>
      <c r="C154" s="265"/>
      <c r="D154" s="265"/>
      <c r="E154" s="308"/>
      <c r="F154" s="275">
        <v>2</v>
      </c>
      <c r="G154" s="1387" t="s">
        <v>644</v>
      </c>
      <c r="H154" s="1287"/>
      <c r="I154" s="1287"/>
      <c r="J154" s="1287"/>
      <c r="K154" s="1287"/>
      <c r="L154" s="1287"/>
      <c r="M154" s="1287"/>
      <c r="N154" s="1287"/>
      <c r="O154" s="1287"/>
      <c r="P154" s="1287"/>
      <c r="Q154" s="1287"/>
      <c r="R154" s="1287"/>
      <c r="S154" s="1287"/>
      <c r="T154" s="1287"/>
      <c r="U154" s="1287"/>
      <c r="V154" s="1287"/>
      <c r="W154" s="1287"/>
      <c r="X154" s="1287"/>
      <c r="Y154" s="1287"/>
      <c r="Z154" s="1287"/>
      <c r="AA154" s="1287"/>
      <c r="AB154" s="1293"/>
      <c r="AC154" s="344"/>
      <c r="AD154" s="270" t="s">
        <v>7</v>
      </c>
      <c r="AE154" s="273"/>
      <c r="AF154" s="272" t="str">
        <f t="shared" si="42"/>
        <v>Baik</v>
      </c>
      <c r="AG154" s="271"/>
      <c r="AH154" s="271"/>
      <c r="AI154" s="271"/>
      <c r="AJ154" s="273"/>
      <c r="AK154" s="306">
        <f t="shared" si="43"/>
        <v>1</v>
      </c>
      <c r="AL154" s="263">
        <f t="shared" si="6"/>
        <v>3</v>
      </c>
      <c r="AM154" s="275">
        <f t="shared" si="44"/>
        <v>3</v>
      </c>
      <c r="AN154" s="287"/>
      <c r="AO154" s="287"/>
      <c r="AP154" s="288"/>
      <c r="AQ154" s="87"/>
      <c r="AR154" s="87"/>
      <c r="AS154" s="19"/>
      <c r="AT154" s="19"/>
      <c r="AU154" s="19"/>
      <c r="AV154" s="19"/>
      <c r="AW154" s="19"/>
      <c r="AX154" s="19"/>
      <c r="AY154" s="19"/>
      <c r="AZ154" s="19"/>
      <c r="BA154" s="19"/>
      <c r="BB154" s="19"/>
      <c r="BC154" s="19"/>
      <c r="BD154" s="19"/>
      <c r="BE154" s="19"/>
      <c r="BF154" s="19"/>
      <c r="BG154" s="19"/>
      <c r="BH154" s="19"/>
      <c r="BI154" s="19"/>
      <c r="BJ154" s="19"/>
      <c r="BK154" s="19"/>
      <c r="BL154" s="19"/>
    </row>
    <row r="155" spans="1:64" ht="19.5" customHeight="1">
      <c r="A155" s="83"/>
      <c r="B155" s="259"/>
      <c r="C155" s="265"/>
      <c r="D155" s="265"/>
      <c r="E155" s="308"/>
      <c r="F155" s="267">
        <v>3</v>
      </c>
      <c r="G155" s="1372" t="s">
        <v>645</v>
      </c>
      <c r="H155" s="1312"/>
      <c r="I155" s="1312"/>
      <c r="J155" s="1312"/>
      <c r="K155" s="1312"/>
      <c r="L155" s="1312"/>
      <c r="M155" s="1312"/>
      <c r="N155" s="1312"/>
      <c r="O155" s="1312"/>
      <c r="P155" s="1312"/>
      <c r="Q155" s="1312"/>
      <c r="R155" s="1312"/>
      <c r="S155" s="1312"/>
      <c r="T155" s="1312"/>
      <c r="U155" s="1312"/>
      <c r="V155" s="1312"/>
      <c r="W155" s="1312"/>
      <c r="X155" s="1312"/>
      <c r="Y155" s="1312"/>
      <c r="Z155" s="1312"/>
      <c r="AA155" s="1312"/>
      <c r="AB155" s="1313"/>
      <c r="AC155" s="300"/>
      <c r="AD155" s="270" t="s">
        <v>7</v>
      </c>
      <c r="AE155" s="273"/>
      <c r="AF155" s="272" t="str">
        <f t="shared" si="42"/>
        <v>Baik</v>
      </c>
      <c r="AG155" s="271"/>
      <c r="AH155" s="271"/>
      <c r="AI155" s="271"/>
      <c r="AJ155" s="273"/>
      <c r="AK155" s="306">
        <f t="shared" si="43"/>
        <v>1</v>
      </c>
      <c r="AL155" s="263">
        <f t="shared" si="6"/>
        <v>3</v>
      </c>
      <c r="AM155" s="275">
        <f t="shared" si="44"/>
        <v>3</v>
      </c>
      <c r="AN155" s="287"/>
      <c r="AO155" s="287"/>
      <c r="AP155" s="288"/>
      <c r="AQ155" s="87"/>
      <c r="AR155" s="87"/>
      <c r="AS155" s="19"/>
      <c r="AT155" s="19"/>
      <c r="AU155" s="19"/>
      <c r="AV155" s="19"/>
      <c r="AW155" s="19"/>
      <c r="AX155" s="19"/>
      <c r="AY155" s="19"/>
      <c r="AZ155" s="19"/>
      <c r="BA155" s="19"/>
      <c r="BB155" s="19"/>
      <c r="BC155" s="19"/>
      <c r="BD155" s="19"/>
      <c r="BE155" s="19"/>
      <c r="BF155" s="19"/>
      <c r="BG155" s="19"/>
      <c r="BH155" s="19"/>
      <c r="BI155" s="19"/>
      <c r="BJ155" s="19"/>
      <c r="BK155" s="19"/>
      <c r="BL155" s="19"/>
    </row>
    <row r="156" spans="1:64" ht="19.5" customHeight="1">
      <c r="A156" s="83"/>
      <c r="B156" s="259"/>
      <c r="C156" s="265"/>
      <c r="D156" s="265"/>
      <c r="E156" s="308"/>
      <c r="F156" s="275">
        <v>4</v>
      </c>
      <c r="G156" s="386" t="s">
        <v>646</v>
      </c>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61"/>
      <c r="AD156" s="270" t="s">
        <v>7</v>
      </c>
      <c r="AE156" s="273"/>
      <c r="AF156" s="272" t="str">
        <f t="shared" si="42"/>
        <v>Baik</v>
      </c>
      <c r="AG156" s="271"/>
      <c r="AH156" s="271"/>
      <c r="AI156" s="271"/>
      <c r="AJ156" s="273"/>
      <c r="AK156" s="306">
        <f t="shared" si="43"/>
        <v>1</v>
      </c>
      <c r="AL156" s="263">
        <f t="shared" si="6"/>
        <v>3</v>
      </c>
      <c r="AM156" s="275">
        <f t="shared" si="44"/>
        <v>3</v>
      </c>
      <c r="AN156" s="287"/>
      <c r="AO156" s="287"/>
      <c r="AP156" s="288"/>
      <c r="AQ156" s="87"/>
      <c r="AR156" s="87"/>
      <c r="AS156" s="19"/>
      <c r="AT156" s="19"/>
      <c r="AU156" s="19"/>
      <c r="AV156" s="19"/>
      <c r="AW156" s="19"/>
      <c r="AX156" s="19"/>
      <c r="AY156" s="19"/>
      <c r="AZ156" s="19"/>
      <c r="BA156" s="19"/>
      <c r="BB156" s="19"/>
      <c r="BC156" s="19"/>
      <c r="BD156" s="19"/>
      <c r="BE156" s="19"/>
      <c r="BF156" s="19"/>
      <c r="BG156" s="19"/>
      <c r="BH156" s="19"/>
      <c r="BI156" s="19"/>
      <c r="BJ156" s="19"/>
      <c r="BK156" s="19"/>
      <c r="BL156" s="19"/>
    </row>
    <row r="157" spans="1:64" ht="30" customHeight="1">
      <c r="A157" s="83"/>
      <c r="B157" s="259"/>
      <c r="C157" s="265"/>
      <c r="D157" s="265"/>
      <c r="E157" s="308"/>
      <c r="F157" s="275">
        <v>5</v>
      </c>
      <c r="G157" s="1371" t="s">
        <v>647</v>
      </c>
      <c r="H157" s="1287"/>
      <c r="I157" s="1287"/>
      <c r="J157" s="1287"/>
      <c r="K157" s="1287"/>
      <c r="L157" s="1287"/>
      <c r="M157" s="1287"/>
      <c r="N157" s="1287"/>
      <c r="O157" s="1287"/>
      <c r="P157" s="1287"/>
      <c r="Q157" s="1287"/>
      <c r="R157" s="1287"/>
      <c r="S157" s="1287"/>
      <c r="T157" s="1287"/>
      <c r="U157" s="1287"/>
      <c r="V157" s="1287"/>
      <c r="W157" s="1287"/>
      <c r="X157" s="1287"/>
      <c r="Y157" s="1287"/>
      <c r="Z157" s="1287"/>
      <c r="AA157" s="1287"/>
      <c r="AB157" s="1287"/>
      <c r="AC157" s="261"/>
      <c r="AD157" s="270" t="s">
        <v>7</v>
      </c>
      <c r="AE157" s="273"/>
      <c r="AF157" s="272" t="str">
        <f t="shared" si="42"/>
        <v>Baik</v>
      </c>
      <c r="AG157" s="271"/>
      <c r="AH157" s="271"/>
      <c r="AI157" s="271"/>
      <c r="AJ157" s="273"/>
      <c r="AK157" s="306">
        <f t="shared" si="43"/>
        <v>1</v>
      </c>
      <c r="AL157" s="263">
        <f t="shared" si="6"/>
        <v>3</v>
      </c>
      <c r="AM157" s="275">
        <f t="shared" si="44"/>
        <v>3</v>
      </c>
      <c r="AN157" s="287"/>
      <c r="AO157" s="287"/>
      <c r="AP157" s="288"/>
      <c r="AQ157" s="87"/>
      <c r="AR157" s="87"/>
      <c r="AS157" s="19"/>
      <c r="AT157" s="19"/>
      <c r="AU157" s="19"/>
      <c r="AV157" s="19"/>
      <c r="AW157" s="19"/>
      <c r="AX157" s="19"/>
      <c r="AY157" s="19"/>
      <c r="AZ157" s="19"/>
      <c r="BA157" s="19"/>
      <c r="BB157" s="19"/>
      <c r="BC157" s="19"/>
      <c r="BD157" s="19"/>
      <c r="BE157" s="19"/>
      <c r="BF157" s="19"/>
      <c r="BG157" s="19"/>
      <c r="BH157" s="19"/>
      <c r="BI157" s="19"/>
      <c r="BJ157" s="19"/>
      <c r="BK157" s="19"/>
      <c r="BL157" s="19"/>
    </row>
    <row r="158" spans="1:64" ht="30" customHeight="1">
      <c r="A158" s="83"/>
      <c r="B158" s="259"/>
      <c r="C158" s="265"/>
      <c r="D158" s="265"/>
      <c r="E158" s="308"/>
      <c r="F158" s="275">
        <v>6</v>
      </c>
      <c r="G158" s="1419" t="s">
        <v>648</v>
      </c>
      <c r="H158" s="1287"/>
      <c r="I158" s="1287"/>
      <c r="J158" s="1287"/>
      <c r="K158" s="1287"/>
      <c r="L158" s="1287"/>
      <c r="M158" s="1287"/>
      <c r="N158" s="1287"/>
      <c r="O158" s="1287"/>
      <c r="P158" s="1287"/>
      <c r="Q158" s="1287"/>
      <c r="R158" s="1287"/>
      <c r="S158" s="1287"/>
      <c r="T158" s="1287"/>
      <c r="U158" s="1287"/>
      <c r="V158" s="1287"/>
      <c r="W158" s="1287"/>
      <c r="X158" s="1287"/>
      <c r="Y158" s="1287"/>
      <c r="Z158" s="1287"/>
      <c r="AA158" s="1287"/>
      <c r="AB158" s="1287"/>
      <c r="AC158" s="261"/>
      <c r="AD158" s="270" t="s">
        <v>7</v>
      </c>
      <c r="AE158" s="273"/>
      <c r="AF158" s="272" t="str">
        <f t="shared" si="42"/>
        <v>Baik</v>
      </c>
      <c r="AG158" s="271"/>
      <c r="AH158" s="271"/>
      <c r="AI158" s="271"/>
      <c r="AJ158" s="273"/>
      <c r="AK158" s="306">
        <f t="shared" si="43"/>
        <v>1</v>
      </c>
      <c r="AL158" s="263">
        <f t="shared" si="6"/>
        <v>3</v>
      </c>
      <c r="AM158" s="275">
        <f t="shared" si="44"/>
        <v>3</v>
      </c>
      <c r="AN158" s="287"/>
      <c r="AO158" s="287"/>
      <c r="AP158" s="288"/>
      <c r="AQ158" s="87"/>
      <c r="AR158" s="87"/>
      <c r="AS158" s="19"/>
      <c r="AT158" s="19"/>
      <c r="AU158" s="19"/>
      <c r="AV158" s="19"/>
      <c r="AW158" s="19"/>
      <c r="AX158" s="19"/>
      <c r="AY158" s="19"/>
      <c r="AZ158" s="19"/>
      <c r="BA158" s="19"/>
      <c r="BB158" s="19"/>
      <c r="BC158" s="19"/>
      <c r="BD158" s="19"/>
      <c r="BE158" s="19"/>
      <c r="BF158" s="19"/>
      <c r="BG158" s="19"/>
      <c r="BH158" s="19"/>
      <c r="BI158" s="19"/>
      <c r="BJ158" s="19"/>
      <c r="BK158" s="19"/>
      <c r="BL158" s="19"/>
    </row>
    <row r="159" spans="1:64" ht="24" hidden="1" customHeight="1">
      <c r="A159" s="83"/>
      <c r="B159" s="259"/>
      <c r="C159" s="265"/>
      <c r="D159" s="265"/>
      <c r="E159" s="308"/>
      <c r="F159" s="275"/>
      <c r="G159" s="1415"/>
      <c r="H159" s="1287"/>
      <c r="I159" s="1287"/>
      <c r="J159" s="1287"/>
      <c r="K159" s="1287"/>
      <c r="L159" s="1287"/>
      <c r="M159" s="1287"/>
      <c r="N159" s="1287"/>
      <c r="O159" s="1287"/>
      <c r="P159" s="1287"/>
      <c r="Q159" s="1287"/>
      <c r="R159" s="1287"/>
      <c r="S159" s="1287"/>
      <c r="T159" s="1287"/>
      <c r="U159" s="1287"/>
      <c r="V159" s="1287"/>
      <c r="W159" s="1287"/>
      <c r="X159" s="1287"/>
      <c r="Y159" s="1287"/>
      <c r="Z159" s="1287"/>
      <c r="AA159" s="1287"/>
      <c r="AB159" s="1287"/>
      <c r="AC159" s="344"/>
      <c r="AD159" s="270" t="s">
        <v>7</v>
      </c>
      <c r="AE159" s="273"/>
      <c r="AF159" s="272" t="str">
        <f t="shared" si="42"/>
        <v>Baik</v>
      </c>
      <c r="AG159" s="271"/>
      <c r="AH159" s="271"/>
      <c r="AI159" s="271"/>
      <c r="AJ159" s="273"/>
      <c r="AK159" s="306">
        <f t="shared" si="43"/>
        <v>0</v>
      </c>
      <c r="AL159" s="263">
        <f t="shared" si="6"/>
        <v>3</v>
      </c>
      <c r="AM159" s="275">
        <f t="shared" si="44"/>
        <v>0</v>
      </c>
      <c r="AN159" s="287"/>
      <c r="AO159" s="287"/>
      <c r="AP159" s="288"/>
      <c r="AQ159" s="87"/>
      <c r="AR159" s="87"/>
      <c r="AS159" s="19"/>
      <c r="AT159" s="19"/>
      <c r="AU159" s="19"/>
      <c r="AV159" s="19"/>
      <c r="AW159" s="19"/>
      <c r="AX159" s="19"/>
      <c r="AY159" s="19"/>
      <c r="AZ159" s="19"/>
      <c r="BA159" s="19"/>
      <c r="BB159" s="19"/>
      <c r="BC159" s="19"/>
      <c r="BD159" s="19"/>
      <c r="BE159" s="19"/>
      <c r="BF159" s="19"/>
      <c r="BG159" s="19"/>
      <c r="BH159" s="19"/>
      <c r="BI159" s="19"/>
      <c r="BJ159" s="19"/>
      <c r="BK159" s="19"/>
      <c r="BL159" s="19"/>
    </row>
    <row r="160" spans="1:64" ht="24" hidden="1" customHeight="1">
      <c r="A160" s="83"/>
      <c r="B160" s="259"/>
      <c r="C160" s="326"/>
      <c r="D160" s="326"/>
      <c r="E160" s="327"/>
      <c r="F160" s="315"/>
      <c r="G160" s="1420"/>
      <c r="H160" s="1383"/>
      <c r="I160" s="1383"/>
      <c r="J160" s="1383"/>
      <c r="K160" s="1383"/>
      <c r="L160" s="1383"/>
      <c r="M160" s="1383"/>
      <c r="N160" s="1383"/>
      <c r="O160" s="1383"/>
      <c r="P160" s="1383"/>
      <c r="Q160" s="1383"/>
      <c r="R160" s="1383"/>
      <c r="S160" s="1383"/>
      <c r="T160" s="1383"/>
      <c r="U160" s="1383"/>
      <c r="V160" s="1383"/>
      <c r="W160" s="1383"/>
      <c r="X160" s="1383"/>
      <c r="Y160" s="1383"/>
      <c r="Z160" s="1383"/>
      <c r="AA160" s="1383"/>
      <c r="AB160" s="1383"/>
      <c r="AC160" s="349"/>
      <c r="AD160" s="270" t="s">
        <v>7</v>
      </c>
      <c r="AE160" s="273"/>
      <c r="AF160" s="272" t="str">
        <f t="shared" si="42"/>
        <v>Baik</v>
      </c>
      <c r="AG160" s="271"/>
      <c r="AH160" s="271"/>
      <c r="AI160" s="271"/>
      <c r="AJ160" s="273"/>
      <c r="AK160" s="306">
        <f t="shared" si="43"/>
        <v>0</v>
      </c>
      <c r="AL160" s="263">
        <f t="shared" si="6"/>
        <v>3</v>
      </c>
      <c r="AM160" s="275">
        <f t="shared" si="44"/>
        <v>0</v>
      </c>
      <c r="AN160" s="287"/>
      <c r="AO160" s="287"/>
      <c r="AP160" s="288"/>
      <c r="AQ160" s="87"/>
      <c r="AR160" s="87"/>
      <c r="AS160" s="19"/>
      <c r="AT160" s="19"/>
      <c r="AU160" s="19"/>
      <c r="AV160" s="19"/>
      <c r="AW160" s="19"/>
      <c r="AX160" s="19"/>
      <c r="AY160" s="19"/>
      <c r="AZ160" s="19"/>
      <c r="BA160" s="19"/>
      <c r="BB160" s="19"/>
      <c r="BC160" s="19"/>
      <c r="BD160" s="19"/>
      <c r="BE160" s="19"/>
      <c r="BF160" s="19"/>
      <c r="BG160" s="19"/>
      <c r="BH160" s="19"/>
      <c r="BI160" s="19"/>
      <c r="BJ160" s="19"/>
      <c r="BK160" s="19"/>
      <c r="BL160" s="19"/>
    </row>
    <row r="161" spans="1:64" ht="18" hidden="1" customHeight="1">
      <c r="A161" s="83"/>
      <c r="B161" s="259"/>
      <c r="C161" s="265"/>
      <c r="D161" s="265"/>
      <c r="E161" s="308"/>
      <c r="F161" s="330"/>
      <c r="G161" s="350"/>
      <c r="H161" s="350"/>
      <c r="I161" s="350"/>
      <c r="J161" s="350"/>
      <c r="K161" s="350"/>
      <c r="L161" s="350"/>
      <c r="M161" s="350"/>
      <c r="N161" s="350"/>
      <c r="O161" s="350"/>
      <c r="P161" s="350"/>
      <c r="Q161" s="350"/>
      <c r="R161" s="350"/>
      <c r="S161" s="350"/>
      <c r="T161" s="350"/>
      <c r="U161" s="350"/>
      <c r="V161" s="350"/>
      <c r="W161" s="350"/>
      <c r="X161" s="350"/>
      <c r="Y161" s="350"/>
      <c r="Z161" s="350"/>
      <c r="AA161" s="350"/>
      <c r="AB161" s="350"/>
      <c r="AC161" s="350"/>
      <c r="AD161" s="270" t="s">
        <v>7</v>
      </c>
      <c r="AE161" s="273"/>
      <c r="AF161" s="272" t="str">
        <f t="shared" si="42"/>
        <v>Baik</v>
      </c>
      <c r="AG161" s="271"/>
      <c r="AH161" s="271"/>
      <c r="AI161" s="271"/>
      <c r="AJ161" s="273"/>
      <c r="AK161" s="387">
        <f>SUM(AK153:AK160)</f>
        <v>6</v>
      </c>
      <c r="AL161" s="263">
        <f t="shared" si="6"/>
        <v>3</v>
      </c>
      <c r="AM161" s="387">
        <f>SUM(AM153:AM160)</f>
        <v>18</v>
      </c>
      <c r="AN161" s="374">
        <f>AM161/(AK161*4)*(100)</f>
        <v>75</v>
      </c>
      <c r="AO161" s="294">
        <f>IF(AN161&gt;=75,2,IF(AN161&gt;=33,1,0))</f>
        <v>2</v>
      </c>
      <c r="AP161" s="317"/>
      <c r="AQ161" s="318" t="s">
        <v>640</v>
      </c>
      <c r="AR161" s="87"/>
      <c r="AS161" s="19"/>
      <c r="AT161" s="19"/>
      <c r="AU161" s="19"/>
      <c r="AV161" s="19"/>
      <c r="AW161" s="19"/>
      <c r="AX161" s="19"/>
      <c r="AY161" s="19"/>
      <c r="AZ161" s="19"/>
      <c r="BA161" s="19"/>
      <c r="BB161" s="19"/>
      <c r="BC161" s="19"/>
      <c r="BD161" s="19"/>
      <c r="BE161" s="19"/>
      <c r="BF161" s="19"/>
      <c r="BG161" s="19"/>
      <c r="BH161" s="19"/>
      <c r="BI161" s="19"/>
      <c r="BJ161" s="19"/>
      <c r="BK161" s="19"/>
      <c r="BL161" s="19"/>
    </row>
    <row r="162" spans="1:64" ht="19.5" customHeight="1">
      <c r="A162" s="83"/>
      <c r="B162" s="259"/>
      <c r="C162" s="265"/>
      <c r="D162" s="297" t="s">
        <v>649</v>
      </c>
      <c r="E162" s="1374" t="s">
        <v>650</v>
      </c>
      <c r="F162" s="1287"/>
      <c r="G162" s="1287"/>
      <c r="H162" s="1287"/>
      <c r="I162" s="1287"/>
      <c r="J162" s="1287"/>
      <c r="K162" s="1287"/>
      <c r="L162" s="1287"/>
      <c r="M162" s="1287"/>
      <c r="N162" s="1287"/>
      <c r="O162" s="1287"/>
      <c r="P162" s="1287"/>
      <c r="Q162" s="1287"/>
      <c r="R162" s="1287"/>
      <c r="S162" s="1287"/>
      <c r="T162" s="1287"/>
      <c r="U162" s="1287"/>
      <c r="V162" s="1287"/>
      <c r="W162" s="1287"/>
      <c r="X162" s="1287"/>
      <c r="Y162" s="1287"/>
      <c r="Z162" s="1287"/>
      <c r="AA162" s="1287"/>
      <c r="AB162" s="1293"/>
      <c r="AC162" s="261"/>
      <c r="AD162" s="270"/>
      <c r="AE162" s="273"/>
      <c r="AF162" s="276"/>
      <c r="AG162" s="271"/>
      <c r="AH162" s="271"/>
      <c r="AI162" s="271"/>
      <c r="AJ162" s="273"/>
      <c r="AK162" s="320"/>
      <c r="AL162" s="263" t="str">
        <f t="shared" si="6"/>
        <v>0</v>
      </c>
      <c r="AM162" s="320"/>
      <c r="AN162" s="87"/>
      <c r="AO162" s="87"/>
      <c r="AP162" s="87"/>
      <c r="AQ162" s="87"/>
      <c r="AR162" s="87"/>
      <c r="AS162" s="19"/>
      <c r="AT162" s="19"/>
      <c r="AU162" s="19"/>
      <c r="AV162" s="19"/>
      <c r="AW162" s="19"/>
      <c r="AX162" s="19"/>
      <c r="AY162" s="19"/>
      <c r="AZ162" s="19"/>
      <c r="BA162" s="19"/>
      <c r="BB162" s="19"/>
      <c r="BC162" s="19"/>
      <c r="BD162" s="19"/>
      <c r="BE162" s="19"/>
      <c r="BF162" s="19"/>
      <c r="BG162" s="19"/>
      <c r="BH162" s="19"/>
      <c r="BI162" s="19"/>
      <c r="BJ162" s="19"/>
      <c r="BK162" s="19"/>
      <c r="BL162" s="19"/>
    </row>
    <row r="163" spans="1:64" ht="19.5" customHeight="1">
      <c r="A163" s="83"/>
      <c r="B163" s="259"/>
      <c r="C163" s="265"/>
      <c r="D163" s="298"/>
      <c r="E163" s="354" t="s">
        <v>538</v>
      </c>
      <c r="F163" s="388">
        <v>1</v>
      </c>
      <c r="G163" s="1372" t="s">
        <v>651</v>
      </c>
      <c r="H163" s="1312"/>
      <c r="I163" s="1312"/>
      <c r="J163" s="1312"/>
      <c r="K163" s="1312"/>
      <c r="L163" s="1312"/>
      <c r="M163" s="1312"/>
      <c r="N163" s="1312"/>
      <c r="O163" s="1312"/>
      <c r="P163" s="1312"/>
      <c r="Q163" s="1312"/>
      <c r="R163" s="1312"/>
      <c r="S163" s="1312"/>
      <c r="T163" s="1312"/>
      <c r="U163" s="1312"/>
      <c r="V163" s="1312"/>
      <c r="W163" s="1312"/>
      <c r="X163" s="1312"/>
      <c r="Y163" s="1312"/>
      <c r="Z163" s="1312"/>
      <c r="AA163" s="346"/>
      <c r="AB163" s="346"/>
      <c r="AC163" s="325"/>
      <c r="AD163" s="270" t="s">
        <v>7</v>
      </c>
      <c r="AE163" s="273"/>
      <c r="AF163" s="272" t="str">
        <f t="shared" ref="AF163:AF169" si="45">IF(AD163="A","Sempurna",IF(AD163="A-","mendekati sempurna",IF(AD163="B+","Baik sekali",IF(AD163="B","Baik",IF(AD163="B-","Memadai, hampir baik",IF(AD163="C+","Memadai, cukup plus",IF(AD163="C","Cukup",IF(AD163="D","Kurang","Tak ada bukti kinerja"))))))))</f>
        <v>Baik</v>
      </c>
      <c r="AG163" s="271"/>
      <c r="AH163" s="271"/>
      <c r="AI163" s="271"/>
      <c r="AJ163" s="273"/>
      <c r="AK163" s="301">
        <f t="shared" ref="AK163:AK168" si="46">COUNTA(G163)</f>
        <v>1</v>
      </c>
      <c r="AL163" s="263">
        <f t="shared" si="6"/>
        <v>3</v>
      </c>
      <c r="AM163" s="302">
        <f t="shared" ref="AM163:AM168" si="47">AK163*AL163</f>
        <v>3</v>
      </c>
      <c r="AN163" s="303"/>
      <c r="AO163" s="303"/>
      <c r="AP163" s="322"/>
      <c r="AQ163" s="87"/>
      <c r="AR163" s="87"/>
      <c r="AS163" s="19"/>
      <c r="AT163" s="19"/>
      <c r="AU163" s="19"/>
      <c r="AV163" s="19"/>
      <c r="AW163" s="19"/>
      <c r="AX163" s="19"/>
      <c r="AY163" s="19"/>
      <c r="AZ163" s="19"/>
      <c r="BA163" s="19"/>
      <c r="BB163" s="19"/>
      <c r="BC163" s="19"/>
      <c r="BD163" s="19"/>
      <c r="BE163" s="19"/>
      <c r="BF163" s="19"/>
      <c r="BG163" s="19"/>
      <c r="BH163" s="19"/>
      <c r="BI163" s="19"/>
      <c r="BJ163" s="19"/>
      <c r="BK163" s="19"/>
      <c r="BL163" s="19"/>
    </row>
    <row r="164" spans="1:64" ht="19.5" customHeight="1">
      <c r="A164" s="83"/>
      <c r="B164" s="259"/>
      <c r="C164" s="265"/>
      <c r="D164" s="265"/>
      <c r="E164" s="308"/>
      <c r="F164" s="239">
        <v>2</v>
      </c>
      <c r="G164" s="1371" t="s">
        <v>652</v>
      </c>
      <c r="H164" s="1287"/>
      <c r="I164" s="1287"/>
      <c r="J164" s="1287"/>
      <c r="K164" s="1287"/>
      <c r="L164" s="1287"/>
      <c r="M164" s="1287"/>
      <c r="N164" s="1287"/>
      <c r="O164" s="1287"/>
      <c r="P164" s="1287"/>
      <c r="Q164" s="1287"/>
      <c r="R164" s="1287"/>
      <c r="S164" s="1287"/>
      <c r="T164" s="1287"/>
      <c r="U164" s="1287"/>
      <c r="V164" s="1287"/>
      <c r="W164" s="1287"/>
      <c r="X164" s="1287"/>
      <c r="Y164" s="1287"/>
      <c r="Z164" s="1287"/>
      <c r="AA164" s="229"/>
      <c r="AB164" s="229"/>
      <c r="AC164" s="344"/>
      <c r="AD164" s="270" t="s">
        <v>7</v>
      </c>
      <c r="AE164" s="273"/>
      <c r="AF164" s="272" t="str">
        <f t="shared" si="45"/>
        <v>Baik</v>
      </c>
      <c r="AG164" s="271"/>
      <c r="AH164" s="271"/>
      <c r="AI164" s="271"/>
      <c r="AJ164" s="273"/>
      <c r="AK164" s="306">
        <f t="shared" si="46"/>
        <v>1</v>
      </c>
      <c r="AL164" s="263">
        <f t="shared" si="6"/>
        <v>3</v>
      </c>
      <c r="AM164" s="275">
        <f t="shared" si="47"/>
        <v>3</v>
      </c>
      <c r="AN164" s="287"/>
      <c r="AO164" s="287"/>
      <c r="AP164" s="288"/>
      <c r="AQ164" s="87"/>
      <c r="AR164" s="87"/>
      <c r="AS164" s="19"/>
      <c r="AT164" s="19"/>
      <c r="AU164" s="19"/>
      <c r="AV164" s="19"/>
      <c r="AW164" s="19"/>
      <c r="AX164" s="19"/>
      <c r="AY164" s="19"/>
      <c r="AZ164" s="19"/>
      <c r="BA164" s="19"/>
      <c r="BB164" s="19"/>
      <c r="BC164" s="19"/>
      <c r="BD164" s="19"/>
      <c r="BE164" s="19"/>
      <c r="BF164" s="19"/>
      <c r="BG164" s="19"/>
      <c r="BH164" s="19"/>
      <c r="BI164" s="19"/>
      <c r="BJ164" s="19"/>
      <c r="BK164" s="19"/>
      <c r="BL164" s="19"/>
    </row>
    <row r="165" spans="1:64" ht="19.5" customHeight="1">
      <c r="A165" s="83"/>
      <c r="B165" s="259"/>
      <c r="C165" s="265"/>
      <c r="D165" s="265"/>
      <c r="E165" s="308"/>
      <c r="F165" s="239">
        <v>3</v>
      </c>
      <c r="G165" s="1371" t="s">
        <v>653</v>
      </c>
      <c r="H165" s="1287"/>
      <c r="I165" s="1287"/>
      <c r="J165" s="1287"/>
      <c r="K165" s="1287"/>
      <c r="L165" s="1287"/>
      <c r="M165" s="1287"/>
      <c r="N165" s="1287"/>
      <c r="O165" s="1287"/>
      <c r="P165" s="1287"/>
      <c r="Q165" s="1287"/>
      <c r="R165" s="1287"/>
      <c r="S165" s="1287"/>
      <c r="T165" s="1287"/>
      <c r="U165" s="1287"/>
      <c r="V165" s="1287"/>
      <c r="W165" s="1287"/>
      <c r="X165" s="1287"/>
      <c r="Y165" s="1287"/>
      <c r="Z165" s="1287"/>
      <c r="AA165" s="229"/>
      <c r="AB165" s="229"/>
      <c r="AC165" s="344"/>
      <c r="AD165" s="270" t="s">
        <v>7</v>
      </c>
      <c r="AE165" s="273"/>
      <c r="AF165" s="272" t="str">
        <f t="shared" si="45"/>
        <v>Baik</v>
      </c>
      <c r="AG165" s="271"/>
      <c r="AH165" s="271"/>
      <c r="AI165" s="271"/>
      <c r="AJ165" s="273"/>
      <c r="AK165" s="306">
        <f t="shared" si="46"/>
        <v>1</v>
      </c>
      <c r="AL165" s="263">
        <f t="shared" si="6"/>
        <v>3</v>
      </c>
      <c r="AM165" s="275">
        <f t="shared" si="47"/>
        <v>3</v>
      </c>
      <c r="AN165" s="287"/>
      <c r="AO165" s="287"/>
      <c r="AP165" s="288"/>
      <c r="AQ165" s="87"/>
      <c r="AR165" s="87"/>
      <c r="AS165" s="19"/>
      <c r="AT165" s="19"/>
      <c r="AU165" s="19"/>
      <c r="AV165" s="19"/>
      <c r="AW165" s="19"/>
      <c r="AX165" s="19"/>
      <c r="AY165" s="19"/>
      <c r="AZ165" s="19"/>
      <c r="BA165" s="19"/>
      <c r="BB165" s="19"/>
      <c r="BC165" s="19"/>
      <c r="BD165" s="19"/>
      <c r="BE165" s="19"/>
      <c r="BF165" s="19"/>
      <c r="BG165" s="19"/>
      <c r="BH165" s="19"/>
      <c r="BI165" s="19"/>
      <c r="BJ165" s="19"/>
      <c r="BK165" s="19"/>
      <c r="BL165" s="19"/>
    </row>
    <row r="166" spans="1:64" ht="19.5" customHeight="1">
      <c r="A166" s="83"/>
      <c r="B166" s="259"/>
      <c r="C166" s="277"/>
      <c r="D166" s="277"/>
      <c r="E166" s="313"/>
      <c r="F166" s="239">
        <v>4</v>
      </c>
      <c r="G166" s="1371" t="s">
        <v>654</v>
      </c>
      <c r="H166" s="1287"/>
      <c r="I166" s="1287"/>
      <c r="J166" s="1287"/>
      <c r="K166" s="1287"/>
      <c r="L166" s="1287"/>
      <c r="M166" s="1287"/>
      <c r="N166" s="1287"/>
      <c r="O166" s="1287"/>
      <c r="P166" s="1287"/>
      <c r="Q166" s="1287"/>
      <c r="R166" s="1287"/>
      <c r="S166" s="1287"/>
      <c r="T166" s="1287"/>
      <c r="U166" s="1287"/>
      <c r="V166" s="1287"/>
      <c r="W166" s="1287"/>
      <c r="X166" s="1287"/>
      <c r="Y166" s="1287"/>
      <c r="Z166" s="1287"/>
      <c r="AA166" s="229"/>
      <c r="AB166" s="229"/>
      <c r="AC166" s="344"/>
      <c r="AD166" s="270" t="s">
        <v>7</v>
      </c>
      <c r="AE166" s="273"/>
      <c r="AF166" s="272" t="str">
        <f t="shared" si="45"/>
        <v>Baik</v>
      </c>
      <c r="AG166" s="271"/>
      <c r="AH166" s="271"/>
      <c r="AI166" s="271"/>
      <c r="AJ166" s="273"/>
      <c r="AK166" s="306">
        <f t="shared" si="46"/>
        <v>1</v>
      </c>
      <c r="AL166" s="263">
        <f t="shared" si="6"/>
        <v>3</v>
      </c>
      <c r="AM166" s="275">
        <f t="shared" si="47"/>
        <v>3</v>
      </c>
      <c r="AN166" s="287"/>
      <c r="AO166" s="287"/>
      <c r="AP166" s="288"/>
      <c r="AQ166" s="87"/>
      <c r="AR166" s="87"/>
      <c r="AS166" s="19"/>
      <c r="AT166" s="19"/>
      <c r="AU166" s="19"/>
      <c r="AV166" s="19"/>
      <c r="AW166" s="19"/>
      <c r="AX166" s="19"/>
      <c r="AY166" s="19"/>
      <c r="AZ166" s="19"/>
      <c r="BA166" s="19"/>
      <c r="BB166" s="19"/>
      <c r="BC166" s="19"/>
      <c r="BD166" s="19"/>
      <c r="BE166" s="19"/>
      <c r="BF166" s="19"/>
      <c r="BG166" s="19"/>
      <c r="BH166" s="19"/>
      <c r="BI166" s="19"/>
      <c r="BJ166" s="19"/>
      <c r="BK166" s="19"/>
      <c r="BL166" s="19"/>
    </row>
    <row r="167" spans="1:64" ht="21.75" hidden="1" customHeight="1">
      <c r="A167" s="83"/>
      <c r="B167" s="259"/>
      <c r="C167" s="265"/>
      <c r="D167" s="265"/>
      <c r="E167" s="308"/>
      <c r="F167" s="267"/>
      <c r="G167" s="1391"/>
      <c r="H167" s="1312"/>
      <c r="I167" s="1312"/>
      <c r="J167" s="1312"/>
      <c r="K167" s="1312"/>
      <c r="L167" s="1312"/>
      <c r="M167" s="1312"/>
      <c r="N167" s="1312"/>
      <c r="O167" s="1312"/>
      <c r="P167" s="1312"/>
      <c r="Q167" s="1312"/>
      <c r="R167" s="1312"/>
      <c r="S167" s="1312"/>
      <c r="T167" s="1312"/>
      <c r="U167" s="1312"/>
      <c r="V167" s="1312"/>
      <c r="W167" s="1312"/>
      <c r="X167" s="1312"/>
      <c r="Y167" s="1312"/>
      <c r="Z167" s="1312"/>
      <c r="AA167" s="1312"/>
      <c r="AB167" s="1312"/>
      <c r="AC167" s="325"/>
      <c r="AD167" s="270" t="s">
        <v>7</v>
      </c>
      <c r="AE167" s="273"/>
      <c r="AF167" s="272" t="str">
        <f t="shared" si="45"/>
        <v>Baik</v>
      </c>
      <c r="AG167" s="271"/>
      <c r="AH167" s="271"/>
      <c r="AI167" s="271"/>
      <c r="AJ167" s="273"/>
      <c r="AK167" s="306">
        <f t="shared" si="46"/>
        <v>0</v>
      </c>
      <c r="AL167" s="263">
        <f t="shared" si="6"/>
        <v>3</v>
      </c>
      <c r="AM167" s="275">
        <f t="shared" si="47"/>
        <v>0</v>
      </c>
      <c r="AN167" s="287"/>
      <c r="AO167" s="287"/>
      <c r="AP167" s="288"/>
      <c r="AQ167" s="87"/>
      <c r="AR167" s="87"/>
      <c r="AS167" s="19"/>
      <c r="AT167" s="19"/>
      <c r="AU167" s="19"/>
      <c r="AV167" s="19"/>
      <c r="AW167" s="19"/>
      <c r="AX167" s="19"/>
      <c r="AY167" s="19"/>
      <c r="AZ167" s="19"/>
      <c r="BA167" s="19"/>
      <c r="BB167" s="19"/>
      <c r="BC167" s="19"/>
      <c r="BD167" s="19"/>
      <c r="BE167" s="19"/>
      <c r="BF167" s="19"/>
      <c r="BG167" s="19"/>
      <c r="BH167" s="19"/>
      <c r="BI167" s="19"/>
      <c r="BJ167" s="19"/>
      <c r="BK167" s="19"/>
      <c r="BL167" s="19"/>
    </row>
    <row r="168" spans="1:64" ht="21.75" hidden="1" customHeight="1">
      <c r="A168" s="83"/>
      <c r="B168" s="259"/>
      <c r="C168" s="265"/>
      <c r="D168" s="265"/>
      <c r="E168" s="308"/>
      <c r="F168" s="267"/>
      <c r="G168" s="1391"/>
      <c r="H168" s="1312"/>
      <c r="I168" s="1312"/>
      <c r="J168" s="1312"/>
      <c r="K168" s="1312"/>
      <c r="L168" s="1312"/>
      <c r="M168" s="1312"/>
      <c r="N168" s="1312"/>
      <c r="O168" s="1312"/>
      <c r="P168" s="1312"/>
      <c r="Q168" s="1312"/>
      <c r="R168" s="1312"/>
      <c r="S168" s="1312"/>
      <c r="T168" s="1312"/>
      <c r="U168" s="1312"/>
      <c r="V168" s="1312"/>
      <c r="W168" s="1312"/>
      <c r="X168" s="1312"/>
      <c r="Y168" s="1312"/>
      <c r="Z168" s="1312"/>
      <c r="AA168" s="1312"/>
      <c r="AB168" s="1312"/>
      <c r="AC168" s="325"/>
      <c r="AD168" s="270" t="s">
        <v>7</v>
      </c>
      <c r="AE168" s="273"/>
      <c r="AF168" s="272" t="str">
        <f t="shared" si="45"/>
        <v>Baik</v>
      </c>
      <c r="AG168" s="271"/>
      <c r="AH168" s="271"/>
      <c r="AI168" s="271"/>
      <c r="AJ168" s="273"/>
      <c r="AK168" s="306">
        <f t="shared" si="46"/>
        <v>0</v>
      </c>
      <c r="AL168" s="263">
        <f t="shared" si="6"/>
        <v>3</v>
      </c>
      <c r="AM168" s="275">
        <f t="shared" si="47"/>
        <v>0</v>
      </c>
      <c r="AN168" s="287"/>
      <c r="AO168" s="287"/>
      <c r="AP168" s="288"/>
      <c r="AQ168" s="87"/>
      <c r="AR168" s="87"/>
      <c r="AS168" s="19"/>
      <c r="AT168" s="19"/>
      <c r="AU168" s="19"/>
      <c r="AV168" s="19"/>
      <c r="AW168" s="19"/>
      <c r="AX168" s="19"/>
      <c r="AY168" s="19"/>
      <c r="AZ168" s="19"/>
      <c r="BA168" s="19"/>
      <c r="BB168" s="19"/>
      <c r="BC168" s="19"/>
      <c r="BD168" s="19"/>
      <c r="BE168" s="19"/>
      <c r="BF168" s="19"/>
      <c r="BG168" s="19"/>
      <c r="BH168" s="19"/>
      <c r="BI168" s="19"/>
      <c r="BJ168" s="19"/>
      <c r="BK168" s="19"/>
      <c r="BL168" s="19"/>
    </row>
    <row r="169" spans="1:64" ht="18" hidden="1" customHeight="1">
      <c r="A169" s="83"/>
      <c r="B169" s="259"/>
      <c r="C169" s="265"/>
      <c r="D169" s="265"/>
      <c r="E169" s="308"/>
      <c r="F169" s="33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270" t="s">
        <v>7</v>
      </c>
      <c r="AE169" s="273"/>
      <c r="AF169" s="272" t="str">
        <f t="shared" si="45"/>
        <v>Baik</v>
      </c>
      <c r="AG169" s="271"/>
      <c r="AH169" s="271"/>
      <c r="AI169" s="271"/>
      <c r="AJ169" s="273"/>
      <c r="AK169" s="291">
        <f>SUM(AK163:AK168)</f>
        <v>4</v>
      </c>
      <c r="AL169" s="263">
        <f t="shared" si="6"/>
        <v>3</v>
      </c>
      <c r="AM169" s="291">
        <f>SUM(AM163:AM168)</f>
        <v>12</v>
      </c>
      <c r="AN169" s="374">
        <f>AM169/(AK169*4)*(100)</f>
        <v>75</v>
      </c>
      <c r="AO169" s="294">
        <f>IF(AN169&gt;=75,2,IF(AN169&gt;=33,1,0))</f>
        <v>2</v>
      </c>
      <c r="AP169" s="295"/>
      <c r="AQ169" s="318" t="s">
        <v>640</v>
      </c>
      <c r="AR169" s="87"/>
      <c r="AS169" s="19"/>
      <c r="AT169" s="19"/>
      <c r="AU169" s="19"/>
      <c r="AV169" s="19"/>
      <c r="AW169" s="19"/>
      <c r="AX169" s="19"/>
      <c r="AY169" s="19"/>
      <c r="AZ169" s="19"/>
      <c r="BA169" s="19"/>
      <c r="BB169" s="19"/>
      <c r="BC169" s="19"/>
      <c r="BD169" s="19"/>
      <c r="BE169" s="19"/>
      <c r="BF169" s="19"/>
      <c r="BG169" s="19"/>
      <c r="BH169" s="19"/>
      <c r="BI169" s="19"/>
      <c r="BJ169" s="19"/>
      <c r="BK169" s="19"/>
      <c r="BL169" s="19"/>
    </row>
    <row r="170" spans="1:64" ht="43.5" customHeight="1">
      <c r="A170" s="83"/>
      <c r="B170" s="259"/>
      <c r="C170" s="298"/>
      <c r="D170" s="297" t="s">
        <v>655</v>
      </c>
      <c r="E170" s="1377" t="s">
        <v>656</v>
      </c>
      <c r="F170" s="1287"/>
      <c r="G170" s="1287"/>
      <c r="H170" s="1287"/>
      <c r="I170" s="1287"/>
      <c r="J170" s="1287"/>
      <c r="K170" s="1287"/>
      <c r="L170" s="1287"/>
      <c r="M170" s="1287"/>
      <c r="N170" s="1287"/>
      <c r="O170" s="1287"/>
      <c r="P170" s="1287"/>
      <c r="Q170" s="1287"/>
      <c r="R170" s="1287"/>
      <c r="S170" s="1287"/>
      <c r="T170" s="1287"/>
      <c r="U170" s="1287"/>
      <c r="V170" s="1287"/>
      <c r="W170" s="1287"/>
      <c r="X170" s="1287"/>
      <c r="Y170" s="1287"/>
      <c r="Z170" s="1287"/>
      <c r="AA170" s="1287"/>
      <c r="AB170" s="1293"/>
      <c r="AC170" s="319"/>
      <c r="AD170" s="270"/>
      <c r="AE170" s="273"/>
      <c r="AF170" s="276"/>
      <c r="AG170" s="271"/>
      <c r="AH170" s="271"/>
      <c r="AI170" s="271"/>
      <c r="AJ170" s="273"/>
      <c r="AK170" s="320"/>
      <c r="AL170" s="263" t="str">
        <f t="shared" si="6"/>
        <v>0</v>
      </c>
      <c r="AM170" s="320"/>
      <c r="AN170" s="87"/>
      <c r="AO170" s="87"/>
      <c r="AP170" s="87"/>
      <c r="AQ170" s="87"/>
      <c r="AR170" s="87"/>
      <c r="AS170" s="19"/>
      <c r="AT170" s="19"/>
      <c r="AU170" s="19"/>
      <c r="AV170" s="19"/>
      <c r="AW170" s="19"/>
      <c r="AX170" s="19"/>
      <c r="AY170" s="19"/>
      <c r="AZ170" s="19"/>
      <c r="BA170" s="19"/>
      <c r="BB170" s="19"/>
      <c r="BC170" s="19"/>
      <c r="BD170" s="19"/>
      <c r="BE170" s="19"/>
      <c r="BF170" s="19"/>
      <c r="BG170" s="19"/>
      <c r="BH170" s="19"/>
      <c r="BI170" s="19"/>
      <c r="BJ170" s="19"/>
      <c r="BK170" s="19"/>
      <c r="BL170" s="19"/>
    </row>
    <row r="171" spans="1:64" ht="19.5" customHeight="1">
      <c r="A171" s="83"/>
      <c r="B171" s="259"/>
      <c r="C171" s="265"/>
      <c r="D171" s="265"/>
      <c r="E171" s="354" t="s">
        <v>538</v>
      </c>
      <c r="F171" s="388">
        <v>1</v>
      </c>
      <c r="G171" s="1372" t="s">
        <v>657</v>
      </c>
      <c r="H171" s="1312"/>
      <c r="I171" s="1312"/>
      <c r="J171" s="1312"/>
      <c r="K171" s="1312"/>
      <c r="L171" s="1312"/>
      <c r="M171" s="1312"/>
      <c r="N171" s="1312"/>
      <c r="O171" s="1312"/>
      <c r="P171" s="1312"/>
      <c r="Q171" s="1312"/>
      <c r="R171" s="1312"/>
      <c r="S171" s="1312"/>
      <c r="T171" s="1312"/>
      <c r="U171" s="1312"/>
      <c r="V171" s="1312"/>
      <c r="W171" s="1312"/>
      <c r="X171" s="1312"/>
      <c r="Y171" s="1312"/>
      <c r="Z171" s="1313"/>
      <c r="AA171" s="346"/>
      <c r="AB171" s="346"/>
      <c r="AC171" s="344"/>
      <c r="AD171" s="270" t="s">
        <v>7</v>
      </c>
      <c r="AE171" s="273"/>
      <c r="AF171" s="272" t="str">
        <f t="shared" ref="AF171:AF178" si="48">IF(AD171="A","Sempurna",IF(AD171="A-","mendekati sempurna",IF(AD171="B+","Baik sekali",IF(AD171="B","Baik",IF(AD171="B-","Memadai, hampir baik",IF(AD171="C+","Memadai, cukup plus",IF(AD171="C","Cukup",IF(AD171="D","Kurang","Tak ada bukti kinerja"))))))))</f>
        <v>Baik</v>
      </c>
      <c r="AG171" s="271"/>
      <c r="AH171" s="271"/>
      <c r="AI171" s="271"/>
      <c r="AJ171" s="273"/>
      <c r="AK171" s="301">
        <f t="shared" ref="AK171:AK177" si="49">COUNTA(G171)</f>
        <v>1</v>
      </c>
      <c r="AL171" s="263">
        <f t="shared" si="6"/>
        <v>3</v>
      </c>
      <c r="AM171" s="302">
        <f t="shared" ref="AM171:AM177" si="50">AK171*AL171</f>
        <v>3</v>
      </c>
      <c r="AN171" s="303"/>
      <c r="AO171" s="303"/>
      <c r="AP171" s="322"/>
      <c r="AQ171" s="87"/>
      <c r="AR171" s="87"/>
      <c r="AS171" s="19"/>
      <c r="AT171" s="19"/>
      <c r="AU171" s="19"/>
      <c r="AV171" s="19"/>
      <c r="AW171" s="19"/>
      <c r="AX171" s="19"/>
      <c r="AY171" s="19"/>
      <c r="AZ171" s="19"/>
      <c r="BA171" s="19"/>
      <c r="BB171" s="19"/>
      <c r="BC171" s="19"/>
      <c r="BD171" s="19"/>
      <c r="BE171" s="19"/>
      <c r="BF171" s="19"/>
      <c r="BG171" s="19"/>
      <c r="BH171" s="19"/>
      <c r="BI171" s="19"/>
      <c r="BJ171" s="19"/>
      <c r="BK171" s="19"/>
      <c r="BL171" s="19"/>
    </row>
    <row r="172" spans="1:64" ht="30" customHeight="1">
      <c r="A172" s="83"/>
      <c r="B172" s="259"/>
      <c r="C172" s="265"/>
      <c r="D172" s="265"/>
      <c r="E172" s="308"/>
      <c r="F172" s="239">
        <v>2</v>
      </c>
      <c r="G172" s="1371" t="s">
        <v>658</v>
      </c>
      <c r="H172" s="1287"/>
      <c r="I172" s="1287"/>
      <c r="J172" s="1287"/>
      <c r="K172" s="1287"/>
      <c r="L172" s="1287"/>
      <c r="M172" s="1287"/>
      <c r="N172" s="1287"/>
      <c r="O172" s="1287"/>
      <c r="P172" s="1287"/>
      <c r="Q172" s="1287"/>
      <c r="R172" s="1287"/>
      <c r="S172" s="1287"/>
      <c r="T172" s="1287"/>
      <c r="U172" s="1287"/>
      <c r="V172" s="1287"/>
      <c r="W172" s="1287"/>
      <c r="X172" s="1287"/>
      <c r="Y172" s="1287"/>
      <c r="Z172" s="1287"/>
      <c r="AA172" s="1287"/>
      <c r="AB172" s="1287"/>
      <c r="AC172" s="344"/>
      <c r="AD172" s="270" t="s">
        <v>7</v>
      </c>
      <c r="AE172" s="273"/>
      <c r="AF172" s="272" t="str">
        <f t="shared" si="48"/>
        <v>Baik</v>
      </c>
      <c r="AG172" s="271"/>
      <c r="AH172" s="271"/>
      <c r="AI172" s="271"/>
      <c r="AJ172" s="273"/>
      <c r="AK172" s="306">
        <f t="shared" si="49"/>
        <v>1</v>
      </c>
      <c r="AL172" s="263">
        <f t="shared" si="6"/>
        <v>3</v>
      </c>
      <c r="AM172" s="275">
        <f t="shared" si="50"/>
        <v>3</v>
      </c>
      <c r="AN172" s="287"/>
      <c r="AO172" s="287"/>
      <c r="AP172" s="288"/>
      <c r="AQ172" s="87"/>
      <c r="AR172" s="87"/>
      <c r="AS172" s="19"/>
      <c r="AT172" s="19"/>
      <c r="AU172" s="19"/>
      <c r="AV172" s="19"/>
      <c r="AW172" s="19"/>
      <c r="AX172" s="19"/>
      <c r="AY172" s="19"/>
      <c r="AZ172" s="19"/>
      <c r="BA172" s="19"/>
      <c r="BB172" s="19"/>
      <c r="BC172" s="19"/>
      <c r="BD172" s="19"/>
      <c r="BE172" s="19"/>
      <c r="BF172" s="19"/>
      <c r="BG172" s="19"/>
      <c r="BH172" s="19"/>
      <c r="BI172" s="19"/>
      <c r="BJ172" s="19"/>
      <c r="BK172" s="19"/>
      <c r="BL172" s="19"/>
    </row>
    <row r="173" spans="1:64" ht="19.5" customHeight="1">
      <c r="A173" s="83"/>
      <c r="B173" s="259"/>
      <c r="C173" s="265"/>
      <c r="D173" s="265"/>
      <c r="E173" s="308"/>
      <c r="F173" s="239">
        <v>3</v>
      </c>
      <c r="G173" s="1371" t="s">
        <v>659</v>
      </c>
      <c r="H173" s="1287"/>
      <c r="I173" s="1287"/>
      <c r="J173" s="1287"/>
      <c r="K173" s="1287"/>
      <c r="L173" s="1287"/>
      <c r="M173" s="1287"/>
      <c r="N173" s="1287"/>
      <c r="O173" s="1287"/>
      <c r="P173" s="1287"/>
      <c r="Q173" s="1287"/>
      <c r="R173" s="1287"/>
      <c r="S173" s="1287"/>
      <c r="T173" s="1287"/>
      <c r="U173" s="1287"/>
      <c r="V173" s="1287"/>
      <c r="W173" s="1287"/>
      <c r="X173" s="1287"/>
      <c r="Y173" s="1287"/>
      <c r="Z173" s="1293"/>
      <c r="AA173" s="229"/>
      <c r="AB173" s="229"/>
      <c r="AC173" s="344"/>
      <c r="AD173" s="270" t="s">
        <v>7</v>
      </c>
      <c r="AE173" s="273"/>
      <c r="AF173" s="272" t="str">
        <f t="shared" si="48"/>
        <v>Baik</v>
      </c>
      <c r="AG173" s="271"/>
      <c r="AH173" s="271"/>
      <c r="AI173" s="271"/>
      <c r="AJ173" s="273"/>
      <c r="AK173" s="306">
        <f t="shared" si="49"/>
        <v>1</v>
      </c>
      <c r="AL173" s="263">
        <f t="shared" si="6"/>
        <v>3</v>
      </c>
      <c r="AM173" s="275">
        <f t="shared" si="50"/>
        <v>3</v>
      </c>
      <c r="AN173" s="287"/>
      <c r="AO173" s="287"/>
      <c r="AP173" s="288"/>
      <c r="AQ173" s="87"/>
      <c r="AR173" s="87"/>
      <c r="AS173" s="19"/>
      <c r="AT173" s="19"/>
      <c r="AU173" s="19"/>
      <c r="AV173" s="19"/>
      <c r="AW173" s="19"/>
      <c r="AX173" s="19"/>
      <c r="AY173" s="19"/>
      <c r="AZ173" s="19"/>
      <c r="BA173" s="19"/>
      <c r="BB173" s="19"/>
      <c r="BC173" s="19"/>
      <c r="BD173" s="19"/>
      <c r="BE173" s="19"/>
      <c r="BF173" s="19"/>
      <c r="BG173" s="19"/>
      <c r="BH173" s="19"/>
      <c r="BI173" s="19"/>
      <c r="BJ173" s="19"/>
      <c r="BK173" s="19"/>
      <c r="BL173" s="19"/>
    </row>
    <row r="174" spans="1:64" ht="19.5" customHeight="1">
      <c r="A174" s="83"/>
      <c r="B174" s="259"/>
      <c r="C174" s="265"/>
      <c r="D174" s="265"/>
      <c r="E174" s="308"/>
      <c r="F174" s="239">
        <v>4</v>
      </c>
      <c r="G174" s="1371" t="s">
        <v>660</v>
      </c>
      <c r="H174" s="1287"/>
      <c r="I174" s="1287"/>
      <c r="J174" s="1287"/>
      <c r="K174" s="1287"/>
      <c r="L174" s="1287"/>
      <c r="M174" s="1287"/>
      <c r="N174" s="1287"/>
      <c r="O174" s="1287"/>
      <c r="P174" s="1287"/>
      <c r="Q174" s="1287"/>
      <c r="R174" s="1287"/>
      <c r="S174" s="1287"/>
      <c r="T174" s="1287"/>
      <c r="U174" s="1287"/>
      <c r="V174" s="1287"/>
      <c r="W174" s="1287"/>
      <c r="X174" s="1287"/>
      <c r="Y174" s="1287"/>
      <c r="Z174" s="1293"/>
      <c r="AA174" s="229"/>
      <c r="AB174" s="229"/>
      <c r="AC174" s="344"/>
      <c r="AD174" s="270" t="s">
        <v>7</v>
      </c>
      <c r="AE174" s="273"/>
      <c r="AF174" s="272" t="str">
        <f t="shared" si="48"/>
        <v>Baik</v>
      </c>
      <c r="AG174" s="271"/>
      <c r="AH174" s="271"/>
      <c r="AI174" s="271"/>
      <c r="AJ174" s="273"/>
      <c r="AK174" s="306">
        <f t="shared" si="49"/>
        <v>1</v>
      </c>
      <c r="AL174" s="263">
        <f t="shared" si="6"/>
        <v>3</v>
      </c>
      <c r="AM174" s="275">
        <f t="shared" si="50"/>
        <v>3</v>
      </c>
      <c r="AN174" s="287"/>
      <c r="AO174" s="287"/>
      <c r="AP174" s="288"/>
      <c r="AQ174" s="87"/>
      <c r="AR174" s="87"/>
      <c r="AS174" s="19"/>
      <c r="AT174" s="19"/>
      <c r="AU174" s="19"/>
      <c r="AV174" s="19"/>
      <c r="AW174" s="19"/>
      <c r="AX174" s="19"/>
      <c r="AY174" s="19"/>
      <c r="AZ174" s="19"/>
      <c r="BA174" s="19"/>
      <c r="BB174" s="19"/>
      <c r="BC174" s="19"/>
      <c r="BD174" s="19"/>
      <c r="BE174" s="19"/>
      <c r="BF174" s="19"/>
      <c r="BG174" s="19"/>
      <c r="BH174" s="19"/>
      <c r="BI174" s="19"/>
      <c r="BJ174" s="19"/>
      <c r="BK174" s="19"/>
      <c r="BL174" s="19"/>
    </row>
    <row r="175" spans="1:64" ht="19.5" customHeight="1">
      <c r="A175" s="83"/>
      <c r="B175" s="259"/>
      <c r="C175" s="277"/>
      <c r="D175" s="277"/>
      <c r="E175" s="313"/>
      <c r="F175" s="239">
        <v>5</v>
      </c>
      <c r="G175" s="1371" t="s">
        <v>661</v>
      </c>
      <c r="H175" s="1287"/>
      <c r="I175" s="1287"/>
      <c r="J175" s="1287"/>
      <c r="K175" s="1287"/>
      <c r="L175" s="1287"/>
      <c r="M175" s="1287"/>
      <c r="N175" s="1287"/>
      <c r="O175" s="1287"/>
      <c r="P175" s="1287"/>
      <c r="Q175" s="1287"/>
      <c r="R175" s="1287"/>
      <c r="S175" s="1287"/>
      <c r="T175" s="1287"/>
      <c r="U175" s="1287"/>
      <c r="V175" s="1287"/>
      <c r="W175" s="1287"/>
      <c r="X175" s="1287"/>
      <c r="Y175" s="1287"/>
      <c r="Z175" s="1293"/>
      <c r="AA175" s="229"/>
      <c r="AB175" s="229"/>
      <c r="AC175" s="344"/>
      <c r="AD175" s="270" t="s">
        <v>7</v>
      </c>
      <c r="AE175" s="273"/>
      <c r="AF175" s="272" t="str">
        <f t="shared" si="48"/>
        <v>Baik</v>
      </c>
      <c r="AG175" s="271"/>
      <c r="AH175" s="271"/>
      <c r="AI175" s="271"/>
      <c r="AJ175" s="273"/>
      <c r="AK175" s="306">
        <f t="shared" si="49"/>
        <v>1</v>
      </c>
      <c r="AL175" s="263">
        <f t="shared" si="6"/>
        <v>3</v>
      </c>
      <c r="AM175" s="275">
        <f t="shared" si="50"/>
        <v>3</v>
      </c>
      <c r="AN175" s="287"/>
      <c r="AO175" s="287"/>
      <c r="AP175" s="288"/>
      <c r="AQ175" s="87"/>
      <c r="AR175" s="87"/>
      <c r="AS175" s="19"/>
      <c r="AT175" s="19"/>
      <c r="AU175" s="19"/>
      <c r="AV175" s="19"/>
      <c r="AW175" s="19"/>
      <c r="AX175" s="19"/>
      <c r="AY175" s="19"/>
      <c r="AZ175" s="19"/>
      <c r="BA175" s="19"/>
      <c r="BB175" s="19"/>
      <c r="BC175" s="19"/>
      <c r="BD175" s="19"/>
      <c r="BE175" s="19"/>
      <c r="BF175" s="19"/>
      <c r="BG175" s="19"/>
      <c r="BH175" s="19"/>
      <c r="BI175" s="19"/>
      <c r="BJ175" s="19"/>
      <c r="BK175" s="19"/>
      <c r="BL175" s="19"/>
    </row>
    <row r="176" spans="1:64" ht="19.5" hidden="1" customHeight="1">
      <c r="A176" s="83"/>
      <c r="B176" s="259"/>
      <c r="C176" s="265"/>
      <c r="D176" s="265"/>
      <c r="E176" s="308"/>
      <c r="F176" s="267"/>
      <c r="G176" s="324"/>
      <c r="H176" s="346"/>
      <c r="I176" s="346"/>
      <c r="J176" s="346"/>
      <c r="K176" s="346"/>
      <c r="L176" s="346"/>
      <c r="M176" s="346"/>
      <c r="N176" s="346"/>
      <c r="O176" s="346"/>
      <c r="P176" s="346"/>
      <c r="Q176" s="346"/>
      <c r="R176" s="346"/>
      <c r="S176" s="346"/>
      <c r="T176" s="346"/>
      <c r="U176" s="346"/>
      <c r="V176" s="346"/>
      <c r="W176" s="346"/>
      <c r="X176" s="346"/>
      <c r="Y176" s="346"/>
      <c r="Z176" s="346"/>
      <c r="AA176" s="346"/>
      <c r="AB176" s="346"/>
      <c r="AC176" s="325"/>
      <c r="AD176" s="270" t="s">
        <v>7</v>
      </c>
      <c r="AE176" s="273"/>
      <c r="AF176" s="272" t="str">
        <f t="shared" si="48"/>
        <v>Baik</v>
      </c>
      <c r="AG176" s="271"/>
      <c r="AH176" s="271"/>
      <c r="AI176" s="271"/>
      <c r="AJ176" s="273"/>
      <c r="AK176" s="306">
        <f t="shared" si="49"/>
        <v>0</v>
      </c>
      <c r="AL176" s="263">
        <f t="shared" si="6"/>
        <v>3</v>
      </c>
      <c r="AM176" s="275">
        <f t="shared" si="50"/>
        <v>0</v>
      </c>
      <c r="AN176" s="287"/>
      <c r="AO176" s="287"/>
      <c r="AP176" s="288"/>
      <c r="AQ176" s="87"/>
      <c r="AR176" s="87"/>
      <c r="AS176" s="19"/>
      <c r="AT176" s="19"/>
      <c r="AU176" s="19"/>
      <c r="AV176" s="19"/>
      <c r="AW176" s="19"/>
      <c r="AX176" s="19"/>
      <c r="AY176" s="19"/>
      <c r="AZ176" s="19"/>
      <c r="BA176" s="19"/>
      <c r="BB176" s="19"/>
      <c r="BC176" s="19"/>
      <c r="BD176" s="19"/>
      <c r="BE176" s="19"/>
      <c r="BF176" s="19"/>
      <c r="BG176" s="19"/>
      <c r="BH176" s="19"/>
      <c r="BI176" s="19"/>
      <c r="BJ176" s="19"/>
      <c r="BK176" s="19"/>
      <c r="BL176" s="19"/>
    </row>
    <row r="177" spans="1:64" ht="19.5" hidden="1" customHeight="1">
      <c r="A177" s="83"/>
      <c r="B177" s="259"/>
      <c r="C177" s="265"/>
      <c r="D177" s="265"/>
      <c r="E177" s="308"/>
      <c r="F177" s="275"/>
      <c r="G177" s="227"/>
      <c r="H177" s="229"/>
      <c r="I177" s="229"/>
      <c r="J177" s="229"/>
      <c r="K177" s="229"/>
      <c r="L177" s="229"/>
      <c r="M177" s="229"/>
      <c r="N177" s="229"/>
      <c r="O177" s="229"/>
      <c r="P177" s="229"/>
      <c r="Q177" s="229"/>
      <c r="R177" s="229"/>
      <c r="S177" s="229"/>
      <c r="T177" s="229"/>
      <c r="U177" s="229"/>
      <c r="V177" s="229"/>
      <c r="W177" s="229"/>
      <c r="X177" s="229"/>
      <c r="Y177" s="229"/>
      <c r="Z177" s="229"/>
      <c r="AA177" s="229"/>
      <c r="AB177" s="229"/>
      <c r="AC177" s="344"/>
      <c r="AD177" s="270" t="s">
        <v>7</v>
      </c>
      <c r="AE177" s="273"/>
      <c r="AF177" s="272" t="str">
        <f t="shared" si="48"/>
        <v>Baik</v>
      </c>
      <c r="AG177" s="271"/>
      <c r="AH177" s="271"/>
      <c r="AI177" s="271"/>
      <c r="AJ177" s="273"/>
      <c r="AK177" s="306">
        <f t="shared" si="49"/>
        <v>0</v>
      </c>
      <c r="AL177" s="263">
        <f t="shared" si="6"/>
        <v>3</v>
      </c>
      <c r="AM177" s="275">
        <f t="shared" si="50"/>
        <v>0</v>
      </c>
      <c r="AN177" s="287"/>
      <c r="AO177" s="287"/>
      <c r="AP177" s="288"/>
      <c r="AQ177" s="87"/>
      <c r="AR177" s="87"/>
      <c r="AS177" s="19"/>
      <c r="AT177" s="19"/>
      <c r="AU177" s="19"/>
      <c r="AV177" s="19"/>
      <c r="AW177" s="19"/>
      <c r="AX177" s="19"/>
      <c r="AY177" s="19"/>
      <c r="AZ177" s="19"/>
      <c r="BA177" s="19"/>
      <c r="BB177" s="19"/>
      <c r="BC177" s="19"/>
      <c r="BD177" s="19"/>
      <c r="BE177" s="19"/>
      <c r="BF177" s="19"/>
      <c r="BG177" s="19"/>
      <c r="BH177" s="19"/>
      <c r="BI177" s="19"/>
      <c r="BJ177" s="19"/>
      <c r="BK177" s="19"/>
      <c r="BL177" s="19"/>
    </row>
    <row r="178" spans="1:64" ht="18" hidden="1" customHeight="1">
      <c r="A178" s="83"/>
      <c r="B178" s="259"/>
      <c r="C178" s="265"/>
      <c r="D178" s="265"/>
      <c r="E178" s="308"/>
      <c r="F178" s="330"/>
      <c r="G178" s="350"/>
      <c r="H178" s="350"/>
      <c r="I178" s="350"/>
      <c r="J178" s="350"/>
      <c r="K178" s="350"/>
      <c r="L178" s="350"/>
      <c r="M178" s="350"/>
      <c r="N178" s="350"/>
      <c r="O178" s="350"/>
      <c r="P178" s="350"/>
      <c r="Q178" s="350"/>
      <c r="R178" s="350"/>
      <c r="S178" s="350"/>
      <c r="T178" s="350"/>
      <c r="U178" s="350"/>
      <c r="V178" s="350"/>
      <c r="W178" s="350"/>
      <c r="X178" s="350"/>
      <c r="Y178" s="350"/>
      <c r="Z178" s="350"/>
      <c r="AA178" s="350"/>
      <c r="AB178" s="350"/>
      <c r="AC178" s="350"/>
      <c r="AD178" s="270" t="s">
        <v>7</v>
      </c>
      <c r="AE178" s="273"/>
      <c r="AF178" s="272" t="str">
        <f t="shared" si="48"/>
        <v>Baik</v>
      </c>
      <c r="AG178" s="271"/>
      <c r="AH178" s="271"/>
      <c r="AI178" s="271"/>
      <c r="AJ178" s="273"/>
      <c r="AK178" s="291">
        <f>SUM(AK171:AK177)</f>
        <v>5</v>
      </c>
      <c r="AL178" s="263">
        <f t="shared" si="6"/>
        <v>3</v>
      </c>
      <c r="AM178" s="291">
        <f>SUM(AM171:AM177)</f>
        <v>15</v>
      </c>
      <c r="AN178" s="385">
        <f>AM178/(AK178*4)*(100)</f>
        <v>75</v>
      </c>
      <c r="AO178" s="316">
        <f>IF(AN178&gt;80,2,IF(AN178&gt;=33,1,0))</f>
        <v>1</v>
      </c>
      <c r="AP178" s="295"/>
      <c r="AQ178" s="318" t="s">
        <v>640</v>
      </c>
      <c r="AR178" s="87"/>
      <c r="AS178" s="19"/>
      <c r="AT178" s="19"/>
      <c r="AU178" s="19"/>
      <c r="AV178" s="19"/>
      <c r="AW178" s="19"/>
      <c r="AX178" s="19"/>
      <c r="AY178" s="19"/>
      <c r="AZ178" s="19"/>
      <c r="BA178" s="19"/>
      <c r="BB178" s="19"/>
      <c r="BC178" s="19"/>
      <c r="BD178" s="19"/>
      <c r="BE178" s="19"/>
      <c r="BF178" s="19"/>
      <c r="BG178" s="19"/>
      <c r="BH178" s="19"/>
      <c r="BI178" s="19"/>
      <c r="BJ178" s="19"/>
      <c r="BK178" s="19"/>
      <c r="BL178" s="19"/>
    </row>
    <row r="179" spans="1:64" ht="30" customHeight="1">
      <c r="A179" s="83"/>
      <c r="B179" s="259"/>
      <c r="C179" s="358" t="s">
        <v>629</v>
      </c>
      <c r="D179" s="1376" t="s">
        <v>662</v>
      </c>
      <c r="E179" s="1287"/>
      <c r="F179" s="1287"/>
      <c r="G179" s="1287"/>
      <c r="H179" s="1287"/>
      <c r="I179" s="1287"/>
      <c r="J179" s="1287"/>
      <c r="K179" s="1287"/>
      <c r="L179" s="1287"/>
      <c r="M179" s="1287"/>
      <c r="N179" s="1287"/>
      <c r="O179" s="1287"/>
      <c r="P179" s="1287"/>
      <c r="Q179" s="1287"/>
      <c r="R179" s="1287"/>
      <c r="S179" s="1287"/>
      <c r="T179" s="1287"/>
      <c r="U179" s="1287"/>
      <c r="V179" s="1287"/>
      <c r="W179" s="1287"/>
      <c r="X179" s="1287"/>
      <c r="Y179" s="1287"/>
      <c r="Z179" s="1287"/>
      <c r="AA179" s="1287"/>
      <c r="AB179" s="1287"/>
      <c r="AC179" s="389"/>
      <c r="AD179" s="270"/>
      <c r="AE179" s="273"/>
      <c r="AF179" s="280"/>
      <c r="AG179" s="271"/>
      <c r="AH179" s="271"/>
      <c r="AI179" s="271"/>
      <c r="AJ179" s="273"/>
      <c r="AK179" s="320"/>
      <c r="AL179" s="263" t="str">
        <f t="shared" si="6"/>
        <v>0</v>
      </c>
      <c r="AM179" s="320"/>
      <c r="AN179" s="390"/>
      <c r="AO179" s="87"/>
      <c r="AP179" s="87"/>
      <c r="AQ179" s="87"/>
      <c r="AR179" s="87"/>
      <c r="AS179" s="19"/>
      <c r="AT179" s="19"/>
      <c r="AU179" s="19"/>
      <c r="AV179" s="19"/>
      <c r="AW179" s="19"/>
      <c r="AX179" s="19"/>
      <c r="AY179" s="19"/>
      <c r="AZ179" s="19"/>
      <c r="BA179" s="19"/>
      <c r="BB179" s="19"/>
      <c r="BC179" s="19"/>
      <c r="BD179" s="19"/>
      <c r="BE179" s="19"/>
      <c r="BF179" s="19"/>
      <c r="BG179" s="19"/>
      <c r="BH179" s="19"/>
      <c r="BI179" s="19"/>
      <c r="BJ179" s="19"/>
      <c r="BK179" s="19"/>
      <c r="BL179" s="19"/>
    </row>
    <row r="180" spans="1:64" ht="30" customHeight="1">
      <c r="A180" s="83"/>
      <c r="B180" s="259"/>
      <c r="C180" s="265"/>
      <c r="D180" s="297" t="s">
        <v>663</v>
      </c>
      <c r="E180" s="1374" t="s">
        <v>664</v>
      </c>
      <c r="F180" s="1287"/>
      <c r="G180" s="1287"/>
      <c r="H180" s="1287"/>
      <c r="I180" s="1287"/>
      <c r="J180" s="1287"/>
      <c r="K180" s="1287"/>
      <c r="L180" s="1287"/>
      <c r="M180" s="1287"/>
      <c r="N180" s="1287"/>
      <c r="O180" s="1287"/>
      <c r="P180" s="1287"/>
      <c r="Q180" s="1287"/>
      <c r="R180" s="1287"/>
      <c r="S180" s="1287"/>
      <c r="T180" s="1287"/>
      <c r="U180" s="1287"/>
      <c r="V180" s="1287"/>
      <c r="W180" s="1287"/>
      <c r="X180" s="1287"/>
      <c r="Y180" s="1287"/>
      <c r="Z180" s="1287"/>
      <c r="AA180" s="1287"/>
      <c r="AB180" s="1293"/>
      <c r="AC180" s="261"/>
      <c r="AD180" s="270" t="s">
        <v>7</v>
      </c>
      <c r="AE180" s="273"/>
      <c r="AF180" s="269"/>
      <c r="AG180" s="271"/>
      <c r="AH180" s="271"/>
      <c r="AI180" s="271"/>
      <c r="AJ180" s="273"/>
      <c r="AK180" s="263"/>
      <c r="AL180" s="263">
        <f t="shared" si="6"/>
        <v>3</v>
      </c>
      <c r="AM180" s="263"/>
      <c r="AN180" s="87"/>
      <c r="AO180" s="87"/>
      <c r="AP180" s="87"/>
      <c r="AQ180" s="87"/>
      <c r="AR180" s="87"/>
      <c r="AS180" s="19"/>
      <c r="AT180" s="19"/>
      <c r="AU180" s="19"/>
      <c r="AV180" s="19"/>
      <c r="AW180" s="19"/>
      <c r="AX180" s="19"/>
      <c r="AY180" s="19"/>
      <c r="AZ180" s="19"/>
      <c r="BA180" s="19"/>
      <c r="BB180" s="19"/>
      <c r="BC180" s="19"/>
      <c r="BD180" s="19"/>
      <c r="BE180" s="19"/>
      <c r="BF180" s="19"/>
      <c r="BG180" s="19"/>
      <c r="BH180" s="19"/>
      <c r="BI180" s="19"/>
      <c r="BJ180" s="19"/>
      <c r="BK180" s="19"/>
      <c r="BL180" s="19"/>
    </row>
    <row r="181" spans="1:64" ht="19.5" customHeight="1">
      <c r="A181" s="83"/>
      <c r="B181" s="259"/>
      <c r="C181" s="265"/>
      <c r="D181" s="298"/>
      <c r="E181" s="354" t="s">
        <v>525</v>
      </c>
      <c r="F181" s="388">
        <v>1</v>
      </c>
      <c r="G181" s="1417" t="s">
        <v>665</v>
      </c>
      <c r="H181" s="1312"/>
      <c r="I181" s="1312"/>
      <c r="J181" s="1312"/>
      <c r="K181" s="1312"/>
      <c r="L181" s="1312"/>
      <c r="M181" s="1312"/>
      <c r="N181" s="1312"/>
      <c r="O181" s="1312"/>
      <c r="P181" s="1312"/>
      <c r="Q181" s="1312"/>
      <c r="R181" s="1312"/>
      <c r="S181" s="1312"/>
      <c r="T181" s="1312"/>
      <c r="U181" s="1312"/>
      <c r="V181" s="1312"/>
      <c r="W181" s="1312"/>
      <c r="X181" s="1312"/>
      <c r="Y181" s="1312"/>
      <c r="Z181" s="1312"/>
      <c r="AA181" s="346"/>
      <c r="AB181" s="346"/>
      <c r="AC181" s="325"/>
      <c r="AD181" s="270" t="s">
        <v>7</v>
      </c>
      <c r="AE181" s="273"/>
      <c r="AF181" s="272" t="str">
        <f t="shared" ref="AF181:AF189" si="51">IF(AD181="A","Sempurna",IF(AD181="A-","mendekati sempurna",IF(AD181="B+","Baik sekali",IF(AD181="B","Baik",IF(AD181="B-","Memadai, hampir baik",IF(AD181="C+","Memadai, cukup plus",IF(AD181="C","Cukup",IF(AD181="D","Kurang","Tak ada bukti kinerja"))))))))</f>
        <v>Baik</v>
      </c>
      <c r="AG181" s="271"/>
      <c r="AH181" s="271"/>
      <c r="AI181" s="271"/>
      <c r="AJ181" s="273"/>
      <c r="AK181" s="286">
        <f t="shared" ref="AK181:AK188" si="52">COUNTA(G181)</f>
        <v>1</v>
      </c>
      <c r="AL181" s="263">
        <f t="shared" si="6"/>
        <v>3</v>
      </c>
      <c r="AM181" s="267">
        <f t="shared" ref="AM181:AM188" si="53">AK181*AL181</f>
        <v>3</v>
      </c>
      <c r="AN181" s="287"/>
      <c r="AO181" s="287"/>
      <c r="AP181" s="288"/>
      <c r="AQ181" s="87"/>
      <c r="AR181" s="87"/>
      <c r="AS181" s="19"/>
      <c r="AT181" s="19"/>
      <c r="AU181" s="19"/>
      <c r="AV181" s="19"/>
      <c r="AW181" s="19"/>
      <c r="AX181" s="19"/>
      <c r="AY181" s="19"/>
      <c r="AZ181" s="19"/>
      <c r="BA181" s="19"/>
      <c r="BB181" s="19"/>
      <c r="BC181" s="19"/>
      <c r="BD181" s="19"/>
      <c r="BE181" s="19"/>
      <c r="BF181" s="19"/>
      <c r="BG181" s="19"/>
      <c r="BH181" s="19"/>
      <c r="BI181" s="19"/>
      <c r="BJ181" s="19"/>
      <c r="BK181" s="19"/>
      <c r="BL181" s="19"/>
    </row>
    <row r="182" spans="1:64" ht="19.5" customHeight="1">
      <c r="A182" s="83"/>
      <c r="B182" s="259"/>
      <c r="C182" s="265"/>
      <c r="D182" s="265"/>
      <c r="E182" s="354"/>
      <c r="F182" s="239">
        <v>2</v>
      </c>
      <c r="G182" s="1418" t="s">
        <v>666</v>
      </c>
      <c r="H182" s="1287"/>
      <c r="I182" s="1287"/>
      <c r="J182" s="1287"/>
      <c r="K182" s="1287"/>
      <c r="L182" s="1287"/>
      <c r="M182" s="1287"/>
      <c r="N182" s="1287"/>
      <c r="O182" s="1287"/>
      <c r="P182" s="1287"/>
      <c r="Q182" s="1287"/>
      <c r="R182" s="1287"/>
      <c r="S182" s="1287"/>
      <c r="T182" s="1287"/>
      <c r="U182" s="1287"/>
      <c r="V182" s="1287"/>
      <c r="W182" s="1287"/>
      <c r="X182" s="1287"/>
      <c r="Y182" s="1287"/>
      <c r="Z182" s="1287"/>
      <c r="AA182" s="229"/>
      <c r="AB182" s="229"/>
      <c r="AC182" s="344"/>
      <c r="AD182" s="270" t="s">
        <v>7</v>
      </c>
      <c r="AE182" s="273"/>
      <c r="AF182" s="272" t="str">
        <f t="shared" si="51"/>
        <v>Baik</v>
      </c>
      <c r="AG182" s="271"/>
      <c r="AH182" s="271"/>
      <c r="AI182" s="271"/>
      <c r="AJ182" s="273"/>
      <c r="AK182" s="306">
        <f t="shared" si="52"/>
        <v>1</v>
      </c>
      <c r="AL182" s="263">
        <f t="shared" si="6"/>
        <v>3</v>
      </c>
      <c r="AM182" s="275">
        <f t="shared" si="53"/>
        <v>3</v>
      </c>
      <c r="AN182" s="287"/>
      <c r="AO182" s="287"/>
      <c r="AP182" s="288"/>
      <c r="AQ182" s="87"/>
      <c r="AR182" s="87"/>
      <c r="AS182" s="19"/>
      <c r="AT182" s="19"/>
      <c r="AU182" s="19"/>
      <c r="AV182" s="19"/>
      <c r="AW182" s="19"/>
      <c r="AX182" s="19"/>
      <c r="AY182" s="19"/>
      <c r="AZ182" s="19"/>
      <c r="BA182" s="19"/>
      <c r="BB182" s="19"/>
      <c r="BC182" s="19"/>
      <c r="BD182" s="19"/>
      <c r="BE182" s="19"/>
      <c r="BF182" s="19"/>
      <c r="BG182" s="19"/>
      <c r="BH182" s="19"/>
      <c r="BI182" s="19"/>
      <c r="BJ182" s="19"/>
      <c r="BK182" s="19"/>
      <c r="BL182" s="19"/>
    </row>
    <row r="183" spans="1:64" ht="30" customHeight="1">
      <c r="A183" s="83"/>
      <c r="B183" s="259"/>
      <c r="C183" s="265"/>
      <c r="D183" s="265"/>
      <c r="E183" s="354" t="s">
        <v>532</v>
      </c>
      <c r="F183" s="388">
        <v>3</v>
      </c>
      <c r="G183" s="1372" t="s">
        <v>667</v>
      </c>
      <c r="H183" s="1312"/>
      <c r="I183" s="1312"/>
      <c r="J183" s="1312"/>
      <c r="K183" s="1312"/>
      <c r="L183" s="1312"/>
      <c r="M183" s="1312"/>
      <c r="N183" s="1312"/>
      <c r="O183" s="1312"/>
      <c r="P183" s="1312"/>
      <c r="Q183" s="1312"/>
      <c r="R183" s="1312"/>
      <c r="S183" s="1312"/>
      <c r="T183" s="1312"/>
      <c r="U183" s="1312"/>
      <c r="V183" s="1312"/>
      <c r="W183" s="1312"/>
      <c r="X183" s="1312"/>
      <c r="Y183" s="1312"/>
      <c r="Z183" s="1312"/>
      <c r="AA183" s="1312"/>
      <c r="AB183" s="1312"/>
      <c r="AC183" s="325"/>
      <c r="AD183" s="270" t="s">
        <v>7</v>
      </c>
      <c r="AE183" s="273"/>
      <c r="AF183" s="272" t="str">
        <f t="shared" si="51"/>
        <v>Baik</v>
      </c>
      <c r="AG183" s="271"/>
      <c r="AH183" s="271"/>
      <c r="AI183" s="271"/>
      <c r="AJ183" s="273"/>
      <c r="AK183" s="306">
        <f t="shared" si="52"/>
        <v>1</v>
      </c>
      <c r="AL183" s="263">
        <f t="shared" si="6"/>
        <v>3</v>
      </c>
      <c r="AM183" s="275">
        <f t="shared" si="53"/>
        <v>3</v>
      </c>
      <c r="AN183" s="287"/>
      <c r="AO183" s="287"/>
      <c r="AP183" s="288"/>
      <c r="AQ183" s="87"/>
      <c r="AR183" s="87"/>
      <c r="AS183" s="19"/>
      <c r="AT183" s="19"/>
      <c r="AU183" s="19"/>
      <c r="AV183" s="19"/>
      <c r="AW183" s="19"/>
      <c r="AX183" s="19"/>
      <c r="AY183" s="19"/>
      <c r="AZ183" s="19"/>
      <c r="BA183" s="19"/>
      <c r="BB183" s="19"/>
      <c r="BC183" s="19"/>
      <c r="BD183" s="19"/>
      <c r="BE183" s="19"/>
      <c r="BF183" s="19"/>
      <c r="BG183" s="19"/>
      <c r="BH183" s="19"/>
      <c r="BI183" s="19"/>
      <c r="BJ183" s="19"/>
      <c r="BK183" s="19"/>
      <c r="BL183" s="19"/>
    </row>
    <row r="184" spans="1:64" ht="30" customHeight="1">
      <c r="A184" s="83"/>
      <c r="B184" s="259"/>
      <c r="C184" s="265"/>
      <c r="D184" s="265"/>
      <c r="E184" s="354"/>
      <c r="F184" s="239">
        <v>4</v>
      </c>
      <c r="G184" s="1371" t="s">
        <v>668</v>
      </c>
      <c r="H184" s="1287"/>
      <c r="I184" s="1287"/>
      <c r="J184" s="1287"/>
      <c r="K184" s="1287"/>
      <c r="L184" s="1287"/>
      <c r="M184" s="1287"/>
      <c r="N184" s="1287"/>
      <c r="O184" s="1287"/>
      <c r="P184" s="1287"/>
      <c r="Q184" s="1287"/>
      <c r="R184" s="1287"/>
      <c r="S184" s="1287"/>
      <c r="T184" s="1287"/>
      <c r="U184" s="1287"/>
      <c r="V184" s="1287"/>
      <c r="W184" s="1287"/>
      <c r="X184" s="1287"/>
      <c r="Y184" s="1287"/>
      <c r="Z184" s="1287"/>
      <c r="AA184" s="1287"/>
      <c r="AB184" s="1287"/>
      <c r="AC184" s="261"/>
      <c r="AD184" s="270" t="s">
        <v>7</v>
      </c>
      <c r="AE184" s="273"/>
      <c r="AF184" s="272" t="str">
        <f t="shared" si="51"/>
        <v>Baik</v>
      </c>
      <c r="AG184" s="271"/>
      <c r="AH184" s="271"/>
      <c r="AI184" s="271"/>
      <c r="AJ184" s="273"/>
      <c r="AK184" s="306">
        <f t="shared" si="52"/>
        <v>1</v>
      </c>
      <c r="AL184" s="263">
        <f t="shared" si="6"/>
        <v>3</v>
      </c>
      <c r="AM184" s="275">
        <f t="shared" si="53"/>
        <v>3</v>
      </c>
      <c r="AN184" s="287"/>
      <c r="AO184" s="287"/>
      <c r="AP184" s="288"/>
      <c r="AQ184" s="87"/>
      <c r="AR184" s="87"/>
      <c r="AS184" s="19"/>
      <c r="AT184" s="19"/>
      <c r="AU184" s="19"/>
      <c r="AV184" s="19"/>
      <c r="AW184" s="19"/>
      <c r="AX184" s="19"/>
      <c r="AY184" s="19"/>
      <c r="AZ184" s="19"/>
      <c r="BA184" s="19"/>
      <c r="BB184" s="19"/>
      <c r="BC184" s="19"/>
      <c r="BD184" s="19"/>
      <c r="BE184" s="19"/>
      <c r="BF184" s="19"/>
      <c r="BG184" s="19"/>
      <c r="BH184" s="19"/>
      <c r="BI184" s="19"/>
      <c r="BJ184" s="19"/>
      <c r="BK184" s="19"/>
      <c r="BL184" s="19"/>
    </row>
    <row r="185" spans="1:64" ht="19.5" customHeight="1">
      <c r="A185" s="83"/>
      <c r="B185" s="259"/>
      <c r="C185" s="265"/>
      <c r="D185" s="265"/>
      <c r="E185" s="354"/>
      <c r="F185" s="239">
        <v>5</v>
      </c>
      <c r="G185" s="1371" t="s">
        <v>669</v>
      </c>
      <c r="H185" s="1287"/>
      <c r="I185" s="1287"/>
      <c r="J185" s="1287"/>
      <c r="K185" s="1287"/>
      <c r="L185" s="1287"/>
      <c r="M185" s="1287"/>
      <c r="N185" s="1287"/>
      <c r="O185" s="1287"/>
      <c r="P185" s="1287"/>
      <c r="Q185" s="1287"/>
      <c r="R185" s="1287"/>
      <c r="S185" s="1287"/>
      <c r="T185" s="1287"/>
      <c r="U185" s="1287"/>
      <c r="V185" s="1287"/>
      <c r="W185" s="1287"/>
      <c r="X185" s="1287"/>
      <c r="Y185" s="1287"/>
      <c r="Z185" s="1287"/>
      <c r="AA185" s="1287"/>
      <c r="AB185" s="1287"/>
      <c r="AC185" s="261"/>
      <c r="AD185" s="270" t="s">
        <v>7</v>
      </c>
      <c r="AE185" s="273"/>
      <c r="AF185" s="272" t="str">
        <f t="shared" si="51"/>
        <v>Baik</v>
      </c>
      <c r="AG185" s="271"/>
      <c r="AH185" s="271"/>
      <c r="AI185" s="271"/>
      <c r="AJ185" s="273"/>
      <c r="AK185" s="306">
        <f t="shared" si="52"/>
        <v>1</v>
      </c>
      <c r="AL185" s="263">
        <f t="shared" si="6"/>
        <v>3</v>
      </c>
      <c r="AM185" s="275">
        <f t="shared" si="53"/>
        <v>3</v>
      </c>
      <c r="AN185" s="287"/>
      <c r="AO185" s="287"/>
      <c r="AP185" s="288"/>
      <c r="AQ185" s="87"/>
      <c r="AR185" s="87"/>
      <c r="AS185" s="19"/>
      <c r="AT185" s="19"/>
      <c r="AU185" s="19"/>
      <c r="AV185" s="19"/>
      <c r="AW185" s="19"/>
      <c r="AX185" s="19"/>
      <c r="AY185" s="19"/>
      <c r="AZ185" s="19"/>
      <c r="BA185" s="19"/>
      <c r="BB185" s="19"/>
      <c r="BC185" s="19"/>
      <c r="BD185" s="19"/>
      <c r="BE185" s="19"/>
      <c r="BF185" s="19"/>
      <c r="BG185" s="19"/>
      <c r="BH185" s="19"/>
      <c r="BI185" s="19"/>
      <c r="BJ185" s="19"/>
      <c r="BK185" s="19"/>
      <c r="BL185" s="19"/>
    </row>
    <row r="186" spans="1:64" ht="19.5" customHeight="1">
      <c r="A186" s="83"/>
      <c r="B186" s="259"/>
      <c r="C186" s="265"/>
      <c r="D186" s="265"/>
      <c r="E186" s="354" t="s">
        <v>603</v>
      </c>
      <c r="F186" s="275">
        <v>6</v>
      </c>
      <c r="G186" s="1371" t="s">
        <v>670</v>
      </c>
      <c r="H186" s="1287"/>
      <c r="I186" s="1287"/>
      <c r="J186" s="1287"/>
      <c r="K186" s="1287"/>
      <c r="L186" s="1287"/>
      <c r="M186" s="1287"/>
      <c r="N186" s="1287"/>
      <c r="O186" s="1287"/>
      <c r="P186" s="1287"/>
      <c r="Q186" s="1287"/>
      <c r="R186" s="1287"/>
      <c r="S186" s="1287"/>
      <c r="T186" s="1287"/>
      <c r="U186" s="1287"/>
      <c r="V186" s="1287"/>
      <c r="W186" s="1287"/>
      <c r="X186" s="1287"/>
      <c r="Y186" s="1287"/>
      <c r="Z186" s="1287"/>
      <c r="AA186" s="1287"/>
      <c r="AB186" s="1287"/>
      <c r="AC186" s="344"/>
      <c r="AD186" s="270" t="s">
        <v>7</v>
      </c>
      <c r="AE186" s="273"/>
      <c r="AF186" s="272" t="str">
        <f t="shared" si="51"/>
        <v>Baik</v>
      </c>
      <c r="AG186" s="271"/>
      <c r="AH186" s="271"/>
      <c r="AI186" s="271"/>
      <c r="AJ186" s="273"/>
      <c r="AK186" s="306">
        <f t="shared" si="52"/>
        <v>1</v>
      </c>
      <c r="AL186" s="263">
        <f t="shared" si="6"/>
        <v>3</v>
      </c>
      <c r="AM186" s="275">
        <f t="shared" si="53"/>
        <v>3</v>
      </c>
      <c r="AN186" s="287"/>
      <c r="AO186" s="287"/>
      <c r="AP186" s="288"/>
      <c r="AQ186" s="87"/>
      <c r="AR186" s="87"/>
      <c r="AS186" s="19"/>
      <c r="AT186" s="19"/>
      <c r="AU186" s="19"/>
      <c r="AV186" s="19"/>
      <c r="AW186" s="19"/>
      <c r="AX186" s="19"/>
      <c r="AY186" s="19"/>
      <c r="AZ186" s="19"/>
      <c r="BA186" s="19"/>
      <c r="BB186" s="19"/>
      <c r="BC186" s="19"/>
      <c r="BD186" s="19"/>
      <c r="BE186" s="19"/>
      <c r="BF186" s="19"/>
      <c r="BG186" s="19"/>
      <c r="BH186" s="19"/>
      <c r="BI186" s="19"/>
      <c r="BJ186" s="19"/>
      <c r="BK186" s="19"/>
      <c r="BL186" s="19"/>
    </row>
    <row r="187" spans="1:64" ht="24" hidden="1" customHeight="1">
      <c r="A187" s="83"/>
      <c r="B187" s="259"/>
      <c r="C187" s="265"/>
      <c r="D187" s="265"/>
      <c r="E187" s="308"/>
      <c r="F187" s="275"/>
      <c r="G187" s="1371"/>
      <c r="H187" s="1287"/>
      <c r="I187" s="1287"/>
      <c r="J187" s="1287"/>
      <c r="K187" s="1287"/>
      <c r="L187" s="1287"/>
      <c r="M187" s="1287"/>
      <c r="N187" s="1287"/>
      <c r="O187" s="1287"/>
      <c r="P187" s="1287"/>
      <c r="Q187" s="1287"/>
      <c r="R187" s="1287"/>
      <c r="S187" s="1287"/>
      <c r="T187" s="1287"/>
      <c r="U187" s="1287"/>
      <c r="V187" s="1287"/>
      <c r="W187" s="1287"/>
      <c r="X187" s="1287"/>
      <c r="Y187" s="1287"/>
      <c r="Z187" s="1287"/>
      <c r="AA187" s="1287"/>
      <c r="AB187" s="1287"/>
      <c r="AC187" s="344"/>
      <c r="AD187" s="270" t="s">
        <v>7</v>
      </c>
      <c r="AE187" s="273"/>
      <c r="AF187" s="272" t="str">
        <f t="shared" si="51"/>
        <v>Baik</v>
      </c>
      <c r="AG187" s="271"/>
      <c r="AH187" s="271"/>
      <c r="AI187" s="271"/>
      <c r="AJ187" s="273"/>
      <c r="AK187" s="306">
        <f t="shared" si="52"/>
        <v>0</v>
      </c>
      <c r="AL187" s="263">
        <f t="shared" si="6"/>
        <v>3</v>
      </c>
      <c r="AM187" s="275">
        <f t="shared" si="53"/>
        <v>0</v>
      </c>
      <c r="AN187" s="287"/>
      <c r="AO187" s="287"/>
      <c r="AP187" s="288"/>
      <c r="AQ187" s="87"/>
      <c r="AR187" s="87"/>
      <c r="AS187" s="19"/>
      <c r="AT187" s="19"/>
      <c r="AU187" s="19"/>
      <c r="AV187" s="19"/>
      <c r="AW187" s="19"/>
      <c r="AX187" s="19"/>
      <c r="AY187" s="19"/>
      <c r="AZ187" s="19"/>
      <c r="BA187" s="19"/>
      <c r="BB187" s="19"/>
      <c r="BC187" s="19"/>
      <c r="BD187" s="19"/>
      <c r="BE187" s="19"/>
      <c r="BF187" s="19"/>
      <c r="BG187" s="19"/>
      <c r="BH187" s="19"/>
      <c r="BI187" s="19"/>
      <c r="BJ187" s="19"/>
      <c r="BK187" s="19"/>
      <c r="BL187" s="19"/>
    </row>
    <row r="188" spans="1:64" ht="24" hidden="1" customHeight="1">
      <c r="A188" s="83"/>
      <c r="B188" s="259"/>
      <c r="C188" s="265"/>
      <c r="D188" s="277"/>
      <c r="E188" s="313"/>
      <c r="F188" s="388"/>
      <c r="G188" s="268"/>
      <c r="H188" s="269"/>
      <c r="I188" s="269"/>
      <c r="J188" s="269"/>
      <c r="K188" s="269"/>
      <c r="L188" s="269"/>
      <c r="M188" s="269"/>
      <c r="N188" s="269"/>
      <c r="O188" s="269"/>
      <c r="P188" s="269"/>
      <c r="Q188" s="269"/>
      <c r="R188" s="269"/>
      <c r="S188" s="269"/>
      <c r="T188" s="269"/>
      <c r="U188" s="269"/>
      <c r="V188" s="269"/>
      <c r="W188" s="269"/>
      <c r="X188" s="269"/>
      <c r="Y188" s="269"/>
      <c r="Z188" s="269"/>
      <c r="AA188" s="346"/>
      <c r="AB188" s="346"/>
      <c r="AC188" s="325"/>
      <c r="AD188" s="270" t="s">
        <v>7</v>
      </c>
      <c r="AE188" s="273"/>
      <c r="AF188" s="272" t="str">
        <f t="shared" si="51"/>
        <v>Baik</v>
      </c>
      <c r="AG188" s="271"/>
      <c r="AH188" s="271"/>
      <c r="AI188" s="271"/>
      <c r="AJ188" s="273"/>
      <c r="AK188" s="306">
        <f t="shared" si="52"/>
        <v>0</v>
      </c>
      <c r="AL188" s="263">
        <f t="shared" si="6"/>
        <v>3</v>
      </c>
      <c r="AM188" s="275">
        <f t="shared" si="53"/>
        <v>0</v>
      </c>
      <c r="AN188" s="287"/>
      <c r="AO188" s="287"/>
      <c r="AP188" s="288"/>
      <c r="AQ188" s="87"/>
      <c r="AR188" s="87"/>
      <c r="AS188" s="19"/>
      <c r="AT188" s="19"/>
      <c r="AU188" s="19"/>
      <c r="AV188" s="19"/>
      <c r="AW188" s="19"/>
      <c r="AX188" s="19"/>
      <c r="AY188" s="19"/>
      <c r="AZ188" s="19"/>
      <c r="BA188" s="19"/>
      <c r="BB188" s="19"/>
      <c r="BC188" s="19"/>
      <c r="BD188" s="19"/>
      <c r="BE188" s="19"/>
      <c r="BF188" s="19"/>
      <c r="BG188" s="19"/>
      <c r="BH188" s="19"/>
      <c r="BI188" s="19"/>
      <c r="BJ188" s="19"/>
      <c r="BK188" s="19"/>
      <c r="BL188" s="19"/>
    </row>
    <row r="189" spans="1:64" ht="18" hidden="1" customHeight="1">
      <c r="A189" s="83"/>
      <c r="B189" s="259"/>
      <c r="C189" s="265"/>
      <c r="D189" s="265"/>
      <c r="E189" s="308"/>
      <c r="F189" s="330"/>
      <c r="G189" s="350"/>
      <c r="H189" s="350"/>
      <c r="I189" s="350"/>
      <c r="J189" s="350"/>
      <c r="K189" s="350"/>
      <c r="L189" s="350"/>
      <c r="M189" s="350"/>
      <c r="N189" s="350"/>
      <c r="O189" s="350"/>
      <c r="P189" s="350"/>
      <c r="Q189" s="350"/>
      <c r="R189" s="350"/>
      <c r="S189" s="350"/>
      <c r="T189" s="350"/>
      <c r="U189" s="350"/>
      <c r="V189" s="350"/>
      <c r="W189" s="350"/>
      <c r="X189" s="350"/>
      <c r="Y189" s="350"/>
      <c r="Z189" s="350"/>
      <c r="AA189" s="350"/>
      <c r="AB189" s="350"/>
      <c r="AC189" s="350"/>
      <c r="AD189" s="270" t="s">
        <v>7</v>
      </c>
      <c r="AE189" s="273"/>
      <c r="AF189" s="272" t="str">
        <f t="shared" si="51"/>
        <v>Baik</v>
      </c>
      <c r="AG189" s="271"/>
      <c r="AH189" s="271"/>
      <c r="AI189" s="271"/>
      <c r="AJ189" s="273"/>
      <c r="AK189" s="291">
        <f>SUM(AK181:AK188)</f>
        <v>6</v>
      </c>
      <c r="AL189" s="263">
        <f t="shared" si="6"/>
        <v>3</v>
      </c>
      <c r="AM189" s="291">
        <f>SUM(AM181:AM188)</f>
        <v>18</v>
      </c>
      <c r="AN189" s="374">
        <f>AM189/(AK189*4)*(100)</f>
        <v>75</v>
      </c>
      <c r="AO189" s="316">
        <f>IF(AN189&gt;80,2,IF(AN189&gt;=33,1,0))</f>
        <v>1</v>
      </c>
      <c r="AP189" s="295"/>
      <c r="AQ189" s="318" t="s">
        <v>557</v>
      </c>
      <c r="AR189" s="87"/>
      <c r="AS189" s="19"/>
      <c r="AT189" s="19"/>
      <c r="AU189" s="19"/>
      <c r="AV189" s="19"/>
      <c r="AW189" s="19"/>
      <c r="AX189" s="19"/>
      <c r="AY189" s="19"/>
      <c r="AZ189" s="19"/>
      <c r="BA189" s="19"/>
      <c r="BB189" s="19"/>
      <c r="BC189" s="19"/>
      <c r="BD189" s="19"/>
      <c r="BE189" s="19"/>
      <c r="BF189" s="19"/>
      <c r="BG189" s="19"/>
      <c r="BH189" s="19"/>
      <c r="BI189" s="19"/>
      <c r="BJ189" s="19"/>
      <c r="BK189" s="19"/>
      <c r="BL189" s="19"/>
    </row>
    <row r="190" spans="1:64" ht="30" customHeight="1">
      <c r="A190" s="83"/>
      <c r="B190" s="259"/>
      <c r="C190" s="265"/>
      <c r="D190" s="391" t="s">
        <v>671</v>
      </c>
      <c r="E190" s="1374" t="s">
        <v>672</v>
      </c>
      <c r="F190" s="1287"/>
      <c r="G190" s="1287"/>
      <c r="H190" s="1287"/>
      <c r="I190" s="1287"/>
      <c r="J190" s="1287"/>
      <c r="K190" s="1287"/>
      <c r="L190" s="1287"/>
      <c r="M190" s="1287"/>
      <c r="N190" s="1287"/>
      <c r="O190" s="1287"/>
      <c r="P190" s="1287"/>
      <c r="Q190" s="1287"/>
      <c r="R190" s="1287"/>
      <c r="S190" s="1287"/>
      <c r="T190" s="1287"/>
      <c r="U190" s="1287"/>
      <c r="V190" s="1287"/>
      <c r="W190" s="1287"/>
      <c r="X190" s="1287"/>
      <c r="Y190" s="1287"/>
      <c r="Z190" s="1287"/>
      <c r="AA190" s="1287"/>
      <c r="AB190" s="1287"/>
      <c r="AC190" s="319"/>
      <c r="AD190" s="270"/>
      <c r="AE190" s="273"/>
      <c r="AF190" s="276"/>
      <c r="AG190" s="271"/>
      <c r="AH190" s="271"/>
      <c r="AI190" s="271"/>
      <c r="AJ190" s="273"/>
      <c r="AK190" s="320"/>
      <c r="AL190" s="263" t="str">
        <f t="shared" si="6"/>
        <v>0</v>
      </c>
      <c r="AM190" s="320"/>
      <c r="AN190" s="87"/>
      <c r="AO190" s="87"/>
      <c r="AP190" s="87"/>
      <c r="AQ190" s="87"/>
      <c r="AR190" s="87"/>
      <c r="AS190" s="19"/>
      <c r="AT190" s="19"/>
      <c r="AU190" s="19"/>
      <c r="AV190" s="19"/>
      <c r="AW190" s="19"/>
      <c r="AX190" s="19"/>
      <c r="AY190" s="19"/>
      <c r="AZ190" s="19"/>
      <c r="BA190" s="19"/>
      <c r="BB190" s="19"/>
      <c r="BC190" s="19"/>
      <c r="BD190" s="19"/>
      <c r="BE190" s="19"/>
      <c r="BF190" s="19"/>
      <c r="BG190" s="19"/>
      <c r="BH190" s="19"/>
      <c r="BI190" s="19"/>
      <c r="BJ190" s="19"/>
      <c r="BK190" s="19"/>
      <c r="BL190" s="19"/>
    </row>
    <row r="191" spans="1:64" ht="30" customHeight="1">
      <c r="A191" s="83"/>
      <c r="B191" s="259"/>
      <c r="C191" s="265"/>
      <c r="D191" s="298"/>
      <c r="E191" s="354" t="s">
        <v>525</v>
      </c>
      <c r="F191" s="267">
        <v>1</v>
      </c>
      <c r="G191" s="1372" t="s">
        <v>673</v>
      </c>
      <c r="H191" s="1312"/>
      <c r="I191" s="1312"/>
      <c r="J191" s="1312"/>
      <c r="K191" s="1312"/>
      <c r="L191" s="1312"/>
      <c r="M191" s="1312"/>
      <c r="N191" s="1312"/>
      <c r="O191" s="1312"/>
      <c r="P191" s="1312"/>
      <c r="Q191" s="1312"/>
      <c r="R191" s="1312"/>
      <c r="S191" s="1312"/>
      <c r="T191" s="1312"/>
      <c r="U191" s="1312"/>
      <c r="V191" s="1312"/>
      <c r="W191" s="1312"/>
      <c r="X191" s="1312"/>
      <c r="Y191" s="1312"/>
      <c r="Z191" s="1312"/>
      <c r="AA191" s="1312"/>
      <c r="AB191" s="1312"/>
      <c r="AC191" s="300"/>
      <c r="AD191" s="270" t="s">
        <v>7</v>
      </c>
      <c r="AE191" s="273"/>
      <c r="AF191" s="272" t="str">
        <f t="shared" ref="AF191:AF199" si="54">IF(AD191="A","Sempurna",IF(AD191="A-","mendekati sempurna",IF(AD191="B+","Baik sekali",IF(AD191="B","Baik",IF(AD191="B-","Memadai, hampir baik",IF(AD191="C+","Memadai, cukup plus",IF(AD191="C","Cukup",IF(AD191="D","Kurang","Tak ada bukti kinerja"))))))))</f>
        <v>Baik</v>
      </c>
      <c r="AG191" s="271"/>
      <c r="AH191" s="271"/>
      <c r="AI191" s="271"/>
      <c r="AJ191" s="273"/>
      <c r="AK191" s="301">
        <f t="shared" ref="AK191:AK198" si="55">COUNTA(G191)</f>
        <v>1</v>
      </c>
      <c r="AL191" s="263">
        <f t="shared" si="6"/>
        <v>3</v>
      </c>
      <c r="AM191" s="302">
        <f t="shared" ref="AM191:AM198" si="56">AK191*AL191</f>
        <v>3</v>
      </c>
      <c r="AN191" s="303"/>
      <c r="AO191" s="303"/>
      <c r="AP191" s="322"/>
      <c r="AQ191" s="87"/>
      <c r="AR191" s="87"/>
      <c r="AS191" s="19"/>
      <c r="AT191" s="19"/>
      <c r="AU191" s="19"/>
      <c r="AV191" s="19"/>
      <c r="AW191" s="19"/>
      <c r="AX191" s="19"/>
      <c r="AY191" s="19"/>
      <c r="AZ191" s="19"/>
      <c r="BA191" s="19"/>
      <c r="BB191" s="19"/>
      <c r="BC191" s="19"/>
      <c r="BD191" s="19"/>
      <c r="BE191" s="19"/>
      <c r="BF191" s="19"/>
      <c r="BG191" s="19"/>
      <c r="BH191" s="19"/>
      <c r="BI191" s="19"/>
      <c r="BJ191" s="19"/>
      <c r="BK191" s="19"/>
      <c r="BL191" s="19"/>
    </row>
    <row r="192" spans="1:64" ht="30" customHeight="1">
      <c r="A192" s="83"/>
      <c r="B192" s="259"/>
      <c r="C192" s="265"/>
      <c r="D192" s="265"/>
      <c r="E192" s="354" t="s">
        <v>538</v>
      </c>
      <c r="F192" s="239">
        <v>2</v>
      </c>
      <c r="G192" s="1371" t="s">
        <v>674</v>
      </c>
      <c r="H192" s="1287"/>
      <c r="I192" s="1287"/>
      <c r="J192" s="1287"/>
      <c r="K192" s="1287"/>
      <c r="L192" s="1287"/>
      <c r="M192" s="1287"/>
      <c r="N192" s="1287"/>
      <c r="O192" s="1287"/>
      <c r="P192" s="1287"/>
      <c r="Q192" s="1287"/>
      <c r="R192" s="1287"/>
      <c r="S192" s="1287"/>
      <c r="T192" s="1287"/>
      <c r="U192" s="1287"/>
      <c r="V192" s="1287"/>
      <c r="W192" s="1287"/>
      <c r="X192" s="1287"/>
      <c r="Y192" s="1287"/>
      <c r="Z192" s="1287"/>
      <c r="AA192" s="1287"/>
      <c r="AB192" s="1287"/>
      <c r="AC192" s="261"/>
      <c r="AD192" s="270" t="s">
        <v>7</v>
      </c>
      <c r="AE192" s="273"/>
      <c r="AF192" s="272" t="str">
        <f t="shared" si="54"/>
        <v>Baik</v>
      </c>
      <c r="AG192" s="271"/>
      <c r="AH192" s="271"/>
      <c r="AI192" s="271"/>
      <c r="AJ192" s="273"/>
      <c r="AK192" s="306">
        <f t="shared" si="55"/>
        <v>1</v>
      </c>
      <c r="AL192" s="263">
        <f t="shared" si="6"/>
        <v>3</v>
      </c>
      <c r="AM192" s="275">
        <f t="shared" si="56"/>
        <v>3</v>
      </c>
      <c r="AN192" s="287"/>
      <c r="AO192" s="287"/>
      <c r="AP192" s="288"/>
      <c r="AQ192" s="87"/>
      <c r="AR192" s="87"/>
      <c r="AS192" s="19"/>
      <c r="AT192" s="19"/>
      <c r="AU192" s="19"/>
      <c r="AV192" s="19"/>
      <c r="AW192" s="19"/>
      <c r="AX192" s="19"/>
      <c r="AY192" s="19"/>
      <c r="AZ192" s="19"/>
      <c r="BA192" s="19"/>
      <c r="BB192" s="19"/>
      <c r="BC192" s="19"/>
      <c r="BD192" s="19"/>
      <c r="BE192" s="19"/>
      <c r="BF192" s="19"/>
      <c r="BG192" s="19"/>
      <c r="BH192" s="19"/>
      <c r="BI192" s="19"/>
      <c r="BJ192" s="19"/>
      <c r="BK192" s="19"/>
      <c r="BL192" s="19"/>
    </row>
    <row r="193" spans="1:64" ht="19.5" customHeight="1">
      <c r="A193" s="83"/>
      <c r="B193" s="259"/>
      <c r="C193" s="277"/>
      <c r="D193" s="277"/>
      <c r="E193" s="325"/>
      <c r="F193" s="239">
        <v>3</v>
      </c>
      <c r="G193" s="1371" t="s">
        <v>675</v>
      </c>
      <c r="H193" s="1287"/>
      <c r="I193" s="1287"/>
      <c r="J193" s="1287"/>
      <c r="K193" s="1287"/>
      <c r="L193" s="1287"/>
      <c r="M193" s="1287"/>
      <c r="N193" s="1287"/>
      <c r="O193" s="1287"/>
      <c r="P193" s="1287"/>
      <c r="Q193" s="1287"/>
      <c r="R193" s="1287"/>
      <c r="S193" s="1287"/>
      <c r="T193" s="1287"/>
      <c r="U193" s="1287"/>
      <c r="V193" s="1287"/>
      <c r="W193" s="1287"/>
      <c r="X193" s="1287"/>
      <c r="Y193" s="1287"/>
      <c r="Z193" s="1287"/>
      <c r="AA193" s="1287"/>
      <c r="AB193" s="1287"/>
      <c r="AC193" s="261"/>
      <c r="AD193" s="270" t="s">
        <v>7</v>
      </c>
      <c r="AE193" s="273"/>
      <c r="AF193" s="272" t="str">
        <f t="shared" si="54"/>
        <v>Baik</v>
      </c>
      <c r="AG193" s="271"/>
      <c r="AH193" s="271"/>
      <c r="AI193" s="271"/>
      <c r="AJ193" s="273"/>
      <c r="AK193" s="306">
        <f t="shared" si="55"/>
        <v>1</v>
      </c>
      <c r="AL193" s="263">
        <f t="shared" si="6"/>
        <v>3</v>
      </c>
      <c r="AM193" s="275">
        <f t="shared" si="56"/>
        <v>3</v>
      </c>
      <c r="AN193" s="287"/>
      <c r="AO193" s="287"/>
      <c r="AP193" s="288"/>
      <c r="AQ193" s="87"/>
      <c r="AR193" s="87"/>
      <c r="AS193" s="19"/>
      <c r="AT193" s="19"/>
      <c r="AU193" s="19"/>
      <c r="AV193" s="19"/>
      <c r="AW193" s="19"/>
      <c r="AX193" s="19"/>
      <c r="AY193" s="19"/>
      <c r="AZ193" s="19"/>
      <c r="BA193" s="19"/>
      <c r="BB193" s="19"/>
      <c r="BC193" s="19"/>
      <c r="BD193" s="19"/>
      <c r="BE193" s="19"/>
      <c r="BF193" s="19"/>
      <c r="BG193" s="19"/>
      <c r="BH193" s="19"/>
      <c r="BI193" s="19"/>
      <c r="BJ193" s="19"/>
      <c r="BK193" s="19"/>
      <c r="BL193" s="19"/>
    </row>
    <row r="194" spans="1:64" ht="30" customHeight="1">
      <c r="A194" s="83"/>
      <c r="B194" s="259"/>
      <c r="C194" s="265"/>
      <c r="D194" s="265"/>
      <c r="E194" s="351"/>
      <c r="F194" s="388">
        <v>4</v>
      </c>
      <c r="G194" s="1372" t="s">
        <v>676</v>
      </c>
      <c r="H194" s="1312"/>
      <c r="I194" s="1312"/>
      <c r="J194" s="1312"/>
      <c r="K194" s="1312"/>
      <c r="L194" s="1312"/>
      <c r="M194" s="1312"/>
      <c r="N194" s="1312"/>
      <c r="O194" s="1312"/>
      <c r="P194" s="1312"/>
      <c r="Q194" s="1312"/>
      <c r="R194" s="1312"/>
      <c r="S194" s="1312"/>
      <c r="T194" s="1312"/>
      <c r="U194" s="1312"/>
      <c r="V194" s="1312"/>
      <c r="W194" s="1312"/>
      <c r="X194" s="1312"/>
      <c r="Y194" s="1312"/>
      <c r="Z194" s="1312"/>
      <c r="AA194" s="1312"/>
      <c r="AB194" s="1312"/>
      <c r="AC194" s="300"/>
      <c r="AD194" s="270" t="s">
        <v>7</v>
      </c>
      <c r="AE194" s="273"/>
      <c r="AF194" s="272" t="str">
        <f t="shared" si="54"/>
        <v>Baik</v>
      </c>
      <c r="AG194" s="271"/>
      <c r="AH194" s="271"/>
      <c r="AI194" s="271"/>
      <c r="AJ194" s="273"/>
      <c r="AK194" s="306">
        <f t="shared" si="55"/>
        <v>1</v>
      </c>
      <c r="AL194" s="263">
        <f t="shared" si="6"/>
        <v>3</v>
      </c>
      <c r="AM194" s="275">
        <f t="shared" si="56"/>
        <v>3</v>
      </c>
      <c r="AN194" s="287"/>
      <c r="AO194" s="287"/>
      <c r="AP194" s="288"/>
      <c r="AQ194" s="87"/>
      <c r="AR194" s="87"/>
      <c r="AS194" s="19"/>
      <c r="AT194" s="19"/>
      <c r="AU194" s="19"/>
      <c r="AV194" s="19"/>
      <c r="AW194" s="19"/>
      <c r="AX194" s="19"/>
      <c r="AY194" s="19"/>
      <c r="AZ194" s="19"/>
      <c r="BA194" s="19"/>
      <c r="BB194" s="19"/>
      <c r="BC194" s="19"/>
      <c r="BD194" s="19"/>
      <c r="BE194" s="19"/>
      <c r="BF194" s="19"/>
      <c r="BG194" s="19"/>
      <c r="BH194" s="19"/>
      <c r="BI194" s="19"/>
      <c r="BJ194" s="19"/>
      <c r="BK194" s="19"/>
      <c r="BL194" s="19"/>
    </row>
    <row r="195" spans="1:64" ht="21.75" customHeight="1">
      <c r="A195" s="83"/>
      <c r="B195" s="259"/>
      <c r="C195" s="265"/>
      <c r="D195" s="265"/>
      <c r="E195" s="308"/>
      <c r="F195" s="239">
        <v>5</v>
      </c>
      <c r="G195" s="1371" t="s">
        <v>677</v>
      </c>
      <c r="H195" s="1287"/>
      <c r="I195" s="1287"/>
      <c r="J195" s="1287"/>
      <c r="K195" s="1287"/>
      <c r="L195" s="1287"/>
      <c r="M195" s="1287"/>
      <c r="N195" s="1287"/>
      <c r="O195" s="1287"/>
      <c r="P195" s="1287"/>
      <c r="Q195" s="1287"/>
      <c r="R195" s="1287"/>
      <c r="S195" s="1287"/>
      <c r="T195" s="1287"/>
      <c r="U195" s="1287"/>
      <c r="V195" s="1287"/>
      <c r="W195" s="1287"/>
      <c r="X195" s="1287"/>
      <c r="Y195" s="1287"/>
      <c r="Z195" s="1287"/>
      <c r="AA195" s="1287"/>
      <c r="AB195" s="1287"/>
      <c r="AC195" s="261"/>
      <c r="AD195" s="270" t="s">
        <v>7</v>
      </c>
      <c r="AE195" s="273"/>
      <c r="AF195" s="272" t="str">
        <f t="shared" si="54"/>
        <v>Baik</v>
      </c>
      <c r="AG195" s="271"/>
      <c r="AH195" s="271"/>
      <c r="AI195" s="271"/>
      <c r="AJ195" s="273"/>
      <c r="AK195" s="306">
        <f t="shared" si="55"/>
        <v>1</v>
      </c>
      <c r="AL195" s="263">
        <f t="shared" si="6"/>
        <v>3</v>
      </c>
      <c r="AM195" s="275">
        <f t="shared" si="56"/>
        <v>3</v>
      </c>
      <c r="AN195" s="287"/>
      <c r="AO195" s="287"/>
      <c r="AP195" s="288"/>
      <c r="AQ195" s="87"/>
      <c r="AR195" s="87"/>
      <c r="AS195" s="19"/>
      <c r="AT195" s="19"/>
      <c r="AU195" s="19"/>
      <c r="AV195" s="19"/>
      <c r="AW195" s="19"/>
      <c r="AX195" s="19"/>
      <c r="AY195" s="19"/>
      <c r="AZ195" s="19"/>
      <c r="BA195" s="19"/>
      <c r="BB195" s="19"/>
      <c r="BC195" s="19"/>
      <c r="BD195" s="19"/>
      <c r="BE195" s="19"/>
      <c r="BF195" s="19"/>
      <c r="BG195" s="19"/>
      <c r="BH195" s="19"/>
      <c r="BI195" s="19"/>
      <c r="BJ195" s="19"/>
      <c r="BK195" s="19"/>
      <c r="BL195" s="19"/>
    </row>
    <row r="196" spans="1:64" ht="30" customHeight="1">
      <c r="A196" s="83"/>
      <c r="B196" s="259"/>
      <c r="C196" s="265"/>
      <c r="D196" s="265"/>
      <c r="E196" s="308"/>
      <c r="F196" s="388">
        <v>6</v>
      </c>
      <c r="G196" s="1372" t="s">
        <v>678</v>
      </c>
      <c r="H196" s="1312"/>
      <c r="I196" s="1312"/>
      <c r="J196" s="1312"/>
      <c r="K196" s="1312"/>
      <c r="L196" s="1312"/>
      <c r="M196" s="1312"/>
      <c r="N196" s="1312"/>
      <c r="O196" s="1312"/>
      <c r="P196" s="1312"/>
      <c r="Q196" s="1312"/>
      <c r="R196" s="1312"/>
      <c r="S196" s="1312"/>
      <c r="T196" s="1312"/>
      <c r="U196" s="1312"/>
      <c r="V196" s="1312"/>
      <c r="W196" s="1312"/>
      <c r="X196" s="1312"/>
      <c r="Y196" s="1312"/>
      <c r="Z196" s="1312"/>
      <c r="AA196" s="1312"/>
      <c r="AB196" s="1312"/>
      <c r="AC196" s="300"/>
      <c r="AD196" s="270" t="s">
        <v>7</v>
      </c>
      <c r="AE196" s="273"/>
      <c r="AF196" s="272" t="str">
        <f t="shared" si="54"/>
        <v>Baik</v>
      </c>
      <c r="AG196" s="271"/>
      <c r="AH196" s="271"/>
      <c r="AI196" s="271"/>
      <c r="AJ196" s="273"/>
      <c r="AK196" s="306">
        <f t="shared" si="55"/>
        <v>1</v>
      </c>
      <c r="AL196" s="263">
        <f t="shared" si="6"/>
        <v>3</v>
      </c>
      <c r="AM196" s="275">
        <f t="shared" si="56"/>
        <v>3</v>
      </c>
      <c r="AN196" s="287"/>
      <c r="AO196" s="287"/>
      <c r="AP196" s="288"/>
      <c r="AQ196" s="87"/>
      <c r="AR196" s="87"/>
      <c r="AS196" s="19"/>
      <c r="AT196" s="19"/>
      <c r="AU196" s="19"/>
      <c r="AV196" s="19"/>
      <c r="AW196" s="19"/>
      <c r="AX196" s="19"/>
      <c r="AY196" s="19"/>
      <c r="AZ196" s="19"/>
      <c r="BA196" s="19"/>
      <c r="BB196" s="19"/>
      <c r="BC196" s="19"/>
      <c r="BD196" s="19"/>
      <c r="BE196" s="19"/>
      <c r="BF196" s="19"/>
      <c r="BG196" s="19"/>
      <c r="BH196" s="19"/>
      <c r="BI196" s="19"/>
      <c r="BJ196" s="19"/>
      <c r="BK196" s="19"/>
      <c r="BL196" s="19"/>
    </row>
    <row r="197" spans="1:64" ht="24" hidden="1" customHeight="1">
      <c r="A197" s="83"/>
      <c r="B197" s="259"/>
      <c r="C197" s="265"/>
      <c r="D197" s="265"/>
      <c r="E197" s="308"/>
      <c r="F197" s="275"/>
      <c r="G197" s="1387"/>
      <c r="H197" s="1287"/>
      <c r="I197" s="1287"/>
      <c r="J197" s="1287"/>
      <c r="K197" s="1287"/>
      <c r="L197" s="1287"/>
      <c r="M197" s="1287"/>
      <c r="N197" s="1287"/>
      <c r="O197" s="1287"/>
      <c r="P197" s="1287"/>
      <c r="Q197" s="1287"/>
      <c r="R197" s="1287"/>
      <c r="S197" s="1287"/>
      <c r="T197" s="1287"/>
      <c r="U197" s="1287"/>
      <c r="V197" s="1287"/>
      <c r="W197" s="1287"/>
      <c r="X197" s="1287"/>
      <c r="Y197" s="1287"/>
      <c r="Z197" s="1287"/>
      <c r="AA197" s="1287"/>
      <c r="AB197" s="1293"/>
      <c r="AC197" s="344"/>
      <c r="AD197" s="270" t="s">
        <v>7</v>
      </c>
      <c r="AE197" s="273"/>
      <c r="AF197" s="272" t="str">
        <f t="shared" si="54"/>
        <v>Baik</v>
      </c>
      <c r="AG197" s="271"/>
      <c r="AH197" s="271"/>
      <c r="AI197" s="271"/>
      <c r="AJ197" s="273"/>
      <c r="AK197" s="306">
        <f t="shared" si="55"/>
        <v>0</v>
      </c>
      <c r="AL197" s="263">
        <f t="shared" si="6"/>
        <v>3</v>
      </c>
      <c r="AM197" s="275">
        <f t="shared" si="56"/>
        <v>0</v>
      </c>
      <c r="AN197" s="287"/>
      <c r="AO197" s="287"/>
      <c r="AP197" s="288"/>
      <c r="AQ197" s="87"/>
      <c r="AR197" s="87"/>
      <c r="AS197" s="19"/>
      <c r="AT197" s="19"/>
      <c r="AU197" s="19"/>
      <c r="AV197" s="19"/>
      <c r="AW197" s="19"/>
      <c r="AX197" s="19"/>
      <c r="AY197" s="19"/>
      <c r="AZ197" s="19"/>
      <c r="BA197" s="19"/>
      <c r="BB197" s="19"/>
      <c r="BC197" s="19"/>
      <c r="BD197" s="19"/>
      <c r="BE197" s="19"/>
      <c r="BF197" s="19"/>
      <c r="BG197" s="19"/>
      <c r="BH197" s="19"/>
      <c r="BI197" s="19"/>
      <c r="BJ197" s="19"/>
      <c r="BK197" s="19"/>
      <c r="BL197" s="19"/>
    </row>
    <row r="198" spans="1:64" ht="24" hidden="1" customHeight="1">
      <c r="A198" s="83"/>
      <c r="B198" s="259"/>
      <c r="C198" s="265"/>
      <c r="D198" s="265"/>
      <c r="E198" s="308"/>
      <c r="F198" s="275"/>
      <c r="G198" s="1387"/>
      <c r="H198" s="1287"/>
      <c r="I198" s="1287"/>
      <c r="J198" s="1287"/>
      <c r="K198" s="1287"/>
      <c r="L198" s="1287"/>
      <c r="M198" s="1287"/>
      <c r="N198" s="1287"/>
      <c r="O198" s="1287"/>
      <c r="P198" s="1287"/>
      <c r="Q198" s="1287"/>
      <c r="R198" s="1287"/>
      <c r="S198" s="1287"/>
      <c r="T198" s="1287"/>
      <c r="U198" s="1287"/>
      <c r="V198" s="1287"/>
      <c r="W198" s="1287"/>
      <c r="X198" s="1287"/>
      <c r="Y198" s="1287"/>
      <c r="Z198" s="1287"/>
      <c r="AA198" s="1287"/>
      <c r="AB198" s="1293"/>
      <c r="AC198" s="344"/>
      <c r="AD198" s="270" t="s">
        <v>7</v>
      </c>
      <c r="AE198" s="273"/>
      <c r="AF198" s="272" t="str">
        <f t="shared" si="54"/>
        <v>Baik</v>
      </c>
      <c r="AG198" s="271"/>
      <c r="AH198" s="271"/>
      <c r="AI198" s="271"/>
      <c r="AJ198" s="273"/>
      <c r="AK198" s="306">
        <f t="shared" si="55"/>
        <v>0</v>
      </c>
      <c r="AL198" s="263">
        <f t="shared" si="6"/>
        <v>3</v>
      </c>
      <c r="AM198" s="275">
        <f t="shared" si="56"/>
        <v>0</v>
      </c>
      <c r="AN198" s="287"/>
      <c r="AO198" s="287"/>
      <c r="AP198" s="288"/>
      <c r="AQ198" s="87"/>
      <c r="AR198" s="87"/>
      <c r="AS198" s="19"/>
      <c r="AT198" s="19"/>
      <c r="AU198" s="19"/>
      <c r="AV198" s="19"/>
      <c r="AW198" s="19"/>
      <c r="AX198" s="19"/>
      <c r="AY198" s="19"/>
      <c r="AZ198" s="19"/>
      <c r="BA198" s="19"/>
      <c r="BB198" s="19"/>
      <c r="BC198" s="19"/>
      <c r="BD198" s="19"/>
      <c r="BE198" s="19"/>
      <c r="BF198" s="19"/>
      <c r="BG198" s="19"/>
      <c r="BH198" s="19"/>
      <c r="BI198" s="19"/>
      <c r="BJ198" s="19"/>
      <c r="BK198" s="19"/>
      <c r="BL198" s="19"/>
    </row>
    <row r="199" spans="1:64" ht="18" hidden="1" customHeight="1">
      <c r="A199" s="83"/>
      <c r="B199" s="259"/>
      <c r="C199" s="265"/>
      <c r="D199" s="265"/>
      <c r="E199" s="308"/>
      <c r="F199" s="330"/>
      <c r="G199" s="350"/>
      <c r="H199" s="350"/>
      <c r="I199" s="350"/>
      <c r="J199" s="350"/>
      <c r="K199" s="350"/>
      <c r="L199" s="350"/>
      <c r="M199" s="350"/>
      <c r="N199" s="350"/>
      <c r="O199" s="350"/>
      <c r="P199" s="350"/>
      <c r="Q199" s="350"/>
      <c r="R199" s="350"/>
      <c r="S199" s="350"/>
      <c r="T199" s="350"/>
      <c r="U199" s="350"/>
      <c r="V199" s="350"/>
      <c r="W199" s="350"/>
      <c r="X199" s="350"/>
      <c r="Y199" s="350"/>
      <c r="Z199" s="350"/>
      <c r="AA199" s="350"/>
      <c r="AB199" s="350"/>
      <c r="AC199" s="350"/>
      <c r="AD199" s="270" t="s">
        <v>7</v>
      </c>
      <c r="AE199" s="273"/>
      <c r="AF199" s="272" t="str">
        <f t="shared" si="54"/>
        <v>Baik</v>
      </c>
      <c r="AG199" s="271"/>
      <c r="AH199" s="271"/>
      <c r="AI199" s="271"/>
      <c r="AJ199" s="273"/>
      <c r="AK199" s="291">
        <f>SUM(AK191:AK198)</f>
        <v>6</v>
      </c>
      <c r="AL199" s="263">
        <f t="shared" si="6"/>
        <v>3</v>
      </c>
      <c r="AM199" s="291">
        <f>SUM(AM191:AM198)</f>
        <v>18</v>
      </c>
      <c r="AN199" s="374">
        <f>AM199/(AK199*4)*(100)</f>
        <v>75</v>
      </c>
      <c r="AO199" s="316">
        <f>IF(AN199&gt;80,2,IF(AN199&gt;=33,1,0))</f>
        <v>1</v>
      </c>
      <c r="AP199" s="295"/>
      <c r="AQ199" s="318" t="s">
        <v>557</v>
      </c>
      <c r="AR199" s="87"/>
      <c r="AS199" s="19"/>
      <c r="AT199" s="19"/>
      <c r="AU199" s="19"/>
      <c r="AV199" s="19"/>
      <c r="AW199" s="19"/>
      <c r="AX199" s="19"/>
      <c r="AY199" s="19"/>
      <c r="AZ199" s="19"/>
      <c r="BA199" s="19"/>
      <c r="BB199" s="19"/>
      <c r="BC199" s="19"/>
      <c r="BD199" s="19"/>
      <c r="BE199" s="19"/>
      <c r="BF199" s="19"/>
      <c r="BG199" s="19"/>
      <c r="BH199" s="19"/>
      <c r="BI199" s="19"/>
      <c r="BJ199" s="19"/>
      <c r="BK199" s="19"/>
      <c r="BL199" s="19"/>
    </row>
    <row r="200" spans="1:64" ht="30" customHeight="1">
      <c r="A200" s="83"/>
      <c r="B200" s="259"/>
      <c r="C200" s="265"/>
      <c r="D200" s="297" t="s">
        <v>679</v>
      </c>
      <c r="E200" s="1374" t="s">
        <v>680</v>
      </c>
      <c r="F200" s="1287"/>
      <c r="G200" s="1287"/>
      <c r="H200" s="1287"/>
      <c r="I200" s="1287"/>
      <c r="J200" s="1287"/>
      <c r="K200" s="1287"/>
      <c r="L200" s="1287"/>
      <c r="M200" s="1287"/>
      <c r="N200" s="1287"/>
      <c r="O200" s="1287"/>
      <c r="P200" s="1287"/>
      <c r="Q200" s="1287"/>
      <c r="R200" s="1287"/>
      <c r="S200" s="1287"/>
      <c r="T200" s="1287"/>
      <c r="U200" s="1287"/>
      <c r="V200" s="1287"/>
      <c r="W200" s="1287"/>
      <c r="X200" s="1287"/>
      <c r="Y200" s="1287"/>
      <c r="Z200" s="1287"/>
      <c r="AA200" s="1287"/>
      <c r="AB200" s="1287"/>
      <c r="AC200" s="261"/>
      <c r="AD200" s="270"/>
      <c r="AE200" s="273"/>
      <c r="AF200" s="276"/>
      <c r="AG200" s="271"/>
      <c r="AH200" s="271"/>
      <c r="AI200" s="271"/>
      <c r="AJ200" s="273"/>
      <c r="AK200" s="320"/>
      <c r="AL200" s="263" t="str">
        <f t="shared" si="6"/>
        <v>0</v>
      </c>
      <c r="AM200" s="320"/>
      <c r="AN200" s="390"/>
      <c r="AO200" s="390"/>
      <c r="AP200" s="87"/>
      <c r="AQ200" s="87"/>
      <c r="AR200" s="87"/>
      <c r="AS200" s="19"/>
      <c r="AT200" s="19"/>
      <c r="AU200" s="19"/>
      <c r="AV200" s="19"/>
      <c r="AW200" s="19"/>
      <c r="AX200" s="19"/>
      <c r="AY200" s="19"/>
      <c r="AZ200" s="19"/>
      <c r="BA200" s="19"/>
      <c r="BB200" s="19"/>
      <c r="BC200" s="19"/>
      <c r="BD200" s="19"/>
      <c r="BE200" s="19"/>
      <c r="BF200" s="19"/>
      <c r="BG200" s="19"/>
      <c r="BH200" s="19"/>
      <c r="BI200" s="19"/>
      <c r="BJ200" s="19"/>
      <c r="BK200" s="19"/>
      <c r="BL200" s="19"/>
    </row>
    <row r="201" spans="1:64" ht="30" customHeight="1">
      <c r="A201" s="83"/>
      <c r="B201" s="259"/>
      <c r="C201" s="265"/>
      <c r="D201" s="392"/>
      <c r="E201" s="393" t="s">
        <v>532</v>
      </c>
      <c r="F201" s="275">
        <v>1</v>
      </c>
      <c r="G201" s="1371" t="s">
        <v>681</v>
      </c>
      <c r="H201" s="1287"/>
      <c r="I201" s="1287"/>
      <c r="J201" s="1287"/>
      <c r="K201" s="1287"/>
      <c r="L201" s="1287"/>
      <c r="M201" s="1287"/>
      <c r="N201" s="1287"/>
      <c r="O201" s="1287"/>
      <c r="P201" s="1287"/>
      <c r="Q201" s="1287"/>
      <c r="R201" s="1287"/>
      <c r="S201" s="1287"/>
      <c r="T201" s="1287"/>
      <c r="U201" s="1287"/>
      <c r="V201" s="1287"/>
      <c r="W201" s="1287"/>
      <c r="X201" s="1287"/>
      <c r="Y201" s="1287"/>
      <c r="Z201" s="1287"/>
      <c r="AA201" s="1287"/>
      <c r="AB201" s="1287"/>
      <c r="AC201" s="261"/>
      <c r="AD201" s="270" t="s">
        <v>7</v>
      </c>
      <c r="AE201" s="273"/>
      <c r="AF201" s="272" t="str">
        <f t="shared" ref="AF201:AF207" si="57">IF(AD201="A","Sempurna",IF(AD201="A-","mendekati sempurna",IF(AD201="B+","Baik sekali",IF(AD201="B","Baik",IF(AD201="B-","Memadai, hampir baik",IF(AD201="C+","Memadai, cukup plus",IF(AD201="C","Cukup",IF(AD201="D","Kurang","Tak ada bukti kinerja"))))))))</f>
        <v>Baik</v>
      </c>
      <c r="AG201" s="271"/>
      <c r="AH201" s="271"/>
      <c r="AI201" s="271"/>
      <c r="AJ201" s="273"/>
      <c r="AK201" s="301">
        <f t="shared" ref="AK201:AK206" si="58">COUNTA(G201)</f>
        <v>1</v>
      </c>
      <c r="AL201" s="263">
        <f t="shared" si="6"/>
        <v>3</v>
      </c>
      <c r="AM201" s="302">
        <f t="shared" ref="AM201:AM206" si="59">AK201*AL201</f>
        <v>3</v>
      </c>
      <c r="AN201" s="303"/>
      <c r="AO201" s="303"/>
      <c r="AP201" s="322"/>
      <c r="AQ201" s="87"/>
      <c r="AR201" s="87"/>
      <c r="AS201" s="19"/>
      <c r="AT201" s="19"/>
      <c r="AU201" s="19"/>
      <c r="AV201" s="19"/>
      <c r="AW201" s="19"/>
      <c r="AX201" s="19"/>
      <c r="AY201" s="19"/>
      <c r="AZ201" s="19"/>
      <c r="BA201" s="19"/>
      <c r="BB201" s="19"/>
      <c r="BC201" s="19"/>
      <c r="BD201" s="19"/>
      <c r="BE201" s="19"/>
      <c r="BF201" s="19"/>
      <c r="BG201" s="19"/>
      <c r="BH201" s="19"/>
      <c r="BI201" s="19"/>
      <c r="BJ201" s="19"/>
      <c r="BK201" s="19"/>
      <c r="BL201" s="19"/>
    </row>
    <row r="202" spans="1:64" ht="30" customHeight="1">
      <c r="A202" s="83"/>
      <c r="B202" s="259"/>
      <c r="C202" s="265"/>
      <c r="D202" s="265"/>
      <c r="E202" s="354" t="s">
        <v>538</v>
      </c>
      <c r="F202" s="388">
        <v>2</v>
      </c>
      <c r="G202" s="1406" t="s">
        <v>682</v>
      </c>
      <c r="H202" s="1312"/>
      <c r="I202" s="1312"/>
      <c r="J202" s="1312"/>
      <c r="K202" s="1312"/>
      <c r="L202" s="1312"/>
      <c r="M202" s="1312"/>
      <c r="N202" s="1312"/>
      <c r="O202" s="1312"/>
      <c r="P202" s="1312"/>
      <c r="Q202" s="1312"/>
      <c r="R202" s="1312"/>
      <c r="S202" s="1312"/>
      <c r="T202" s="1312"/>
      <c r="U202" s="1312"/>
      <c r="V202" s="1312"/>
      <c r="W202" s="1312"/>
      <c r="X202" s="1312"/>
      <c r="Y202" s="1312"/>
      <c r="Z202" s="1312"/>
      <c r="AA202" s="1312"/>
      <c r="AB202" s="1312"/>
      <c r="AC202" s="300"/>
      <c r="AD202" s="270" t="s">
        <v>7</v>
      </c>
      <c r="AE202" s="273"/>
      <c r="AF202" s="272" t="str">
        <f t="shared" si="57"/>
        <v>Baik</v>
      </c>
      <c r="AG202" s="271"/>
      <c r="AH202" s="271"/>
      <c r="AI202" s="271"/>
      <c r="AJ202" s="273"/>
      <c r="AK202" s="306">
        <f t="shared" si="58"/>
        <v>1</v>
      </c>
      <c r="AL202" s="263">
        <f t="shared" si="6"/>
        <v>3</v>
      </c>
      <c r="AM202" s="275">
        <f t="shared" si="59"/>
        <v>3</v>
      </c>
      <c r="AN202" s="287"/>
      <c r="AO202" s="287"/>
      <c r="AP202" s="288"/>
      <c r="AQ202" s="87"/>
      <c r="AR202" s="87"/>
      <c r="AS202" s="19"/>
      <c r="AT202" s="19"/>
      <c r="AU202" s="19"/>
      <c r="AV202" s="19"/>
      <c r="AW202" s="19"/>
      <c r="AX202" s="19"/>
      <c r="AY202" s="19"/>
      <c r="AZ202" s="19"/>
      <c r="BA202" s="19"/>
      <c r="BB202" s="19"/>
      <c r="BC202" s="19"/>
      <c r="BD202" s="19"/>
      <c r="BE202" s="19"/>
      <c r="BF202" s="19"/>
      <c r="BG202" s="19"/>
      <c r="BH202" s="19"/>
      <c r="BI202" s="19"/>
      <c r="BJ202" s="19"/>
      <c r="BK202" s="19"/>
      <c r="BL202" s="19"/>
    </row>
    <row r="203" spans="1:64" ht="30" customHeight="1">
      <c r="A203" s="83"/>
      <c r="B203" s="259"/>
      <c r="C203" s="265"/>
      <c r="D203" s="265"/>
      <c r="E203" s="354"/>
      <c r="F203" s="388">
        <v>3</v>
      </c>
      <c r="G203" s="1406" t="s">
        <v>683</v>
      </c>
      <c r="H203" s="1312"/>
      <c r="I203" s="1312"/>
      <c r="J203" s="1312"/>
      <c r="K203" s="1312"/>
      <c r="L203" s="1312"/>
      <c r="M203" s="1312"/>
      <c r="N203" s="1312"/>
      <c r="O203" s="1312"/>
      <c r="P203" s="1312"/>
      <c r="Q203" s="1312"/>
      <c r="R203" s="1312"/>
      <c r="S203" s="1312"/>
      <c r="T203" s="1312"/>
      <c r="U203" s="1312"/>
      <c r="V203" s="1312"/>
      <c r="W203" s="1312"/>
      <c r="X203" s="1312"/>
      <c r="Y203" s="1312"/>
      <c r="Z203" s="1312"/>
      <c r="AA203" s="1312"/>
      <c r="AB203" s="1312"/>
      <c r="AC203" s="300"/>
      <c r="AD203" s="270" t="s">
        <v>7</v>
      </c>
      <c r="AE203" s="273"/>
      <c r="AF203" s="272" t="str">
        <f t="shared" si="57"/>
        <v>Baik</v>
      </c>
      <c r="AG203" s="271"/>
      <c r="AH203" s="271"/>
      <c r="AI203" s="271"/>
      <c r="AJ203" s="273"/>
      <c r="AK203" s="306">
        <f t="shared" si="58"/>
        <v>1</v>
      </c>
      <c r="AL203" s="263">
        <f t="shared" si="6"/>
        <v>3</v>
      </c>
      <c r="AM203" s="275">
        <f t="shared" si="59"/>
        <v>3</v>
      </c>
      <c r="AN203" s="287"/>
      <c r="AO203" s="287"/>
      <c r="AP203" s="288"/>
      <c r="AQ203" s="87"/>
      <c r="AR203" s="87"/>
      <c r="AS203" s="19"/>
      <c r="AT203" s="19"/>
      <c r="AU203" s="19"/>
      <c r="AV203" s="19"/>
      <c r="AW203" s="19"/>
      <c r="AX203" s="19"/>
      <c r="AY203" s="19"/>
      <c r="AZ203" s="19"/>
      <c r="BA203" s="19"/>
      <c r="BB203" s="19"/>
      <c r="BC203" s="19"/>
      <c r="BD203" s="19"/>
      <c r="BE203" s="19"/>
      <c r="BF203" s="19"/>
      <c r="BG203" s="19"/>
      <c r="BH203" s="19"/>
      <c r="BI203" s="19"/>
      <c r="BJ203" s="19"/>
      <c r="BK203" s="19"/>
      <c r="BL203" s="19"/>
    </row>
    <row r="204" spans="1:64" ht="30" customHeight="1">
      <c r="A204" s="83"/>
      <c r="B204" s="259"/>
      <c r="C204" s="265"/>
      <c r="D204" s="265"/>
      <c r="E204" s="351"/>
      <c r="F204" s="388">
        <v>4</v>
      </c>
      <c r="G204" s="1371" t="s">
        <v>684</v>
      </c>
      <c r="H204" s="1287"/>
      <c r="I204" s="1287"/>
      <c r="J204" s="1287"/>
      <c r="K204" s="1287"/>
      <c r="L204" s="1287"/>
      <c r="M204" s="1287"/>
      <c r="N204" s="1287"/>
      <c r="O204" s="1287"/>
      <c r="P204" s="1287"/>
      <c r="Q204" s="1287"/>
      <c r="R204" s="1287"/>
      <c r="S204" s="1287"/>
      <c r="T204" s="1287"/>
      <c r="U204" s="1287"/>
      <c r="V204" s="1287"/>
      <c r="W204" s="1287"/>
      <c r="X204" s="1287"/>
      <c r="Y204" s="1287"/>
      <c r="Z204" s="1287"/>
      <c r="AA204" s="1287"/>
      <c r="AB204" s="1287"/>
      <c r="AC204" s="261"/>
      <c r="AD204" s="270" t="s">
        <v>7</v>
      </c>
      <c r="AE204" s="273"/>
      <c r="AF204" s="272" t="str">
        <f t="shared" si="57"/>
        <v>Baik</v>
      </c>
      <c r="AG204" s="271"/>
      <c r="AH204" s="271"/>
      <c r="AI204" s="271"/>
      <c r="AJ204" s="273"/>
      <c r="AK204" s="306">
        <f t="shared" si="58"/>
        <v>1</v>
      </c>
      <c r="AL204" s="263">
        <f t="shared" si="6"/>
        <v>3</v>
      </c>
      <c r="AM204" s="275">
        <f t="shared" si="59"/>
        <v>3</v>
      </c>
      <c r="AN204" s="287"/>
      <c r="AO204" s="287"/>
      <c r="AP204" s="288"/>
      <c r="AQ204" s="87"/>
      <c r="AR204" s="87"/>
      <c r="AS204" s="19"/>
      <c r="AT204" s="19"/>
      <c r="AU204" s="19"/>
      <c r="AV204" s="19"/>
      <c r="AW204" s="19"/>
      <c r="AX204" s="19"/>
      <c r="AY204" s="19"/>
      <c r="AZ204" s="19"/>
      <c r="BA204" s="19"/>
      <c r="BB204" s="19"/>
      <c r="BC204" s="19"/>
      <c r="BD204" s="19"/>
      <c r="BE204" s="19"/>
      <c r="BF204" s="19"/>
      <c r="BG204" s="19"/>
      <c r="BH204" s="19"/>
      <c r="BI204" s="19"/>
      <c r="BJ204" s="19"/>
      <c r="BK204" s="19"/>
      <c r="BL204" s="19"/>
    </row>
    <row r="205" spans="1:64" ht="24" hidden="1" customHeight="1">
      <c r="A205" s="83"/>
      <c r="B205" s="259"/>
      <c r="C205" s="265"/>
      <c r="D205" s="265"/>
      <c r="E205" s="308"/>
      <c r="F205" s="239"/>
      <c r="G205" s="1371"/>
      <c r="H205" s="1287"/>
      <c r="I205" s="1287"/>
      <c r="J205" s="1287"/>
      <c r="K205" s="1287"/>
      <c r="L205" s="1287"/>
      <c r="M205" s="1287"/>
      <c r="N205" s="1287"/>
      <c r="O205" s="1287"/>
      <c r="P205" s="1287"/>
      <c r="Q205" s="1287"/>
      <c r="R205" s="1287"/>
      <c r="S205" s="1287"/>
      <c r="T205" s="1287"/>
      <c r="U205" s="1287"/>
      <c r="V205" s="1287"/>
      <c r="W205" s="1287"/>
      <c r="X205" s="1287"/>
      <c r="Y205" s="1287"/>
      <c r="Z205" s="1287"/>
      <c r="AA205" s="1287"/>
      <c r="AB205" s="1287"/>
      <c r="AC205" s="276"/>
      <c r="AD205" s="270" t="s">
        <v>7</v>
      </c>
      <c r="AE205" s="273"/>
      <c r="AF205" s="272" t="str">
        <f t="shared" si="57"/>
        <v>Baik</v>
      </c>
      <c r="AG205" s="271"/>
      <c r="AH205" s="271"/>
      <c r="AI205" s="271"/>
      <c r="AJ205" s="273"/>
      <c r="AK205" s="336">
        <f t="shared" si="58"/>
        <v>0</v>
      </c>
      <c r="AL205" s="263">
        <f t="shared" si="6"/>
        <v>3</v>
      </c>
      <c r="AM205" s="312">
        <f t="shared" si="59"/>
        <v>0</v>
      </c>
      <c r="AN205" s="287"/>
      <c r="AO205" s="287"/>
      <c r="AP205" s="288"/>
      <c r="AQ205" s="87"/>
      <c r="AR205" s="87"/>
      <c r="AS205" s="19"/>
      <c r="AT205" s="19"/>
      <c r="AU205" s="19"/>
      <c r="AV205" s="19"/>
      <c r="AW205" s="19"/>
      <c r="AX205" s="19"/>
      <c r="AY205" s="19"/>
      <c r="AZ205" s="19"/>
      <c r="BA205" s="19"/>
      <c r="BB205" s="19"/>
      <c r="BC205" s="19"/>
      <c r="BD205" s="19"/>
      <c r="BE205" s="19"/>
      <c r="BF205" s="19"/>
      <c r="BG205" s="19"/>
      <c r="BH205" s="19"/>
      <c r="BI205" s="19"/>
      <c r="BJ205" s="19"/>
      <c r="BK205" s="19"/>
      <c r="BL205" s="19"/>
    </row>
    <row r="206" spans="1:64" ht="24" hidden="1" customHeight="1">
      <c r="A206" s="83"/>
      <c r="B206" s="259"/>
      <c r="C206" s="265"/>
      <c r="D206" s="265"/>
      <c r="E206" s="308"/>
      <c r="F206" s="267"/>
      <c r="G206" s="1406"/>
      <c r="H206" s="1312"/>
      <c r="I206" s="1312"/>
      <c r="J206" s="1312"/>
      <c r="K206" s="1312"/>
      <c r="L206" s="1312"/>
      <c r="M206" s="1312"/>
      <c r="N206" s="1312"/>
      <c r="O206" s="1312"/>
      <c r="P206" s="1312"/>
      <c r="Q206" s="1312"/>
      <c r="R206" s="1312"/>
      <c r="S206" s="1312"/>
      <c r="T206" s="1312"/>
      <c r="U206" s="1312"/>
      <c r="V206" s="1312"/>
      <c r="W206" s="1312"/>
      <c r="X206" s="1312"/>
      <c r="Y206" s="1312"/>
      <c r="Z206" s="1312"/>
      <c r="AA206" s="1312"/>
      <c r="AB206" s="1312"/>
      <c r="AC206" s="300"/>
      <c r="AD206" s="270" t="s">
        <v>7</v>
      </c>
      <c r="AE206" s="273"/>
      <c r="AF206" s="272" t="str">
        <f t="shared" si="57"/>
        <v>Baik</v>
      </c>
      <c r="AG206" s="271"/>
      <c r="AH206" s="271"/>
      <c r="AI206" s="271"/>
      <c r="AJ206" s="273"/>
      <c r="AK206" s="263">
        <f t="shared" si="58"/>
        <v>0</v>
      </c>
      <c r="AL206" s="263">
        <f t="shared" si="6"/>
        <v>3</v>
      </c>
      <c r="AM206" s="263">
        <f t="shared" si="59"/>
        <v>0</v>
      </c>
      <c r="AN206" s="87"/>
      <c r="AO206" s="87"/>
      <c r="AP206" s="87"/>
      <c r="AQ206" s="87"/>
      <c r="AR206" s="87"/>
      <c r="AS206" s="19"/>
      <c r="AT206" s="19"/>
      <c r="AU206" s="19"/>
      <c r="AV206" s="19"/>
      <c r="AW206" s="19"/>
      <c r="AX206" s="19"/>
      <c r="AY206" s="19"/>
      <c r="AZ206" s="19"/>
      <c r="BA206" s="19"/>
      <c r="BB206" s="19"/>
      <c r="BC206" s="19"/>
      <c r="BD206" s="19"/>
      <c r="BE206" s="19"/>
      <c r="BF206" s="19"/>
      <c r="BG206" s="19"/>
      <c r="BH206" s="19"/>
      <c r="BI206" s="19"/>
      <c r="BJ206" s="19"/>
      <c r="BK206" s="19"/>
      <c r="BL206" s="19"/>
    </row>
    <row r="207" spans="1:64" ht="18" hidden="1" customHeight="1">
      <c r="A207" s="83"/>
      <c r="B207" s="259"/>
      <c r="C207" s="265"/>
      <c r="D207" s="265"/>
      <c r="E207" s="308"/>
      <c r="F207" s="312"/>
      <c r="G207" s="1414"/>
      <c r="H207" s="1309"/>
      <c r="I207" s="1309"/>
      <c r="J207" s="1309"/>
      <c r="K207" s="1309"/>
      <c r="L207" s="1309"/>
      <c r="M207" s="1309"/>
      <c r="N207" s="1309"/>
      <c r="O207" s="1309"/>
      <c r="P207" s="1309"/>
      <c r="Q207" s="1309"/>
      <c r="R207" s="1309"/>
      <c r="S207" s="1309"/>
      <c r="T207" s="1309"/>
      <c r="U207" s="1309"/>
      <c r="V207" s="1309"/>
      <c r="W207" s="1309"/>
      <c r="X207" s="1309"/>
      <c r="Y207" s="1309"/>
      <c r="Z207" s="1309"/>
      <c r="AA207" s="1309"/>
      <c r="AB207" s="1309"/>
      <c r="AC207" s="290"/>
      <c r="AD207" s="270" t="s">
        <v>7</v>
      </c>
      <c r="AE207" s="273"/>
      <c r="AF207" s="272" t="str">
        <f t="shared" si="57"/>
        <v>Baik</v>
      </c>
      <c r="AG207" s="271"/>
      <c r="AH207" s="271"/>
      <c r="AI207" s="271"/>
      <c r="AJ207" s="273"/>
      <c r="AK207" s="263">
        <f>SUM(AK201:AK206)</f>
        <v>4</v>
      </c>
      <c r="AL207" s="263">
        <f t="shared" si="6"/>
        <v>3</v>
      </c>
      <c r="AM207" s="263">
        <f>SUM(AM201:AM206)</f>
        <v>12</v>
      </c>
      <c r="AN207" s="337">
        <f>AM207/(AK207*4)*(100)</f>
        <v>75</v>
      </c>
      <c r="AO207" s="316">
        <f>IF(AN207&gt;80,2,IF(AN207&gt;=33,1,0))</f>
        <v>1</v>
      </c>
      <c r="AP207" s="87"/>
      <c r="AQ207" s="318" t="s">
        <v>557</v>
      </c>
      <c r="AR207" s="87"/>
      <c r="AS207" s="19"/>
      <c r="AT207" s="19"/>
      <c r="AU207" s="19"/>
      <c r="AV207" s="19"/>
      <c r="AW207" s="19"/>
      <c r="AX207" s="19"/>
      <c r="AY207" s="19"/>
      <c r="AZ207" s="19"/>
      <c r="BA207" s="19"/>
      <c r="BB207" s="19"/>
      <c r="BC207" s="19"/>
      <c r="BD207" s="19"/>
      <c r="BE207" s="19"/>
      <c r="BF207" s="19"/>
      <c r="BG207" s="19"/>
      <c r="BH207" s="19"/>
      <c r="BI207" s="19"/>
      <c r="BJ207" s="19"/>
      <c r="BK207" s="19"/>
      <c r="BL207" s="19"/>
    </row>
    <row r="208" spans="1:64" ht="42.75" customHeight="1">
      <c r="A208" s="83"/>
      <c r="B208" s="259"/>
      <c r="C208" s="265"/>
      <c r="D208" s="297" t="s">
        <v>685</v>
      </c>
      <c r="E208" s="1374" t="s">
        <v>686</v>
      </c>
      <c r="F208" s="1287"/>
      <c r="G208" s="1287"/>
      <c r="H208" s="1287"/>
      <c r="I208" s="1287"/>
      <c r="J208" s="1287"/>
      <c r="K208" s="1287"/>
      <c r="L208" s="1287"/>
      <c r="M208" s="1287"/>
      <c r="N208" s="1287"/>
      <c r="O208" s="1287"/>
      <c r="P208" s="1287"/>
      <c r="Q208" s="1287"/>
      <c r="R208" s="1287"/>
      <c r="S208" s="1287"/>
      <c r="T208" s="1287"/>
      <c r="U208" s="1287"/>
      <c r="V208" s="1287"/>
      <c r="W208" s="1287"/>
      <c r="X208" s="1287"/>
      <c r="Y208" s="1287"/>
      <c r="Z208" s="1287"/>
      <c r="AA208" s="1287"/>
      <c r="AB208" s="1287"/>
      <c r="AC208" s="319"/>
      <c r="AD208" s="270"/>
      <c r="AE208" s="273"/>
      <c r="AF208" s="276"/>
      <c r="AG208" s="271"/>
      <c r="AH208" s="271"/>
      <c r="AI208" s="271"/>
      <c r="AJ208" s="273"/>
      <c r="AK208" s="263"/>
      <c r="AL208" s="263" t="str">
        <f t="shared" si="6"/>
        <v>0</v>
      </c>
      <c r="AM208" s="263"/>
      <c r="AN208" s="87"/>
      <c r="AO208" s="87"/>
      <c r="AP208" s="87"/>
      <c r="AQ208" s="87"/>
      <c r="AR208" s="87"/>
      <c r="AS208" s="19"/>
      <c r="AT208" s="19"/>
      <c r="AU208" s="19"/>
      <c r="AV208" s="19"/>
      <c r="AW208" s="19"/>
      <c r="AX208" s="19"/>
      <c r="AY208" s="19"/>
      <c r="AZ208" s="19"/>
      <c r="BA208" s="19"/>
      <c r="BB208" s="19"/>
      <c r="BC208" s="19"/>
      <c r="BD208" s="19"/>
      <c r="BE208" s="19"/>
      <c r="BF208" s="19"/>
      <c r="BG208" s="19"/>
      <c r="BH208" s="19"/>
      <c r="BI208" s="19"/>
      <c r="BJ208" s="19"/>
      <c r="BK208" s="19"/>
      <c r="BL208" s="19"/>
    </row>
    <row r="209" spans="1:64" ht="30" customHeight="1">
      <c r="A209" s="83"/>
      <c r="B209" s="259"/>
      <c r="C209" s="265"/>
      <c r="D209" s="265"/>
      <c r="E209" s="354" t="s">
        <v>538</v>
      </c>
      <c r="F209" s="388">
        <v>1</v>
      </c>
      <c r="G209" s="1371" t="s">
        <v>687</v>
      </c>
      <c r="H209" s="1287"/>
      <c r="I209" s="1287"/>
      <c r="J209" s="1287"/>
      <c r="K209" s="1287"/>
      <c r="L209" s="1287"/>
      <c r="M209" s="1287"/>
      <c r="N209" s="1287"/>
      <c r="O209" s="1287"/>
      <c r="P209" s="1287"/>
      <c r="Q209" s="1287"/>
      <c r="R209" s="1287"/>
      <c r="S209" s="1287"/>
      <c r="T209" s="1287"/>
      <c r="U209" s="1287"/>
      <c r="V209" s="1287"/>
      <c r="W209" s="1287"/>
      <c r="X209" s="1287"/>
      <c r="Y209" s="1287"/>
      <c r="Z209" s="1287"/>
      <c r="AA209" s="1287"/>
      <c r="AB209" s="1287"/>
      <c r="AC209" s="261"/>
      <c r="AD209" s="270" t="s">
        <v>7</v>
      </c>
      <c r="AE209" s="273"/>
      <c r="AF209" s="272" t="str">
        <f t="shared" ref="AF209:AF214" si="60">IF(AD209="A","Sempurna",IF(AD209="A-","mendekati sempurna",IF(AD209="B+","Baik sekali",IF(AD209="B","Baik",IF(AD209="B-","Memadai, hampir baik",IF(AD209="C+","Memadai, cukup plus",IF(AD209="C","Cukup",IF(AD209="D","Kurang","Tak ada bukti kinerja"))))))))</f>
        <v>Baik</v>
      </c>
      <c r="AG209" s="271"/>
      <c r="AH209" s="271"/>
      <c r="AI209" s="271"/>
      <c r="AJ209" s="273"/>
      <c r="AK209" s="263">
        <f t="shared" ref="AK209:AK213" si="61">COUNTA(G209)</f>
        <v>1</v>
      </c>
      <c r="AL209" s="263">
        <f t="shared" si="6"/>
        <v>3</v>
      </c>
      <c r="AM209" s="263">
        <f t="shared" ref="AM209:AM213" si="62">AK209*AL209</f>
        <v>3</v>
      </c>
      <c r="AN209" s="87"/>
      <c r="AO209" s="87"/>
      <c r="AP209" s="87"/>
      <c r="AQ209" s="87"/>
      <c r="AR209" s="87"/>
      <c r="AS209" s="19"/>
      <c r="AT209" s="19"/>
      <c r="AU209" s="19"/>
      <c r="AV209" s="19"/>
      <c r="AW209" s="19"/>
      <c r="AX209" s="19"/>
      <c r="AY209" s="19"/>
      <c r="AZ209" s="19"/>
      <c r="BA209" s="19"/>
      <c r="BB209" s="19"/>
      <c r="BC209" s="19"/>
      <c r="BD209" s="19"/>
      <c r="BE209" s="19"/>
      <c r="BF209" s="19"/>
      <c r="BG209" s="19"/>
      <c r="BH209" s="19"/>
      <c r="BI209" s="19"/>
      <c r="BJ209" s="19"/>
      <c r="BK209" s="19"/>
      <c r="BL209" s="19"/>
    </row>
    <row r="210" spans="1:64" ht="30" customHeight="1">
      <c r="A210" s="83"/>
      <c r="B210" s="259"/>
      <c r="C210" s="265"/>
      <c r="D210" s="265"/>
      <c r="E210" s="354"/>
      <c r="F210" s="388">
        <v>2</v>
      </c>
      <c r="G210" s="1371" t="s">
        <v>688</v>
      </c>
      <c r="H210" s="1287"/>
      <c r="I210" s="1287"/>
      <c r="J210" s="1287"/>
      <c r="K210" s="1287"/>
      <c r="L210" s="1287"/>
      <c r="M210" s="1287"/>
      <c r="N210" s="1287"/>
      <c r="O210" s="1287"/>
      <c r="P210" s="1287"/>
      <c r="Q210" s="1287"/>
      <c r="R210" s="1287"/>
      <c r="S210" s="1287"/>
      <c r="T210" s="1287"/>
      <c r="U210" s="1287"/>
      <c r="V210" s="1287"/>
      <c r="W210" s="1287"/>
      <c r="X210" s="1287"/>
      <c r="Y210" s="1287"/>
      <c r="Z210" s="1287"/>
      <c r="AA210" s="1287"/>
      <c r="AB210" s="1287"/>
      <c r="AC210" s="261"/>
      <c r="AD210" s="270" t="s">
        <v>7</v>
      </c>
      <c r="AE210" s="273"/>
      <c r="AF210" s="272" t="str">
        <f t="shared" si="60"/>
        <v>Baik</v>
      </c>
      <c r="AG210" s="271"/>
      <c r="AH210" s="271"/>
      <c r="AI210" s="271"/>
      <c r="AJ210" s="273"/>
      <c r="AK210" s="263">
        <f t="shared" si="61"/>
        <v>1</v>
      </c>
      <c r="AL210" s="263">
        <f t="shared" si="6"/>
        <v>3</v>
      </c>
      <c r="AM210" s="263">
        <f t="shared" si="62"/>
        <v>3</v>
      </c>
      <c r="AN210" s="87"/>
      <c r="AO210" s="87"/>
      <c r="AP210" s="87"/>
      <c r="AQ210" s="87"/>
      <c r="AR210" s="87"/>
      <c r="AS210" s="19"/>
      <c r="AT210" s="19"/>
      <c r="AU210" s="19"/>
      <c r="AV210" s="19"/>
      <c r="AW210" s="19"/>
      <c r="AX210" s="19"/>
      <c r="AY210" s="19"/>
      <c r="AZ210" s="19"/>
      <c r="BA210" s="19"/>
      <c r="BB210" s="19"/>
      <c r="BC210" s="19"/>
      <c r="BD210" s="19"/>
      <c r="BE210" s="19"/>
      <c r="BF210" s="19"/>
      <c r="BG210" s="19"/>
      <c r="BH210" s="19"/>
      <c r="BI210" s="19"/>
      <c r="BJ210" s="19"/>
      <c r="BK210" s="19"/>
      <c r="BL210" s="19"/>
    </row>
    <row r="211" spans="1:64" ht="19.5" customHeight="1">
      <c r="A211" s="83"/>
      <c r="B211" s="259"/>
      <c r="C211" s="265"/>
      <c r="D211" s="265"/>
      <c r="E211" s="308"/>
      <c r="F211" s="388">
        <v>3</v>
      </c>
      <c r="G211" s="1371" t="s">
        <v>689</v>
      </c>
      <c r="H211" s="1287"/>
      <c r="I211" s="1287"/>
      <c r="J211" s="1287"/>
      <c r="K211" s="1287"/>
      <c r="L211" s="1287"/>
      <c r="M211" s="1287"/>
      <c r="N211" s="1287"/>
      <c r="O211" s="1287"/>
      <c r="P211" s="1287"/>
      <c r="Q211" s="1287"/>
      <c r="R211" s="1287"/>
      <c r="S211" s="1287"/>
      <c r="T211" s="1287"/>
      <c r="U211" s="1287"/>
      <c r="V211" s="1287"/>
      <c r="W211" s="1287"/>
      <c r="X211" s="1287"/>
      <c r="Y211" s="1287"/>
      <c r="Z211" s="1287"/>
      <c r="AA211" s="1287"/>
      <c r="AB211" s="1287"/>
      <c r="AC211" s="261"/>
      <c r="AD211" s="270" t="s">
        <v>7</v>
      </c>
      <c r="AE211" s="273"/>
      <c r="AF211" s="272" t="str">
        <f t="shared" si="60"/>
        <v>Baik</v>
      </c>
      <c r="AG211" s="271"/>
      <c r="AH211" s="271"/>
      <c r="AI211" s="271"/>
      <c r="AJ211" s="273"/>
      <c r="AK211" s="263">
        <f t="shared" si="61"/>
        <v>1</v>
      </c>
      <c r="AL211" s="263">
        <f t="shared" si="6"/>
        <v>3</v>
      </c>
      <c r="AM211" s="263">
        <f t="shared" si="62"/>
        <v>3</v>
      </c>
      <c r="AN211" s="87"/>
      <c r="AO211" s="87"/>
      <c r="AP211" s="87"/>
      <c r="AQ211" s="87"/>
      <c r="AR211" s="87"/>
      <c r="AS211" s="19"/>
      <c r="AT211" s="19"/>
      <c r="AU211" s="19"/>
      <c r="AV211" s="19"/>
      <c r="AW211" s="19"/>
      <c r="AX211" s="19"/>
      <c r="AY211" s="19"/>
      <c r="AZ211" s="19"/>
      <c r="BA211" s="19"/>
      <c r="BB211" s="19"/>
      <c r="BC211" s="19"/>
      <c r="BD211" s="19"/>
      <c r="BE211" s="19"/>
      <c r="BF211" s="19"/>
      <c r="BG211" s="19"/>
      <c r="BH211" s="19"/>
      <c r="BI211" s="19"/>
      <c r="BJ211" s="19"/>
      <c r="BK211" s="19"/>
      <c r="BL211" s="19"/>
    </row>
    <row r="212" spans="1:64" ht="19.5" customHeight="1">
      <c r="A212" s="83"/>
      <c r="B212" s="259"/>
      <c r="C212" s="265"/>
      <c r="D212" s="265"/>
      <c r="E212" s="308"/>
      <c r="F212" s="275">
        <v>4</v>
      </c>
      <c r="G212" s="1371" t="s">
        <v>690</v>
      </c>
      <c r="H212" s="1287"/>
      <c r="I212" s="1287"/>
      <c r="J212" s="1287"/>
      <c r="K212" s="1287"/>
      <c r="L212" s="1287"/>
      <c r="M212" s="1287"/>
      <c r="N212" s="1287"/>
      <c r="O212" s="1287"/>
      <c r="P212" s="1287"/>
      <c r="Q212" s="1287"/>
      <c r="R212" s="1287"/>
      <c r="S212" s="1287"/>
      <c r="T212" s="1287"/>
      <c r="U212" s="1287"/>
      <c r="V212" s="1287"/>
      <c r="W212" s="1287"/>
      <c r="X212" s="1287"/>
      <c r="Y212" s="1287"/>
      <c r="Z212" s="1287"/>
      <c r="AA212" s="1287"/>
      <c r="AB212" s="1287"/>
      <c r="AC212" s="261"/>
      <c r="AD212" s="270" t="s">
        <v>7</v>
      </c>
      <c r="AE212" s="273"/>
      <c r="AF212" s="272" t="str">
        <f t="shared" si="60"/>
        <v>Baik</v>
      </c>
      <c r="AG212" s="271"/>
      <c r="AH212" s="271"/>
      <c r="AI212" s="271"/>
      <c r="AJ212" s="273"/>
      <c r="AK212" s="263">
        <f t="shared" si="61"/>
        <v>1</v>
      </c>
      <c r="AL212" s="263">
        <f t="shared" si="6"/>
        <v>3</v>
      </c>
      <c r="AM212" s="263">
        <f t="shared" si="62"/>
        <v>3</v>
      </c>
      <c r="AN212" s="87"/>
      <c r="AO212" s="87"/>
      <c r="AP212" s="87"/>
      <c r="AQ212" s="87"/>
      <c r="AR212" s="87"/>
      <c r="AS212" s="19"/>
      <c r="AT212" s="19"/>
      <c r="AU212" s="19"/>
      <c r="AV212" s="19"/>
      <c r="AW212" s="19"/>
      <c r="AX212" s="19"/>
      <c r="AY212" s="19"/>
      <c r="AZ212" s="19"/>
      <c r="BA212" s="19"/>
      <c r="BB212" s="19"/>
      <c r="BC212" s="19"/>
      <c r="BD212" s="19"/>
      <c r="BE212" s="19"/>
      <c r="BF212" s="19"/>
      <c r="BG212" s="19"/>
      <c r="BH212" s="19"/>
      <c r="BI212" s="19"/>
      <c r="BJ212" s="19"/>
      <c r="BK212" s="19"/>
      <c r="BL212" s="19"/>
    </row>
    <row r="213" spans="1:64" ht="30" customHeight="1">
      <c r="A213" s="83"/>
      <c r="B213" s="259"/>
      <c r="C213" s="277"/>
      <c r="D213" s="277"/>
      <c r="E213" s="313"/>
      <c r="F213" s="371" t="s">
        <v>629</v>
      </c>
      <c r="G213" s="1371" t="s">
        <v>691</v>
      </c>
      <c r="H213" s="1287"/>
      <c r="I213" s="1287"/>
      <c r="J213" s="1287"/>
      <c r="K213" s="1287"/>
      <c r="L213" s="1287"/>
      <c r="M213" s="1287"/>
      <c r="N213" s="1287"/>
      <c r="O213" s="1287"/>
      <c r="P213" s="1287"/>
      <c r="Q213" s="1287"/>
      <c r="R213" s="1287"/>
      <c r="S213" s="1287"/>
      <c r="T213" s="1287"/>
      <c r="U213" s="1287"/>
      <c r="V213" s="1287"/>
      <c r="W213" s="1287"/>
      <c r="X213" s="1287"/>
      <c r="Y213" s="1287"/>
      <c r="Z213" s="1287"/>
      <c r="AA213" s="1287"/>
      <c r="AB213" s="1287"/>
      <c r="AC213" s="261"/>
      <c r="AD213" s="270" t="s">
        <v>7</v>
      </c>
      <c r="AE213" s="273"/>
      <c r="AF213" s="272" t="str">
        <f t="shared" si="60"/>
        <v>Baik</v>
      </c>
      <c r="AG213" s="271"/>
      <c r="AH213" s="271"/>
      <c r="AI213" s="271"/>
      <c r="AJ213" s="273"/>
      <c r="AK213" s="263">
        <f t="shared" si="61"/>
        <v>1</v>
      </c>
      <c r="AL213" s="263">
        <f t="shared" si="6"/>
        <v>3</v>
      </c>
      <c r="AM213" s="263">
        <f t="shared" si="62"/>
        <v>3</v>
      </c>
      <c r="AN213" s="87"/>
      <c r="AO213" s="87"/>
      <c r="AP213" s="87"/>
      <c r="AQ213" s="87"/>
      <c r="AR213" s="87"/>
      <c r="AS213" s="19"/>
      <c r="AT213" s="19"/>
      <c r="AU213" s="19"/>
      <c r="AV213" s="19"/>
      <c r="AW213" s="19"/>
      <c r="AX213" s="19"/>
      <c r="AY213" s="19"/>
      <c r="AZ213" s="19"/>
      <c r="BA213" s="19"/>
      <c r="BB213" s="19"/>
      <c r="BC213" s="19"/>
      <c r="BD213" s="19"/>
      <c r="BE213" s="19"/>
      <c r="BF213" s="19"/>
      <c r="BG213" s="19"/>
      <c r="BH213" s="19"/>
      <c r="BI213" s="19"/>
      <c r="BJ213" s="19"/>
      <c r="BK213" s="19"/>
      <c r="BL213" s="19"/>
    </row>
    <row r="214" spans="1:64" ht="18" hidden="1" customHeight="1">
      <c r="A214" s="83"/>
      <c r="B214" s="259"/>
      <c r="C214" s="265"/>
      <c r="D214" s="265"/>
      <c r="E214" s="308"/>
      <c r="F214" s="330"/>
      <c r="G214" s="350"/>
      <c r="H214" s="350"/>
      <c r="I214" s="350"/>
      <c r="J214" s="350"/>
      <c r="K214" s="350"/>
      <c r="L214" s="350"/>
      <c r="M214" s="350"/>
      <c r="N214" s="350"/>
      <c r="O214" s="350"/>
      <c r="P214" s="350"/>
      <c r="Q214" s="350"/>
      <c r="R214" s="350"/>
      <c r="S214" s="350"/>
      <c r="T214" s="350"/>
      <c r="U214" s="350"/>
      <c r="V214" s="350"/>
      <c r="W214" s="350"/>
      <c r="X214" s="350"/>
      <c r="Y214" s="350"/>
      <c r="Z214" s="350"/>
      <c r="AA214" s="350"/>
      <c r="AB214" s="350"/>
      <c r="AC214" s="351"/>
      <c r="AD214" s="270" t="s">
        <v>7</v>
      </c>
      <c r="AE214" s="273"/>
      <c r="AF214" s="272" t="str">
        <f t="shared" si="60"/>
        <v>Baik</v>
      </c>
      <c r="AG214" s="271"/>
      <c r="AH214" s="271"/>
      <c r="AI214" s="271"/>
      <c r="AJ214" s="273"/>
      <c r="AK214" s="263">
        <f>SUM(AK209:AK213)</f>
        <v>5</v>
      </c>
      <c r="AL214" s="263">
        <f t="shared" si="6"/>
        <v>3</v>
      </c>
      <c r="AM214" s="263">
        <f>SUM(AM209:AM213)</f>
        <v>15</v>
      </c>
      <c r="AN214" s="337">
        <f>AM214/(AK214*4)*(100)</f>
        <v>75</v>
      </c>
      <c r="AO214" s="316">
        <f>IF(AN214&gt;80,2,IF(AN214&gt;=33,1,0))</f>
        <v>1</v>
      </c>
      <c r="AP214" s="87"/>
      <c r="AQ214" s="318" t="s">
        <v>549</v>
      </c>
      <c r="AR214" s="87"/>
      <c r="AS214" s="19"/>
      <c r="AT214" s="19"/>
      <c r="AU214" s="19"/>
      <c r="AV214" s="19"/>
      <c r="AW214" s="19"/>
      <c r="AX214" s="19"/>
      <c r="AY214" s="19"/>
      <c r="AZ214" s="19"/>
      <c r="BA214" s="19"/>
      <c r="BB214" s="19"/>
      <c r="BC214" s="19"/>
      <c r="BD214" s="19"/>
      <c r="BE214" s="19"/>
      <c r="BF214" s="19"/>
      <c r="BG214" s="19"/>
      <c r="BH214" s="19"/>
      <c r="BI214" s="19"/>
      <c r="BJ214" s="19"/>
      <c r="BK214" s="19"/>
      <c r="BL214" s="19"/>
    </row>
    <row r="215" spans="1:64" ht="31.5" customHeight="1">
      <c r="A215" s="83"/>
      <c r="B215" s="259"/>
      <c r="C215" s="265"/>
      <c r="D215" s="297" t="s">
        <v>692</v>
      </c>
      <c r="E215" s="1374" t="s">
        <v>693</v>
      </c>
      <c r="F215" s="1287"/>
      <c r="G215" s="1287"/>
      <c r="H215" s="1287"/>
      <c r="I215" s="1287"/>
      <c r="J215" s="1287"/>
      <c r="K215" s="1287"/>
      <c r="L215" s="1287"/>
      <c r="M215" s="1287"/>
      <c r="N215" s="1287"/>
      <c r="O215" s="1287"/>
      <c r="P215" s="1287"/>
      <c r="Q215" s="1287"/>
      <c r="R215" s="1287"/>
      <c r="S215" s="1287"/>
      <c r="T215" s="1287"/>
      <c r="U215" s="1287"/>
      <c r="V215" s="1287"/>
      <c r="W215" s="1287"/>
      <c r="X215" s="1287"/>
      <c r="Y215" s="1287"/>
      <c r="Z215" s="1287"/>
      <c r="AA215" s="1287"/>
      <c r="AB215" s="1287"/>
      <c r="AC215" s="261"/>
      <c r="AD215" s="270"/>
      <c r="AE215" s="273"/>
      <c r="AF215" s="276"/>
      <c r="AG215" s="271"/>
      <c r="AH215" s="271"/>
      <c r="AI215" s="271"/>
      <c r="AJ215" s="273"/>
      <c r="AK215" s="263"/>
      <c r="AL215" s="263" t="str">
        <f t="shared" si="6"/>
        <v>0</v>
      </c>
      <c r="AM215" s="263"/>
      <c r="AN215" s="87"/>
      <c r="AO215" s="87"/>
      <c r="AP215" s="87"/>
      <c r="AQ215" s="87"/>
      <c r="AR215" s="87"/>
      <c r="AS215" s="19"/>
      <c r="AT215" s="19"/>
      <c r="AU215" s="19"/>
      <c r="AV215" s="19"/>
      <c r="AW215" s="19"/>
      <c r="AX215" s="19"/>
      <c r="AY215" s="19"/>
      <c r="AZ215" s="19"/>
      <c r="BA215" s="19"/>
      <c r="BB215" s="19"/>
      <c r="BC215" s="19"/>
      <c r="BD215" s="19"/>
      <c r="BE215" s="19"/>
      <c r="BF215" s="19"/>
      <c r="BG215" s="19"/>
      <c r="BH215" s="19"/>
      <c r="BI215" s="19"/>
      <c r="BJ215" s="19"/>
      <c r="BK215" s="19"/>
      <c r="BL215" s="19"/>
    </row>
    <row r="216" spans="1:64" ht="19.5" customHeight="1">
      <c r="A216" s="83"/>
      <c r="B216" s="259"/>
      <c r="C216" s="265"/>
      <c r="D216" s="265"/>
      <c r="E216" s="351" t="s">
        <v>525</v>
      </c>
      <c r="F216" s="275">
        <v>1</v>
      </c>
      <c r="G216" s="1386" t="s">
        <v>694</v>
      </c>
      <c r="H216" s="1287"/>
      <c r="I216" s="1287"/>
      <c r="J216" s="1287"/>
      <c r="K216" s="1287"/>
      <c r="L216" s="1287"/>
      <c r="M216" s="1287"/>
      <c r="N216" s="1287"/>
      <c r="O216" s="1287"/>
      <c r="P216" s="1287"/>
      <c r="Q216" s="1287"/>
      <c r="R216" s="1287"/>
      <c r="S216" s="1287"/>
      <c r="T216" s="1287"/>
      <c r="U216" s="1287"/>
      <c r="V216" s="1287"/>
      <c r="W216" s="1287"/>
      <c r="X216" s="1287"/>
      <c r="Y216" s="1287"/>
      <c r="Z216" s="1287"/>
      <c r="AA216" s="1287"/>
      <c r="AB216" s="1287"/>
      <c r="AC216" s="261"/>
      <c r="AD216" s="270" t="s">
        <v>7</v>
      </c>
      <c r="AE216" s="273"/>
      <c r="AF216" s="272" t="str">
        <f t="shared" ref="AF216:AF222" si="63">IF(AD216="A","Sempurna",IF(AD216="A-","mendekati sempurna",IF(AD216="B+","Baik sekali",IF(AD216="B","Baik",IF(AD216="B-","Memadai, hampir baik",IF(AD216="C+","Memadai, cukup plus",IF(AD216="C","Cukup",IF(AD216="D","Kurang","Tak ada bukti kinerja"))))))))</f>
        <v>Baik</v>
      </c>
      <c r="AG216" s="271"/>
      <c r="AH216" s="271"/>
      <c r="AI216" s="271"/>
      <c r="AJ216" s="273"/>
      <c r="AK216" s="263">
        <f t="shared" ref="AK216:AK221" si="64">COUNTA(G216)</f>
        <v>1</v>
      </c>
      <c r="AL216" s="263">
        <f t="shared" si="6"/>
        <v>3</v>
      </c>
      <c r="AM216" s="263">
        <f t="shared" ref="AM216:AM221" si="65">AK216*AL216</f>
        <v>3</v>
      </c>
      <c r="AN216" s="87"/>
      <c r="AO216" s="87"/>
      <c r="AP216" s="87"/>
      <c r="AQ216" s="87"/>
      <c r="AR216" s="87"/>
      <c r="AS216" s="19"/>
      <c r="AT216" s="19"/>
      <c r="AU216" s="19"/>
      <c r="AV216" s="19"/>
      <c r="AW216" s="19"/>
      <c r="AX216" s="19"/>
      <c r="AY216" s="19"/>
      <c r="AZ216" s="19"/>
      <c r="BA216" s="19"/>
      <c r="BB216" s="19"/>
      <c r="BC216" s="19"/>
      <c r="BD216" s="19"/>
      <c r="BE216" s="19"/>
      <c r="BF216" s="19"/>
      <c r="BG216" s="19"/>
      <c r="BH216" s="19"/>
      <c r="BI216" s="19"/>
      <c r="BJ216" s="19"/>
      <c r="BK216" s="19"/>
      <c r="BL216" s="19"/>
    </row>
    <row r="217" spans="1:64" ht="29.25" customHeight="1">
      <c r="A217" s="83"/>
      <c r="B217" s="259"/>
      <c r="C217" s="265"/>
      <c r="D217" s="265"/>
      <c r="E217" s="354" t="s">
        <v>538</v>
      </c>
      <c r="F217" s="275">
        <v>2</v>
      </c>
      <c r="G217" s="1371" t="s">
        <v>695</v>
      </c>
      <c r="H217" s="1287"/>
      <c r="I217" s="1287"/>
      <c r="J217" s="1287"/>
      <c r="K217" s="1287"/>
      <c r="L217" s="1287"/>
      <c r="M217" s="1287"/>
      <c r="N217" s="1287"/>
      <c r="O217" s="1287"/>
      <c r="P217" s="1287"/>
      <c r="Q217" s="1287"/>
      <c r="R217" s="1287"/>
      <c r="S217" s="1287"/>
      <c r="T217" s="1287"/>
      <c r="U217" s="1287"/>
      <c r="V217" s="1287"/>
      <c r="W217" s="1287"/>
      <c r="X217" s="1287"/>
      <c r="Y217" s="1287"/>
      <c r="Z217" s="1287"/>
      <c r="AA217" s="1287"/>
      <c r="AB217" s="1287"/>
      <c r="AC217" s="261"/>
      <c r="AD217" s="270" t="s">
        <v>7</v>
      </c>
      <c r="AE217" s="273"/>
      <c r="AF217" s="272" t="str">
        <f t="shared" si="63"/>
        <v>Baik</v>
      </c>
      <c r="AG217" s="271"/>
      <c r="AH217" s="271"/>
      <c r="AI217" s="271"/>
      <c r="AJ217" s="273"/>
      <c r="AK217" s="263">
        <f t="shared" si="64"/>
        <v>1</v>
      </c>
      <c r="AL217" s="263">
        <f t="shared" si="6"/>
        <v>3</v>
      </c>
      <c r="AM217" s="263">
        <f t="shared" si="65"/>
        <v>3</v>
      </c>
      <c r="AN217" s="87"/>
      <c r="AO217" s="87"/>
      <c r="AP217" s="87"/>
      <c r="AQ217" s="87"/>
      <c r="AR217" s="87"/>
      <c r="AS217" s="19"/>
      <c r="AT217" s="19"/>
      <c r="AU217" s="19"/>
      <c r="AV217" s="19"/>
      <c r="AW217" s="19"/>
      <c r="AX217" s="19"/>
      <c r="AY217" s="19"/>
      <c r="AZ217" s="19"/>
      <c r="BA217" s="19"/>
      <c r="BB217" s="19"/>
      <c r="BC217" s="19"/>
      <c r="BD217" s="19"/>
      <c r="BE217" s="19"/>
      <c r="BF217" s="19"/>
      <c r="BG217" s="19"/>
      <c r="BH217" s="19"/>
      <c r="BI217" s="19"/>
      <c r="BJ217" s="19"/>
      <c r="BK217" s="19"/>
      <c r="BL217" s="19"/>
    </row>
    <row r="218" spans="1:64" ht="30" customHeight="1">
      <c r="A218" s="83"/>
      <c r="B218" s="259"/>
      <c r="C218" s="265"/>
      <c r="D218" s="265"/>
      <c r="E218" s="308"/>
      <c r="F218" s="275">
        <v>3</v>
      </c>
      <c r="G218" s="1371" t="s">
        <v>696</v>
      </c>
      <c r="H218" s="1287"/>
      <c r="I218" s="1287"/>
      <c r="J218" s="1287"/>
      <c r="K218" s="1287"/>
      <c r="L218" s="1287"/>
      <c r="M218" s="1287"/>
      <c r="N218" s="1287"/>
      <c r="O218" s="1287"/>
      <c r="P218" s="1287"/>
      <c r="Q218" s="1287"/>
      <c r="R218" s="1287"/>
      <c r="S218" s="1287"/>
      <c r="T218" s="1287"/>
      <c r="U218" s="1287"/>
      <c r="V218" s="1287"/>
      <c r="W218" s="1287"/>
      <c r="X218" s="1287"/>
      <c r="Y218" s="1287"/>
      <c r="Z218" s="1287"/>
      <c r="AA218" s="1287"/>
      <c r="AB218" s="1287"/>
      <c r="AC218" s="261"/>
      <c r="AD218" s="270" t="s">
        <v>7</v>
      </c>
      <c r="AE218" s="273"/>
      <c r="AF218" s="272" t="str">
        <f t="shared" si="63"/>
        <v>Baik</v>
      </c>
      <c r="AG218" s="271"/>
      <c r="AH218" s="271"/>
      <c r="AI218" s="271"/>
      <c r="AJ218" s="273"/>
      <c r="AK218" s="263">
        <f t="shared" si="64"/>
        <v>1</v>
      </c>
      <c r="AL218" s="263">
        <f t="shared" si="6"/>
        <v>3</v>
      </c>
      <c r="AM218" s="263">
        <f t="shared" si="65"/>
        <v>3</v>
      </c>
      <c r="AN218" s="87"/>
      <c r="AO218" s="87"/>
      <c r="AP218" s="87"/>
      <c r="AQ218" s="87"/>
      <c r="AR218" s="87"/>
      <c r="AS218" s="19"/>
      <c r="AT218" s="19"/>
      <c r="AU218" s="19"/>
      <c r="AV218" s="19"/>
      <c r="AW218" s="19"/>
      <c r="AX218" s="19"/>
      <c r="AY218" s="19"/>
      <c r="AZ218" s="19"/>
      <c r="BA218" s="19"/>
      <c r="BB218" s="19"/>
      <c r="BC218" s="19"/>
      <c r="BD218" s="19"/>
      <c r="BE218" s="19"/>
      <c r="BF218" s="19"/>
      <c r="BG218" s="19"/>
      <c r="BH218" s="19"/>
      <c r="BI218" s="19"/>
      <c r="BJ218" s="19"/>
      <c r="BK218" s="19"/>
      <c r="BL218" s="19"/>
    </row>
    <row r="219" spans="1:64" ht="30" customHeight="1">
      <c r="A219" s="83"/>
      <c r="B219" s="259"/>
      <c r="C219" s="265"/>
      <c r="D219" s="277"/>
      <c r="E219" s="313"/>
      <c r="F219" s="267">
        <v>4</v>
      </c>
      <c r="G219" s="1391" t="s">
        <v>697</v>
      </c>
      <c r="H219" s="1312"/>
      <c r="I219" s="1312"/>
      <c r="J219" s="1312"/>
      <c r="K219" s="1312"/>
      <c r="L219" s="1312"/>
      <c r="M219" s="1312"/>
      <c r="N219" s="1312"/>
      <c r="O219" s="1312"/>
      <c r="P219" s="1312"/>
      <c r="Q219" s="1312"/>
      <c r="R219" s="1312"/>
      <c r="S219" s="1312"/>
      <c r="T219" s="1312"/>
      <c r="U219" s="1312"/>
      <c r="V219" s="1312"/>
      <c r="W219" s="1312"/>
      <c r="X219" s="1312"/>
      <c r="Y219" s="1312"/>
      <c r="Z219" s="1312"/>
      <c r="AA219" s="1312"/>
      <c r="AB219" s="1312"/>
      <c r="AC219" s="300"/>
      <c r="AD219" s="270" t="s">
        <v>7</v>
      </c>
      <c r="AE219" s="273"/>
      <c r="AF219" s="272" t="str">
        <f t="shared" si="63"/>
        <v>Baik</v>
      </c>
      <c r="AG219" s="271"/>
      <c r="AH219" s="271"/>
      <c r="AI219" s="271"/>
      <c r="AJ219" s="273"/>
      <c r="AK219" s="263">
        <f t="shared" si="64"/>
        <v>1</v>
      </c>
      <c r="AL219" s="263">
        <f t="shared" si="6"/>
        <v>3</v>
      </c>
      <c r="AM219" s="263">
        <f t="shared" si="65"/>
        <v>3</v>
      </c>
      <c r="AN219" s="87"/>
      <c r="AO219" s="87"/>
      <c r="AP219" s="87"/>
      <c r="AQ219" s="87"/>
      <c r="AR219" s="87"/>
      <c r="AS219" s="19"/>
      <c r="AT219" s="19"/>
      <c r="AU219" s="19"/>
      <c r="AV219" s="19"/>
      <c r="AW219" s="19"/>
      <c r="AX219" s="19"/>
      <c r="AY219" s="19"/>
      <c r="AZ219" s="19"/>
      <c r="BA219" s="19"/>
      <c r="BB219" s="19"/>
      <c r="BC219" s="19"/>
      <c r="BD219" s="19"/>
      <c r="BE219" s="19"/>
      <c r="BF219" s="19"/>
      <c r="BG219" s="19"/>
      <c r="BH219" s="19"/>
      <c r="BI219" s="19"/>
      <c r="BJ219" s="19"/>
      <c r="BK219" s="19"/>
      <c r="BL219" s="19"/>
    </row>
    <row r="220" spans="1:64" ht="24" hidden="1" customHeight="1">
      <c r="A220" s="83"/>
      <c r="B220" s="259"/>
      <c r="C220" s="265"/>
      <c r="D220" s="265"/>
      <c r="E220" s="308"/>
      <c r="F220" s="267"/>
      <c r="G220" s="1391"/>
      <c r="H220" s="1312"/>
      <c r="I220" s="1312"/>
      <c r="J220" s="1312"/>
      <c r="K220" s="1312"/>
      <c r="L220" s="1312"/>
      <c r="M220" s="1312"/>
      <c r="N220" s="1312"/>
      <c r="O220" s="1312"/>
      <c r="P220" s="1312"/>
      <c r="Q220" s="1312"/>
      <c r="R220" s="1312"/>
      <c r="S220" s="1312"/>
      <c r="T220" s="1312"/>
      <c r="U220" s="1312"/>
      <c r="V220" s="1312"/>
      <c r="W220" s="1312"/>
      <c r="X220" s="1312"/>
      <c r="Y220" s="1312"/>
      <c r="Z220" s="1312"/>
      <c r="AA220" s="1312"/>
      <c r="AB220" s="1312"/>
      <c r="AC220" s="325"/>
      <c r="AD220" s="270" t="s">
        <v>7</v>
      </c>
      <c r="AE220" s="273"/>
      <c r="AF220" s="272" t="str">
        <f t="shared" si="63"/>
        <v>Baik</v>
      </c>
      <c r="AG220" s="271"/>
      <c r="AH220" s="271"/>
      <c r="AI220" s="271"/>
      <c r="AJ220" s="273"/>
      <c r="AK220" s="263">
        <f t="shared" si="64"/>
        <v>0</v>
      </c>
      <c r="AL220" s="263">
        <f t="shared" si="6"/>
        <v>3</v>
      </c>
      <c r="AM220" s="263">
        <f t="shared" si="65"/>
        <v>0</v>
      </c>
      <c r="AN220" s="87"/>
      <c r="AO220" s="87"/>
      <c r="AP220" s="87"/>
      <c r="AQ220" s="87"/>
      <c r="AR220" s="87"/>
      <c r="AS220" s="19"/>
      <c r="AT220" s="19"/>
      <c r="AU220" s="19"/>
      <c r="AV220" s="19"/>
      <c r="AW220" s="19"/>
      <c r="AX220" s="19"/>
      <c r="AY220" s="19"/>
      <c r="AZ220" s="19"/>
      <c r="BA220" s="19"/>
      <c r="BB220" s="19"/>
      <c r="BC220" s="19"/>
      <c r="BD220" s="19"/>
      <c r="BE220" s="19"/>
      <c r="BF220" s="19"/>
      <c r="BG220" s="19"/>
      <c r="BH220" s="19"/>
      <c r="BI220" s="19"/>
      <c r="BJ220" s="19"/>
      <c r="BK220" s="19"/>
      <c r="BL220" s="19"/>
    </row>
    <row r="221" spans="1:64" ht="24" hidden="1" customHeight="1">
      <c r="A221" s="83"/>
      <c r="B221" s="259"/>
      <c r="C221" s="265"/>
      <c r="D221" s="265"/>
      <c r="E221" s="308"/>
      <c r="F221" s="275"/>
      <c r="G221" s="1387"/>
      <c r="H221" s="1287"/>
      <c r="I221" s="1287"/>
      <c r="J221" s="1287"/>
      <c r="K221" s="1287"/>
      <c r="L221" s="1287"/>
      <c r="M221" s="1287"/>
      <c r="N221" s="1287"/>
      <c r="O221" s="1287"/>
      <c r="P221" s="1287"/>
      <c r="Q221" s="1287"/>
      <c r="R221" s="1287"/>
      <c r="S221" s="1287"/>
      <c r="T221" s="1287"/>
      <c r="U221" s="1287"/>
      <c r="V221" s="1287"/>
      <c r="W221" s="1287"/>
      <c r="X221" s="1287"/>
      <c r="Y221" s="1287"/>
      <c r="Z221" s="1287"/>
      <c r="AA221" s="1287"/>
      <c r="AB221" s="1287"/>
      <c r="AC221" s="344"/>
      <c r="AD221" s="270" t="s">
        <v>7</v>
      </c>
      <c r="AE221" s="273"/>
      <c r="AF221" s="272" t="str">
        <f t="shared" si="63"/>
        <v>Baik</v>
      </c>
      <c r="AG221" s="271"/>
      <c r="AH221" s="271"/>
      <c r="AI221" s="271"/>
      <c r="AJ221" s="273"/>
      <c r="AK221" s="263">
        <f t="shared" si="64"/>
        <v>0</v>
      </c>
      <c r="AL221" s="263">
        <f t="shared" si="6"/>
        <v>3</v>
      </c>
      <c r="AM221" s="263">
        <f t="shared" si="65"/>
        <v>0</v>
      </c>
      <c r="AN221" s="87"/>
      <c r="AO221" s="87"/>
      <c r="AP221" s="87"/>
      <c r="AQ221" s="87"/>
      <c r="AR221" s="87"/>
      <c r="AS221" s="19"/>
      <c r="AT221" s="19"/>
      <c r="AU221" s="19"/>
      <c r="AV221" s="19"/>
      <c r="AW221" s="19"/>
      <c r="AX221" s="19"/>
      <c r="AY221" s="19"/>
      <c r="AZ221" s="19"/>
      <c r="BA221" s="19"/>
      <c r="BB221" s="19"/>
      <c r="BC221" s="19"/>
      <c r="BD221" s="19"/>
      <c r="BE221" s="19"/>
      <c r="BF221" s="19"/>
      <c r="BG221" s="19"/>
      <c r="BH221" s="19"/>
      <c r="BI221" s="19"/>
      <c r="BJ221" s="19"/>
      <c r="BK221" s="19"/>
      <c r="BL221" s="19"/>
    </row>
    <row r="222" spans="1:64" ht="18" hidden="1" customHeight="1">
      <c r="A222" s="83"/>
      <c r="B222" s="259"/>
      <c r="C222" s="265"/>
      <c r="D222" s="265"/>
      <c r="E222" s="308"/>
      <c r="F222" s="330"/>
      <c r="G222" s="350"/>
      <c r="H222" s="350"/>
      <c r="I222" s="350"/>
      <c r="J222" s="350"/>
      <c r="K222" s="350"/>
      <c r="L222" s="350"/>
      <c r="M222" s="350"/>
      <c r="N222" s="350"/>
      <c r="O222" s="350"/>
      <c r="P222" s="350"/>
      <c r="Q222" s="350"/>
      <c r="R222" s="350"/>
      <c r="S222" s="350"/>
      <c r="T222" s="350"/>
      <c r="U222" s="350"/>
      <c r="V222" s="350"/>
      <c r="W222" s="350"/>
      <c r="X222" s="350"/>
      <c r="Y222" s="350"/>
      <c r="Z222" s="350"/>
      <c r="AA222" s="350"/>
      <c r="AB222" s="350"/>
      <c r="AC222" s="351"/>
      <c r="AD222" s="270" t="s">
        <v>7</v>
      </c>
      <c r="AE222" s="273"/>
      <c r="AF222" s="272" t="str">
        <f t="shared" si="63"/>
        <v>Baik</v>
      </c>
      <c r="AG222" s="271"/>
      <c r="AH222" s="271"/>
      <c r="AI222" s="271"/>
      <c r="AJ222" s="273"/>
      <c r="AK222" s="263">
        <f>SUM(AK216:AK221)</f>
        <v>4</v>
      </c>
      <c r="AL222" s="263">
        <f t="shared" si="6"/>
        <v>3</v>
      </c>
      <c r="AM222" s="263">
        <f>SUM(AM216:AM221)</f>
        <v>12</v>
      </c>
      <c r="AN222" s="337">
        <f>AM222/(AK222*4)*(100)</f>
        <v>75</v>
      </c>
      <c r="AO222" s="294">
        <f>IF(AN222&gt;=75,2,IF(AN222&gt;=33,1,0))</f>
        <v>2</v>
      </c>
      <c r="AP222" s="87"/>
      <c r="AQ222" s="87"/>
      <c r="AR222" s="87"/>
      <c r="AS222" s="19"/>
      <c r="AT222" s="19"/>
      <c r="AU222" s="19"/>
      <c r="AV222" s="19"/>
      <c r="AW222" s="19"/>
      <c r="AX222" s="19"/>
      <c r="AY222" s="19"/>
      <c r="AZ222" s="19"/>
      <c r="BA222" s="19"/>
      <c r="BB222" s="19"/>
      <c r="BC222" s="19"/>
      <c r="BD222" s="19"/>
      <c r="BE222" s="19"/>
      <c r="BF222" s="19"/>
      <c r="BG222" s="19"/>
      <c r="BH222" s="19"/>
      <c r="BI222" s="19"/>
      <c r="BJ222" s="19"/>
      <c r="BK222" s="19"/>
      <c r="BL222" s="19"/>
    </row>
    <row r="223" spans="1:64" ht="43.5" customHeight="1">
      <c r="A223" s="83"/>
      <c r="B223" s="259"/>
      <c r="C223" s="260"/>
      <c r="D223" s="297" t="s">
        <v>698</v>
      </c>
      <c r="E223" s="1374" t="s">
        <v>699</v>
      </c>
      <c r="F223" s="1287"/>
      <c r="G223" s="1287"/>
      <c r="H223" s="1287"/>
      <c r="I223" s="1287"/>
      <c r="J223" s="1287"/>
      <c r="K223" s="1287"/>
      <c r="L223" s="1287"/>
      <c r="M223" s="1287"/>
      <c r="N223" s="1287"/>
      <c r="O223" s="1287"/>
      <c r="P223" s="1287"/>
      <c r="Q223" s="1287"/>
      <c r="R223" s="1287"/>
      <c r="S223" s="1287"/>
      <c r="T223" s="1287"/>
      <c r="U223" s="1287"/>
      <c r="V223" s="1287"/>
      <c r="W223" s="1287"/>
      <c r="X223" s="1287"/>
      <c r="Y223" s="1287"/>
      <c r="Z223" s="1287"/>
      <c r="AA223" s="1287"/>
      <c r="AB223" s="1287"/>
      <c r="AC223" s="319"/>
      <c r="AD223" s="270"/>
      <c r="AE223" s="273"/>
      <c r="AF223" s="276"/>
      <c r="AG223" s="271"/>
      <c r="AH223" s="271"/>
      <c r="AI223" s="271"/>
      <c r="AJ223" s="273"/>
      <c r="AK223" s="263"/>
      <c r="AL223" s="263" t="str">
        <f t="shared" si="6"/>
        <v>0</v>
      </c>
      <c r="AM223" s="263"/>
      <c r="AN223" s="87"/>
      <c r="AO223" s="87"/>
      <c r="AP223" s="87"/>
      <c r="AQ223" s="87"/>
      <c r="AR223" s="87"/>
      <c r="AS223" s="19"/>
      <c r="AT223" s="19"/>
      <c r="AU223" s="19"/>
      <c r="AV223" s="19"/>
      <c r="AW223" s="19"/>
      <c r="AX223" s="19"/>
      <c r="AY223" s="19"/>
      <c r="AZ223" s="19"/>
      <c r="BA223" s="19"/>
      <c r="BB223" s="19"/>
      <c r="BC223" s="19"/>
      <c r="BD223" s="19"/>
      <c r="BE223" s="19"/>
      <c r="BF223" s="19"/>
      <c r="BG223" s="19"/>
      <c r="BH223" s="19"/>
      <c r="BI223" s="19"/>
      <c r="BJ223" s="19"/>
      <c r="BK223" s="19"/>
      <c r="BL223" s="19"/>
    </row>
    <row r="224" spans="1:64" ht="25.5" customHeight="1">
      <c r="A224" s="83"/>
      <c r="B224" s="259"/>
      <c r="C224" s="265"/>
      <c r="D224" s="265"/>
      <c r="E224" s="354" t="s">
        <v>538</v>
      </c>
      <c r="F224" s="388">
        <v>1</v>
      </c>
      <c r="G224" s="1372" t="s">
        <v>700</v>
      </c>
      <c r="H224" s="1312"/>
      <c r="I224" s="1312"/>
      <c r="J224" s="1312"/>
      <c r="K224" s="1312"/>
      <c r="L224" s="1312"/>
      <c r="M224" s="1312"/>
      <c r="N224" s="1312"/>
      <c r="O224" s="1312"/>
      <c r="P224" s="1312"/>
      <c r="Q224" s="1312"/>
      <c r="R224" s="1312"/>
      <c r="S224" s="1312"/>
      <c r="T224" s="1312"/>
      <c r="U224" s="1312"/>
      <c r="V224" s="1312"/>
      <c r="W224" s="1312"/>
      <c r="X224" s="1312"/>
      <c r="Y224" s="1312"/>
      <c r="Z224" s="1312"/>
      <c r="AA224" s="1312"/>
      <c r="AB224" s="1312"/>
      <c r="AC224" s="300"/>
      <c r="AD224" s="270" t="s">
        <v>7</v>
      </c>
      <c r="AE224" s="262"/>
      <c r="AF224" s="272" t="str">
        <f t="shared" ref="AF224:AF231" si="66">IF(AD224="A","Sempurna",IF(AD224="A-","mendekati sempurna",IF(AD224="B+","Baik sekali",IF(AD224="B","Baik",IF(AD224="B-","Memadai, hampir baik",IF(AD224="C+","Memadai, cukup plus",IF(AD224="C","Cukup",IF(AD224="D","Kurang","Tak ada bukti kinerja"))))))))</f>
        <v>Baik</v>
      </c>
      <c r="AG224" s="271"/>
      <c r="AH224" s="271"/>
      <c r="AI224" s="271"/>
      <c r="AJ224" s="262"/>
      <c r="AK224" s="263">
        <f t="shared" ref="AK224:AK230" si="67">COUNTA(G224)</f>
        <v>1</v>
      </c>
      <c r="AL224" s="263">
        <f t="shared" si="6"/>
        <v>3</v>
      </c>
      <c r="AM224" s="263">
        <f t="shared" ref="AM224:AM230" si="68">AK224*AL224</f>
        <v>3</v>
      </c>
      <c r="AN224" s="87"/>
      <c r="AO224" s="87"/>
      <c r="AP224" s="87"/>
      <c r="AQ224" s="87"/>
      <c r="AR224" s="87"/>
      <c r="AS224" s="19"/>
      <c r="AT224" s="19"/>
      <c r="AU224" s="19"/>
      <c r="AV224" s="19"/>
      <c r="AW224" s="19"/>
      <c r="AX224" s="19"/>
      <c r="AY224" s="19"/>
      <c r="AZ224" s="19"/>
      <c r="BA224" s="19"/>
      <c r="BB224" s="19"/>
      <c r="BC224" s="19"/>
      <c r="BD224" s="19"/>
      <c r="BE224" s="19"/>
      <c r="BF224" s="19"/>
      <c r="BG224" s="19"/>
      <c r="BH224" s="19"/>
      <c r="BI224" s="19"/>
      <c r="BJ224" s="19"/>
      <c r="BK224" s="19"/>
      <c r="BL224" s="19"/>
    </row>
    <row r="225" spans="1:64" ht="19.5" customHeight="1">
      <c r="A225" s="83"/>
      <c r="B225" s="259"/>
      <c r="C225" s="265"/>
      <c r="D225" s="265"/>
      <c r="E225" s="394"/>
      <c r="F225" s="239">
        <v>2</v>
      </c>
      <c r="G225" s="1387" t="s">
        <v>701</v>
      </c>
      <c r="H225" s="1287"/>
      <c r="I225" s="1287"/>
      <c r="J225" s="1287"/>
      <c r="K225" s="1287"/>
      <c r="L225" s="1287"/>
      <c r="M225" s="1287"/>
      <c r="N225" s="1287"/>
      <c r="O225" s="1287"/>
      <c r="P225" s="1287"/>
      <c r="Q225" s="1287"/>
      <c r="R225" s="1287"/>
      <c r="S225" s="1287"/>
      <c r="T225" s="1287"/>
      <c r="U225" s="1287"/>
      <c r="V225" s="1287"/>
      <c r="W225" s="1287"/>
      <c r="X225" s="1287"/>
      <c r="Y225" s="1287"/>
      <c r="Z225" s="1287"/>
      <c r="AA225" s="1287"/>
      <c r="AB225" s="1287"/>
      <c r="AC225" s="344"/>
      <c r="AD225" s="270" t="s">
        <v>7</v>
      </c>
      <c r="AE225" s="357"/>
      <c r="AF225" s="272" t="str">
        <f t="shared" si="66"/>
        <v>Baik</v>
      </c>
      <c r="AG225" s="271"/>
      <c r="AH225" s="271"/>
      <c r="AI225" s="271"/>
      <c r="AJ225" s="357"/>
      <c r="AK225" s="263">
        <f t="shared" si="67"/>
        <v>1</v>
      </c>
      <c r="AL225" s="263">
        <f t="shared" si="6"/>
        <v>3</v>
      </c>
      <c r="AM225" s="263">
        <f t="shared" si="68"/>
        <v>3</v>
      </c>
      <c r="AN225" s="87"/>
      <c r="AO225" s="87"/>
      <c r="AP225" s="87"/>
      <c r="AQ225" s="87"/>
      <c r="AR225" s="87"/>
      <c r="AS225" s="19"/>
      <c r="AT225" s="19"/>
      <c r="AU225" s="19"/>
      <c r="AV225" s="19"/>
      <c r="AW225" s="19"/>
      <c r="AX225" s="19"/>
      <c r="AY225" s="19"/>
      <c r="AZ225" s="19"/>
      <c r="BA225" s="19"/>
      <c r="BB225" s="19"/>
      <c r="BC225" s="19"/>
      <c r="BD225" s="19"/>
      <c r="BE225" s="19"/>
      <c r="BF225" s="19"/>
      <c r="BG225" s="19"/>
      <c r="BH225" s="19"/>
      <c r="BI225" s="19"/>
      <c r="BJ225" s="19"/>
      <c r="BK225" s="19"/>
      <c r="BL225" s="19"/>
    </row>
    <row r="226" spans="1:64" ht="21.75" customHeight="1">
      <c r="A226" s="83"/>
      <c r="B226" s="259"/>
      <c r="C226" s="265"/>
      <c r="D226" s="265"/>
      <c r="E226" s="394"/>
      <c r="F226" s="239">
        <v>3</v>
      </c>
      <c r="G226" s="1371" t="s">
        <v>702</v>
      </c>
      <c r="H226" s="1287"/>
      <c r="I226" s="1287"/>
      <c r="J226" s="1287"/>
      <c r="K226" s="1287"/>
      <c r="L226" s="1287"/>
      <c r="M226" s="1287"/>
      <c r="N226" s="1287"/>
      <c r="O226" s="1287"/>
      <c r="P226" s="1287"/>
      <c r="Q226" s="1287"/>
      <c r="R226" s="1287"/>
      <c r="S226" s="1287"/>
      <c r="T226" s="1287"/>
      <c r="U226" s="1287"/>
      <c r="V226" s="1287"/>
      <c r="W226" s="1287"/>
      <c r="X226" s="1287"/>
      <c r="Y226" s="1287"/>
      <c r="Z226" s="1287"/>
      <c r="AA226" s="1287"/>
      <c r="AB226" s="1287"/>
      <c r="AC226" s="261"/>
      <c r="AD226" s="270" t="s">
        <v>7</v>
      </c>
      <c r="AE226" s="357"/>
      <c r="AF226" s="272" t="str">
        <f t="shared" si="66"/>
        <v>Baik</v>
      </c>
      <c r="AG226" s="271"/>
      <c r="AH226" s="271"/>
      <c r="AI226" s="271"/>
      <c r="AJ226" s="357"/>
      <c r="AK226" s="263">
        <f t="shared" si="67"/>
        <v>1</v>
      </c>
      <c r="AL226" s="263">
        <f t="shared" si="6"/>
        <v>3</v>
      </c>
      <c r="AM226" s="263">
        <f t="shared" si="68"/>
        <v>3</v>
      </c>
      <c r="AN226" s="87"/>
      <c r="AO226" s="87"/>
      <c r="AP226" s="87"/>
      <c r="AQ226" s="87"/>
      <c r="AR226" s="87"/>
      <c r="AS226" s="19"/>
      <c r="AT226" s="19"/>
      <c r="AU226" s="19"/>
      <c r="AV226" s="19"/>
      <c r="AW226" s="19"/>
      <c r="AX226" s="19"/>
      <c r="AY226" s="19"/>
      <c r="AZ226" s="19"/>
      <c r="BA226" s="19"/>
      <c r="BB226" s="19"/>
      <c r="BC226" s="19"/>
      <c r="BD226" s="19"/>
      <c r="BE226" s="19"/>
      <c r="BF226" s="19"/>
      <c r="BG226" s="19"/>
      <c r="BH226" s="19"/>
      <c r="BI226" s="19"/>
      <c r="BJ226" s="19"/>
      <c r="BK226" s="19"/>
      <c r="BL226" s="19"/>
    </row>
    <row r="227" spans="1:64" ht="19.5" customHeight="1">
      <c r="A227" s="83"/>
      <c r="B227" s="259"/>
      <c r="C227" s="265"/>
      <c r="D227" s="265"/>
      <c r="E227" s="394"/>
      <c r="F227" s="239">
        <v>4</v>
      </c>
      <c r="G227" s="1371" t="s">
        <v>703</v>
      </c>
      <c r="H227" s="1287"/>
      <c r="I227" s="1287"/>
      <c r="J227" s="1287"/>
      <c r="K227" s="1287"/>
      <c r="L227" s="1287"/>
      <c r="M227" s="1287"/>
      <c r="N227" s="1287"/>
      <c r="O227" s="1287"/>
      <c r="P227" s="1287"/>
      <c r="Q227" s="1287"/>
      <c r="R227" s="1287"/>
      <c r="S227" s="1287"/>
      <c r="T227" s="1287"/>
      <c r="U227" s="1287"/>
      <c r="V227" s="1287"/>
      <c r="W227" s="1287"/>
      <c r="X227" s="1287"/>
      <c r="Y227" s="1287"/>
      <c r="Z227" s="1287"/>
      <c r="AA227" s="1287"/>
      <c r="AB227" s="1287"/>
      <c r="AC227" s="261"/>
      <c r="AD227" s="270" t="s">
        <v>7</v>
      </c>
      <c r="AE227" s="262"/>
      <c r="AF227" s="272" t="str">
        <f t="shared" si="66"/>
        <v>Baik</v>
      </c>
      <c r="AG227" s="271"/>
      <c r="AH227" s="271"/>
      <c r="AI227" s="271"/>
      <c r="AJ227" s="262"/>
      <c r="AK227" s="263">
        <f t="shared" si="67"/>
        <v>1</v>
      </c>
      <c r="AL227" s="263">
        <f t="shared" si="6"/>
        <v>3</v>
      </c>
      <c r="AM227" s="263">
        <f t="shared" si="68"/>
        <v>3</v>
      </c>
      <c r="AN227" s="87"/>
      <c r="AO227" s="87"/>
      <c r="AP227" s="87"/>
      <c r="AQ227" s="87"/>
      <c r="AR227" s="87"/>
      <c r="AS227" s="19"/>
      <c r="AT227" s="19"/>
      <c r="AU227" s="19"/>
      <c r="AV227" s="19"/>
      <c r="AW227" s="19"/>
      <c r="AX227" s="19"/>
      <c r="AY227" s="19"/>
      <c r="AZ227" s="19"/>
      <c r="BA227" s="19"/>
      <c r="BB227" s="19"/>
      <c r="BC227" s="19"/>
      <c r="BD227" s="19"/>
      <c r="BE227" s="19"/>
      <c r="BF227" s="19"/>
      <c r="BG227" s="19"/>
      <c r="BH227" s="19"/>
      <c r="BI227" s="19"/>
      <c r="BJ227" s="19"/>
      <c r="BK227" s="19"/>
      <c r="BL227" s="19"/>
    </row>
    <row r="228" spans="1:64" ht="19.5" customHeight="1">
      <c r="A228" s="83"/>
      <c r="B228" s="259"/>
      <c r="C228" s="265"/>
      <c r="D228" s="265"/>
      <c r="E228" s="394"/>
      <c r="F228" s="239">
        <v>5</v>
      </c>
      <c r="G228" s="1371" t="s">
        <v>704</v>
      </c>
      <c r="H228" s="1287"/>
      <c r="I228" s="1287"/>
      <c r="J228" s="1287"/>
      <c r="K228" s="1287"/>
      <c r="L228" s="1287"/>
      <c r="M228" s="1287"/>
      <c r="N228" s="1287"/>
      <c r="O228" s="1287"/>
      <c r="P228" s="1287"/>
      <c r="Q228" s="1287"/>
      <c r="R228" s="1287"/>
      <c r="S228" s="1287"/>
      <c r="T228" s="1287"/>
      <c r="U228" s="1287"/>
      <c r="V228" s="1287"/>
      <c r="W228" s="1287"/>
      <c r="X228" s="1287"/>
      <c r="Y228" s="1287"/>
      <c r="Z228" s="1287"/>
      <c r="AA228" s="1287"/>
      <c r="AB228" s="1287"/>
      <c r="AC228" s="261"/>
      <c r="AD228" s="270" t="s">
        <v>7</v>
      </c>
      <c r="AE228" s="262"/>
      <c r="AF228" s="272" t="str">
        <f t="shared" si="66"/>
        <v>Baik</v>
      </c>
      <c r="AG228" s="271"/>
      <c r="AH228" s="271"/>
      <c r="AI228" s="271"/>
      <c r="AJ228" s="262"/>
      <c r="AK228" s="263">
        <f t="shared" si="67"/>
        <v>1</v>
      </c>
      <c r="AL228" s="263">
        <f t="shared" si="6"/>
        <v>3</v>
      </c>
      <c r="AM228" s="263">
        <f t="shared" si="68"/>
        <v>3</v>
      </c>
      <c r="AN228" s="87"/>
      <c r="AO228" s="87"/>
      <c r="AP228" s="87"/>
      <c r="AQ228" s="87"/>
      <c r="AR228" s="87"/>
      <c r="AS228" s="19"/>
      <c r="AT228" s="19"/>
      <c r="AU228" s="19"/>
      <c r="AV228" s="19"/>
      <c r="AW228" s="19"/>
      <c r="AX228" s="19"/>
      <c r="AY228" s="19"/>
      <c r="AZ228" s="19"/>
      <c r="BA228" s="19"/>
      <c r="BB228" s="19"/>
      <c r="BC228" s="19"/>
      <c r="BD228" s="19"/>
      <c r="BE228" s="19"/>
      <c r="BF228" s="19"/>
      <c r="BG228" s="19"/>
      <c r="BH228" s="19"/>
      <c r="BI228" s="19"/>
      <c r="BJ228" s="19"/>
      <c r="BK228" s="19"/>
      <c r="BL228" s="19"/>
    </row>
    <row r="229" spans="1:64" ht="21.75" hidden="1" customHeight="1">
      <c r="A229" s="83"/>
      <c r="B229" s="259"/>
      <c r="C229" s="265"/>
      <c r="D229" s="265"/>
      <c r="E229" s="394"/>
      <c r="F229" s="395"/>
      <c r="G229" s="1371"/>
      <c r="H229" s="1287"/>
      <c r="I229" s="1287"/>
      <c r="J229" s="1287"/>
      <c r="K229" s="1287"/>
      <c r="L229" s="1287"/>
      <c r="M229" s="1287"/>
      <c r="N229" s="1287"/>
      <c r="O229" s="1287"/>
      <c r="P229" s="1287"/>
      <c r="Q229" s="1287"/>
      <c r="R229" s="1287"/>
      <c r="S229" s="1287"/>
      <c r="T229" s="1287"/>
      <c r="U229" s="1287"/>
      <c r="V229" s="1287"/>
      <c r="W229" s="1287"/>
      <c r="X229" s="1287"/>
      <c r="Y229" s="1287"/>
      <c r="Z229" s="1287"/>
      <c r="AA229" s="1287"/>
      <c r="AB229" s="1287"/>
      <c r="AC229" s="261"/>
      <c r="AD229" s="270" t="s">
        <v>7</v>
      </c>
      <c r="AE229" s="262"/>
      <c r="AF229" s="272" t="str">
        <f t="shared" si="66"/>
        <v>Baik</v>
      </c>
      <c r="AG229" s="271"/>
      <c r="AH229" s="271"/>
      <c r="AI229" s="271"/>
      <c r="AJ229" s="262"/>
      <c r="AK229" s="263">
        <f t="shared" si="67"/>
        <v>0</v>
      </c>
      <c r="AL229" s="263">
        <f t="shared" si="6"/>
        <v>3</v>
      </c>
      <c r="AM229" s="263">
        <f t="shared" si="68"/>
        <v>0</v>
      </c>
      <c r="AN229" s="87"/>
      <c r="AO229" s="87"/>
      <c r="AP229" s="87"/>
      <c r="AQ229" s="87"/>
      <c r="AR229" s="87"/>
      <c r="AS229" s="19"/>
      <c r="AT229" s="19"/>
      <c r="AU229" s="19"/>
      <c r="AV229" s="19"/>
      <c r="AW229" s="19"/>
      <c r="AX229" s="19"/>
      <c r="AY229" s="19"/>
      <c r="AZ229" s="19"/>
      <c r="BA229" s="19"/>
      <c r="BB229" s="19"/>
      <c r="BC229" s="19"/>
      <c r="BD229" s="19"/>
      <c r="BE229" s="19"/>
      <c r="BF229" s="19"/>
      <c r="BG229" s="19"/>
      <c r="BH229" s="19"/>
      <c r="BI229" s="19"/>
      <c r="BJ229" s="19"/>
      <c r="BK229" s="19"/>
      <c r="BL229" s="19"/>
    </row>
    <row r="230" spans="1:64" ht="21.75" hidden="1" customHeight="1">
      <c r="A230" s="83"/>
      <c r="B230" s="259"/>
      <c r="C230" s="265"/>
      <c r="D230" s="265"/>
      <c r="E230" s="394"/>
      <c r="F230" s="395"/>
      <c r="G230" s="1408"/>
      <c r="H230" s="1287"/>
      <c r="I230" s="1287"/>
      <c r="J230" s="1287"/>
      <c r="K230" s="1287"/>
      <c r="L230" s="1287"/>
      <c r="M230" s="1287"/>
      <c r="N230" s="1287"/>
      <c r="O230" s="1287"/>
      <c r="P230" s="1287"/>
      <c r="Q230" s="1287"/>
      <c r="R230" s="1287"/>
      <c r="S230" s="1287"/>
      <c r="T230" s="1287"/>
      <c r="U230" s="1287"/>
      <c r="V230" s="1287"/>
      <c r="W230" s="1287"/>
      <c r="X230" s="1287"/>
      <c r="Y230" s="1287"/>
      <c r="Z230" s="1287"/>
      <c r="AA230" s="1287"/>
      <c r="AB230" s="1287"/>
      <c r="AC230" s="319"/>
      <c r="AD230" s="270" t="s">
        <v>7</v>
      </c>
      <c r="AE230" s="262"/>
      <c r="AF230" s="272" t="str">
        <f t="shared" si="66"/>
        <v>Baik</v>
      </c>
      <c r="AG230" s="271"/>
      <c r="AH230" s="271"/>
      <c r="AI230" s="271"/>
      <c r="AJ230" s="262"/>
      <c r="AK230" s="263">
        <f t="shared" si="67"/>
        <v>0</v>
      </c>
      <c r="AL230" s="263">
        <f t="shared" si="6"/>
        <v>3</v>
      </c>
      <c r="AM230" s="263">
        <f t="shared" si="68"/>
        <v>0</v>
      </c>
      <c r="AN230" s="87"/>
      <c r="AO230" s="87"/>
      <c r="AP230" s="87"/>
      <c r="AQ230" s="87"/>
      <c r="AR230" s="87"/>
      <c r="AS230" s="19"/>
      <c r="AT230" s="19"/>
      <c r="AU230" s="19"/>
      <c r="AV230" s="19"/>
      <c r="AW230" s="19"/>
      <c r="AX230" s="19"/>
      <c r="AY230" s="19"/>
      <c r="AZ230" s="19"/>
      <c r="BA230" s="19"/>
      <c r="BB230" s="19"/>
      <c r="BC230" s="19"/>
      <c r="BD230" s="19"/>
      <c r="BE230" s="19"/>
      <c r="BF230" s="19"/>
      <c r="BG230" s="19"/>
      <c r="BH230" s="19"/>
      <c r="BI230" s="19"/>
      <c r="BJ230" s="19"/>
      <c r="BK230" s="19"/>
      <c r="BL230" s="19"/>
    </row>
    <row r="231" spans="1:64" ht="18" hidden="1" customHeight="1">
      <c r="A231" s="83"/>
      <c r="B231" s="259"/>
      <c r="C231" s="265"/>
      <c r="D231" s="265"/>
      <c r="E231" s="394"/>
      <c r="F231" s="396"/>
      <c r="G231" s="397"/>
      <c r="H231" s="397"/>
      <c r="I231" s="397"/>
      <c r="J231" s="397"/>
      <c r="K231" s="397"/>
      <c r="L231" s="397"/>
      <c r="M231" s="397"/>
      <c r="N231" s="398"/>
      <c r="O231" s="399"/>
      <c r="P231" s="399"/>
      <c r="Q231" s="399"/>
      <c r="R231" s="399"/>
      <c r="S231" s="399"/>
      <c r="T231" s="399"/>
      <c r="U231" s="399"/>
      <c r="V231" s="399"/>
      <c r="W231" s="399"/>
      <c r="X231" s="399"/>
      <c r="Y231" s="399"/>
      <c r="Z231" s="399"/>
      <c r="AA231" s="399"/>
      <c r="AB231" s="399"/>
      <c r="AC231" s="400"/>
      <c r="AD231" s="270" t="s">
        <v>7</v>
      </c>
      <c r="AE231" s="262"/>
      <c r="AF231" s="272" t="str">
        <f t="shared" si="66"/>
        <v>Baik</v>
      </c>
      <c r="AG231" s="271"/>
      <c r="AH231" s="271"/>
      <c r="AI231" s="271"/>
      <c r="AJ231" s="262"/>
      <c r="AK231" s="263">
        <f>SUM(AK224:AK230)</f>
        <v>5</v>
      </c>
      <c r="AL231" s="263">
        <f t="shared" si="6"/>
        <v>3</v>
      </c>
      <c r="AM231" s="263">
        <f>SUM(AM224:AM230)</f>
        <v>15</v>
      </c>
      <c r="AN231" s="337">
        <f>AM231/(AK231*4)*(100)</f>
        <v>75</v>
      </c>
      <c r="AO231" s="316">
        <f>IF(AN231&gt;80,2,IF(AN231&gt;=33,1,0))</f>
        <v>1</v>
      </c>
      <c r="AP231" s="87"/>
      <c r="AQ231" s="87"/>
      <c r="AR231" s="87"/>
      <c r="AS231" s="19"/>
      <c r="AT231" s="19"/>
      <c r="AU231" s="19"/>
      <c r="AV231" s="19"/>
      <c r="AW231" s="19"/>
      <c r="AX231" s="19"/>
      <c r="AY231" s="19"/>
      <c r="AZ231" s="19"/>
      <c r="BA231" s="19"/>
      <c r="BB231" s="19"/>
      <c r="BC231" s="19"/>
      <c r="BD231" s="19"/>
      <c r="BE231" s="19"/>
      <c r="BF231" s="19"/>
      <c r="BG231" s="19"/>
      <c r="BH231" s="19"/>
      <c r="BI231" s="19"/>
      <c r="BJ231" s="19"/>
      <c r="BK231" s="19"/>
      <c r="BL231" s="19"/>
    </row>
    <row r="232" spans="1:64" ht="30" customHeight="1">
      <c r="A232" s="83"/>
      <c r="B232" s="259"/>
      <c r="C232" s="265"/>
      <c r="D232" s="297" t="s">
        <v>705</v>
      </c>
      <c r="E232" s="1377" t="s">
        <v>706</v>
      </c>
      <c r="F232" s="1287"/>
      <c r="G232" s="1287"/>
      <c r="H232" s="1287"/>
      <c r="I232" s="1287"/>
      <c r="J232" s="1287"/>
      <c r="K232" s="1287"/>
      <c r="L232" s="1287"/>
      <c r="M232" s="1287"/>
      <c r="N232" s="1287"/>
      <c r="O232" s="1287"/>
      <c r="P232" s="1287"/>
      <c r="Q232" s="1287"/>
      <c r="R232" s="1287"/>
      <c r="S232" s="1287"/>
      <c r="T232" s="1287"/>
      <c r="U232" s="1287"/>
      <c r="V232" s="1287"/>
      <c r="W232" s="1287"/>
      <c r="X232" s="1287"/>
      <c r="Y232" s="1287"/>
      <c r="Z232" s="1287"/>
      <c r="AA232" s="1287"/>
      <c r="AB232" s="1287"/>
      <c r="AC232" s="319"/>
      <c r="AD232" s="270"/>
      <c r="AE232" s="273"/>
      <c r="AF232" s="276"/>
      <c r="AG232" s="271"/>
      <c r="AH232" s="271"/>
      <c r="AI232" s="271"/>
      <c r="AJ232" s="262"/>
      <c r="AK232" s="263"/>
      <c r="AL232" s="263" t="str">
        <f t="shared" si="6"/>
        <v>0</v>
      </c>
      <c r="AM232" s="263"/>
      <c r="AN232" s="87"/>
      <c r="AO232" s="87"/>
      <c r="AP232" s="87"/>
      <c r="AQ232" s="87"/>
      <c r="AR232" s="87"/>
      <c r="AS232" s="19"/>
      <c r="AT232" s="19"/>
      <c r="AU232" s="19"/>
      <c r="AV232" s="19"/>
      <c r="AW232" s="19"/>
      <c r="AX232" s="19"/>
      <c r="AY232" s="19"/>
      <c r="AZ232" s="19"/>
      <c r="BA232" s="19"/>
      <c r="BB232" s="19"/>
      <c r="BC232" s="19"/>
      <c r="BD232" s="19"/>
      <c r="BE232" s="19"/>
      <c r="BF232" s="19"/>
      <c r="BG232" s="19"/>
      <c r="BH232" s="19"/>
      <c r="BI232" s="19"/>
      <c r="BJ232" s="19"/>
      <c r="BK232" s="19"/>
      <c r="BL232" s="19"/>
    </row>
    <row r="233" spans="1:64" ht="30" customHeight="1">
      <c r="A233" s="83"/>
      <c r="B233" s="259"/>
      <c r="C233" s="265"/>
      <c r="D233" s="265"/>
      <c r="E233" s="354" t="s">
        <v>538</v>
      </c>
      <c r="F233" s="275">
        <v>1</v>
      </c>
      <c r="G233" s="1386" t="s">
        <v>707</v>
      </c>
      <c r="H233" s="1287"/>
      <c r="I233" s="1287"/>
      <c r="J233" s="1287"/>
      <c r="K233" s="1287"/>
      <c r="L233" s="1287"/>
      <c r="M233" s="1287"/>
      <c r="N233" s="1287"/>
      <c r="O233" s="1287"/>
      <c r="P233" s="1287"/>
      <c r="Q233" s="1287"/>
      <c r="R233" s="1287"/>
      <c r="S233" s="1287"/>
      <c r="T233" s="1287"/>
      <c r="U233" s="1287"/>
      <c r="V233" s="1287"/>
      <c r="W233" s="1287"/>
      <c r="X233" s="1287"/>
      <c r="Y233" s="1287"/>
      <c r="Z233" s="1287"/>
      <c r="AA233" s="1287"/>
      <c r="AB233" s="1287"/>
      <c r="AC233" s="261"/>
      <c r="AD233" s="270" t="s">
        <v>7</v>
      </c>
      <c r="AE233" s="262"/>
      <c r="AF233" s="272" t="str">
        <f t="shared" ref="AF233:AF240" si="69">IF(AD233="A","Sempurna",IF(AD233="A-","mendekati sempurna",IF(AD233="B+","Baik sekali",IF(AD233="B","Baik",IF(AD233="B-","Memadai, hampir baik",IF(AD233="C+","Memadai, cukup plus",IF(AD233="C","Cukup",IF(AD233="D","Kurang","Tak ada bukti kinerja"))))))))</f>
        <v>Baik</v>
      </c>
      <c r="AG233" s="271"/>
      <c r="AH233" s="271"/>
      <c r="AI233" s="271"/>
      <c r="AJ233" s="262"/>
      <c r="AK233" s="263">
        <f t="shared" ref="AK233:AK239" si="70">COUNTA(G233)</f>
        <v>1</v>
      </c>
      <c r="AL233" s="263">
        <f t="shared" si="6"/>
        <v>3</v>
      </c>
      <c r="AM233" s="263">
        <f t="shared" ref="AM233:AM239" si="71">AK233*AL233</f>
        <v>3</v>
      </c>
      <c r="AN233" s="87"/>
      <c r="AO233" s="87"/>
      <c r="AP233" s="87"/>
      <c r="AQ233" s="87"/>
      <c r="AR233" s="87"/>
      <c r="AS233" s="19"/>
      <c r="AT233" s="19"/>
      <c r="AU233" s="19"/>
      <c r="AV233" s="19"/>
      <c r="AW233" s="19"/>
      <c r="AX233" s="19"/>
      <c r="AY233" s="19"/>
      <c r="AZ233" s="19"/>
      <c r="BA233" s="19"/>
      <c r="BB233" s="19"/>
      <c r="BC233" s="19"/>
      <c r="BD233" s="19"/>
      <c r="BE233" s="19"/>
      <c r="BF233" s="19"/>
      <c r="BG233" s="19"/>
      <c r="BH233" s="19"/>
      <c r="BI233" s="19"/>
      <c r="BJ233" s="19"/>
      <c r="BK233" s="19"/>
      <c r="BL233" s="19"/>
    </row>
    <row r="234" spans="1:64" ht="30" customHeight="1">
      <c r="A234" s="83"/>
      <c r="B234" s="259"/>
      <c r="C234" s="265"/>
      <c r="D234" s="265"/>
      <c r="E234" s="401"/>
      <c r="F234" s="267">
        <v>2</v>
      </c>
      <c r="G234" s="1406" t="s">
        <v>708</v>
      </c>
      <c r="H234" s="1312"/>
      <c r="I234" s="1312"/>
      <c r="J234" s="1312"/>
      <c r="K234" s="1312"/>
      <c r="L234" s="1312"/>
      <c r="M234" s="1312"/>
      <c r="N234" s="1312"/>
      <c r="O234" s="1312"/>
      <c r="P234" s="1312"/>
      <c r="Q234" s="1312"/>
      <c r="R234" s="1312"/>
      <c r="S234" s="1312"/>
      <c r="T234" s="1312"/>
      <c r="U234" s="1312"/>
      <c r="V234" s="1312"/>
      <c r="W234" s="1312"/>
      <c r="X234" s="1312"/>
      <c r="Y234" s="1312"/>
      <c r="Z234" s="1312"/>
      <c r="AA234" s="1312"/>
      <c r="AB234" s="1312"/>
      <c r="AC234" s="300"/>
      <c r="AD234" s="270" t="s">
        <v>7</v>
      </c>
      <c r="AE234" s="262"/>
      <c r="AF234" s="272" t="str">
        <f t="shared" si="69"/>
        <v>Baik</v>
      </c>
      <c r="AG234" s="271"/>
      <c r="AH234" s="271"/>
      <c r="AI234" s="271"/>
      <c r="AJ234" s="262"/>
      <c r="AK234" s="263">
        <f t="shared" si="70"/>
        <v>1</v>
      </c>
      <c r="AL234" s="263">
        <f t="shared" si="6"/>
        <v>3</v>
      </c>
      <c r="AM234" s="263">
        <f t="shared" si="71"/>
        <v>3</v>
      </c>
      <c r="AN234" s="87"/>
      <c r="AO234" s="87"/>
      <c r="AP234" s="87"/>
      <c r="AQ234" s="87"/>
      <c r="AR234" s="87"/>
      <c r="AS234" s="19"/>
      <c r="AT234" s="19"/>
      <c r="AU234" s="19"/>
      <c r="AV234" s="19"/>
      <c r="AW234" s="19"/>
      <c r="AX234" s="19"/>
      <c r="AY234" s="19"/>
      <c r="AZ234" s="19"/>
      <c r="BA234" s="19"/>
      <c r="BB234" s="19"/>
      <c r="BC234" s="19"/>
      <c r="BD234" s="19"/>
      <c r="BE234" s="19"/>
      <c r="BF234" s="19"/>
      <c r="BG234" s="19"/>
      <c r="BH234" s="19"/>
      <c r="BI234" s="19"/>
      <c r="BJ234" s="19"/>
      <c r="BK234" s="19"/>
      <c r="BL234" s="19"/>
    </row>
    <row r="235" spans="1:64" ht="30" customHeight="1">
      <c r="A235" s="83"/>
      <c r="B235" s="259"/>
      <c r="C235" s="265"/>
      <c r="D235" s="265"/>
      <c r="E235" s="402"/>
      <c r="F235" s="275">
        <v>3</v>
      </c>
      <c r="G235" s="1386" t="s">
        <v>709</v>
      </c>
      <c r="H235" s="1287"/>
      <c r="I235" s="1287"/>
      <c r="J235" s="1287"/>
      <c r="K235" s="1287"/>
      <c r="L235" s="1287"/>
      <c r="M235" s="1287"/>
      <c r="N235" s="1287"/>
      <c r="O235" s="1287"/>
      <c r="P235" s="1287"/>
      <c r="Q235" s="1287"/>
      <c r="R235" s="1287"/>
      <c r="S235" s="1287"/>
      <c r="T235" s="1287"/>
      <c r="U235" s="1287"/>
      <c r="V235" s="1287"/>
      <c r="W235" s="1287"/>
      <c r="X235" s="1287"/>
      <c r="Y235" s="1287"/>
      <c r="Z235" s="1287"/>
      <c r="AA235" s="1287"/>
      <c r="AB235" s="1287"/>
      <c r="AC235" s="261"/>
      <c r="AD235" s="270" t="s">
        <v>7</v>
      </c>
      <c r="AE235" s="262"/>
      <c r="AF235" s="272" t="str">
        <f t="shared" si="69"/>
        <v>Baik</v>
      </c>
      <c r="AG235" s="271"/>
      <c r="AH235" s="271"/>
      <c r="AI235" s="271"/>
      <c r="AJ235" s="262"/>
      <c r="AK235" s="263">
        <f t="shared" si="70"/>
        <v>1</v>
      </c>
      <c r="AL235" s="263">
        <f t="shared" si="6"/>
        <v>3</v>
      </c>
      <c r="AM235" s="263">
        <f t="shared" si="71"/>
        <v>3</v>
      </c>
      <c r="AN235" s="87"/>
      <c r="AO235" s="87"/>
      <c r="AP235" s="87"/>
      <c r="AQ235" s="87"/>
      <c r="AR235" s="87"/>
      <c r="AS235" s="19"/>
      <c r="AT235" s="19"/>
      <c r="AU235" s="19"/>
      <c r="AV235" s="19"/>
      <c r="AW235" s="19"/>
      <c r="AX235" s="19"/>
      <c r="AY235" s="19"/>
      <c r="AZ235" s="19"/>
      <c r="BA235" s="19"/>
      <c r="BB235" s="19"/>
      <c r="BC235" s="19"/>
      <c r="BD235" s="19"/>
      <c r="BE235" s="19"/>
      <c r="BF235" s="19"/>
      <c r="BG235" s="19"/>
      <c r="BH235" s="19"/>
      <c r="BI235" s="19"/>
      <c r="BJ235" s="19"/>
      <c r="BK235" s="19"/>
      <c r="BL235" s="19"/>
    </row>
    <row r="236" spans="1:64" ht="19.5" customHeight="1">
      <c r="A236" s="83"/>
      <c r="B236" s="259"/>
      <c r="C236" s="265"/>
      <c r="D236" s="265"/>
      <c r="E236" s="403"/>
      <c r="F236" s="275">
        <v>4</v>
      </c>
      <c r="G236" s="1415" t="s">
        <v>710</v>
      </c>
      <c r="H236" s="1287"/>
      <c r="I236" s="1287"/>
      <c r="J236" s="1287"/>
      <c r="K236" s="1287"/>
      <c r="L236" s="1287"/>
      <c r="M236" s="1287"/>
      <c r="N236" s="1287"/>
      <c r="O236" s="1287"/>
      <c r="P236" s="1287"/>
      <c r="Q236" s="1287"/>
      <c r="R236" s="1287"/>
      <c r="S236" s="1287"/>
      <c r="T236" s="1287"/>
      <c r="U236" s="1287"/>
      <c r="V236" s="1287"/>
      <c r="W236" s="1287"/>
      <c r="X236" s="1287"/>
      <c r="Y236" s="1287"/>
      <c r="Z236" s="1287"/>
      <c r="AA236" s="1287"/>
      <c r="AB236" s="1293"/>
      <c r="AC236" s="344"/>
      <c r="AD236" s="270" t="s">
        <v>7</v>
      </c>
      <c r="AE236" s="262"/>
      <c r="AF236" s="272" t="str">
        <f t="shared" si="69"/>
        <v>Baik</v>
      </c>
      <c r="AG236" s="271"/>
      <c r="AH236" s="271"/>
      <c r="AI236" s="271"/>
      <c r="AJ236" s="262"/>
      <c r="AK236" s="263">
        <f t="shared" si="70"/>
        <v>1</v>
      </c>
      <c r="AL236" s="263">
        <f t="shared" si="6"/>
        <v>3</v>
      </c>
      <c r="AM236" s="263">
        <f t="shared" si="71"/>
        <v>3</v>
      </c>
      <c r="AN236" s="87"/>
      <c r="AO236" s="87"/>
      <c r="AP236" s="87"/>
      <c r="AQ236" s="87"/>
      <c r="AR236" s="87"/>
      <c r="AS236" s="19"/>
      <c r="AT236" s="19"/>
      <c r="AU236" s="19"/>
      <c r="AV236" s="19"/>
      <c r="AW236" s="19"/>
      <c r="AX236" s="19"/>
      <c r="AY236" s="19"/>
      <c r="AZ236" s="19"/>
      <c r="BA236" s="19"/>
      <c r="BB236" s="19"/>
      <c r="BC236" s="19"/>
      <c r="BD236" s="19"/>
      <c r="BE236" s="19"/>
      <c r="BF236" s="19"/>
      <c r="BG236" s="19"/>
      <c r="BH236" s="19"/>
      <c r="BI236" s="19"/>
      <c r="BJ236" s="19"/>
      <c r="BK236" s="19"/>
      <c r="BL236" s="19"/>
    </row>
    <row r="237" spans="1:64" ht="21.75" customHeight="1">
      <c r="A237" s="83"/>
      <c r="B237" s="259"/>
      <c r="C237" s="277"/>
      <c r="D237" s="277"/>
      <c r="E237" s="404" t="s">
        <v>603</v>
      </c>
      <c r="F237" s="275">
        <v>5</v>
      </c>
      <c r="G237" s="1371" t="s">
        <v>711</v>
      </c>
      <c r="H237" s="1287"/>
      <c r="I237" s="1287"/>
      <c r="J237" s="1287"/>
      <c r="K237" s="1287"/>
      <c r="L237" s="1287"/>
      <c r="M237" s="1287"/>
      <c r="N237" s="1287"/>
      <c r="O237" s="1287"/>
      <c r="P237" s="1287"/>
      <c r="Q237" s="1287"/>
      <c r="R237" s="1287"/>
      <c r="S237" s="1287"/>
      <c r="T237" s="1287"/>
      <c r="U237" s="1287"/>
      <c r="V237" s="1287"/>
      <c r="W237" s="1287"/>
      <c r="X237" s="1287"/>
      <c r="Y237" s="1287"/>
      <c r="Z237" s="1287"/>
      <c r="AA237" s="1287"/>
      <c r="AB237" s="1287"/>
      <c r="AC237" s="344"/>
      <c r="AD237" s="270" t="s">
        <v>7</v>
      </c>
      <c r="AE237" s="262"/>
      <c r="AF237" s="272" t="str">
        <f t="shared" si="69"/>
        <v>Baik</v>
      </c>
      <c r="AG237" s="271"/>
      <c r="AH237" s="271"/>
      <c r="AI237" s="271"/>
      <c r="AJ237" s="262"/>
      <c r="AK237" s="263">
        <f t="shared" si="70"/>
        <v>1</v>
      </c>
      <c r="AL237" s="263">
        <f t="shared" si="6"/>
        <v>3</v>
      </c>
      <c r="AM237" s="263">
        <f t="shared" si="71"/>
        <v>3</v>
      </c>
      <c r="AN237" s="87"/>
      <c r="AO237" s="87"/>
      <c r="AP237" s="87"/>
      <c r="AQ237" s="87"/>
      <c r="AR237" s="87"/>
      <c r="AS237" s="19"/>
      <c r="AT237" s="19"/>
      <c r="AU237" s="19"/>
      <c r="AV237" s="19"/>
      <c r="AW237" s="19"/>
      <c r="AX237" s="19"/>
      <c r="AY237" s="19"/>
      <c r="AZ237" s="19"/>
      <c r="BA237" s="19"/>
      <c r="BB237" s="19"/>
      <c r="BC237" s="19"/>
      <c r="BD237" s="19"/>
      <c r="BE237" s="19"/>
      <c r="BF237" s="19"/>
      <c r="BG237" s="19"/>
      <c r="BH237" s="19"/>
      <c r="BI237" s="19"/>
      <c r="BJ237" s="19"/>
      <c r="BK237" s="19"/>
      <c r="BL237" s="19"/>
    </row>
    <row r="238" spans="1:64" ht="18" hidden="1" customHeight="1">
      <c r="A238" s="83"/>
      <c r="B238" s="259"/>
      <c r="C238" s="265"/>
      <c r="D238" s="265"/>
      <c r="E238" s="405"/>
      <c r="F238" s="406"/>
      <c r="G238" s="1406"/>
      <c r="H238" s="1312"/>
      <c r="I238" s="1312"/>
      <c r="J238" s="1312"/>
      <c r="K238" s="1312"/>
      <c r="L238" s="1312"/>
      <c r="M238" s="1312"/>
      <c r="N238" s="1312"/>
      <c r="O238" s="1312"/>
      <c r="P238" s="1312"/>
      <c r="Q238" s="1312"/>
      <c r="R238" s="1312"/>
      <c r="S238" s="1312"/>
      <c r="T238" s="1312"/>
      <c r="U238" s="1312"/>
      <c r="V238" s="1312"/>
      <c r="W238" s="1312"/>
      <c r="X238" s="1312"/>
      <c r="Y238" s="1312"/>
      <c r="Z238" s="1312"/>
      <c r="AA238" s="1312"/>
      <c r="AB238" s="1312"/>
      <c r="AC238" s="310"/>
      <c r="AD238" s="270" t="s">
        <v>7</v>
      </c>
      <c r="AE238" s="262"/>
      <c r="AF238" s="272" t="str">
        <f t="shared" si="69"/>
        <v>Baik</v>
      </c>
      <c r="AG238" s="271"/>
      <c r="AH238" s="271"/>
      <c r="AI238" s="271"/>
      <c r="AJ238" s="262"/>
      <c r="AK238" s="263">
        <f t="shared" si="70"/>
        <v>0</v>
      </c>
      <c r="AL238" s="263">
        <f t="shared" si="6"/>
        <v>3</v>
      </c>
      <c r="AM238" s="263">
        <f t="shared" si="71"/>
        <v>0</v>
      </c>
      <c r="AN238" s="87"/>
      <c r="AO238" s="87"/>
      <c r="AP238" s="87"/>
      <c r="AQ238" s="87"/>
      <c r="AR238" s="87"/>
      <c r="AS238" s="19"/>
      <c r="AT238" s="19"/>
      <c r="AU238" s="19"/>
      <c r="AV238" s="19"/>
      <c r="AW238" s="19"/>
      <c r="AX238" s="19"/>
      <c r="AY238" s="19"/>
      <c r="AZ238" s="19"/>
      <c r="BA238" s="19"/>
      <c r="BB238" s="19"/>
      <c r="BC238" s="19"/>
      <c r="BD238" s="19"/>
      <c r="BE238" s="19"/>
      <c r="BF238" s="19"/>
      <c r="BG238" s="19"/>
      <c r="BH238" s="19"/>
      <c r="BI238" s="19"/>
      <c r="BJ238" s="19"/>
      <c r="BK238" s="19"/>
      <c r="BL238" s="19"/>
    </row>
    <row r="239" spans="1:64" ht="21.75" hidden="1" customHeight="1">
      <c r="A239" s="83"/>
      <c r="B239" s="259"/>
      <c r="C239" s="326"/>
      <c r="D239" s="326"/>
      <c r="E239" s="407"/>
      <c r="F239" s="408"/>
      <c r="G239" s="1416"/>
      <c r="H239" s="1383"/>
      <c r="I239" s="1383"/>
      <c r="J239" s="1383"/>
      <c r="K239" s="1383"/>
      <c r="L239" s="1383"/>
      <c r="M239" s="1383"/>
      <c r="N239" s="1383"/>
      <c r="O239" s="1383"/>
      <c r="P239" s="1383"/>
      <c r="Q239" s="1383"/>
      <c r="R239" s="1383"/>
      <c r="S239" s="1383"/>
      <c r="T239" s="1383"/>
      <c r="U239" s="1383"/>
      <c r="V239" s="1383"/>
      <c r="W239" s="1383"/>
      <c r="X239" s="1383"/>
      <c r="Y239" s="1383"/>
      <c r="Z239" s="1383"/>
      <c r="AA239" s="1383"/>
      <c r="AB239" s="1384"/>
      <c r="AC239" s="409"/>
      <c r="AD239" s="270" t="s">
        <v>7</v>
      </c>
      <c r="AE239" s="262"/>
      <c r="AF239" s="272" t="str">
        <f t="shared" si="69"/>
        <v>Baik</v>
      </c>
      <c r="AG239" s="271"/>
      <c r="AH239" s="271"/>
      <c r="AI239" s="271"/>
      <c r="AJ239" s="262"/>
      <c r="AK239" s="263">
        <f t="shared" si="70"/>
        <v>0</v>
      </c>
      <c r="AL239" s="263">
        <f t="shared" si="6"/>
        <v>3</v>
      </c>
      <c r="AM239" s="263">
        <f t="shared" si="71"/>
        <v>0</v>
      </c>
      <c r="AN239" s="87"/>
      <c r="AO239" s="87"/>
      <c r="AP239" s="87"/>
      <c r="AQ239" s="87"/>
      <c r="AR239" s="87"/>
      <c r="AS239" s="19"/>
      <c r="AT239" s="19"/>
      <c r="AU239" s="19"/>
      <c r="AV239" s="19"/>
      <c r="AW239" s="19"/>
      <c r="AX239" s="19"/>
      <c r="AY239" s="19"/>
      <c r="AZ239" s="19"/>
      <c r="BA239" s="19"/>
      <c r="BB239" s="19"/>
      <c r="BC239" s="19"/>
      <c r="BD239" s="19"/>
      <c r="BE239" s="19"/>
      <c r="BF239" s="19"/>
      <c r="BG239" s="19"/>
      <c r="BH239" s="19"/>
      <c r="BI239" s="19"/>
      <c r="BJ239" s="19"/>
      <c r="BK239" s="19"/>
      <c r="BL239" s="19"/>
    </row>
    <row r="240" spans="1:64" ht="21.75" hidden="1" customHeight="1">
      <c r="A240" s="83"/>
      <c r="B240" s="259"/>
      <c r="C240" s="265"/>
      <c r="D240" s="265"/>
      <c r="E240" s="394"/>
      <c r="F240" s="410"/>
      <c r="G240" s="273"/>
      <c r="H240" s="273"/>
      <c r="I240" s="273"/>
      <c r="J240" s="273"/>
      <c r="K240" s="273"/>
      <c r="L240" s="273"/>
      <c r="M240" s="273"/>
      <c r="N240" s="411"/>
      <c r="O240" s="262"/>
      <c r="P240" s="262"/>
      <c r="Q240" s="262"/>
      <c r="R240" s="262"/>
      <c r="S240" s="262"/>
      <c r="T240" s="262"/>
      <c r="U240" s="262"/>
      <c r="V240" s="262"/>
      <c r="W240" s="262"/>
      <c r="X240" s="262"/>
      <c r="Y240" s="262"/>
      <c r="Z240" s="262"/>
      <c r="AA240" s="262"/>
      <c r="AB240" s="262"/>
      <c r="AC240" s="305"/>
      <c r="AD240" s="270" t="s">
        <v>7</v>
      </c>
      <c r="AE240" s="262"/>
      <c r="AF240" s="272" t="str">
        <f t="shared" si="69"/>
        <v>Baik</v>
      </c>
      <c r="AG240" s="271"/>
      <c r="AH240" s="271"/>
      <c r="AI240" s="271"/>
      <c r="AJ240" s="262"/>
      <c r="AK240" s="263">
        <f>SUM(AK233:AK239)</f>
        <v>5</v>
      </c>
      <c r="AL240" s="263">
        <f t="shared" si="6"/>
        <v>3</v>
      </c>
      <c r="AM240" s="263">
        <f>SUM(AM233:AM239)</f>
        <v>15</v>
      </c>
      <c r="AN240" s="337">
        <f>AM240/(AK240*4)*(100)</f>
        <v>75</v>
      </c>
      <c r="AO240" s="316">
        <f>IF(AN240&gt;80,2,IF(AN240&gt;=33,1,0))</f>
        <v>1</v>
      </c>
      <c r="AP240" s="87"/>
      <c r="AQ240" s="87"/>
      <c r="AR240" s="87"/>
      <c r="AS240" s="19"/>
      <c r="AT240" s="19"/>
      <c r="AU240" s="19"/>
      <c r="AV240" s="19"/>
      <c r="AW240" s="19"/>
      <c r="AX240" s="19"/>
      <c r="AY240" s="19"/>
      <c r="AZ240" s="19"/>
      <c r="BA240" s="19"/>
      <c r="BB240" s="19"/>
      <c r="BC240" s="19"/>
      <c r="BD240" s="19"/>
      <c r="BE240" s="19"/>
      <c r="BF240" s="19"/>
      <c r="BG240" s="19"/>
      <c r="BH240" s="19"/>
      <c r="BI240" s="19"/>
      <c r="BJ240" s="19"/>
      <c r="BK240" s="19"/>
      <c r="BL240" s="19"/>
    </row>
    <row r="241" spans="1:64" ht="21.75" customHeight="1">
      <c r="A241" s="83"/>
      <c r="B241" s="259"/>
      <c r="C241" s="265"/>
      <c r="D241" s="297" t="s">
        <v>712</v>
      </c>
      <c r="E241" s="1377" t="s">
        <v>713</v>
      </c>
      <c r="F241" s="1287"/>
      <c r="G241" s="1287"/>
      <c r="H241" s="1287"/>
      <c r="I241" s="1287"/>
      <c r="J241" s="1287"/>
      <c r="K241" s="1287"/>
      <c r="L241" s="1287"/>
      <c r="M241" s="1287"/>
      <c r="N241" s="1287"/>
      <c r="O241" s="1287"/>
      <c r="P241" s="1287"/>
      <c r="Q241" s="1287"/>
      <c r="R241" s="1287"/>
      <c r="S241" s="1287"/>
      <c r="T241" s="1287"/>
      <c r="U241" s="1287"/>
      <c r="V241" s="1287"/>
      <c r="W241" s="1287"/>
      <c r="X241" s="1287"/>
      <c r="Y241" s="1287"/>
      <c r="Z241" s="1287"/>
      <c r="AA241" s="1287"/>
      <c r="AB241" s="1287"/>
      <c r="AC241" s="261"/>
      <c r="AD241" s="270"/>
      <c r="AE241" s="273"/>
      <c r="AF241" s="276"/>
      <c r="AG241" s="271"/>
      <c r="AH241" s="271"/>
      <c r="AI241" s="271"/>
      <c r="AJ241" s="262"/>
      <c r="AK241" s="263"/>
      <c r="AL241" s="263" t="str">
        <f t="shared" si="6"/>
        <v>0</v>
      </c>
      <c r="AM241" s="263"/>
      <c r="AN241" s="87"/>
      <c r="AO241" s="87"/>
      <c r="AP241" s="87"/>
      <c r="AQ241" s="87"/>
      <c r="AR241" s="87"/>
      <c r="AS241" s="19"/>
      <c r="AT241" s="19"/>
      <c r="AU241" s="19"/>
      <c r="AV241" s="19"/>
      <c r="AW241" s="19"/>
      <c r="AX241" s="19"/>
      <c r="AY241" s="19"/>
      <c r="AZ241" s="19"/>
      <c r="BA241" s="19"/>
      <c r="BB241" s="19"/>
      <c r="BC241" s="19"/>
      <c r="BD241" s="19"/>
      <c r="BE241" s="19"/>
      <c r="BF241" s="19"/>
      <c r="BG241" s="19"/>
      <c r="BH241" s="19"/>
      <c r="BI241" s="19"/>
      <c r="BJ241" s="19"/>
      <c r="BK241" s="19"/>
      <c r="BL241" s="19"/>
    </row>
    <row r="242" spans="1:64" ht="19.5" customHeight="1">
      <c r="A242" s="83"/>
      <c r="B242" s="259"/>
      <c r="C242" s="265"/>
      <c r="D242" s="265"/>
      <c r="E242" s="354" t="s">
        <v>538</v>
      </c>
      <c r="F242" s="275">
        <v>1</v>
      </c>
      <c r="G242" s="1371" t="s">
        <v>714</v>
      </c>
      <c r="H242" s="1287"/>
      <c r="I242" s="1287"/>
      <c r="J242" s="1287"/>
      <c r="K242" s="1287"/>
      <c r="L242" s="1287"/>
      <c r="M242" s="1287"/>
      <c r="N242" s="1287"/>
      <c r="O242" s="1287"/>
      <c r="P242" s="1287"/>
      <c r="Q242" s="1287"/>
      <c r="R242" s="1287"/>
      <c r="S242" s="1287"/>
      <c r="T242" s="1287"/>
      <c r="U242" s="1287"/>
      <c r="V242" s="1287"/>
      <c r="W242" s="1287"/>
      <c r="X242" s="1287"/>
      <c r="Y242" s="1287"/>
      <c r="Z242" s="1287"/>
      <c r="AA242" s="1287"/>
      <c r="AB242" s="1287"/>
      <c r="AC242" s="261"/>
      <c r="AD242" s="270" t="s">
        <v>7</v>
      </c>
      <c r="AE242" s="357"/>
      <c r="AF242" s="272" t="str">
        <f t="shared" ref="AF242:AF248" si="72">IF(AD242="A","Sempurna",IF(AD242="A-","mendekati sempurna",IF(AD242="B+","Baik sekali",IF(AD242="B","Baik",IF(AD242="B-","Memadai, hampir baik",IF(AD242="C+","Memadai, cukup plus",IF(AD242="C","Cukup",IF(AD242="D","Kurang","Tak ada bukti kinerja"))))))))</f>
        <v>Baik</v>
      </c>
      <c r="AG242" s="271"/>
      <c r="AH242" s="271"/>
      <c r="AI242" s="271"/>
      <c r="AJ242" s="357"/>
      <c r="AK242" s="263">
        <f t="shared" ref="AK242:AK244" si="73">COUNTA(#REF!)</f>
        <v>1</v>
      </c>
      <c r="AL242" s="263">
        <f t="shared" si="6"/>
        <v>3</v>
      </c>
      <c r="AM242" s="263">
        <f t="shared" ref="AM242:AM247" si="74">AK242*AL242</f>
        <v>3</v>
      </c>
      <c r="AN242" s="87"/>
      <c r="AO242" s="87"/>
      <c r="AP242" s="87"/>
      <c r="AQ242" s="87"/>
      <c r="AR242" s="87"/>
      <c r="AS242" s="19"/>
      <c r="AT242" s="19"/>
      <c r="AU242" s="19"/>
      <c r="AV242" s="19"/>
      <c r="AW242" s="19"/>
      <c r="AX242" s="19"/>
      <c r="AY242" s="19"/>
      <c r="AZ242" s="19"/>
      <c r="BA242" s="19"/>
      <c r="BB242" s="19"/>
      <c r="BC242" s="19"/>
      <c r="BD242" s="19"/>
      <c r="BE242" s="19"/>
      <c r="BF242" s="19"/>
      <c r="BG242" s="19"/>
      <c r="BH242" s="19"/>
      <c r="BI242" s="19"/>
      <c r="BJ242" s="19"/>
      <c r="BK242" s="19"/>
      <c r="BL242" s="19"/>
    </row>
    <row r="243" spans="1:64" ht="30" customHeight="1">
      <c r="A243" s="83"/>
      <c r="B243" s="259"/>
      <c r="C243" s="265"/>
      <c r="D243" s="265"/>
      <c r="E243" s="354"/>
      <c r="F243" s="275">
        <v>2</v>
      </c>
      <c r="G243" s="1371" t="s">
        <v>715</v>
      </c>
      <c r="H243" s="1287"/>
      <c r="I243" s="1287"/>
      <c r="J243" s="1287"/>
      <c r="K243" s="1287"/>
      <c r="L243" s="1287"/>
      <c r="M243" s="1287"/>
      <c r="N243" s="1287"/>
      <c r="O243" s="1287"/>
      <c r="P243" s="1287"/>
      <c r="Q243" s="1287"/>
      <c r="R243" s="1287"/>
      <c r="S243" s="1287"/>
      <c r="T243" s="1287"/>
      <c r="U243" s="1287"/>
      <c r="V243" s="1287"/>
      <c r="W243" s="1287"/>
      <c r="X243" s="1287"/>
      <c r="Y243" s="1287"/>
      <c r="Z243" s="1287"/>
      <c r="AA243" s="1287"/>
      <c r="AB243" s="1287"/>
      <c r="AC243" s="261"/>
      <c r="AD243" s="270" t="s">
        <v>7</v>
      </c>
      <c r="AE243" s="357"/>
      <c r="AF243" s="272" t="str">
        <f t="shared" si="72"/>
        <v>Baik</v>
      </c>
      <c r="AG243" s="271"/>
      <c r="AH243" s="271"/>
      <c r="AI243" s="271"/>
      <c r="AJ243" s="357"/>
      <c r="AK243" s="263">
        <f t="shared" si="73"/>
        <v>1</v>
      </c>
      <c r="AL243" s="263">
        <f t="shared" si="6"/>
        <v>3</v>
      </c>
      <c r="AM243" s="263">
        <f t="shared" si="74"/>
        <v>3</v>
      </c>
      <c r="AN243" s="87"/>
      <c r="AO243" s="87"/>
      <c r="AP243" s="87"/>
      <c r="AQ243" s="87"/>
      <c r="AR243" s="87"/>
      <c r="AS243" s="19"/>
      <c r="AT243" s="19"/>
      <c r="AU243" s="19"/>
      <c r="AV243" s="19"/>
      <c r="AW243" s="19"/>
      <c r="AX243" s="19"/>
      <c r="AY243" s="19"/>
      <c r="AZ243" s="19"/>
      <c r="BA243" s="19"/>
      <c r="BB243" s="19"/>
      <c r="BC243" s="19"/>
      <c r="BD243" s="19"/>
      <c r="BE243" s="19"/>
      <c r="BF243" s="19"/>
      <c r="BG243" s="19"/>
      <c r="BH243" s="19"/>
      <c r="BI243" s="19"/>
      <c r="BJ243" s="19"/>
      <c r="BK243" s="19"/>
      <c r="BL243" s="19"/>
    </row>
    <row r="244" spans="1:64" ht="30" customHeight="1">
      <c r="A244" s="83"/>
      <c r="B244" s="259"/>
      <c r="C244" s="265"/>
      <c r="D244" s="265"/>
      <c r="E244" s="354"/>
      <c r="F244" s="275">
        <v>3</v>
      </c>
      <c r="G244" s="1371" t="s">
        <v>716</v>
      </c>
      <c r="H244" s="1287"/>
      <c r="I244" s="1287"/>
      <c r="J244" s="1287"/>
      <c r="K244" s="1287"/>
      <c r="L244" s="1287"/>
      <c r="M244" s="1287"/>
      <c r="N244" s="1287"/>
      <c r="O244" s="1287"/>
      <c r="P244" s="1287"/>
      <c r="Q244" s="1287"/>
      <c r="R244" s="1287"/>
      <c r="S244" s="1287"/>
      <c r="T244" s="1287"/>
      <c r="U244" s="1287"/>
      <c r="V244" s="1287"/>
      <c r="W244" s="1287"/>
      <c r="X244" s="1287"/>
      <c r="Y244" s="1287"/>
      <c r="Z244" s="1287"/>
      <c r="AA244" s="1287"/>
      <c r="AB244" s="1287"/>
      <c r="AC244" s="261"/>
      <c r="AD244" s="270" t="s">
        <v>7</v>
      </c>
      <c r="AE244" s="357"/>
      <c r="AF244" s="272" t="str">
        <f t="shared" si="72"/>
        <v>Baik</v>
      </c>
      <c r="AG244" s="271"/>
      <c r="AH244" s="271"/>
      <c r="AI244" s="271"/>
      <c r="AJ244" s="357"/>
      <c r="AK244" s="263">
        <f t="shared" si="73"/>
        <v>1</v>
      </c>
      <c r="AL244" s="263">
        <f t="shared" si="6"/>
        <v>3</v>
      </c>
      <c r="AM244" s="263">
        <f t="shared" si="74"/>
        <v>3</v>
      </c>
      <c r="AN244" s="87"/>
      <c r="AO244" s="87"/>
      <c r="AP244" s="87"/>
      <c r="AQ244" s="87"/>
      <c r="AR244" s="87"/>
      <c r="AS244" s="19"/>
      <c r="AT244" s="19"/>
      <c r="AU244" s="19"/>
      <c r="AV244" s="19"/>
      <c r="AW244" s="19"/>
      <c r="AX244" s="19"/>
      <c r="AY244" s="19"/>
      <c r="AZ244" s="19"/>
      <c r="BA244" s="19"/>
      <c r="BB244" s="19"/>
      <c r="BC244" s="19"/>
      <c r="BD244" s="19"/>
      <c r="BE244" s="19"/>
      <c r="BF244" s="19"/>
      <c r="BG244" s="19"/>
      <c r="BH244" s="19"/>
      <c r="BI244" s="19"/>
      <c r="BJ244" s="19"/>
      <c r="BK244" s="19"/>
      <c r="BL244" s="19"/>
    </row>
    <row r="245" spans="1:64" ht="30" customHeight="1">
      <c r="A245" s="83"/>
      <c r="B245" s="259"/>
      <c r="C245" s="265"/>
      <c r="D245" s="265"/>
      <c r="E245" s="394"/>
      <c r="F245" s="267">
        <v>4</v>
      </c>
      <c r="G245" s="1372" t="s">
        <v>717</v>
      </c>
      <c r="H245" s="1312"/>
      <c r="I245" s="1312"/>
      <c r="J245" s="1312"/>
      <c r="K245" s="1312"/>
      <c r="L245" s="1312"/>
      <c r="M245" s="1312"/>
      <c r="N245" s="1312"/>
      <c r="O245" s="1312"/>
      <c r="P245" s="1312"/>
      <c r="Q245" s="1312"/>
      <c r="R245" s="1312"/>
      <c r="S245" s="1312"/>
      <c r="T245" s="1312"/>
      <c r="U245" s="1312"/>
      <c r="V245" s="1312"/>
      <c r="W245" s="1312"/>
      <c r="X245" s="1312"/>
      <c r="Y245" s="1312"/>
      <c r="Z245" s="1312"/>
      <c r="AA245" s="1312"/>
      <c r="AB245" s="1312"/>
      <c r="AC245" s="310"/>
      <c r="AD245" s="270" t="s">
        <v>7</v>
      </c>
      <c r="AE245" s="262"/>
      <c r="AF245" s="272" t="str">
        <f t="shared" si="72"/>
        <v>Baik</v>
      </c>
      <c r="AG245" s="271"/>
      <c r="AH245" s="271"/>
      <c r="AI245" s="271"/>
      <c r="AJ245" s="262"/>
      <c r="AK245" s="263">
        <f t="shared" ref="AK245:AK247" si="75">COUNTA(G245)</f>
        <v>1</v>
      </c>
      <c r="AL245" s="263">
        <f t="shared" si="6"/>
        <v>3</v>
      </c>
      <c r="AM245" s="263">
        <f t="shared" si="74"/>
        <v>3</v>
      </c>
      <c r="AN245" s="87"/>
      <c r="AO245" s="87"/>
      <c r="AP245" s="87"/>
      <c r="AQ245" s="87"/>
      <c r="AR245" s="87"/>
      <c r="AS245" s="19"/>
      <c r="AT245" s="19"/>
      <c r="AU245" s="19"/>
      <c r="AV245" s="19"/>
      <c r="AW245" s="19"/>
      <c r="AX245" s="19"/>
      <c r="AY245" s="19"/>
      <c r="AZ245" s="19"/>
      <c r="BA245" s="19"/>
      <c r="BB245" s="19"/>
      <c r="BC245" s="19"/>
      <c r="BD245" s="19"/>
      <c r="BE245" s="19"/>
      <c r="BF245" s="19"/>
      <c r="BG245" s="19"/>
      <c r="BH245" s="19"/>
      <c r="BI245" s="19"/>
      <c r="BJ245" s="19"/>
      <c r="BK245" s="19"/>
      <c r="BL245" s="19"/>
    </row>
    <row r="246" spans="1:64" ht="30" hidden="1" customHeight="1">
      <c r="A246" s="83"/>
      <c r="B246" s="259"/>
      <c r="C246" s="265"/>
      <c r="D246" s="265"/>
      <c r="E246" s="394"/>
      <c r="F246" s="412"/>
      <c r="G246" s="1371"/>
      <c r="H246" s="1287"/>
      <c r="I246" s="1287"/>
      <c r="J246" s="1287"/>
      <c r="K246" s="1287"/>
      <c r="L246" s="1287"/>
      <c r="M246" s="1287"/>
      <c r="N246" s="1287"/>
      <c r="O246" s="1287"/>
      <c r="P246" s="1287"/>
      <c r="Q246" s="1287"/>
      <c r="R246" s="1287"/>
      <c r="S246" s="1287"/>
      <c r="T246" s="1287"/>
      <c r="U246" s="1287"/>
      <c r="V246" s="1287"/>
      <c r="W246" s="1287"/>
      <c r="X246" s="1287"/>
      <c r="Y246" s="1287"/>
      <c r="Z246" s="1287"/>
      <c r="AA246" s="1287"/>
      <c r="AB246" s="1287"/>
      <c r="AC246" s="261"/>
      <c r="AD246" s="270" t="s">
        <v>7</v>
      </c>
      <c r="AE246" s="87"/>
      <c r="AF246" s="272" t="str">
        <f t="shared" si="72"/>
        <v>Baik</v>
      </c>
      <c r="AG246" s="271"/>
      <c r="AH246" s="271"/>
      <c r="AI246" s="271"/>
      <c r="AJ246" s="87"/>
      <c r="AK246" s="263">
        <f t="shared" si="75"/>
        <v>0</v>
      </c>
      <c r="AL246" s="263">
        <f t="shared" si="6"/>
        <v>3</v>
      </c>
      <c r="AM246" s="263">
        <f t="shared" si="74"/>
        <v>0</v>
      </c>
      <c r="AN246" s="87"/>
      <c r="AO246" s="87"/>
      <c r="AP246" s="87"/>
      <c r="AQ246" s="87"/>
      <c r="AR246" s="87"/>
      <c r="AS246" s="19"/>
      <c r="AT246" s="19"/>
      <c r="AU246" s="19"/>
      <c r="AV246" s="19"/>
      <c r="AW246" s="19"/>
      <c r="AX246" s="19"/>
      <c r="AY246" s="19"/>
      <c r="AZ246" s="19"/>
      <c r="BA246" s="19"/>
      <c r="BB246" s="19"/>
      <c r="BC246" s="19"/>
      <c r="BD246" s="19"/>
      <c r="BE246" s="19"/>
      <c r="BF246" s="19"/>
      <c r="BG246" s="19"/>
      <c r="BH246" s="19"/>
      <c r="BI246" s="19"/>
      <c r="BJ246" s="19"/>
      <c r="BK246" s="19"/>
      <c r="BL246" s="19"/>
    </row>
    <row r="247" spans="1:64" ht="30" hidden="1" customHeight="1">
      <c r="A247" s="83"/>
      <c r="B247" s="259"/>
      <c r="C247" s="265"/>
      <c r="D247" s="265"/>
      <c r="E247" s="394"/>
      <c r="F247" s="412"/>
      <c r="G247" s="1413"/>
      <c r="H247" s="1287"/>
      <c r="I247" s="1287"/>
      <c r="J247" s="1287"/>
      <c r="K247" s="1287"/>
      <c r="L247" s="1287"/>
      <c r="M247" s="1287"/>
      <c r="N247" s="1287"/>
      <c r="O247" s="1287"/>
      <c r="P247" s="1287"/>
      <c r="Q247" s="1287"/>
      <c r="R247" s="1287"/>
      <c r="S247" s="1287"/>
      <c r="T247" s="1287"/>
      <c r="U247" s="1287"/>
      <c r="V247" s="1287"/>
      <c r="W247" s="1287"/>
      <c r="X247" s="1287"/>
      <c r="Y247" s="1287"/>
      <c r="Z247" s="1287"/>
      <c r="AA247" s="1287"/>
      <c r="AB247" s="1287"/>
      <c r="AC247" s="413"/>
      <c r="AD247" s="270" t="s">
        <v>7</v>
      </c>
      <c r="AE247" s="87"/>
      <c r="AF247" s="272" t="str">
        <f t="shared" si="72"/>
        <v>Baik</v>
      </c>
      <c r="AG247" s="271"/>
      <c r="AH247" s="271"/>
      <c r="AI247" s="271"/>
      <c r="AJ247" s="87"/>
      <c r="AK247" s="263">
        <f t="shared" si="75"/>
        <v>0</v>
      </c>
      <c r="AL247" s="263">
        <f t="shared" si="6"/>
        <v>3</v>
      </c>
      <c r="AM247" s="263">
        <f t="shared" si="74"/>
        <v>0</v>
      </c>
      <c r="AN247" s="87"/>
      <c r="AO247" s="87"/>
      <c r="AP247" s="87"/>
      <c r="AQ247" s="87"/>
      <c r="AR247" s="87"/>
      <c r="AS247" s="19"/>
      <c r="AT247" s="19"/>
      <c r="AU247" s="19"/>
      <c r="AV247" s="19"/>
      <c r="AW247" s="19"/>
      <c r="AX247" s="19"/>
      <c r="AY247" s="19"/>
      <c r="AZ247" s="19"/>
      <c r="BA247" s="19"/>
      <c r="BB247" s="19"/>
      <c r="BC247" s="19"/>
      <c r="BD247" s="19"/>
      <c r="BE247" s="19"/>
      <c r="BF247" s="19"/>
      <c r="BG247" s="19"/>
      <c r="BH247" s="19"/>
      <c r="BI247" s="19"/>
      <c r="BJ247" s="19"/>
      <c r="BK247" s="19"/>
      <c r="BL247" s="19"/>
    </row>
    <row r="248" spans="1:64" ht="30" hidden="1" customHeight="1">
      <c r="A248" s="83"/>
      <c r="B248" s="259"/>
      <c r="C248" s="265"/>
      <c r="D248" s="265"/>
      <c r="E248" s="394"/>
      <c r="F248" s="414"/>
      <c r="G248" s="415"/>
      <c r="H248" s="415"/>
      <c r="I248" s="415"/>
      <c r="J248" s="415"/>
      <c r="K248" s="415"/>
      <c r="L248" s="415"/>
      <c r="M248" s="415"/>
      <c r="N248" s="416"/>
      <c r="O248" s="417"/>
      <c r="P248" s="417"/>
      <c r="Q248" s="417"/>
      <c r="R248" s="417"/>
      <c r="S248" s="417"/>
      <c r="T248" s="417"/>
      <c r="U248" s="417"/>
      <c r="V248" s="417"/>
      <c r="W248" s="417"/>
      <c r="X248" s="417"/>
      <c r="Y248" s="417"/>
      <c r="Z248" s="417"/>
      <c r="AA248" s="417"/>
      <c r="AB248" s="417"/>
      <c r="AC248" s="418"/>
      <c r="AD248" s="270" t="s">
        <v>7</v>
      </c>
      <c r="AE248" s="87"/>
      <c r="AF248" s="272" t="str">
        <f t="shared" si="72"/>
        <v>Baik</v>
      </c>
      <c r="AG248" s="271"/>
      <c r="AH248" s="271"/>
      <c r="AI248" s="271"/>
      <c r="AJ248" s="87"/>
      <c r="AK248" s="263">
        <f>SUM(AK242:AK247)</f>
        <v>4</v>
      </c>
      <c r="AL248" s="263">
        <f t="shared" si="6"/>
        <v>3</v>
      </c>
      <c r="AM248" s="263">
        <f>SUM(AM242:AM247)</f>
        <v>12</v>
      </c>
      <c r="AN248" s="337">
        <f>AM248/(AK248*4)*(100)</f>
        <v>75</v>
      </c>
      <c r="AO248" s="316">
        <f>IF(AN248&gt;80,2,IF(AN248&gt;=33,1,0))</f>
        <v>1</v>
      </c>
      <c r="AP248" s="87"/>
      <c r="AQ248" s="87"/>
      <c r="AR248" s="87"/>
      <c r="AS248" s="19"/>
      <c r="AT248" s="19"/>
      <c r="AU248" s="19"/>
      <c r="AV248" s="19"/>
      <c r="AW248" s="19"/>
      <c r="AX248" s="19"/>
      <c r="AY248" s="19"/>
      <c r="AZ248" s="19"/>
      <c r="BA248" s="19"/>
      <c r="BB248" s="19"/>
      <c r="BC248" s="19"/>
      <c r="BD248" s="19"/>
      <c r="BE248" s="19"/>
      <c r="BF248" s="19"/>
      <c r="BG248" s="19"/>
      <c r="BH248" s="19"/>
      <c r="BI248" s="19"/>
      <c r="BJ248" s="19"/>
      <c r="BK248" s="19"/>
      <c r="BL248" s="19"/>
    </row>
    <row r="249" spans="1:64" ht="30" customHeight="1">
      <c r="A249" s="83"/>
      <c r="B249" s="259"/>
      <c r="C249" s="265"/>
      <c r="D249" s="239" t="s">
        <v>718</v>
      </c>
      <c r="E249" s="1371" t="s">
        <v>719</v>
      </c>
      <c r="F249" s="1287"/>
      <c r="G249" s="1287"/>
      <c r="H249" s="1287"/>
      <c r="I249" s="1287"/>
      <c r="J249" s="1287"/>
      <c r="K249" s="1287"/>
      <c r="L249" s="1287"/>
      <c r="M249" s="1287"/>
      <c r="N249" s="1287"/>
      <c r="O249" s="1287"/>
      <c r="P249" s="1287"/>
      <c r="Q249" s="1287"/>
      <c r="R249" s="1287"/>
      <c r="S249" s="1287"/>
      <c r="T249" s="1287"/>
      <c r="U249" s="1287"/>
      <c r="V249" s="1287"/>
      <c r="W249" s="1287"/>
      <c r="X249" s="1287"/>
      <c r="Y249" s="1287"/>
      <c r="Z249" s="1287"/>
      <c r="AA249" s="1287"/>
      <c r="AB249" s="1293"/>
      <c r="AC249" s="261"/>
      <c r="AD249" s="270"/>
      <c r="AE249" s="273"/>
      <c r="AF249" s="276"/>
      <c r="AG249" s="271"/>
      <c r="AH249" s="271"/>
      <c r="AI249" s="271"/>
      <c r="AJ249" s="87"/>
      <c r="AK249" s="263"/>
      <c r="AL249" s="263" t="str">
        <f t="shared" si="6"/>
        <v>0</v>
      </c>
      <c r="AM249" s="263"/>
      <c r="AN249" s="87"/>
      <c r="AO249" s="87"/>
      <c r="AP249" s="87"/>
      <c r="AQ249" s="87"/>
      <c r="AR249" s="87"/>
      <c r="AS249" s="19"/>
      <c r="AT249" s="19"/>
      <c r="AU249" s="19"/>
      <c r="AV249" s="19"/>
      <c r="AW249" s="19"/>
      <c r="AX249" s="19"/>
      <c r="AY249" s="19"/>
      <c r="AZ249" s="19"/>
      <c r="BA249" s="19"/>
      <c r="BB249" s="19"/>
      <c r="BC249" s="19"/>
      <c r="BD249" s="19"/>
      <c r="BE249" s="19"/>
      <c r="BF249" s="19"/>
      <c r="BG249" s="19"/>
      <c r="BH249" s="19"/>
      <c r="BI249" s="19"/>
      <c r="BJ249" s="19"/>
      <c r="BK249" s="19"/>
      <c r="BL249" s="19"/>
    </row>
    <row r="250" spans="1:64" ht="21.75" customHeight="1">
      <c r="A250" s="83"/>
      <c r="B250" s="259"/>
      <c r="C250" s="265"/>
      <c r="D250" s="265"/>
      <c r="E250" s="401" t="s">
        <v>538</v>
      </c>
      <c r="F250" s="267">
        <v>1</v>
      </c>
      <c r="G250" s="1372" t="s">
        <v>720</v>
      </c>
      <c r="H250" s="1312"/>
      <c r="I250" s="1312"/>
      <c r="J250" s="1312"/>
      <c r="K250" s="1312"/>
      <c r="L250" s="1312"/>
      <c r="M250" s="1312"/>
      <c r="N250" s="1312"/>
      <c r="O250" s="1312"/>
      <c r="P250" s="1312"/>
      <c r="Q250" s="1312"/>
      <c r="R250" s="1312"/>
      <c r="S250" s="1312"/>
      <c r="T250" s="1312"/>
      <c r="U250" s="1312"/>
      <c r="V250" s="1312"/>
      <c r="W250" s="1312"/>
      <c r="X250" s="1312"/>
      <c r="Y250" s="1312"/>
      <c r="Z250" s="1312"/>
      <c r="AA250" s="1312"/>
      <c r="AB250" s="1312"/>
      <c r="AC250" s="261"/>
      <c r="AD250" s="270" t="s">
        <v>7</v>
      </c>
      <c r="AE250" s="87"/>
      <c r="AF250" s="272" t="str">
        <f t="shared" ref="AF250:AF256" si="76">IF(AD250="A","Sempurna",IF(AD250="A-","mendekati sempurna",IF(AD250="B+","Baik sekali",IF(AD250="B","Baik",IF(AD250="B-","Memadai, hampir baik",IF(AD250="C+","Memadai, cukup plus",IF(AD250="C","Cukup",IF(AD250="D","Kurang","Tak ada bukti kinerja"))))))))</f>
        <v>Baik</v>
      </c>
      <c r="AG250" s="271"/>
      <c r="AH250" s="271"/>
      <c r="AI250" s="271"/>
      <c r="AJ250" s="87"/>
      <c r="AK250" s="263">
        <f t="shared" ref="AK250:AK255" si="77">COUNTA(G250)</f>
        <v>1</v>
      </c>
      <c r="AL250" s="263">
        <f t="shared" si="6"/>
        <v>3</v>
      </c>
      <c r="AM250" s="263">
        <f t="shared" ref="AM250:AM255" si="78">AK250*AL250</f>
        <v>3</v>
      </c>
      <c r="AN250" s="87"/>
      <c r="AO250" s="87"/>
      <c r="AP250" s="87"/>
      <c r="AQ250" s="87"/>
      <c r="AR250" s="87"/>
      <c r="AS250" s="19"/>
      <c r="AT250" s="19"/>
      <c r="AU250" s="19"/>
      <c r="AV250" s="19"/>
      <c r="AW250" s="19"/>
      <c r="AX250" s="19"/>
      <c r="AY250" s="19"/>
      <c r="AZ250" s="19"/>
      <c r="BA250" s="19"/>
      <c r="BB250" s="19"/>
      <c r="BC250" s="19"/>
      <c r="BD250" s="19"/>
      <c r="BE250" s="19"/>
      <c r="BF250" s="19"/>
      <c r="BG250" s="19"/>
      <c r="BH250" s="19"/>
      <c r="BI250" s="19"/>
      <c r="BJ250" s="19"/>
      <c r="BK250" s="19"/>
      <c r="BL250" s="19"/>
    </row>
    <row r="251" spans="1:64" ht="30" customHeight="1">
      <c r="A251" s="83"/>
      <c r="B251" s="259"/>
      <c r="C251" s="265"/>
      <c r="D251" s="265"/>
      <c r="E251" s="351"/>
      <c r="F251" s="239">
        <v>2</v>
      </c>
      <c r="G251" s="1371" t="s">
        <v>721</v>
      </c>
      <c r="H251" s="1287"/>
      <c r="I251" s="1287"/>
      <c r="J251" s="1287"/>
      <c r="K251" s="1287"/>
      <c r="L251" s="1287"/>
      <c r="M251" s="1287"/>
      <c r="N251" s="1287"/>
      <c r="O251" s="1287"/>
      <c r="P251" s="1287"/>
      <c r="Q251" s="1287"/>
      <c r="R251" s="1287"/>
      <c r="S251" s="1287"/>
      <c r="T251" s="1287"/>
      <c r="U251" s="1287"/>
      <c r="V251" s="1287"/>
      <c r="W251" s="1287"/>
      <c r="X251" s="1287"/>
      <c r="Y251" s="1287"/>
      <c r="Z251" s="1287"/>
      <c r="AA251" s="1287"/>
      <c r="AB251" s="1287"/>
      <c r="AC251" s="319"/>
      <c r="AD251" s="270" t="s">
        <v>7</v>
      </c>
      <c r="AE251" s="262"/>
      <c r="AF251" s="272" t="str">
        <f t="shared" si="76"/>
        <v>Baik</v>
      </c>
      <c r="AG251" s="271"/>
      <c r="AH251" s="271"/>
      <c r="AI251" s="271"/>
      <c r="AJ251" s="262"/>
      <c r="AK251" s="263">
        <f t="shared" si="77"/>
        <v>1</v>
      </c>
      <c r="AL251" s="263">
        <f t="shared" si="6"/>
        <v>3</v>
      </c>
      <c r="AM251" s="263">
        <f t="shared" si="78"/>
        <v>3</v>
      </c>
      <c r="AN251" s="87"/>
      <c r="AO251" s="87"/>
      <c r="AP251" s="87"/>
      <c r="AQ251" s="87"/>
      <c r="AR251" s="87"/>
      <c r="AS251" s="19"/>
      <c r="AT251" s="19"/>
      <c r="AU251" s="19"/>
      <c r="AV251" s="19"/>
      <c r="AW251" s="19"/>
      <c r="AX251" s="19"/>
      <c r="AY251" s="19"/>
      <c r="AZ251" s="19"/>
      <c r="BA251" s="19"/>
      <c r="BB251" s="19"/>
      <c r="BC251" s="19"/>
      <c r="BD251" s="19"/>
      <c r="BE251" s="19"/>
      <c r="BF251" s="19"/>
      <c r="BG251" s="19"/>
      <c r="BH251" s="19"/>
      <c r="BI251" s="19"/>
      <c r="BJ251" s="19"/>
      <c r="BK251" s="19"/>
      <c r="BL251" s="19"/>
    </row>
    <row r="252" spans="1:64" ht="30" customHeight="1">
      <c r="A252" s="83"/>
      <c r="B252" s="259"/>
      <c r="C252" s="265"/>
      <c r="D252" s="265"/>
      <c r="E252" s="405"/>
      <c r="F252" s="388">
        <v>3</v>
      </c>
      <c r="G252" s="1372" t="s">
        <v>722</v>
      </c>
      <c r="H252" s="1312"/>
      <c r="I252" s="1312"/>
      <c r="J252" s="1312"/>
      <c r="K252" s="1312"/>
      <c r="L252" s="1312"/>
      <c r="M252" s="1312"/>
      <c r="N252" s="1312"/>
      <c r="O252" s="1312"/>
      <c r="P252" s="1312"/>
      <c r="Q252" s="1312"/>
      <c r="R252" s="1312"/>
      <c r="S252" s="1312"/>
      <c r="T252" s="1312"/>
      <c r="U252" s="1312"/>
      <c r="V252" s="1312"/>
      <c r="W252" s="1312"/>
      <c r="X252" s="1312"/>
      <c r="Y252" s="1312"/>
      <c r="Z252" s="1312"/>
      <c r="AA252" s="1312"/>
      <c r="AB252" s="1312"/>
      <c r="AC252" s="300"/>
      <c r="AD252" s="270" t="s">
        <v>7</v>
      </c>
      <c r="AE252" s="262"/>
      <c r="AF252" s="272" t="str">
        <f t="shared" si="76"/>
        <v>Baik</v>
      </c>
      <c r="AG252" s="271"/>
      <c r="AH252" s="271"/>
      <c r="AI252" s="271"/>
      <c r="AJ252" s="262"/>
      <c r="AK252" s="263">
        <f t="shared" si="77"/>
        <v>1</v>
      </c>
      <c r="AL252" s="263">
        <f t="shared" si="6"/>
        <v>3</v>
      </c>
      <c r="AM252" s="263">
        <f t="shared" si="78"/>
        <v>3</v>
      </c>
      <c r="AN252" s="87"/>
      <c r="AO252" s="87"/>
      <c r="AP252" s="87"/>
      <c r="AQ252" s="87"/>
      <c r="AR252" s="87"/>
      <c r="AS252" s="19"/>
      <c r="AT252" s="19"/>
      <c r="AU252" s="19"/>
      <c r="AV252" s="19"/>
      <c r="AW252" s="19"/>
      <c r="AX252" s="19"/>
      <c r="AY252" s="19"/>
      <c r="AZ252" s="19"/>
      <c r="BA252" s="19"/>
      <c r="BB252" s="19"/>
      <c r="BC252" s="19"/>
      <c r="BD252" s="19"/>
      <c r="BE252" s="19"/>
      <c r="BF252" s="19"/>
      <c r="BG252" s="19"/>
      <c r="BH252" s="19"/>
      <c r="BI252" s="19"/>
      <c r="BJ252" s="19"/>
      <c r="BK252" s="19"/>
      <c r="BL252" s="19"/>
    </row>
    <row r="253" spans="1:64" ht="19.5" customHeight="1">
      <c r="A253" s="83"/>
      <c r="B253" s="259"/>
      <c r="C253" s="265"/>
      <c r="D253" s="265"/>
      <c r="E253" s="405"/>
      <c r="F253" s="239">
        <v>4</v>
      </c>
      <c r="G253" s="1371" t="s">
        <v>723</v>
      </c>
      <c r="H253" s="1287"/>
      <c r="I253" s="1287"/>
      <c r="J253" s="1287"/>
      <c r="K253" s="1287"/>
      <c r="L253" s="1287"/>
      <c r="M253" s="1287"/>
      <c r="N253" s="1287"/>
      <c r="O253" s="1287"/>
      <c r="P253" s="1287"/>
      <c r="Q253" s="1287"/>
      <c r="R253" s="1287"/>
      <c r="S253" s="1287"/>
      <c r="T253" s="1287"/>
      <c r="U253" s="1287"/>
      <c r="V253" s="1287"/>
      <c r="W253" s="1287"/>
      <c r="X253" s="1287"/>
      <c r="Y253" s="1287"/>
      <c r="Z253" s="1287"/>
      <c r="AA253" s="1287"/>
      <c r="AB253" s="1287"/>
      <c r="AC253" s="261"/>
      <c r="AD253" s="270" t="s">
        <v>7</v>
      </c>
      <c r="AE253" s="262"/>
      <c r="AF253" s="272" t="str">
        <f t="shared" si="76"/>
        <v>Baik</v>
      </c>
      <c r="AG253" s="271"/>
      <c r="AH253" s="271"/>
      <c r="AI253" s="271"/>
      <c r="AJ253" s="262"/>
      <c r="AK253" s="263">
        <f t="shared" si="77"/>
        <v>1</v>
      </c>
      <c r="AL253" s="263">
        <f t="shared" si="6"/>
        <v>3</v>
      </c>
      <c r="AM253" s="263">
        <f t="shared" si="78"/>
        <v>3</v>
      </c>
      <c r="AN253" s="87"/>
      <c r="AO253" s="87"/>
      <c r="AP253" s="87"/>
      <c r="AQ253" s="87"/>
      <c r="AR253" s="87"/>
      <c r="AS253" s="19"/>
      <c r="AT253" s="19"/>
      <c r="AU253" s="19"/>
      <c r="AV253" s="19"/>
      <c r="AW253" s="19"/>
      <c r="AX253" s="19"/>
      <c r="AY253" s="19"/>
      <c r="AZ253" s="19"/>
      <c r="BA253" s="19"/>
      <c r="BB253" s="19"/>
      <c r="BC253" s="19"/>
      <c r="BD253" s="19"/>
      <c r="BE253" s="19"/>
      <c r="BF253" s="19"/>
      <c r="BG253" s="19"/>
      <c r="BH253" s="19"/>
      <c r="BI253" s="19"/>
      <c r="BJ253" s="19"/>
      <c r="BK253" s="19"/>
      <c r="BL253" s="19"/>
    </row>
    <row r="254" spans="1:64" ht="18" hidden="1" customHeight="1">
      <c r="A254" s="83"/>
      <c r="B254" s="259"/>
      <c r="C254" s="265"/>
      <c r="D254" s="265"/>
      <c r="E254" s="405"/>
      <c r="F254" s="419"/>
      <c r="G254" s="1408"/>
      <c r="H254" s="1287"/>
      <c r="I254" s="1287"/>
      <c r="J254" s="1287"/>
      <c r="K254" s="1287"/>
      <c r="L254" s="1287"/>
      <c r="M254" s="1287"/>
      <c r="N254" s="1287"/>
      <c r="O254" s="1287"/>
      <c r="P254" s="1287"/>
      <c r="Q254" s="1287"/>
      <c r="R254" s="1287"/>
      <c r="S254" s="1287"/>
      <c r="T254" s="1287"/>
      <c r="U254" s="1287"/>
      <c r="V254" s="1287"/>
      <c r="W254" s="1287"/>
      <c r="X254" s="1287"/>
      <c r="Y254" s="1287"/>
      <c r="Z254" s="1287"/>
      <c r="AA254" s="1287"/>
      <c r="AB254" s="1287"/>
      <c r="AC254" s="319"/>
      <c r="AD254" s="270" t="s">
        <v>7</v>
      </c>
      <c r="AE254" s="262"/>
      <c r="AF254" s="272" t="str">
        <f t="shared" si="76"/>
        <v>Baik</v>
      </c>
      <c r="AG254" s="271"/>
      <c r="AH254" s="271"/>
      <c r="AI254" s="271"/>
      <c r="AJ254" s="262"/>
      <c r="AK254" s="263">
        <f t="shared" si="77"/>
        <v>0</v>
      </c>
      <c r="AL254" s="263">
        <f t="shared" si="6"/>
        <v>3</v>
      </c>
      <c r="AM254" s="263">
        <f t="shared" si="78"/>
        <v>0</v>
      </c>
      <c r="AN254" s="87"/>
      <c r="AO254" s="87"/>
      <c r="AP254" s="87"/>
      <c r="AQ254" s="87"/>
      <c r="AR254" s="87"/>
      <c r="AS254" s="19"/>
      <c r="AT254" s="19"/>
      <c r="AU254" s="19"/>
      <c r="AV254" s="19"/>
      <c r="AW254" s="19"/>
      <c r="AX254" s="19"/>
      <c r="AY254" s="19"/>
      <c r="AZ254" s="19"/>
      <c r="BA254" s="19"/>
      <c r="BB254" s="19"/>
      <c r="BC254" s="19"/>
      <c r="BD254" s="19"/>
      <c r="BE254" s="19"/>
      <c r="BF254" s="19"/>
      <c r="BG254" s="19"/>
      <c r="BH254" s="19"/>
      <c r="BI254" s="19"/>
      <c r="BJ254" s="19"/>
      <c r="BK254" s="19"/>
      <c r="BL254" s="19"/>
    </row>
    <row r="255" spans="1:64" ht="18" hidden="1" customHeight="1">
      <c r="A255" s="83"/>
      <c r="B255" s="259"/>
      <c r="C255" s="265"/>
      <c r="D255" s="265"/>
      <c r="E255" s="405"/>
      <c r="F255" s="419"/>
      <c r="G255" s="1408"/>
      <c r="H255" s="1287"/>
      <c r="I255" s="1287"/>
      <c r="J255" s="1287"/>
      <c r="K255" s="1287"/>
      <c r="L255" s="1287"/>
      <c r="M255" s="1287"/>
      <c r="N255" s="1287"/>
      <c r="O255" s="1287"/>
      <c r="P255" s="1287"/>
      <c r="Q255" s="1287"/>
      <c r="R255" s="1287"/>
      <c r="S255" s="1287"/>
      <c r="T255" s="1287"/>
      <c r="U255" s="1287"/>
      <c r="V255" s="1287"/>
      <c r="W255" s="1287"/>
      <c r="X255" s="1287"/>
      <c r="Y255" s="1287"/>
      <c r="Z255" s="1287"/>
      <c r="AA255" s="1287"/>
      <c r="AB255" s="1287"/>
      <c r="AC255" s="319"/>
      <c r="AD255" s="270" t="s">
        <v>7</v>
      </c>
      <c r="AE255" s="262"/>
      <c r="AF255" s="272" t="str">
        <f t="shared" si="76"/>
        <v>Baik</v>
      </c>
      <c r="AG255" s="271"/>
      <c r="AH255" s="271"/>
      <c r="AI255" s="271"/>
      <c r="AJ255" s="262"/>
      <c r="AK255" s="263">
        <f t="shared" si="77"/>
        <v>0</v>
      </c>
      <c r="AL255" s="263">
        <f t="shared" si="6"/>
        <v>3</v>
      </c>
      <c r="AM255" s="263">
        <f t="shared" si="78"/>
        <v>0</v>
      </c>
      <c r="AN255" s="87"/>
      <c r="AO255" s="87"/>
      <c r="AP255" s="87"/>
      <c r="AQ255" s="87"/>
      <c r="AR255" s="87"/>
      <c r="AS255" s="19"/>
      <c r="AT255" s="19"/>
      <c r="AU255" s="19"/>
      <c r="AV255" s="19"/>
      <c r="AW255" s="19"/>
      <c r="AX255" s="19"/>
      <c r="AY255" s="19"/>
      <c r="AZ255" s="19"/>
      <c r="BA255" s="19"/>
      <c r="BB255" s="19"/>
      <c r="BC255" s="19"/>
      <c r="BD255" s="19"/>
      <c r="BE255" s="19"/>
      <c r="BF255" s="19"/>
      <c r="BG255" s="19"/>
      <c r="BH255" s="19"/>
      <c r="BI255" s="19"/>
      <c r="BJ255" s="19"/>
      <c r="BK255" s="19"/>
      <c r="BL255" s="19"/>
    </row>
    <row r="256" spans="1:64" ht="18" hidden="1" customHeight="1">
      <c r="A256" s="83"/>
      <c r="B256" s="259"/>
      <c r="C256" s="265"/>
      <c r="D256" s="265"/>
      <c r="E256" s="394"/>
      <c r="F256" s="420"/>
      <c r="G256" s="398"/>
      <c r="H256" s="398"/>
      <c r="I256" s="398"/>
      <c r="J256" s="398"/>
      <c r="K256" s="398"/>
      <c r="L256" s="398"/>
      <c r="M256" s="398"/>
      <c r="N256" s="398"/>
      <c r="O256" s="399"/>
      <c r="P256" s="399"/>
      <c r="Q256" s="399"/>
      <c r="R256" s="399"/>
      <c r="S256" s="399"/>
      <c r="T256" s="399"/>
      <c r="U256" s="399"/>
      <c r="V256" s="399"/>
      <c r="W256" s="399"/>
      <c r="X256" s="399"/>
      <c r="Y256" s="399"/>
      <c r="Z256" s="399"/>
      <c r="AA256" s="399"/>
      <c r="AB256" s="399"/>
      <c r="AC256" s="400"/>
      <c r="AD256" s="270" t="s">
        <v>7</v>
      </c>
      <c r="AE256" s="262"/>
      <c r="AF256" s="272" t="str">
        <f t="shared" si="76"/>
        <v>Baik</v>
      </c>
      <c r="AG256" s="271"/>
      <c r="AH256" s="271"/>
      <c r="AI256" s="271"/>
      <c r="AJ256" s="262"/>
      <c r="AK256" s="263">
        <f>SUM(AK250:AK255)</f>
        <v>4</v>
      </c>
      <c r="AL256" s="263">
        <f t="shared" si="6"/>
        <v>3</v>
      </c>
      <c r="AM256" s="263">
        <f>SUM(AM250:AM255)</f>
        <v>12</v>
      </c>
      <c r="AN256" s="337">
        <f>AM256/(AK256*4)*(100)</f>
        <v>75</v>
      </c>
      <c r="AO256" s="316">
        <f>IF(AN256&gt;80,2,IF(AN256&gt;=33,1,0))</f>
        <v>1</v>
      </c>
      <c r="AP256" s="87"/>
      <c r="AQ256" s="87"/>
      <c r="AR256" s="87"/>
      <c r="AS256" s="19"/>
      <c r="AT256" s="19"/>
      <c r="AU256" s="19"/>
      <c r="AV256" s="19"/>
      <c r="AW256" s="19"/>
      <c r="AX256" s="19"/>
      <c r="AY256" s="19"/>
      <c r="AZ256" s="19"/>
      <c r="BA256" s="19"/>
      <c r="BB256" s="19"/>
      <c r="BC256" s="19"/>
      <c r="BD256" s="19"/>
      <c r="BE256" s="19"/>
      <c r="BF256" s="19"/>
      <c r="BG256" s="19"/>
      <c r="BH256" s="19"/>
      <c r="BI256" s="19"/>
      <c r="BJ256" s="19"/>
      <c r="BK256" s="19"/>
      <c r="BL256" s="19"/>
    </row>
    <row r="257" spans="1:64" ht="43.5" customHeight="1">
      <c r="A257" s="83"/>
      <c r="B257" s="259"/>
      <c r="C257" s="265"/>
      <c r="D257" s="297" t="s">
        <v>724</v>
      </c>
      <c r="E257" s="1374" t="s">
        <v>725</v>
      </c>
      <c r="F257" s="1287"/>
      <c r="G257" s="1287"/>
      <c r="H257" s="1287"/>
      <c r="I257" s="1287"/>
      <c r="J257" s="1287"/>
      <c r="K257" s="1287"/>
      <c r="L257" s="1287"/>
      <c r="M257" s="1287"/>
      <c r="N257" s="1287"/>
      <c r="O257" s="1287"/>
      <c r="P257" s="1287"/>
      <c r="Q257" s="1287"/>
      <c r="R257" s="1287"/>
      <c r="S257" s="1287"/>
      <c r="T257" s="1287"/>
      <c r="U257" s="1287"/>
      <c r="V257" s="1287"/>
      <c r="W257" s="1287"/>
      <c r="X257" s="1287"/>
      <c r="Y257" s="1287"/>
      <c r="Z257" s="1287"/>
      <c r="AA257" s="1287"/>
      <c r="AB257" s="1287"/>
      <c r="AC257" s="319"/>
      <c r="AD257" s="270"/>
      <c r="AE257" s="273"/>
      <c r="AF257" s="276"/>
      <c r="AG257" s="271"/>
      <c r="AH257" s="271"/>
      <c r="AI257" s="271"/>
      <c r="AJ257" s="262"/>
      <c r="AK257" s="263"/>
      <c r="AL257" s="263" t="str">
        <f t="shared" si="6"/>
        <v>0</v>
      </c>
      <c r="AM257" s="263"/>
      <c r="AN257" s="87"/>
      <c r="AO257" s="87"/>
      <c r="AP257" s="87"/>
      <c r="AQ257" s="87"/>
      <c r="AR257" s="87"/>
      <c r="AS257" s="19"/>
      <c r="AT257" s="19"/>
      <c r="AU257" s="19"/>
      <c r="AV257" s="19"/>
      <c r="AW257" s="19"/>
      <c r="AX257" s="19"/>
      <c r="AY257" s="19"/>
      <c r="AZ257" s="19"/>
      <c r="BA257" s="19"/>
      <c r="BB257" s="19"/>
      <c r="BC257" s="19"/>
      <c r="BD257" s="19"/>
      <c r="BE257" s="19"/>
      <c r="BF257" s="19"/>
      <c r="BG257" s="19"/>
      <c r="BH257" s="19"/>
      <c r="BI257" s="19"/>
      <c r="BJ257" s="19"/>
      <c r="BK257" s="19"/>
      <c r="BL257" s="19"/>
    </row>
    <row r="258" spans="1:64" ht="19.5" customHeight="1">
      <c r="A258" s="83"/>
      <c r="B258" s="259"/>
      <c r="C258" s="265"/>
      <c r="D258" s="265"/>
      <c r="E258" s="401" t="s">
        <v>538</v>
      </c>
      <c r="F258" s="388">
        <v>1</v>
      </c>
      <c r="G258" s="1387" t="s">
        <v>726</v>
      </c>
      <c r="H258" s="1287"/>
      <c r="I258" s="1287"/>
      <c r="J258" s="1287"/>
      <c r="K258" s="1287"/>
      <c r="L258" s="1287"/>
      <c r="M258" s="1287"/>
      <c r="N258" s="1287"/>
      <c r="O258" s="1287"/>
      <c r="P258" s="1287"/>
      <c r="Q258" s="1287"/>
      <c r="R258" s="1287"/>
      <c r="S258" s="1287"/>
      <c r="T258" s="1287"/>
      <c r="U258" s="1287"/>
      <c r="V258" s="1287"/>
      <c r="W258" s="1287"/>
      <c r="X258" s="1287"/>
      <c r="Y258" s="1287"/>
      <c r="Z258" s="1287"/>
      <c r="AA258" s="1287"/>
      <c r="AB258" s="1287"/>
      <c r="AC258" s="344"/>
      <c r="AD258" s="270" t="s">
        <v>7</v>
      </c>
      <c r="AE258" s="357"/>
      <c r="AF258" s="272" t="str">
        <f t="shared" ref="AF258:AF264" si="79">IF(AD258="A","Sempurna",IF(AD258="A-","mendekati sempurna",IF(AD258="B+","Baik sekali",IF(AD258="B","Baik",IF(AD258="B-","Memadai, hampir baik",IF(AD258="C+","Memadai, cukup plus",IF(AD258="C","Cukup",IF(AD258="D","Kurang","Tak ada bukti kinerja"))))))))</f>
        <v>Baik</v>
      </c>
      <c r="AG258" s="271"/>
      <c r="AH258" s="271"/>
      <c r="AI258" s="271"/>
      <c r="AJ258" s="357"/>
      <c r="AK258" s="263">
        <f t="shared" ref="AK258:AK263" si="80">COUNTA(G258)</f>
        <v>1</v>
      </c>
      <c r="AL258" s="263">
        <f t="shared" si="6"/>
        <v>3</v>
      </c>
      <c r="AM258" s="263">
        <f t="shared" ref="AM258:AM263" si="81">AK258*AL258</f>
        <v>3</v>
      </c>
      <c r="AN258" s="87"/>
      <c r="AO258" s="87"/>
      <c r="AP258" s="87"/>
      <c r="AQ258" s="87"/>
      <c r="AR258" s="87"/>
      <c r="AS258" s="19"/>
      <c r="AT258" s="19"/>
      <c r="AU258" s="19"/>
      <c r="AV258" s="19"/>
      <c r="AW258" s="19"/>
      <c r="AX258" s="19"/>
      <c r="AY258" s="19"/>
      <c r="AZ258" s="19"/>
      <c r="BA258" s="19"/>
      <c r="BB258" s="19"/>
      <c r="BC258" s="19"/>
      <c r="BD258" s="19"/>
      <c r="BE258" s="19"/>
      <c r="BF258" s="19"/>
      <c r="BG258" s="19"/>
      <c r="BH258" s="19"/>
      <c r="BI258" s="19"/>
      <c r="BJ258" s="19"/>
      <c r="BK258" s="19"/>
      <c r="BL258" s="19"/>
    </row>
    <row r="259" spans="1:64" ht="30" customHeight="1">
      <c r="A259" s="83"/>
      <c r="B259" s="259"/>
      <c r="C259" s="265"/>
      <c r="D259" s="265"/>
      <c r="E259" s="401"/>
      <c r="F259" s="239">
        <v>2</v>
      </c>
      <c r="G259" s="1371" t="s">
        <v>727</v>
      </c>
      <c r="H259" s="1287"/>
      <c r="I259" s="1287"/>
      <c r="J259" s="1287"/>
      <c r="K259" s="1287"/>
      <c r="L259" s="1287"/>
      <c r="M259" s="1287"/>
      <c r="N259" s="1287"/>
      <c r="O259" s="1287"/>
      <c r="P259" s="1287"/>
      <c r="Q259" s="1287"/>
      <c r="R259" s="1287"/>
      <c r="S259" s="1287"/>
      <c r="T259" s="1287"/>
      <c r="U259" s="1287"/>
      <c r="V259" s="1287"/>
      <c r="W259" s="1287"/>
      <c r="X259" s="1287"/>
      <c r="Y259" s="1287"/>
      <c r="Z259" s="1287"/>
      <c r="AA259" s="1287"/>
      <c r="AB259" s="1287"/>
      <c r="AC259" s="344"/>
      <c r="AD259" s="270" t="s">
        <v>7</v>
      </c>
      <c r="AE259" s="357"/>
      <c r="AF259" s="272" t="str">
        <f t="shared" si="79"/>
        <v>Baik</v>
      </c>
      <c r="AG259" s="271"/>
      <c r="AH259" s="271"/>
      <c r="AI259" s="271"/>
      <c r="AJ259" s="357"/>
      <c r="AK259" s="263">
        <f t="shared" si="80"/>
        <v>1</v>
      </c>
      <c r="AL259" s="263">
        <f t="shared" si="6"/>
        <v>3</v>
      </c>
      <c r="AM259" s="263">
        <f t="shared" si="81"/>
        <v>3</v>
      </c>
      <c r="AN259" s="87"/>
      <c r="AO259" s="87"/>
      <c r="AP259" s="87"/>
      <c r="AQ259" s="87"/>
      <c r="AR259" s="87"/>
      <c r="AS259" s="19"/>
      <c r="AT259" s="19"/>
      <c r="AU259" s="19"/>
      <c r="AV259" s="19"/>
      <c r="AW259" s="19"/>
      <c r="AX259" s="19"/>
      <c r="AY259" s="19"/>
      <c r="AZ259" s="19"/>
      <c r="BA259" s="19"/>
      <c r="BB259" s="19"/>
      <c r="BC259" s="19"/>
      <c r="BD259" s="19"/>
      <c r="BE259" s="19"/>
      <c r="BF259" s="19"/>
      <c r="BG259" s="19"/>
      <c r="BH259" s="19"/>
      <c r="BI259" s="19"/>
      <c r="BJ259" s="19"/>
      <c r="BK259" s="19"/>
      <c r="BL259" s="19"/>
    </row>
    <row r="260" spans="1:64" ht="27.75" customHeight="1">
      <c r="A260" s="83"/>
      <c r="B260" s="259"/>
      <c r="C260" s="265"/>
      <c r="D260" s="265"/>
      <c r="E260" s="401"/>
      <c r="F260" s="388">
        <v>3</v>
      </c>
      <c r="G260" s="1372" t="s">
        <v>715</v>
      </c>
      <c r="H260" s="1312"/>
      <c r="I260" s="1312"/>
      <c r="J260" s="1312"/>
      <c r="K260" s="1312"/>
      <c r="L260" s="1312"/>
      <c r="M260" s="1312"/>
      <c r="N260" s="1312"/>
      <c r="O260" s="1312"/>
      <c r="P260" s="1312"/>
      <c r="Q260" s="1312"/>
      <c r="R260" s="1312"/>
      <c r="S260" s="1312"/>
      <c r="T260" s="1312"/>
      <c r="U260" s="1312"/>
      <c r="V260" s="1312"/>
      <c r="W260" s="1312"/>
      <c r="X260" s="1312"/>
      <c r="Y260" s="1312"/>
      <c r="Z260" s="1312"/>
      <c r="AA260" s="1312"/>
      <c r="AB260" s="1312"/>
      <c r="AC260" s="325"/>
      <c r="AD260" s="270" t="s">
        <v>7</v>
      </c>
      <c r="AE260" s="357"/>
      <c r="AF260" s="272" t="str">
        <f t="shared" si="79"/>
        <v>Baik</v>
      </c>
      <c r="AG260" s="271"/>
      <c r="AH260" s="271"/>
      <c r="AI260" s="271"/>
      <c r="AJ260" s="357"/>
      <c r="AK260" s="263">
        <f t="shared" si="80"/>
        <v>1</v>
      </c>
      <c r="AL260" s="263">
        <f t="shared" si="6"/>
        <v>3</v>
      </c>
      <c r="AM260" s="263">
        <f t="shared" si="81"/>
        <v>3</v>
      </c>
      <c r="AN260" s="87"/>
      <c r="AO260" s="87"/>
      <c r="AP260" s="87"/>
      <c r="AQ260" s="87"/>
      <c r="AR260" s="87"/>
      <c r="AS260" s="19"/>
      <c r="AT260" s="19"/>
      <c r="AU260" s="19"/>
      <c r="AV260" s="19"/>
      <c r="AW260" s="19"/>
      <c r="AX260" s="19"/>
      <c r="AY260" s="19"/>
      <c r="AZ260" s="19"/>
      <c r="BA260" s="19"/>
      <c r="BB260" s="19"/>
      <c r="BC260" s="19"/>
      <c r="BD260" s="19"/>
      <c r="BE260" s="19"/>
      <c r="BF260" s="19"/>
      <c r="BG260" s="19"/>
      <c r="BH260" s="19"/>
      <c r="BI260" s="19"/>
      <c r="BJ260" s="19"/>
      <c r="BK260" s="19"/>
      <c r="BL260" s="19"/>
    </row>
    <row r="261" spans="1:64" ht="21.75" customHeight="1">
      <c r="A261" s="83"/>
      <c r="B261" s="259"/>
      <c r="C261" s="277"/>
      <c r="D261" s="277"/>
      <c r="E261" s="421"/>
      <c r="F261" s="239">
        <v>4</v>
      </c>
      <c r="G261" s="1371" t="s">
        <v>728</v>
      </c>
      <c r="H261" s="1287"/>
      <c r="I261" s="1287"/>
      <c r="J261" s="1287"/>
      <c r="K261" s="1287"/>
      <c r="L261" s="1287"/>
      <c r="M261" s="1287"/>
      <c r="N261" s="1287"/>
      <c r="O261" s="1287"/>
      <c r="P261" s="1287"/>
      <c r="Q261" s="1287"/>
      <c r="R261" s="1287"/>
      <c r="S261" s="1287"/>
      <c r="T261" s="1287"/>
      <c r="U261" s="1287"/>
      <c r="V261" s="1287"/>
      <c r="W261" s="1287"/>
      <c r="X261" s="1287"/>
      <c r="Y261" s="1287"/>
      <c r="Z261" s="1287"/>
      <c r="AA261" s="1287"/>
      <c r="AB261" s="1287"/>
      <c r="AC261" s="261"/>
      <c r="AD261" s="270" t="s">
        <v>7</v>
      </c>
      <c r="AE261" s="262"/>
      <c r="AF261" s="272" t="str">
        <f t="shared" si="79"/>
        <v>Baik</v>
      </c>
      <c r="AG261" s="271"/>
      <c r="AH261" s="271"/>
      <c r="AI261" s="271"/>
      <c r="AJ261" s="262"/>
      <c r="AK261" s="263">
        <f t="shared" si="80"/>
        <v>1</v>
      </c>
      <c r="AL261" s="263">
        <f t="shared" si="6"/>
        <v>3</v>
      </c>
      <c r="AM261" s="263">
        <f t="shared" si="81"/>
        <v>3</v>
      </c>
      <c r="AN261" s="87"/>
      <c r="AO261" s="87"/>
      <c r="AP261" s="87"/>
      <c r="AQ261" s="87"/>
      <c r="AR261" s="87"/>
      <c r="AS261" s="19"/>
      <c r="AT261" s="19"/>
      <c r="AU261" s="19"/>
      <c r="AV261" s="19"/>
      <c r="AW261" s="19"/>
      <c r="AX261" s="19"/>
      <c r="AY261" s="19"/>
      <c r="AZ261" s="19"/>
      <c r="BA261" s="19"/>
      <c r="BB261" s="19"/>
      <c r="BC261" s="19"/>
      <c r="BD261" s="19"/>
      <c r="BE261" s="19"/>
      <c r="BF261" s="19"/>
      <c r="BG261" s="19"/>
      <c r="BH261" s="19"/>
      <c r="BI261" s="19"/>
      <c r="BJ261" s="19"/>
      <c r="BK261" s="19"/>
      <c r="BL261" s="19"/>
    </row>
    <row r="262" spans="1:64" ht="21.75" hidden="1" customHeight="1">
      <c r="A262" s="83"/>
      <c r="B262" s="259"/>
      <c r="C262" s="265"/>
      <c r="D262" s="265"/>
      <c r="E262" s="394"/>
      <c r="F262" s="422"/>
      <c r="G262" s="1372"/>
      <c r="H262" s="1312"/>
      <c r="I262" s="1312"/>
      <c r="J262" s="1312"/>
      <c r="K262" s="1312"/>
      <c r="L262" s="1312"/>
      <c r="M262" s="1312"/>
      <c r="N262" s="1312"/>
      <c r="O262" s="1312"/>
      <c r="P262" s="1312"/>
      <c r="Q262" s="1312"/>
      <c r="R262" s="1312"/>
      <c r="S262" s="1312"/>
      <c r="T262" s="1312"/>
      <c r="U262" s="1312"/>
      <c r="V262" s="1312"/>
      <c r="W262" s="1312"/>
      <c r="X262" s="1312"/>
      <c r="Y262" s="1312"/>
      <c r="Z262" s="1312"/>
      <c r="AA262" s="1312"/>
      <c r="AB262" s="1312"/>
      <c r="AC262" s="310"/>
      <c r="AD262" s="270" t="s">
        <v>7</v>
      </c>
      <c r="AE262" s="262"/>
      <c r="AF262" s="272" t="str">
        <f t="shared" si="79"/>
        <v>Baik</v>
      </c>
      <c r="AG262" s="271"/>
      <c r="AH262" s="271"/>
      <c r="AI262" s="271"/>
      <c r="AJ262" s="262"/>
      <c r="AK262" s="263">
        <f t="shared" si="80"/>
        <v>0</v>
      </c>
      <c r="AL262" s="263">
        <f t="shared" si="6"/>
        <v>3</v>
      </c>
      <c r="AM262" s="263">
        <f t="shared" si="81"/>
        <v>0</v>
      </c>
      <c r="AN262" s="87"/>
      <c r="AO262" s="87"/>
      <c r="AP262" s="87"/>
      <c r="AQ262" s="87"/>
      <c r="AR262" s="87"/>
      <c r="AS262" s="19"/>
      <c r="AT262" s="19"/>
      <c r="AU262" s="19"/>
      <c r="AV262" s="19"/>
      <c r="AW262" s="19"/>
      <c r="AX262" s="19"/>
      <c r="AY262" s="19"/>
      <c r="AZ262" s="19"/>
      <c r="BA262" s="19"/>
      <c r="BB262" s="19"/>
      <c r="BC262" s="19"/>
      <c r="BD262" s="19"/>
      <c r="BE262" s="19"/>
      <c r="BF262" s="19"/>
      <c r="BG262" s="19"/>
      <c r="BH262" s="19"/>
      <c r="BI262" s="19"/>
      <c r="BJ262" s="19"/>
      <c r="BK262" s="19"/>
      <c r="BL262" s="19"/>
    </row>
    <row r="263" spans="1:64" ht="21.75" hidden="1" customHeight="1">
      <c r="A263" s="83"/>
      <c r="B263" s="259"/>
      <c r="C263" s="265"/>
      <c r="D263" s="265"/>
      <c r="E263" s="394"/>
      <c r="F263" s="419"/>
      <c r="G263" s="1408"/>
      <c r="H263" s="1287"/>
      <c r="I263" s="1287"/>
      <c r="J263" s="1287"/>
      <c r="K263" s="1287"/>
      <c r="L263" s="1287"/>
      <c r="M263" s="1287"/>
      <c r="N263" s="1287"/>
      <c r="O263" s="1287"/>
      <c r="P263" s="1287"/>
      <c r="Q263" s="1287"/>
      <c r="R263" s="1287"/>
      <c r="S263" s="1287"/>
      <c r="T263" s="1287"/>
      <c r="U263" s="1287"/>
      <c r="V263" s="1287"/>
      <c r="W263" s="1287"/>
      <c r="X263" s="1287"/>
      <c r="Y263" s="1287"/>
      <c r="Z263" s="1287"/>
      <c r="AA263" s="1287"/>
      <c r="AB263" s="1293"/>
      <c r="AC263" s="319"/>
      <c r="AD263" s="270" t="s">
        <v>7</v>
      </c>
      <c r="AE263" s="262"/>
      <c r="AF263" s="272" t="str">
        <f t="shared" si="79"/>
        <v>Baik</v>
      </c>
      <c r="AG263" s="271"/>
      <c r="AH263" s="271"/>
      <c r="AI263" s="271"/>
      <c r="AJ263" s="262"/>
      <c r="AK263" s="263">
        <f t="shared" si="80"/>
        <v>0</v>
      </c>
      <c r="AL263" s="263">
        <f t="shared" si="6"/>
        <v>3</v>
      </c>
      <c r="AM263" s="263">
        <f t="shared" si="81"/>
        <v>0</v>
      </c>
      <c r="AN263" s="87"/>
      <c r="AO263" s="87"/>
      <c r="AP263" s="87"/>
      <c r="AQ263" s="87"/>
      <c r="AR263" s="87"/>
      <c r="AS263" s="19"/>
      <c r="AT263" s="19"/>
      <c r="AU263" s="19"/>
      <c r="AV263" s="19"/>
      <c r="AW263" s="19"/>
      <c r="AX263" s="19"/>
      <c r="AY263" s="19"/>
      <c r="AZ263" s="19"/>
      <c r="BA263" s="19"/>
      <c r="BB263" s="19"/>
      <c r="BC263" s="19"/>
      <c r="BD263" s="19"/>
      <c r="BE263" s="19"/>
      <c r="BF263" s="19"/>
      <c r="BG263" s="19"/>
      <c r="BH263" s="19"/>
      <c r="BI263" s="19"/>
      <c r="BJ263" s="19"/>
      <c r="BK263" s="19"/>
      <c r="BL263" s="19"/>
    </row>
    <row r="264" spans="1:64" ht="18" hidden="1" customHeight="1">
      <c r="A264" s="83"/>
      <c r="B264" s="259"/>
      <c r="C264" s="265"/>
      <c r="D264" s="265"/>
      <c r="E264" s="394"/>
      <c r="F264" s="423"/>
      <c r="G264" s="424"/>
      <c r="H264" s="424"/>
      <c r="I264" s="424"/>
      <c r="J264" s="424"/>
      <c r="K264" s="424"/>
      <c r="L264" s="424"/>
      <c r="M264" s="424"/>
      <c r="N264" s="425"/>
      <c r="O264" s="426"/>
      <c r="P264" s="426"/>
      <c r="Q264" s="426"/>
      <c r="R264" s="426"/>
      <c r="S264" s="426"/>
      <c r="T264" s="426"/>
      <c r="U264" s="426"/>
      <c r="V264" s="426"/>
      <c r="W264" s="426"/>
      <c r="X264" s="426"/>
      <c r="Y264" s="426"/>
      <c r="Z264" s="426"/>
      <c r="AA264" s="426"/>
      <c r="AB264" s="426"/>
      <c r="AC264" s="427"/>
      <c r="AD264" s="270" t="s">
        <v>7</v>
      </c>
      <c r="AE264" s="262"/>
      <c r="AF264" s="272" t="str">
        <f t="shared" si="79"/>
        <v>Baik</v>
      </c>
      <c r="AG264" s="271"/>
      <c r="AH264" s="271"/>
      <c r="AI264" s="271"/>
      <c r="AJ264" s="262"/>
      <c r="AK264" s="263">
        <f>SUM(AK258:AK263)</f>
        <v>4</v>
      </c>
      <c r="AL264" s="263">
        <f t="shared" si="6"/>
        <v>3</v>
      </c>
      <c r="AM264" s="263">
        <f>SUM(AM258:AM263)</f>
        <v>12</v>
      </c>
      <c r="AN264" s="337">
        <f>AM264/(AK264*4)*(100)</f>
        <v>75</v>
      </c>
      <c r="AO264" s="316">
        <f>IF(AN264&gt;80,2,IF(AN264&gt;=33,1,0))</f>
        <v>1</v>
      </c>
      <c r="AP264" s="87"/>
      <c r="AQ264" s="87"/>
      <c r="AR264" s="87"/>
      <c r="AS264" s="19"/>
      <c r="AT264" s="19"/>
      <c r="AU264" s="19"/>
      <c r="AV264" s="19"/>
      <c r="AW264" s="19"/>
      <c r="AX264" s="19"/>
      <c r="AY264" s="19"/>
      <c r="AZ264" s="19"/>
      <c r="BA264" s="19"/>
      <c r="BB264" s="19"/>
      <c r="BC264" s="19"/>
      <c r="BD264" s="19"/>
      <c r="BE264" s="19"/>
      <c r="BF264" s="19"/>
      <c r="BG264" s="19"/>
      <c r="BH264" s="19"/>
      <c r="BI264" s="19"/>
      <c r="BJ264" s="19"/>
      <c r="BK264" s="19"/>
      <c r="BL264" s="19"/>
    </row>
    <row r="265" spans="1:64" ht="30" customHeight="1">
      <c r="A265" s="83"/>
      <c r="B265" s="259"/>
      <c r="C265" s="265"/>
      <c r="D265" s="428" t="s">
        <v>729</v>
      </c>
      <c r="E265" s="1400" t="s">
        <v>730</v>
      </c>
      <c r="F265" s="1287"/>
      <c r="G265" s="1287"/>
      <c r="H265" s="1287"/>
      <c r="I265" s="1287"/>
      <c r="J265" s="1287"/>
      <c r="K265" s="1287"/>
      <c r="L265" s="1287"/>
      <c r="M265" s="1287"/>
      <c r="N265" s="1287"/>
      <c r="O265" s="1287"/>
      <c r="P265" s="1287"/>
      <c r="Q265" s="1287"/>
      <c r="R265" s="1287"/>
      <c r="S265" s="1287"/>
      <c r="T265" s="1287"/>
      <c r="U265" s="1287"/>
      <c r="V265" s="1287"/>
      <c r="W265" s="1287"/>
      <c r="X265" s="1287"/>
      <c r="Y265" s="1287"/>
      <c r="Z265" s="1287"/>
      <c r="AA265" s="1287"/>
      <c r="AB265" s="1287"/>
      <c r="AC265" s="319"/>
      <c r="AD265" s="270"/>
      <c r="AE265" s="273"/>
      <c r="AF265" s="276"/>
      <c r="AG265" s="271"/>
      <c r="AH265" s="271"/>
      <c r="AI265" s="271"/>
      <c r="AJ265" s="262"/>
      <c r="AK265" s="263"/>
      <c r="AL265" s="263" t="str">
        <f t="shared" si="6"/>
        <v>0</v>
      </c>
      <c r="AM265" s="263"/>
      <c r="AN265" s="87"/>
      <c r="AO265" s="87"/>
      <c r="AP265" s="87"/>
      <c r="AQ265" s="87"/>
      <c r="AR265" s="87"/>
      <c r="AS265" s="19"/>
      <c r="AT265" s="19"/>
      <c r="AU265" s="19"/>
      <c r="AV265" s="19"/>
      <c r="AW265" s="19"/>
      <c r="AX265" s="19"/>
      <c r="AY265" s="19"/>
      <c r="AZ265" s="19"/>
      <c r="BA265" s="19"/>
      <c r="BB265" s="19"/>
      <c r="BC265" s="19"/>
      <c r="BD265" s="19"/>
      <c r="BE265" s="19"/>
      <c r="BF265" s="19"/>
      <c r="BG265" s="19"/>
      <c r="BH265" s="19"/>
      <c r="BI265" s="19"/>
      <c r="BJ265" s="19"/>
      <c r="BK265" s="19"/>
      <c r="BL265" s="19"/>
    </row>
    <row r="266" spans="1:64" ht="39.75" customHeight="1">
      <c r="A266" s="83"/>
      <c r="B266" s="259"/>
      <c r="C266" s="265"/>
      <c r="D266" s="265"/>
      <c r="E266" s="429" t="s">
        <v>538</v>
      </c>
      <c r="F266" s="267">
        <v>1</v>
      </c>
      <c r="G266" s="1371" t="s">
        <v>731</v>
      </c>
      <c r="H266" s="1287"/>
      <c r="I266" s="1287"/>
      <c r="J266" s="1287"/>
      <c r="K266" s="1287"/>
      <c r="L266" s="1287"/>
      <c r="M266" s="1287"/>
      <c r="N266" s="1287"/>
      <c r="O266" s="1287"/>
      <c r="P266" s="1287"/>
      <c r="Q266" s="1287"/>
      <c r="R266" s="1287"/>
      <c r="S266" s="1287"/>
      <c r="T266" s="1287"/>
      <c r="U266" s="1287"/>
      <c r="V266" s="1287"/>
      <c r="W266" s="1287"/>
      <c r="X266" s="1287"/>
      <c r="Y266" s="1287"/>
      <c r="Z266" s="1287"/>
      <c r="AA266" s="1287"/>
      <c r="AB266" s="1287"/>
      <c r="AC266" s="300"/>
      <c r="AD266" s="270" t="s">
        <v>7</v>
      </c>
      <c r="AE266" s="262"/>
      <c r="AF266" s="272" t="str">
        <f t="shared" ref="AF266:AF271" si="82">IF(AD266="A","Sempurna",IF(AD266="A-","mendekati sempurna",IF(AD266="B+","Baik sekali",IF(AD266="B","Baik",IF(AD266="B-","Memadai, hampir baik",IF(AD266="C+","Memadai, cukup plus",IF(AD266="C","Cukup",IF(AD266="D","Kurang","Tak ada bukti kinerja"))))))))</f>
        <v>Baik</v>
      </c>
      <c r="AG266" s="271"/>
      <c r="AH266" s="271"/>
      <c r="AI266" s="271"/>
      <c r="AJ266" s="262"/>
      <c r="AK266" s="263">
        <f t="shared" ref="AK266:AK270" si="83">COUNTA(G266)</f>
        <v>1</v>
      </c>
      <c r="AL266" s="263">
        <f t="shared" si="6"/>
        <v>3</v>
      </c>
      <c r="AM266" s="263">
        <f t="shared" ref="AM266:AM270" si="84">AK266*AL266</f>
        <v>3</v>
      </c>
      <c r="AN266" s="87"/>
      <c r="AO266" s="87"/>
      <c r="AP266" s="87"/>
      <c r="AQ266" s="87"/>
      <c r="AR266" s="87"/>
      <c r="AS266" s="19"/>
      <c r="AT266" s="19"/>
      <c r="AU266" s="19"/>
      <c r="AV266" s="19"/>
      <c r="AW266" s="19"/>
      <c r="AX266" s="19"/>
      <c r="AY266" s="19"/>
      <c r="AZ266" s="19"/>
      <c r="BA266" s="19"/>
      <c r="BB266" s="19"/>
      <c r="BC266" s="19"/>
      <c r="BD266" s="19"/>
      <c r="BE266" s="19"/>
      <c r="BF266" s="19"/>
      <c r="BG266" s="19"/>
      <c r="BH266" s="19"/>
      <c r="BI266" s="19"/>
      <c r="BJ266" s="19"/>
      <c r="BK266" s="19"/>
      <c r="BL266" s="19"/>
    </row>
    <row r="267" spans="1:64" ht="30" customHeight="1">
      <c r="A267" s="83"/>
      <c r="B267" s="259"/>
      <c r="C267" s="265"/>
      <c r="D267" s="265"/>
      <c r="E267" s="430"/>
      <c r="F267" s="275">
        <v>2</v>
      </c>
      <c r="G267" s="1371" t="s">
        <v>732</v>
      </c>
      <c r="H267" s="1287"/>
      <c r="I267" s="1287"/>
      <c r="J267" s="1287"/>
      <c r="K267" s="1287"/>
      <c r="L267" s="1287"/>
      <c r="M267" s="1287"/>
      <c r="N267" s="1287"/>
      <c r="O267" s="1287"/>
      <c r="P267" s="1287"/>
      <c r="Q267" s="1287"/>
      <c r="R267" s="1287"/>
      <c r="S267" s="1287"/>
      <c r="T267" s="1287"/>
      <c r="U267" s="1287"/>
      <c r="V267" s="1287"/>
      <c r="W267" s="1287"/>
      <c r="X267" s="1287"/>
      <c r="Y267" s="1287"/>
      <c r="Z267" s="1287"/>
      <c r="AA267" s="1287"/>
      <c r="AB267" s="1287"/>
      <c r="AC267" s="261"/>
      <c r="AD267" s="270" t="s">
        <v>7</v>
      </c>
      <c r="AE267" s="262"/>
      <c r="AF267" s="272" t="str">
        <f t="shared" si="82"/>
        <v>Baik</v>
      </c>
      <c r="AG267" s="271"/>
      <c r="AH267" s="271"/>
      <c r="AI267" s="271"/>
      <c r="AJ267" s="262"/>
      <c r="AK267" s="263">
        <f t="shared" si="83"/>
        <v>1</v>
      </c>
      <c r="AL267" s="263">
        <f t="shared" si="6"/>
        <v>3</v>
      </c>
      <c r="AM267" s="263">
        <f t="shared" si="84"/>
        <v>3</v>
      </c>
      <c r="AN267" s="87"/>
      <c r="AO267" s="87"/>
      <c r="AP267" s="87"/>
      <c r="AQ267" s="87"/>
      <c r="AR267" s="87"/>
      <c r="AS267" s="19"/>
      <c r="AT267" s="19"/>
      <c r="AU267" s="19"/>
      <c r="AV267" s="19"/>
      <c r="AW267" s="19"/>
      <c r="AX267" s="19"/>
      <c r="AY267" s="19"/>
      <c r="AZ267" s="19"/>
      <c r="BA267" s="19"/>
      <c r="BB267" s="19"/>
      <c r="BC267" s="19"/>
      <c r="BD267" s="19"/>
      <c r="BE267" s="19"/>
      <c r="BF267" s="19"/>
      <c r="BG267" s="19"/>
      <c r="BH267" s="19"/>
      <c r="BI267" s="19"/>
      <c r="BJ267" s="19"/>
      <c r="BK267" s="19"/>
      <c r="BL267" s="19"/>
    </row>
    <row r="268" spans="1:64" ht="19.5" customHeight="1">
      <c r="A268" s="83"/>
      <c r="B268" s="259"/>
      <c r="C268" s="277"/>
      <c r="D268" s="277"/>
      <c r="E268" s="431"/>
      <c r="F268" s="275">
        <v>3</v>
      </c>
      <c r="G268" s="1371" t="s">
        <v>733</v>
      </c>
      <c r="H268" s="1287"/>
      <c r="I268" s="1287"/>
      <c r="J268" s="1287"/>
      <c r="K268" s="1287"/>
      <c r="L268" s="1287"/>
      <c r="M268" s="1287"/>
      <c r="N268" s="1287"/>
      <c r="O268" s="1287"/>
      <c r="P268" s="1287"/>
      <c r="Q268" s="1287"/>
      <c r="R268" s="1287"/>
      <c r="S268" s="1287"/>
      <c r="T268" s="1287"/>
      <c r="U268" s="1287"/>
      <c r="V268" s="1287"/>
      <c r="W268" s="1287"/>
      <c r="X268" s="1287"/>
      <c r="Y268" s="1287"/>
      <c r="Z268" s="1287"/>
      <c r="AA268" s="1287"/>
      <c r="AB268" s="1287"/>
      <c r="AC268" s="261"/>
      <c r="AD268" s="270" t="s">
        <v>7</v>
      </c>
      <c r="AE268" s="262"/>
      <c r="AF268" s="272" t="str">
        <f t="shared" si="82"/>
        <v>Baik</v>
      </c>
      <c r="AG268" s="271"/>
      <c r="AH268" s="271"/>
      <c r="AI268" s="271"/>
      <c r="AJ268" s="262"/>
      <c r="AK268" s="263">
        <f t="shared" si="83"/>
        <v>1</v>
      </c>
      <c r="AL268" s="263">
        <f t="shared" si="6"/>
        <v>3</v>
      </c>
      <c r="AM268" s="263">
        <f t="shared" si="84"/>
        <v>3</v>
      </c>
      <c r="AN268" s="87"/>
      <c r="AO268" s="87"/>
      <c r="AP268" s="87"/>
      <c r="AQ268" s="87"/>
      <c r="AR268" s="87"/>
      <c r="AS268" s="19"/>
      <c r="AT268" s="19"/>
      <c r="AU268" s="19"/>
      <c r="AV268" s="19"/>
      <c r="AW268" s="19"/>
      <c r="AX268" s="19"/>
      <c r="AY268" s="19"/>
      <c r="AZ268" s="19"/>
      <c r="BA268" s="19"/>
      <c r="BB268" s="19"/>
      <c r="BC268" s="19"/>
      <c r="BD268" s="19"/>
      <c r="BE268" s="19"/>
      <c r="BF268" s="19"/>
      <c r="BG268" s="19"/>
      <c r="BH268" s="19"/>
      <c r="BI268" s="19"/>
      <c r="BJ268" s="19"/>
      <c r="BK268" s="19"/>
      <c r="BL268" s="19"/>
    </row>
    <row r="269" spans="1:64" ht="21.75" hidden="1" customHeight="1">
      <c r="A269" s="83"/>
      <c r="B269" s="259"/>
      <c r="C269" s="265"/>
      <c r="D269" s="265"/>
      <c r="E269" s="430"/>
      <c r="F269" s="422"/>
      <c r="G269" s="1372"/>
      <c r="H269" s="1312"/>
      <c r="I269" s="1312"/>
      <c r="J269" s="1312"/>
      <c r="K269" s="1312"/>
      <c r="L269" s="1312"/>
      <c r="M269" s="1312"/>
      <c r="N269" s="1312"/>
      <c r="O269" s="1312"/>
      <c r="P269" s="1312"/>
      <c r="Q269" s="1312"/>
      <c r="R269" s="1312"/>
      <c r="S269" s="1312"/>
      <c r="T269" s="1312"/>
      <c r="U269" s="1312"/>
      <c r="V269" s="1312"/>
      <c r="W269" s="1312"/>
      <c r="X269" s="1312"/>
      <c r="Y269" s="1312"/>
      <c r="Z269" s="1312"/>
      <c r="AA269" s="1312"/>
      <c r="AB269" s="1312"/>
      <c r="AC269" s="300"/>
      <c r="AD269" s="270" t="s">
        <v>7</v>
      </c>
      <c r="AE269" s="262"/>
      <c r="AF269" s="272" t="str">
        <f t="shared" si="82"/>
        <v>Baik</v>
      </c>
      <c r="AG269" s="271"/>
      <c r="AH269" s="271"/>
      <c r="AI269" s="271"/>
      <c r="AJ269" s="262"/>
      <c r="AK269" s="263">
        <f t="shared" si="83"/>
        <v>0</v>
      </c>
      <c r="AL269" s="263">
        <f t="shared" si="6"/>
        <v>3</v>
      </c>
      <c r="AM269" s="263">
        <f t="shared" si="84"/>
        <v>0</v>
      </c>
      <c r="AN269" s="87"/>
      <c r="AO269" s="87"/>
      <c r="AP269" s="87"/>
      <c r="AQ269" s="87"/>
      <c r="AR269" s="87"/>
      <c r="AS269" s="19"/>
      <c r="AT269" s="19"/>
      <c r="AU269" s="19"/>
      <c r="AV269" s="19"/>
      <c r="AW269" s="19"/>
      <c r="AX269" s="19"/>
      <c r="AY269" s="19"/>
      <c r="AZ269" s="19"/>
      <c r="BA269" s="19"/>
      <c r="BB269" s="19"/>
      <c r="BC269" s="19"/>
      <c r="BD269" s="19"/>
      <c r="BE269" s="19"/>
      <c r="BF269" s="19"/>
      <c r="BG269" s="19"/>
      <c r="BH269" s="19"/>
      <c r="BI269" s="19"/>
      <c r="BJ269" s="19"/>
      <c r="BK269" s="19"/>
      <c r="BL269" s="19"/>
    </row>
    <row r="270" spans="1:64" ht="21.75" hidden="1" customHeight="1">
      <c r="A270" s="83"/>
      <c r="B270" s="259"/>
      <c r="C270" s="277"/>
      <c r="D270" s="277"/>
      <c r="E270" s="431"/>
      <c r="F270" s="419"/>
      <c r="G270" s="1371"/>
      <c r="H270" s="1287"/>
      <c r="I270" s="1287"/>
      <c r="J270" s="1287"/>
      <c r="K270" s="1287"/>
      <c r="L270" s="1287"/>
      <c r="M270" s="1287"/>
      <c r="N270" s="1287"/>
      <c r="O270" s="1287"/>
      <c r="P270" s="1287"/>
      <c r="Q270" s="1287"/>
      <c r="R270" s="1287"/>
      <c r="S270" s="1287"/>
      <c r="T270" s="1287"/>
      <c r="U270" s="1287"/>
      <c r="V270" s="1287"/>
      <c r="W270" s="1287"/>
      <c r="X270" s="1287"/>
      <c r="Y270" s="1287"/>
      <c r="Z270" s="1287"/>
      <c r="AA270" s="1287"/>
      <c r="AB270" s="1287"/>
      <c r="AC270" s="261"/>
      <c r="AD270" s="270" t="s">
        <v>7</v>
      </c>
      <c r="AE270" s="262"/>
      <c r="AF270" s="272" t="str">
        <f t="shared" si="82"/>
        <v>Baik</v>
      </c>
      <c r="AG270" s="271"/>
      <c r="AH270" s="271"/>
      <c r="AI270" s="271"/>
      <c r="AJ270" s="262"/>
      <c r="AK270" s="263">
        <f t="shared" si="83"/>
        <v>0</v>
      </c>
      <c r="AL270" s="263">
        <f t="shared" si="6"/>
        <v>3</v>
      </c>
      <c r="AM270" s="263">
        <f t="shared" si="84"/>
        <v>0</v>
      </c>
      <c r="AN270" s="87"/>
      <c r="AO270" s="87"/>
      <c r="AP270" s="87"/>
      <c r="AQ270" s="87"/>
      <c r="AR270" s="87"/>
      <c r="AS270" s="19"/>
      <c r="AT270" s="19"/>
      <c r="AU270" s="19"/>
      <c r="AV270" s="19"/>
      <c r="AW270" s="19"/>
      <c r="AX270" s="19"/>
      <c r="AY270" s="19"/>
      <c r="AZ270" s="19"/>
      <c r="BA270" s="19"/>
      <c r="BB270" s="19"/>
      <c r="BC270" s="19"/>
      <c r="BD270" s="19"/>
      <c r="BE270" s="19"/>
      <c r="BF270" s="19"/>
      <c r="BG270" s="19"/>
      <c r="BH270" s="19"/>
      <c r="BI270" s="19"/>
      <c r="BJ270" s="19"/>
      <c r="BK270" s="19"/>
      <c r="BL270" s="19"/>
    </row>
    <row r="271" spans="1:64" ht="18" hidden="1" customHeight="1">
      <c r="A271" s="83"/>
      <c r="B271" s="259"/>
      <c r="C271" s="265"/>
      <c r="D271" s="432"/>
      <c r="E271" s="394"/>
      <c r="F271" s="433"/>
      <c r="G271" s="411"/>
      <c r="H271" s="411"/>
      <c r="I271" s="411"/>
      <c r="J271" s="411"/>
      <c r="K271" s="411"/>
      <c r="L271" s="411"/>
      <c r="M271" s="411"/>
      <c r="N271" s="434"/>
      <c r="O271" s="262"/>
      <c r="P271" s="262"/>
      <c r="Q271" s="262"/>
      <c r="R271" s="262"/>
      <c r="S271" s="262"/>
      <c r="T271" s="262"/>
      <c r="U271" s="262"/>
      <c r="V271" s="262"/>
      <c r="W271" s="262"/>
      <c r="X271" s="262"/>
      <c r="Y271" s="262"/>
      <c r="Z271" s="262"/>
      <c r="AA271" s="262"/>
      <c r="AB271" s="262"/>
      <c r="AC271" s="305"/>
      <c r="AD271" s="270" t="s">
        <v>7</v>
      </c>
      <c r="AE271" s="262"/>
      <c r="AF271" s="272" t="str">
        <f t="shared" si="82"/>
        <v>Baik</v>
      </c>
      <c r="AG271" s="271"/>
      <c r="AH271" s="271"/>
      <c r="AI271" s="271"/>
      <c r="AJ271" s="262"/>
      <c r="AK271" s="263">
        <f>SUM(AK266:AK270)</f>
        <v>3</v>
      </c>
      <c r="AL271" s="263">
        <f t="shared" si="6"/>
        <v>3</v>
      </c>
      <c r="AM271" s="263">
        <f>SUM(AM266:AM270)</f>
        <v>9</v>
      </c>
      <c r="AN271" s="337">
        <f>AM271/(AK271*4)*(100)</f>
        <v>75</v>
      </c>
      <c r="AO271" s="316">
        <f>IF(AN271&gt;80,2,IF(AN271&gt;=33,1,0))</f>
        <v>1</v>
      </c>
      <c r="AP271" s="87"/>
      <c r="AQ271" s="87"/>
      <c r="AR271" s="87"/>
      <c r="AS271" s="19"/>
      <c r="AT271" s="19"/>
      <c r="AU271" s="19"/>
      <c r="AV271" s="19"/>
      <c r="AW271" s="19"/>
      <c r="AX271" s="19"/>
      <c r="AY271" s="19"/>
      <c r="AZ271" s="19"/>
      <c r="BA271" s="19"/>
      <c r="BB271" s="19"/>
      <c r="BC271" s="19"/>
      <c r="BD271" s="19"/>
      <c r="BE271" s="19"/>
      <c r="BF271" s="19"/>
      <c r="BG271" s="19"/>
      <c r="BH271" s="19"/>
      <c r="BI271" s="19"/>
      <c r="BJ271" s="19"/>
      <c r="BK271" s="19"/>
      <c r="BL271" s="19"/>
    </row>
    <row r="272" spans="1:64" ht="25.5" customHeight="1">
      <c r="A272" s="83"/>
      <c r="B272" s="259"/>
      <c r="C272" s="358" t="s">
        <v>288</v>
      </c>
      <c r="D272" s="1376" t="s">
        <v>734</v>
      </c>
      <c r="E272" s="1287"/>
      <c r="F272" s="1287"/>
      <c r="G272" s="1287"/>
      <c r="H272" s="1287"/>
      <c r="I272" s="1287"/>
      <c r="J272" s="1287"/>
      <c r="K272" s="1287"/>
      <c r="L272" s="1287"/>
      <c r="M272" s="1287"/>
      <c r="N272" s="1287"/>
      <c r="O272" s="1287"/>
      <c r="P272" s="1287"/>
      <c r="Q272" s="1287"/>
      <c r="R272" s="1287"/>
      <c r="S272" s="1287"/>
      <c r="T272" s="1287"/>
      <c r="U272" s="1287"/>
      <c r="V272" s="1287"/>
      <c r="W272" s="1287"/>
      <c r="X272" s="1287"/>
      <c r="Y272" s="1287"/>
      <c r="Z272" s="1287"/>
      <c r="AA272" s="1287"/>
      <c r="AB272" s="1287"/>
      <c r="AC272" s="377"/>
      <c r="AD272" s="270"/>
      <c r="AE272" s="273"/>
      <c r="AF272" s="280"/>
      <c r="AG272" s="271"/>
      <c r="AH272" s="271"/>
      <c r="AI272" s="271"/>
      <c r="AJ272" s="262"/>
      <c r="AK272" s="263"/>
      <c r="AL272" s="263" t="str">
        <f t="shared" si="6"/>
        <v>0</v>
      </c>
      <c r="AM272" s="263"/>
      <c r="AN272" s="87"/>
      <c r="AO272" s="87"/>
      <c r="AP272" s="87"/>
      <c r="AQ272" s="87"/>
      <c r="AR272" s="87"/>
      <c r="AS272" s="19"/>
      <c r="AT272" s="19"/>
      <c r="AU272" s="19"/>
      <c r="AV272" s="19"/>
      <c r="AW272" s="19"/>
      <c r="AX272" s="19"/>
      <c r="AY272" s="19"/>
      <c r="AZ272" s="19"/>
      <c r="BA272" s="19"/>
      <c r="BB272" s="19"/>
      <c r="BC272" s="19"/>
      <c r="BD272" s="19"/>
      <c r="BE272" s="19"/>
      <c r="BF272" s="19"/>
      <c r="BG272" s="19"/>
      <c r="BH272" s="19"/>
      <c r="BI272" s="19"/>
      <c r="BJ272" s="19"/>
      <c r="BK272" s="19"/>
      <c r="BL272" s="19"/>
    </row>
    <row r="273" spans="1:64" ht="30" customHeight="1">
      <c r="A273" s="83"/>
      <c r="B273" s="259"/>
      <c r="C273" s="265"/>
      <c r="D273" s="297" t="s">
        <v>735</v>
      </c>
      <c r="E273" s="1400" t="s">
        <v>736</v>
      </c>
      <c r="F273" s="1287"/>
      <c r="G273" s="1287"/>
      <c r="H273" s="1287"/>
      <c r="I273" s="1287"/>
      <c r="J273" s="1287"/>
      <c r="K273" s="1287"/>
      <c r="L273" s="1287"/>
      <c r="M273" s="1287"/>
      <c r="N273" s="1287"/>
      <c r="O273" s="1287"/>
      <c r="P273" s="1287"/>
      <c r="Q273" s="1287"/>
      <c r="R273" s="1287"/>
      <c r="S273" s="1287"/>
      <c r="T273" s="1287"/>
      <c r="U273" s="1287"/>
      <c r="V273" s="1287"/>
      <c r="W273" s="1287"/>
      <c r="X273" s="1287"/>
      <c r="Y273" s="1287"/>
      <c r="Z273" s="1287"/>
      <c r="AA273" s="1287"/>
      <c r="AB273" s="1287"/>
      <c r="AC273" s="319"/>
      <c r="AD273" s="270" t="s">
        <v>7</v>
      </c>
      <c r="AE273" s="273"/>
      <c r="AF273" s="269"/>
      <c r="AG273" s="271"/>
      <c r="AH273" s="271"/>
      <c r="AI273" s="271"/>
      <c r="AJ273" s="262"/>
      <c r="AK273" s="263"/>
      <c r="AL273" s="263">
        <f t="shared" si="6"/>
        <v>3</v>
      </c>
      <c r="AM273" s="263"/>
      <c r="AN273" s="87"/>
      <c r="AO273" s="87"/>
      <c r="AP273" s="87"/>
      <c r="AQ273" s="87"/>
      <c r="AR273" s="87"/>
      <c r="AS273" s="19"/>
      <c r="AT273" s="19"/>
      <c r="AU273" s="19"/>
      <c r="AV273" s="19"/>
      <c r="AW273" s="19"/>
      <c r="AX273" s="19"/>
      <c r="AY273" s="19"/>
      <c r="AZ273" s="19"/>
      <c r="BA273" s="19"/>
      <c r="BB273" s="19"/>
      <c r="BC273" s="19"/>
      <c r="BD273" s="19"/>
      <c r="BE273" s="19"/>
      <c r="BF273" s="19"/>
      <c r="BG273" s="19"/>
      <c r="BH273" s="19"/>
      <c r="BI273" s="19"/>
      <c r="BJ273" s="19"/>
      <c r="BK273" s="19"/>
      <c r="BL273" s="19"/>
    </row>
    <row r="274" spans="1:64" ht="21.75" customHeight="1">
      <c r="A274" s="83"/>
      <c r="B274" s="259"/>
      <c r="C274" s="265"/>
      <c r="D274" s="435"/>
      <c r="E274" s="379" t="s">
        <v>525</v>
      </c>
      <c r="F274" s="275">
        <v>1</v>
      </c>
      <c r="G274" s="1371" t="s">
        <v>737</v>
      </c>
      <c r="H274" s="1287"/>
      <c r="I274" s="1287"/>
      <c r="J274" s="1287"/>
      <c r="K274" s="1287"/>
      <c r="L274" s="1287"/>
      <c r="M274" s="1287"/>
      <c r="N274" s="1287"/>
      <c r="O274" s="1287"/>
      <c r="P274" s="1287"/>
      <c r="Q274" s="1287"/>
      <c r="R274" s="1287"/>
      <c r="S274" s="1287"/>
      <c r="T274" s="1287"/>
      <c r="U274" s="1287"/>
      <c r="V274" s="1287"/>
      <c r="W274" s="1287"/>
      <c r="X274" s="1287"/>
      <c r="Y274" s="1287"/>
      <c r="Z274" s="1287"/>
      <c r="AA274" s="1287"/>
      <c r="AB274" s="1287"/>
      <c r="AC274" s="300"/>
      <c r="AD274" s="270" t="s">
        <v>7</v>
      </c>
      <c r="AE274" s="262"/>
      <c r="AF274" s="272" t="str">
        <f t="shared" ref="AF274:AF285" si="85">IF(AD274="A","Sempurna",IF(AD274="A-","mendekati sempurna",IF(AD274="B+","Baik sekali",IF(AD274="B","Baik",IF(AD274="B-","Memadai, hampir baik",IF(AD274="C+","Memadai, cukup plus",IF(AD274="C","Cukup",IF(AD274="D","Kurang","Tak ada bukti kinerja"))))))))</f>
        <v>Baik</v>
      </c>
      <c r="AG274" s="271"/>
      <c r="AH274" s="271"/>
      <c r="AI274" s="271"/>
      <c r="AJ274" s="262"/>
      <c r="AK274" s="263">
        <f t="shared" ref="AK274:AK284" si="86">COUNTA(G274)</f>
        <v>1</v>
      </c>
      <c r="AL274" s="263">
        <f t="shared" si="6"/>
        <v>3</v>
      </c>
      <c r="AM274" s="263">
        <f t="shared" ref="AM274:AM284" si="87">AK274*AL274</f>
        <v>3</v>
      </c>
      <c r="AN274" s="87"/>
      <c r="AO274" s="87"/>
      <c r="AP274" s="87"/>
      <c r="AQ274" s="87"/>
      <c r="AR274" s="87"/>
      <c r="AS274" s="19"/>
      <c r="AT274" s="19"/>
      <c r="AU274" s="19"/>
      <c r="AV274" s="19"/>
      <c r="AW274" s="19"/>
      <c r="AX274" s="19"/>
      <c r="AY274" s="19"/>
      <c r="AZ274" s="19"/>
      <c r="BA274" s="19"/>
      <c r="BB274" s="19"/>
      <c r="BC274" s="19"/>
      <c r="BD274" s="19"/>
      <c r="BE274" s="19"/>
      <c r="BF274" s="19"/>
      <c r="BG274" s="19"/>
      <c r="BH274" s="19"/>
      <c r="BI274" s="19"/>
      <c r="BJ274" s="19"/>
      <c r="BK274" s="19"/>
      <c r="BL274" s="19"/>
    </row>
    <row r="275" spans="1:64" ht="19.5" customHeight="1">
      <c r="A275" s="83"/>
      <c r="B275" s="259"/>
      <c r="C275" s="265"/>
      <c r="D275" s="435"/>
      <c r="E275" s="436"/>
      <c r="F275" s="275">
        <v>2</v>
      </c>
      <c r="G275" s="1371" t="s">
        <v>738</v>
      </c>
      <c r="H275" s="1287"/>
      <c r="I275" s="1287"/>
      <c r="J275" s="1287"/>
      <c r="K275" s="1287"/>
      <c r="L275" s="1287"/>
      <c r="M275" s="1287"/>
      <c r="N275" s="1287"/>
      <c r="O275" s="1287"/>
      <c r="P275" s="1287"/>
      <c r="Q275" s="1287"/>
      <c r="R275" s="1287"/>
      <c r="S275" s="1287"/>
      <c r="T275" s="1287"/>
      <c r="U275" s="1287"/>
      <c r="V275" s="1287"/>
      <c r="W275" s="1287"/>
      <c r="X275" s="1287"/>
      <c r="Y275" s="1287"/>
      <c r="Z275" s="1287"/>
      <c r="AA275" s="1287"/>
      <c r="AB275" s="1287"/>
      <c r="AC275" s="261"/>
      <c r="AD275" s="270" t="s">
        <v>7</v>
      </c>
      <c r="AE275" s="262"/>
      <c r="AF275" s="272" t="str">
        <f t="shared" si="85"/>
        <v>Baik</v>
      </c>
      <c r="AG275" s="271"/>
      <c r="AH275" s="271"/>
      <c r="AI275" s="271"/>
      <c r="AJ275" s="262"/>
      <c r="AK275" s="263">
        <f t="shared" si="86"/>
        <v>1</v>
      </c>
      <c r="AL275" s="263">
        <f t="shared" si="6"/>
        <v>3</v>
      </c>
      <c r="AM275" s="263">
        <f t="shared" si="87"/>
        <v>3</v>
      </c>
      <c r="AN275" s="87"/>
      <c r="AO275" s="87"/>
      <c r="AP275" s="87"/>
      <c r="AQ275" s="87"/>
      <c r="AR275" s="87"/>
      <c r="AS275" s="19"/>
      <c r="AT275" s="19"/>
      <c r="AU275" s="19"/>
      <c r="AV275" s="19"/>
      <c r="AW275" s="19"/>
      <c r="AX275" s="19"/>
      <c r="AY275" s="19"/>
      <c r="AZ275" s="19"/>
      <c r="BA275" s="19"/>
      <c r="BB275" s="19"/>
      <c r="BC275" s="19"/>
      <c r="BD275" s="19"/>
      <c r="BE275" s="19"/>
      <c r="BF275" s="19"/>
      <c r="BG275" s="19"/>
      <c r="BH275" s="19"/>
      <c r="BI275" s="19"/>
      <c r="BJ275" s="19"/>
      <c r="BK275" s="19"/>
      <c r="BL275" s="19"/>
    </row>
    <row r="276" spans="1:64" ht="19.5" customHeight="1">
      <c r="A276" s="83"/>
      <c r="B276" s="259"/>
      <c r="C276" s="265"/>
      <c r="D276" s="435"/>
      <c r="E276" s="436"/>
      <c r="F276" s="275">
        <v>3</v>
      </c>
      <c r="G276" s="1386" t="s">
        <v>739</v>
      </c>
      <c r="H276" s="1287"/>
      <c r="I276" s="1287"/>
      <c r="J276" s="1287"/>
      <c r="K276" s="1287"/>
      <c r="L276" s="1287"/>
      <c r="M276" s="1287"/>
      <c r="N276" s="1287"/>
      <c r="O276" s="1287"/>
      <c r="P276" s="1287"/>
      <c r="Q276" s="1287"/>
      <c r="R276" s="1287"/>
      <c r="S276" s="1287"/>
      <c r="T276" s="1287"/>
      <c r="U276" s="1287"/>
      <c r="V276" s="1287"/>
      <c r="W276" s="1287"/>
      <c r="X276" s="1287"/>
      <c r="Y276" s="1287"/>
      <c r="Z276" s="1287"/>
      <c r="AA276" s="1287"/>
      <c r="AB276" s="1287"/>
      <c r="AC276" s="261"/>
      <c r="AD276" s="270" t="s">
        <v>7</v>
      </c>
      <c r="AE276" s="262"/>
      <c r="AF276" s="272" t="str">
        <f t="shared" si="85"/>
        <v>Baik</v>
      </c>
      <c r="AG276" s="271"/>
      <c r="AH276" s="271"/>
      <c r="AI276" s="271"/>
      <c r="AJ276" s="262"/>
      <c r="AK276" s="263">
        <f t="shared" si="86"/>
        <v>1</v>
      </c>
      <c r="AL276" s="263">
        <f t="shared" si="6"/>
        <v>3</v>
      </c>
      <c r="AM276" s="263">
        <f t="shared" si="87"/>
        <v>3</v>
      </c>
      <c r="AN276" s="87"/>
      <c r="AO276" s="87"/>
      <c r="AP276" s="87"/>
      <c r="AQ276" s="87"/>
      <c r="AR276" s="87"/>
      <c r="AS276" s="19"/>
      <c r="AT276" s="19"/>
      <c r="AU276" s="19"/>
      <c r="AV276" s="19"/>
      <c r="AW276" s="19"/>
      <c r="AX276" s="19"/>
      <c r="AY276" s="19"/>
      <c r="AZ276" s="19"/>
      <c r="BA276" s="19"/>
      <c r="BB276" s="19"/>
      <c r="BC276" s="19"/>
      <c r="BD276" s="19"/>
      <c r="BE276" s="19"/>
      <c r="BF276" s="19"/>
      <c r="BG276" s="19"/>
      <c r="BH276" s="19"/>
      <c r="BI276" s="19"/>
      <c r="BJ276" s="19"/>
      <c r="BK276" s="19"/>
      <c r="BL276" s="19"/>
    </row>
    <row r="277" spans="1:64" ht="19.5" customHeight="1">
      <c r="A277" s="83"/>
      <c r="B277" s="259"/>
      <c r="C277" s="265"/>
      <c r="D277" s="435"/>
      <c r="E277" s="436"/>
      <c r="F277" s="275">
        <v>4</v>
      </c>
      <c r="G277" s="386" t="s">
        <v>740</v>
      </c>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61"/>
      <c r="AD277" s="270" t="s">
        <v>7</v>
      </c>
      <c r="AE277" s="262"/>
      <c r="AF277" s="272" t="str">
        <f t="shared" si="85"/>
        <v>Baik</v>
      </c>
      <c r="AG277" s="271"/>
      <c r="AH277" s="271"/>
      <c r="AI277" s="271"/>
      <c r="AJ277" s="262"/>
      <c r="AK277" s="263">
        <f t="shared" si="86"/>
        <v>1</v>
      </c>
      <c r="AL277" s="263">
        <f t="shared" si="6"/>
        <v>3</v>
      </c>
      <c r="AM277" s="263">
        <f t="shared" si="87"/>
        <v>3</v>
      </c>
      <c r="AN277" s="87"/>
      <c r="AO277" s="87"/>
      <c r="AP277" s="87"/>
      <c r="AQ277" s="87"/>
      <c r="AR277" s="87"/>
      <c r="AS277" s="19"/>
      <c r="AT277" s="19"/>
      <c r="AU277" s="19"/>
      <c r="AV277" s="19"/>
      <c r="AW277" s="19"/>
      <c r="AX277" s="19"/>
      <c r="AY277" s="19"/>
      <c r="AZ277" s="19"/>
      <c r="BA277" s="19"/>
      <c r="BB277" s="19"/>
      <c r="BC277" s="19"/>
      <c r="BD277" s="19"/>
      <c r="BE277" s="19"/>
      <c r="BF277" s="19"/>
      <c r="BG277" s="19"/>
      <c r="BH277" s="19"/>
      <c r="BI277" s="19"/>
      <c r="BJ277" s="19"/>
      <c r="BK277" s="19"/>
      <c r="BL277" s="19"/>
    </row>
    <row r="278" spans="1:64" ht="19.5" customHeight="1">
      <c r="A278" s="83"/>
      <c r="B278" s="259"/>
      <c r="C278" s="265"/>
      <c r="D278" s="435"/>
      <c r="E278" s="436"/>
      <c r="F278" s="275">
        <v>5</v>
      </c>
      <c r="G278" s="386" t="s">
        <v>741</v>
      </c>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61"/>
      <c r="AD278" s="270" t="s">
        <v>7</v>
      </c>
      <c r="AE278" s="262"/>
      <c r="AF278" s="272" t="str">
        <f t="shared" si="85"/>
        <v>Baik</v>
      </c>
      <c r="AG278" s="271"/>
      <c r="AH278" s="271"/>
      <c r="AI278" s="271"/>
      <c r="AJ278" s="262"/>
      <c r="AK278" s="263">
        <f t="shared" si="86"/>
        <v>1</v>
      </c>
      <c r="AL278" s="263">
        <f t="shared" si="6"/>
        <v>3</v>
      </c>
      <c r="AM278" s="263">
        <f t="shared" si="87"/>
        <v>3</v>
      </c>
      <c r="AN278" s="87"/>
      <c r="AO278" s="87"/>
      <c r="AP278" s="87"/>
      <c r="AQ278" s="87"/>
      <c r="AR278" s="87"/>
      <c r="AS278" s="19"/>
      <c r="AT278" s="19"/>
      <c r="AU278" s="19"/>
      <c r="AV278" s="19"/>
      <c r="AW278" s="19"/>
      <c r="AX278" s="19"/>
      <c r="AY278" s="19"/>
      <c r="AZ278" s="19"/>
      <c r="BA278" s="19"/>
      <c r="BB278" s="19"/>
      <c r="BC278" s="19"/>
      <c r="BD278" s="19"/>
      <c r="BE278" s="19"/>
      <c r="BF278" s="19"/>
      <c r="BG278" s="19"/>
      <c r="BH278" s="19"/>
      <c r="BI278" s="19"/>
      <c r="BJ278" s="19"/>
      <c r="BK278" s="19"/>
      <c r="BL278" s="19"/>
    </row>
    <row r="279" spans="1:64" ht="19.5" customHeight="1">
      <c r="A279" s="83"/>
      <c r="B279" s="259"/>
      <c r="C279" s="265"/>
      <c r="D279" s="435"/>
      <c r="E279" s="436"/>
      <c r="F279" s="275">
        <v>6</v>
      </c>
      <c r="G279" s="386" t="s">
        <v>742</v>
      </c>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61"/>
      <c r="AD279" s="270" t="s">
        <v>7</v>
      </c>
      <c r="AE279" s="262"/>
      <c r="AF279" s="272" t="str">
        <f t="shared" si="85"/>
        <v>Baik</v>
      </c>
      <c r="AG279" s="271"/>
      <c r="AH279" s="271"/>
      <c r="AI279" s="271"/>
      <c r="AJ279" s="262"/>
      <c r="AK279" s="263">
        <f t="shared" si="86"/>
        <v>1</v>
      </c>
      <c r="AL279" s="263">
        <f t="shared" si="6"/>
        <v>3</v>
      </c>
      <c r="AM279" s="263">
        <f t="shared" si="87"/>
        <v>3</v>
      </c>
      <c r="AN279" s="87"/>
      <c r="AO279" s="87"/>
      <c r="AP279" s="87"/>
      <c r="AQ279" s="87"/>
      <c r="AR279" s="87"/>
      <c r="AS279" s="19"/>
      <c r="AT279" s="19"/>
      <c r="AU279" s="19"/>
      <c r="AV279" s="19"/>
      <c r="AW279" s="19"/>
      <c r="AX279" s="19"/>
      <c r="AY279" s="19"/>
      <c r="AZ279" s="19"/>
      <c r="BA279" s="19"/>
      <c r="BB279" s="19"/>
      <c r="BC279" s="19"/>
      <c r="BD279" s="19"/>
      <c r="BE279" s="19"/>
      <c r="BF279" s="19"/>
      <c r="BG279" s="19"/>
      <c r="BH279" s="19"/>
      <c r="BI279" s="19"/>
      <c r="BJ279" s="19"/>
      <c r="BK279" s="19"/>
      <c r="BL279" s="19"/>
    </row>
    <row r="280" spans="1:64" ht="19.5" customHeight="1">
      <c r="A280" s="83"/>
      <c r="B280" s="259"/>
      <c r="C280" s="265"/>
      <c r="D280" s="435"/>
      <c r="E280" s="436"/>
      <c r="F280" s="275">
        <v>7</v>
      </c>
      <c r="G280" s="386" t="s">
        <v>743</v>
      </c>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61"/>
      <c r="AD280" s="270" t="s">
        <v>7</v>
      </c>
      <c r="AE280" s="262"/>
      <c r="AF280" s="272" t="str">
        <f t="shared" si="85"/>
        <v>Baik</v>
      </c>
      <c r="AG280" s="271"/>
      <c r="AH280" s="271"/>
      <c r="AI280" s="271"/>
      <c r="AJ280" s="262"/>
      <c r="AK280" s="263">
        <f t="shared" si="86"/>
        <v>1</v>
      </c>
      <c r="AL280" s="263">
        <f t="shared" si="6"/>
        <v>3</v>
      </c>
      <c r="AM280" s="263">
        <f t="shared" si="87"/>
        <v>3</v>
      </c>
      <c r="AN280" s="87"/>
      <c r="AO280" s="87"/>
      <c r="AP280" s="87"/>
      <c r="AQ280" s="87"/>
      <c r="AR280" s="87"/>
      <c r="AS280" s="19"/>
      <c r="AT280" s="19"/>
      <c r="AU280" s="19"/>
      <c r="AV280" s="19"/>
      <c r="AW280" s="19"/>
      <c r="AX280" s="19"/>
      <c r="AY280" s="19"/>
      <c r="AZ280" s="19"/>
      <c r="BA280" s="19"/>
      <c r="BB280" s="19"/>
      <c r="BC280" s="19"/>
      <c r="BD280" s="19"/>
      <c r="BE280" s="19"/>
      <c r="BF280" s="19"/>
      <c r="BG280" s="19"/>
      <c r="BH280" s="19"/>
      <c r="BI280" s="19"/>
      <c r="BJ280" s="19"/>
      <c r="BK280" s="19"/>
      <c r="BL280" s="19"/>
    </row>
    <row r="281" spans="1:64" ht="30" customHeight="1">
      <c r="A281" s="83"/>
      <c r="B281" s="259"/>
      <c r="C281" s="265"/>
      <c r="D281" s="435"/>
      <c r="E281" s="437" t="s">
        <v>744</v>
      </c>
      <c r="F281" s="267">
        <v>8</v>
      </c>
      <c r="G281" s="1372" t="s">
        <v>745</v>
      </c>
      <c r="H281" s="1312"/>
      <c r="I281" s="1312"/>
      <c r="J281" s="1312"/>
      <c r="K281" s="1312"/>
      <c r="L281" s="1312"/>
      <c r="M281" s="1312"/>
      <c r="N281" s="1312"/>
      <c r="O281" s="1312"/>
      <c r="P281" s="1312"/>
      <c r="Q281" s="1312"/>
      <c r="R281" s="1312"/>
      <c r="S281" s="1312"/>
      <c r="T281" s="1312"/>
      <c r="U281" s="1312"/>
      <c r="V281" s="1312"/>
      <c r="W281" s="1312"/>
      <c r="X281" s="1312"/>
      <c r="Y281" s="1312"/>
      <c r="Z281" s="1312"/>
      <c r="AA281" s="1312"/>
      <c r="AB281" s="1312"/>
      <c r="AC281" s="300"/>
      <c r="AD281" s="270" t="s">
        <v>7</v>
      </c>
      <c r="AE281" s="262"/>
      <c r="AF281" s="272" t="str">
        <f t="shared" si="85"/>
        <v>Baik</v>
      </c>
      <c r="AG281" s="271"/>
      <c r="AH281" s="271"/>
      <c r="AI281" s="271"/>
      <c r="AJ281" s="262"/>
      <c r="AK281" s="263">
        <f t="shared" si="86"/>
        <v>1</v>
      </c>
      <c r="AL281" s="263">
        <f t="shared" si="6"/>
        <v>3</v>
      </c>
      <c r="AM281" s="263">
        <f t="shared" si="87"/>
        <v>3</v>
      </c>
      <c r="AN281" s="87"/>
      <c r="AO281" s="87"/>
      <c r="AP281" s="87"/>
      <c r="AQ281" s="87"/>
      <c r="AR281" s="87"/>
      <c r="AS281" s="19"/>
      <c r="AT281" s="19"/>
      <c r="AU281" s="19"/>
      <c r="AV281" s="19"/>
      <c r="AW281" s="19"/>
      <c r="AX281" s="19"/>
      <c r="AY281" s="19"/>
      <c r="AZ281" s="19"/>
      <c r="BA281" s="19"/>
      <c r="BB281" s="19"/>
      <c r="BC281" s="19"/>
      <c r="BD281" s="19"/>
      <c r="BE281" s="19"/>
      <c r="BF281" s="19"/>
      <c r="BG281" s="19"/>
      <c r="BH281" s="19"/>
      <c r="BI281" s="19"/>
      <c r="BJ281" s="19"/>
      <c r="BK281" s="19"/>
      <c r="BL281" s="19"/>
    </row>
    <row r="282" spans="1:64" ht="30" customHeight="1">
      <c r="A282" s="83"/>
      <c r="B282" s="259"/>
      <c r="C282" s="277"/>
      <c r="D282" s="438"/>
      <c r="E282" s="439"/>
      <c r="F282" s="267">
        <v>9</v>
      </c>
      <c r="G282" s="1372" t="s">
        <v>746</v>
      </c>
      <c r="H282" s="1312"/>
      <c r="I282" s="1312"/>
      <c r="J282" s="1312"/>
      <c r="K282" s="1312"/>
      <c r="L282" s="1312"/>
      <c r="M282" s="1312"/>
      <c r="N282" s="1312"/>
      <c r="O282" s="1312"/>
      <c r="P282" s="1312"/>
      <c r="Q282" s="1312"/>
      <c r="R282" s="1312"/>
      <c r="S282" s="1312"/>
      <c r="T282" s="1312"/>
      <c r="U282" s="1312"/>
      <c r="V282" s="1312"/>
      <c r="W282" s="1312"/>
      <c r="X282" s="1312"/>
      <c r="Y282" s="1312"/>
      <c r="Z282" s="1312"/>
      <c r="AA282" s="1312"/>
      <c r="AB282" s="1312"/>
      <c r="AC282" s="300"/>
      <c r="AD282" s="270" t="s">
        <v>7</v>
      </c>
      <c r="AE282" s="262"/>
      <c r="AF282" s="272" t="str">
        <f t="shared" si="85"/>
        <v>Baik</v>
      </c>
      <c r="AG282" s="271"/>
      <c r="AH282" s="271"/>
      <c r="AI282" s="271"/>
      <c r="AJ282" s="262"/>
      <c r="AK282" s="263">
        <f t="shared" si="86"/>
        <v>1</v>
      </c>
      <c r="AL282" s="263">
        <f t="shared" si="6"/>
        <v>3</v>
      </c>
      <c r="AM282" s="263">
        <f t="shared" si="87"/>
        <v>3</v>
      </c>
      <c r="AN282" s="87"/>
      <c r="AO282" s="87"/>
      <c r="AP282" s="87"/>
      <c r="AQ282" s="87"/>
      <c r="AR282" s="87"/>
      <c r="AS282" s="19"/>
      <c r="AT282" s="19"/>
      <c r="AU282" s="19"/>
      <c r="AV282" s="19"/>
      <c r="AW282" s="19"/>
      <c r="AX282" s="19"/>
      <c r="AY282" s="19"/>
      <c r="AZ282" s="19"/>
      <c r="BA282" s="19"/>
      <c r="BB282" s="19"/>
      <c r="BC282" s="19"/>
      <c r="BD282" s="19"/>
      <c r="BE282" s="19"/>
      <c r="BF282" s="19"/>
      <c r="BG282" s="19"/>
      <c r="BH282" s="19"/>
      <c r="BI282" s="19"/>
      <c r="BJ282" s="19"/>
      <c r="BK282" s="19"/>
      <c r="BL282" s="19"/>
    </row>
    <row r="283" spans="1:64" ht="21.75" hidden="1" customHeight="1">
      <c r="A283" s="83"/>
      <c r="B283" s="259"/>
      <c r="C283" s="265"/>
      <c r="D283" s="435"/>
      <c r="E283" s="430"/>
      <c r="F283" s="422"/>
      <c r="G283" s="440"/>
      <c r="H283" s="440"/>
      <c r="I283" s="440"/>
      <c r="J283" s="440"/>
      <c r="K283" s="440"/>
      <c r="L283" s="440"/>
      <c r="M283" s="440"/>
      <c r="N283" s="441"/>
      <c r="O283" s="442"/>
      <c r="P283" s="442"/>
      <c r="Q283" s="442"/>
      <c r="R283" s="442"/>
      <c r="S283" s="442"/>
      <c r="T283" s="442"/>
      <c r="U283" s="442"/>
      <c r="V283" s="442"/>
      <c r="W283" s="442"/>
      <c r="X283" s="442"/>
      <c r="Y283" s="442"/>
      <c r="Z283" s="442"/>
      <c r="AA283" s="442"/>
      <c r="AB283" s="442"/>
      <c r="AC283" s="443"/>
      <c r="AD283" s="270" t="s">
        <v>7</v>
      </c>
      <c r="AE283" s="262"/>
      <c r="AF283" s="272" t="str">
        <f t="shared" si="85"/>
        <v>Baik</v>
      </c>
      <c r="AG283" s="271"/>
      <c r="AH283" s="271"/>
      <c r="AI283" s="271"/>
      <c r="AJ283" s="262"/>
      <c r="AK283" s="263">
        <f t="shared" si="86"/>
        <v>0</v>
      </c>
      <c r="AL283" s="263">
        <f t="shared" si="6"/>
        <v>3</v>
      </c>
      <c r="AM283" s="263">
        <f t="shared" si="87"/>
        <v>0</v>
      </c>
      <c r="AN283" s="87"/>
      <c r="AO283" s="87"/>
      <c r="AP283" s="87"/>
      <c r="AQ283" s="87"/>
      <c r="AR283" s="87"/>
      <c r="AS283" s="19"/>
      <c r="AT283" s="19"/>
      <c r="AU283" s="19"/>
      <c r="AV283" s="19"/>
      <c r="AW283" s="19"/>
      <c r="AX283" s="19"/>
      <c r="AY283" s="19"/>
      <c r="AZ283" s="19"/>
      <c r="BA283" s="19"/>
      <c r="BB283" s="19"/>
      <c r="BC283" s="19"/>
      <c r="BD283" s="19"/>
      <c r="BE283" s="19"/>
      <c r="BF283" s="19"/>
      <c r="BG283" s="19"/>
      <c r="BH283" s="19"/>
      <c r="BI283" s="19"/>
      <c r="BJ283" s="19"/>
      <c r="BK283" s="19"/>
      <c r="BL283" s="19"/>
    </row>
    <row r="284" spans="1:64" ht="21.75" hidden="1" customHeight="1">
      <c r="A284" s="83"/>
      <c r="B284" s="259"/>
      <c r="C284" s="265"/>
      <c r="D284" s="438"/>
      <c r="E284" s="431"/>
      <c r="F284" s="419"/>
      <c r="G284" s="424"/>
      <c r="H284" s="424"/>
      <c r="I284" s="424"/>
      <c r="J284" s="424"/>
      <c r="K284" s="424"/>
      <c r="L284" s="424"/>
      <c r="M284" s="424"/>
      <c r="N284" s="425"/>
      <c r="O284" s="426"/>
      <c r="P284" s="426"/>
      <c r="Q284" s="426"/>
      <c r="R284" s="426"/>
      <c r="S284" s="426"/>
      <c r="T284" s="426"/>
      <c r="U284" s="426"/>
      <c r="V284" s="426"/>
      <c r="W284" s="426"/>
      <c r="X284" s="426"/>
      <c r="Y284" s="426"/>
      <c r="Z284" s="426"/>
      <c r="AA284" s="426"/>
      <c r="AB284" s="426"/>
      <c r="AC284" s="427"/>
      <c r="AD284" s="270" t="s">
        <v>7</v>
      </c>
      <c r="AE284" s="262"/>
      <c r="AF284" s="272" t="str">
        <f t="shared" si="85"/>
        <v>Baik</v>
      </c>
      <c r="AG284" s="271"/>
      <c r="AH284" s="271"/>
      <c r="AI284" s="271"/>
      <c r="AJ284" s="262"/>
      <c r="AK284" s="263">
        <f t="shared" si="86"/>
        <v>0</v>
      </c>
      <c r="AL284" s="263">
        <f t="shared" si="6"/>
        <v>3</v>
      </c>
      <c r="AM284" s="263">
        <f t="shared" si="87"/>
        <v>0</v>
      </c>
      <c r="AN284" s="87"/>
      <c r="AO284" s="87"/>
      <c r="AP284" s="87"/>
      <c r="AQ284" s="87"/>
      <c r="AR284" s="87"/>
      <c r="AS284" s="19"/>
      <c r="AT284" s="19"/>
      <c r="AU284" s="19"/>
      <c r="AV284" s="19"/>
      <c r="AW284" s="19"/>
      <c r="AX284" s="19"/>
      <c r="AY284" s="19"/>
      <c r="AZ284" s="19"/>
      <c r="BA284" s="19"/>
      <c r="BB284" s="19"/>
      <c r="BC284" s="19"/>
      <c r="BD284" s="19"/>
      <c r="BE284" s="19"/>
      <c r="BF284" s="19"/>
      <c r="BG284" s="19"/>
      <c r="BH284" s="19"/>
      <c r="BI284" s="19"/>
      <c r="BJ284" s="19"/>
      <c r="BK284" s="19"/>
      <c r="BL284" s="19"/>
    </row>
    <row r="285" spans="1:64" ht="18" hidden="1" customHeight="1">
      <c r="A285" s="83"/>
      <c r="B285" s="259"/>
      <c r="C285" s="265"/>
      <c r="D285" s="259"/>
      <c r="E285" s="431"/>
      <c r="F285" s="433"/>
      <c r="G285" s="411"/>
      <c r="H285" s="411"/>
      <c r="I285" s="411"/>
      <c r="J285" s="411"/>
      <c r="K285" s="411"/>
      <c r="L285" s="411"/>
      <c r="M285" s="411"/>
      <c r="N285" s="434"/>
      <c r="O285" s="262"/>
      <c r="P285" s="262"/>
      <c r="Q285" s="262"/>
      <c r="R285" s="262"/>
      <c r="S285" s="262"/>
      <c r="T285" s="262"/>
      <c r="U285" s="262"/>
      <c r="V285" s="262"/>
      <c r="W285" s="262"/>
      <c r="X285" s="262"/>
      <c r="Y285" s="262"/>
      <c r="Z285" s="262"/>
      <c r="AA285" s="262"/>
      <c r="AB285" s="262"/>
      <c r="AC285" s="305"/>
      <c r="AD285" s="270" t="s">
        <v>7</v>
      </c>
      <c r="AE285" s="262"/>
      <c r="AF285" s="272" t="str">
        <f t="shared" si="85"/>
        <v>Baik</v>
      </c>
      <c r="AG285" s="271"/>
      <c r="AH285" s="271"/>
      <c r="AI285" s="271"/>
      <c r="AJ285" s="262"/>
      <c r="AK285" s="263">
        <f>SUM(AK274:AK284)</f>
        <v>9</v>
      </c>
      <c r="AL285" s="263">
        <f t="shared" si="6"/>
        <v>3</v>
      </c>
      <c r="AM285" s="263">
        <f>SUM(AM274:AM284)</f>
        <v>27</v>
      </c>
      <c r="AN285" s="337">
        <f>AM285/(AK285*4)*(100)</f>
        <v>75</v>
      </c>
      <c r="AO285" s="316">
        <f>IF(AN285&gt;80,2,IF(AN285&gt;=33,1,0))</f>
        <v>1</v>
      </c>
      <c r="AP285" s="87"/>
      <c r="AQ285" s="87"/>
      <c r="AR285" s="87"/>
      <c r="AS285" s="19"/>
      <c r="AT285" s="19"/>
      <c r="AU285" s="19"/>
      <c r="AV285" s="19"/>
      <c r="AW285" s="19"/>
      <c r="AX285" s="19"/>
      <c r="AY285" s="19"/>
      <c r="AZ285" s="19"/>
      <c r="BA285" s="19"/>
      <c r="BB285" s="19"/>
      <c r="BC285" s="19"/>
      <c r="BD285" s="19"/>
      <c r="BE285" s="19"/>
      <c r="BF285" s="19"/>
      <c r="BG285" s="19"/>
      <c r="BH285" s="19"/>
      <c r="BI285" s="19"/>
      <c r="BJ285" s="19"/>
      <c r="BK285" s="19"/>
      <c r="BL285" s="19"/>
    </row>
    <row r="286" spans="1:64" ht="30" customHeight="1">
      <c r="A286" s="83"/>
      <c r="B286" s="259"/>
      <c r="C286" s="265"/>
      <c r="D286" s="297" t="s">
        <v>747</v>
      </c>
      <c r="E286" s="1374" t="s">
        <v>748</v>
      </c>
      <c r="F286" s="1287"/>
      <c r="G286" s="1287"/>
      <c r="H286" s="1287"/>
      <c r="I286" s="1287"/>
      <c r="J286" s="1287"/>
      <c r="K286" s="1287"/>
      <c r="L286" s="1287"/>
      <c r="M286" s="1287"/>
      <c r="N286" s="1287"/>
      <c r="O286" s="1287"/>
      <c r="P286" s="1287"/>
      <c r="Q286" s="1287"/>
      <c r="R286" s="1287"/>
      <c r="S286" s="1287"/>
      <c r="T286" s="1287"/>
      <c r="U286" s="1287"/>
      <c r="V286" s="1287"/>
      <c r="W286" s="1287"/>
      <c r="X286" s="1287"/>
      <c r="Y286" s="1287"/>
      <c r="Z286" s="1287"/>
      <c r="AA286" s="1287"/>
      <c r="AB286" s="1287"/>
      <c r="AC286" s="319"/>
      <c r="AD286" s="270"/>
      <c r="AE286" s="273"/>
      <c r="AF286" s="269"/>
      <c r="AG286" s="271"/>
      <c r="AH286" s="271"/>
      <c r="AI286" s="271"/>
      <c r="AJ286" s="262"/>
      <c r="AK286" s="263"/>
      <c r="AL286" s="263" t="str">
        <f t="shared" si="6"/>
        <v>0</v>
      </c>
      <c r="AM286" s="263"/>
      <c r="AN286" s="87"/>
      <c r="AO286" s="87"/>
      <c r="AP286" s="87"/>
      <c r="AQ286" s="87"/>
      <c r="AR286" s="87"/>
      <c r="AS286" s="19"/>
      <c r="AT286" s="19"/>
      <c r="AU286" s="19"/>
      <c r="AV286" s="19"/>
      <c r="AW286" s="19"/>
      <c r="AX286" s="19"/>
      <c r="AY286" s="19"/>
      <c r="AZ286" s="19"/>
      <c r="BA286" s="19"/>
      <c r="BB286" s="19"/>
      <c r="BC286" s="19"/>
      <c r="BD286" s="19"/>
      <c r="BE286" s="19"/>
      <c r="BF286" s="19"/>
      <c r="BG286" s="19"/>
      <c r="BH286" s="19"/>
      <c r="BI286" s="19"/>
      <c r="BJ286" s="19"/>
      <c r="BK286" s="19"/>
      <c r="BL286" s="19"/>
    </row>
    <row r="287" spans="1:64" ht="30" customHeight="1">
      <c r="A287" s="83"/>
      <c r="B287" s="83"/>
      <c r="C287" s="444"/>
      <c r="D287" s="445"/>
      <c r="E287" s="382" t="s">
        <v>532</v>
      </c>
      <c r="F287" s="267">
        <v>1</v>
      </c>
      <c r="G287" s="1372" t="s">
        <v>749</v>
      </c>
      <c r="H287" s="1312"/>
      <c r="I287" s="1312"/>
      <c r="J287" s="1312"/>
      <c r="K287" s="1312"/>
      <c r="L287" s="1312"/>
      <c r="M287" s="1312"/>
      <c r="N287" s="1312"/>
      <c r="O287" s="1312"/>
      <c r="P287" s="1312"/>
      <c r="Q287" s="1312"/>
      <c r="R287" s="1312"/>
      <c r="S287" s="1312"/>
      <c r="T287" s="1312"/>
      <c r="U287" s="1312"/>
      <c r="V287" s="1312"/>
      <c r="W287" s="1312"/>
      <c r="X287" s="1312"/>
      <c r="Y287" s="1312"/>
      <c r="Z287" s="1312"/>
      <c r="AA287" s="1312"/>
      <c r="AB287" s="1312"/>
      <c r="AC287" s="300"/>
      <c r="AD287" s="270" t="s">
        <v>7</v>
      </c>
      <c r="AE287" s="262"/>
      <c r="AF287" s="272" t="str">
        <f t="shared" ref="AF287:AF294" si="88">IF(AD287="A","Sempurna",IF(AD287="A-","mendekati sempurna",IF(AD287="B+","Baik sekali",IF(AD287="B","Baik",IF(AD287="B-","Memadai, hampir baik",IF(AD287="C+","Memadai, cukup plus",IF(AD287="C","Cukup",IF(AD287="D","Kurang","Tak ada bukti kinerja"))))))))</f>
        <v>Baik</v>
      </c>
      <c r="AG287" s="271"/>
      <c r="AH287" s="271"/>
      <c r="AI287" s="271"/>
      <c r="AJ287" s="262"/>
      <c r="AK287" s="263">
        <f t="shared" ref="AK287:AK293" si="89">COUNTA(G287)</f>
        <v>1</v>
      </c>
      <c r="AL287" s="263">
        <f t="shared" si="6"/>
        <v>3</v>
      </c>
      <c r="AM287" s="263">
        <f t="shared" ref="AM287:AM293" si="90">AK287*AL287</f>
        <v>3</v>
      </c>
      <c r="AN287" s="87"/>
      <c r="AO287" s="87"/>
      <c r="AP287" s="87"/>
      <c r="AQ287" s="87"/>
      <c r="AR287" s="87"/>
      <c r="AS287" s="19"/>
      <c r="AT287" s="19"/>
      <c r="AU287" s="19"/>
      <c r="AV287" s="19"/>
      <c r="AW287" s="19"/>
      <c r="AX287" s="19"/>
      <c r="AY287" s="19"/>
      <c r="AZ287" s="19"/>
      <c r="BA287" s="19"/>
      <c r="BB287" s="19"/>
      <c r="BC287" s="19"/>
      <c r="BD287" s="19"/>
      <c r="BE287" s="19"/>
      <c r="BF287" s="19"/>
      <c r="BG287" s="19"/>
      <c r="BH287" s="19"/>
      <c r="BI287" s="19"/>
      <c r="BJ287" s="19"/>
      <c r="BK287" s="19"/>
      <c r="BL287" s="19"/>
    </row>
    <row r="288" spans="1:64" ht="30" customHeight="1">
      <c r="A288" s="83"/>
      <c r="B288" s="83"/>
      <c r="C288" s="444"/>
      <c r="D288" s="445"/>
      <c r="E288" s="436"/>
      <c r="F288" s="267">
        <v>2</v>
      </c>
      <c r="G288" s="1371" t="s">
        <v>750</v>
      </c>
      <c r="H288" s="1287"/>
      <c r="I288" s="1287"/>
      <c r="J288" s="1287"/>
      <c r="K288" s="1287"/>
      <c r="L288" s="1287"/>
      <c r="M288" s="1287"/>
      <c r="N288" s="1287"/>
      <c r="O288" s="1287"/>
      <c r="P288" s="1287"/>
      <c r="Q288" s="1287"/>
      <c r="R288" s="1287"/>
      <c r="S288" s="1287"/>
      <c r="T288" s="1287"/>
      <c r="U288" s="1287"/>
      <c r="V288" s="1287"/>
      <c r="W288" s="1287"/>
      <c r="X288" s="1287"/>
      <c r="Y288" s="1287"/>
      <c r="Z288" s="1287"/>
      <c r="AA288" s="1287"/>
      <c r="AB288" s="1287"/>
      <c r="AC288" s="261"/>
      <c r="AD288" s="270" t="s">
        <v>7</v>
      </c>
      <c r="AE288" s="262"/>
      <c r="AF288" s="272" t="str">
        <f t="shared" si="88"/>
        <v>Baik</v>
      </c>
      <c r="AG288" s="271"/>
      <c r="AH288" s="271"/>
      <c r="AI288" s="271"/>
      <c r="AJ288" s="262"/>
      <c r="AK288" s="263">
        <f t="shared" si="89"/>
        <v>1</v>
      </c>
      <c r="AL288" s="263">
        <f t="shared" si="6"/>
        <v>3</v>
      </c>
      <c r="AM288" s="263">
        <f t="shared" si="90"/>
        <v>3</v>
      </c>
      <c r="AN288" s="87"/>
      <c r="AO288" s="87"/>
      <c r="AP288" s="87"/>
      <c r="AQ288" s="87"/>
      <c r="AR288" s="87"/>
      <c r="AS288" s="19"/>
      <c r="AT288" s="19"/>
      <c r="AU288" s="19"/>
      <c r="AV288" s="19"/>
      <c r="AW288" s="19"/>
      <c r="AX288" s="19"/>
      <c r="AY288" s="19"/>
      <c r="AZ288" s="19"/>
      <c r="BA288" s="19"/>
      <c r="BB288" s="19"/>
      <c r="BC288" s="19"/>
      <c r="BD288" s="19"/>
      <c r="BE288" s="19"/>
      <c r="BF288" s="19"/>
      <c r="BG288" s="19"/>
      <c r="BH288" s="19"/>
      <c r="BI288" s="19"/>
      <c r="BJ288" s="19"/>
      <c r="BK288" s="19"/>
      <c r="BL288" s="19"/>
    </row>
    <row r="289" spans="1:64" ht="30" customHeight="1">
      <c r="A289" s="83"/>
      <c r="B289" s="83"/>
      <c r="C289" s="444"/>
      <c r="D289" s="445"/>
      <c r="E289" s="379" t="s">
        <v>538</v>
      </c>
      <c r="F289" s="275">
        <v>3</v>
      </c>
      <c r="G289" s="1371" t="s">
        <v>751</v>
      </c>
      <c r="H289" s="1287"/>
      <c r="I289" s="1287"/>
      <c r="J289" s="1287"/>
      <c r="K289" s="1287"/>
      <c r="L289" s="1287"/>
      <c r="M289" s="1287"/>
      <c r="N289" s="1287"/>
      <c r="O289" s="1287"/>
      <c r="P289" s="1287"/>
      <c r="Q289" s="1287"/>
      <c r="R289" s="1287"/>
      <c r="S289" s="1287"/>
      <c r="T289" s="1287"/>
      <c r="U289" s="1287"/>
      <c r="V289" s="1287"/>
      <c r="W289" s="1287"/>
      <c r="X289" s="1287"/>
      <c r="Y289" s="1287"/>
      <c r="Z289" s="1287"/>
      <c r="AA289" s="1287"/>
      <c r="AB289" s="1287"/>
      <c r="AC289" s="261"/>
      <c r="AD289" s="270" t="s">
        <v>7</v>
      </c>
      <c r="AE289" s="262"/>
      <c r="AF289" s="272" t="str">
        <f t="shared" si="88"/>
        <v>Baik</v>
      </c>
      <c r="AG289" s="271"/>
      <c r="AH289" s="271"/>
      <c r="AI289" s="271"/>
      <c r="AJ289" s="262"/>
      <c r="AK289" s="263">
        <f t="shared" si="89"/>
        <v>1</v>
      </c>
      <c r="AL289" s="263">
        <f t="shared" si="6"/>
        <v>3</v>
      </c>
      <c r="AM289" s="263">
        <f t="shared" si="90"/>
        <v>3</v>
      </c>
      <c r="AN289" s="87"/>
      <c r="AO289" s="87"/>
      <c r="AP289" s="87"/>
      <c r="AQ289" s="87"/>
      <c r="AR289" s="87"/>
      <c r="AS289" s="19"/>
      <c r="AT289" s="19"/>
      <c r="AU289" s="19"/>
      <c r="AV289" s="19"/>
      <c r="AW289" s="19"/>
      <c r="AX289" s="19"/>
      <c r="AY289" s="19"/>
      <c r="AZ289" s="19"/>
      <c r="BA289" s="19"/>
      <c r="BB289" s="19"/>
      <c r="BC289" s="19"/>
      <c r="BD289" s="19"/>
      <c r="BE289" s="19"/>
      <c r="BF289" s="19"/>
      <c r="BG289" s="19"/>
      <c r="BH289" s="19"/>
      <c r="BI289" s="19"/>
      <c r="BJ289" s="19"/>
      <c r="BK289" s="19"/>
      <c r="BL289" s="19"/>
    </row>
    <row r="290" spans="1:64" ht="30" customHeight="1">
      <c r="A290" s="83"/>
      <c r="B290" s="83"/>
      <c r="C290" s="444"/>
      <c r="D290" s="445"/>
      <c r="E290" s="430"/>
      <c r="F290" s="275">
        <v>4</v>
      </c>
      <c r="G290" s="1371" t="s">
        <v>752</v>
      </c>
      <c r="H290" s="1287"/>
      <c r="I290" s="1287"/>
      <c r="J290" s="1287"/>
      <c r="K290" s="1287"/>
      <c r="L290" s="1287"/>
      <c r="M290" s="1287"/>
      <c r="N290" s="1287"/>
      <c r="O290" s="1287"/>
      <c r="P290" s="1287"/>
      <c r="Q290" s="1287"/>
      <c r="R290" s="1287"/>
      <c r="S290" s="1287"/>
      <c r="T290" s="1287"/>
      <c r="U290" s="1287"/>
      <c r="V290" s="1287"/>
      <c r="W290" s="1287"/>
      <c r="X290" s="1287"/>
      <c r="Y290" s="1287"/>
      <c r="Z290" s="1287"/>
      <c r="AA290" s="1287"/>
      <c r="AB290" s="1287"/>
      <c r="AC290" s="261"/>
      <c r="AD290" s="270" t="s">
        <v>7</v>
      </c>
      <c r="AE290" s="262"/>
      <c r="AF290" s="272" t="str">
        <f t="shared" si="88"/>
        <v>Baik</v>
      </c>
      <c r="AG290" s="271"/>
      <c r="AH290" s="271"/>
      <c r="AI290" s="271"/>
      <c r="AJ290" s="262"/>
      <c r="AK290" s="263">
        <f t="shared" si="89"/>
        <v>1</v>
      </c>
      <c r="AL290" s="263">
        <f t="shared" si="6"/>
        <v>3</v>
      </c>
      <c r="AM290" s="263">
        <f t="shared" si="90"/>
        <v>3</v>
      </c>
      <c r="AN290" s="87"/>
      <c r="AO290" s="87"/>
      <c r="AP290" s="87"/>
      <c r="AQ290" s="87"/>
      <c r="AR290" s="87"/>
      <c r="AS290" s="19"/>
      <c r="AT290" s="19"/>
      <c r="AU290" s="19"/>
      <c r="AV290" s="19"/>
      <c r="AW290" s="19"/>
      <c r="AX290" s="19"/>
      <c r="AY290" s="19"/>
      <c r="AZ290" s="19"/>
      <c r="BA290" s="19"/>
      <c r="BB290" s="19"/>
      <c r="BC290" s="19"/>
      <c r="BD290" s="19"/>
      <c r="BE290" s="19"/>
      <c r="BF290" s="19"/>
      <c r="BG290" s="19"/>
      <c r="BH290" s="19"/>
      <c r="BI290" s="19"/>
      <c r="BJ290" s="19"/>
      <c r="BK290" s="19"/>
      <c r="BL290" s="19"/>
    </row>
    <row r="291" spans="1:64" ht="30" customHeight="1">
      <c r="A291" s="83"/>
      <c r="B291" s="83"/>
      <c r="C291" s="444"/>
      <c r="D291" s="446"/>
      <c r="E291" s="431"/>
      <c r="F291" s="267">
        <v>5</v>
      </c>
      <c r="G291" s="1372" t="s">
        <v>753</v>
      </c>
      <c r="H291" s="1312"/>
      <c r="I291" s="1312"/>
      <c r="J291" s="1312"/>
      <c r="K291" s="1312"/>
      <c r="L291" s="1312"/>
      <c r="M291" s="1312"/>
      <c r="N291" s="1312"/>
      <c r="O291" s="1312"/>
      <c r="P291" s="1312"/>
      <c r="Q291" s="1312"/>
      <c r="R291" s="1312"/>
      <c r="S291" s="1312"/>
      <c r="T291" s="1312"/>
      <c r="U291" s="1312"/>
      <c r="V291" s="1312"/>
      <c r="W291" s="1312"/>
      <c r="X291" s="1312"/>
      <c r="Y291" s="1312"/>
      <c r="Z291" s="1312"/>
      <c r="AA291" s="1312"/>
      <c r="AB291" s="1312"/>
      <c r="AC291" s="300"/>
      <c r="AD291" s="270" t="s">
        <v>7</v>
      </c>
      <c r="AE291" s="262"/>
      <c r="AF291" s="272" t="str">
        <f t="shared" si="88"/>
        <v>Baik</v>
      </c>
      <c r="AG291" s="271"/>
      <c r="AH291" s="271"/>
      <c r="AI291" s="271"/>
      <c r="AJ291" s="262"/>
      <c r="AK291" s="263">
        <f t="shared" si="89"/>
        <v>1</v>
      </c>
      <c r="AL291" s="263">
        <f t="shared" si="6"/>
        <v>3</v>
      </c>
      <c r="AM291" s="263">
        <f t="shared" si="90"/>
        <v>3</v>
      </c>
      <c r="AN291" s="87"/>
      <c r="AO291" s="87"/>
      <c r="AP291" s="87"/>
      <c r="AQ291" s="87"/>
      <c r="AR291" s="87"/>
      <c r="AS291" s="19"/>
      <c r="AT291" s="19"/>
      <c r="AU291" s="19"/>
      <c r="AV291" s="19"/>
      <c r="AW291" s="19"/>
      <c r="AX291" s="19"/>
      <c r="AY291" s="19"/>
      <c r="AZ291" s="19"/>
      <c r="BA291" s="19"/>
      <c r="BB291" s="19"/>
      <c r="BC291" s="19"/>
      <c r="BD291" s="19"/>
      <c r="BE291" s="19"/>
      <c r="BF291" s="19"/>
      <c r="BG291" s="19"/>
      <c r="BH291" s="19"/>
      <c r="BI291" s="19"/>
      <c r="BJ291" s="19"/>
      <c r="BK291" s="19"/>
      <c r="BL291" s="19"/>
    </row>
    <row r="292" spans="1:64" ht="18" hidden="1" customHeight="1">
      <c r="A292" s="83"/>
      <c r="B292" s="83"/>
      <c r="C292" s="444"/>
      <c r="D292" s="445"/>
      <c r="E292" s="447"/>
      <c r="F292" s="267"/>
      <c r="G292" s="1372"/>
      <c r="H292" s="1312"/>
      <c r="I292" s="1312"/>
      <c r="J292" s="1312"/>
      <c r="K292" s="1312"/>
      <c r="L292" s="1312"/>
      <c r="M292" s="1312"/>
      <c r="N292" s="1312"/>
      <c r="O292" s="1312"/>
      <c r="P292" s="1312"/>
      <c r="Q292" s="1312"/>
      <c r="R292" s="1312"/>
      <c r="S292" s="1312"/>
      <c r="T292" s="1312"/>
      <c r="U292" s="1312"/>
      <c r="V292" s="1312"/>
      <c r="W292" s="1312"/>
      <c r="X292" s="1312"/>
      <c r="Y292" s="1312"/>
      <c r="Z292" s="1312"/>
      <c r="AA292" s="1312"/>
      <c r="AB292" s="1312"/>
      <c r="AC292" s="300"/>
      <c r="AD292" s="270" t="s">
        <v>7</v>
      </c>
      <c r="AE292" s="262"/>
      <c r="AF292" s="272" t="str">
        <f t="shared" si="88"/>
        <v>Baik</v>
      </c>
      <c r="AG292" s="271"/>
      <c r="AH292" s="271"/>
      <c r="AI292" s="271"/>
      <c r="AJ292" s="262"/>
      <c r="AK292" s="263">
        <f t="shared" si="89"/>
        <v>0</v>
      </c>
      <c r="AL292" s="263">
        <f t="shared" si="6"/>
        <v>3</v>
      </c>
      <c r="AM292" s="263">
        <f t="shared" si="90"/>
        <v>0</v>
      </c>
      <c r="AN292" s="87"/>
      <c r="AO292" s="87"/>
      <c r="AP292" s="87"/>
      <c r="AQ292" s="87"/>
      <c r="AR292" s="87"/>
      <c r="AS292" s="19"/>
      <c r="AT292" s="19"/>
      <c r="AU292" s="19"/>
      <c r="AV292" s="19"/>
      <c r="AW292" s="19"/>
      <c r="AX292" s="19"/>
      <c r="AY292" s="19"/>
      <c r="AZ292" s="19"/>
      <c r="BA292" s="19"/>
      <c r="BB292" s="19"/>
      <c r="BC292" s="19"/>
      <c r="BD292" s="19"/>
      <c r="BE292" s="19"/>
      <c r="BF292" s="19"/>
      <c r="BG292" s="19"/>
      <c r="BH292" s="19"/>
      <c r="BI292" s="19"/>
      <c r="BJ292" s="19"/>
      <c r="BK292" s="19"/>
      <c r="BL292" s="19"/>
    </row>
    <row r="293" spans="1:64" ht="18" hidden="1" customHeight="1">
      <c r="A293" s="83"/>
      <c r="B293" s="83"/>
      <c r="C293" s="444"/>
      <c r="D293" s="446"/>
      <c r="E293" s="448"/>
      <c r="F293" s="449"/>
      <c r="G293" s="1371"/>
      <c r="H293" s="1287"/>
      <c r="I293" s="1287"/>
      <c r="J293" s="1287"/>
      <c r="K293" s="1287"/>
      <c r="L293" s="1287"/>
      <c r="M293" s="1287"/>
      <c r="N293" s="1287"/>
      <c r="O293" s="1287"/>
      <c r="P293" s="1287"/>
      <c r="Q293" s="1287"/>
      <c r="R293" s="1287"/>
      <c r="S293" s="1287"/>
      <c r="T293" s="1287"/>
      <c r="U293" s="1287"/>
      <c r="V293" s="1287"/>
      <c r="W293" s="1287"/>
      <c r="X293" s="1287"/>
      <c r="Y293" s="1287"/>
      <c r="Z293" s="1287"/>
      <c r="AA293" s="1287"/>
      <c r="AB293" s="1287"/>
      <c r="AC293" s="261"/>
      <c r="AD293" s="270" t="s">
        <v>7</v>
      </c>
      <c r="AE293" s="262"/>
      <c r="AF293" s="272" t="str">
        <f t="shared" si="88"/>
        <v>Baik</v>
      </c>
      <c r="AG293" s="271"/>
      <c r="AH293" s="271"/>
      <c r="AI293" s="271"/>
      <c r="AJ293" s="262"/>
      <c r="AK293" s="263">
        <f t="shared" si="89"/>
        <v>0</v>
      </c>
      <c r="AL293" s="263">
        <f t="shared" si="6"/>
        <v>3</v>
      </c>
      <c r="AM293" s="263">
        <f t="shared" si="90"/>
        <v>0</v>
      </c>
      <c r="AN293" s="87"/>
      <c r="AO293" s="87"/>
      <c r="AP293" s="87"/>
      <c r="AQ293" s="87"/>
      <c r="AR293" s="87"/>
      <c r="AS293" s="19"/>
      <c r="AT293" s="19"/>
      <c r="AU293" s="19"/>
      <c r="AV293" s="19"/>
      <c r="AW293" s="19"/>
      <c r="AX293" s="19"/>
      <c r="AY293" s="19"/>
      <c r="AZ293" s="19"/>
      <c r="BA293" s="19"/>
      <c r="BB293" s="19"/>
      <c r="BC293" s="19"/>
      <c r="BD293" s="19"/>
      <c r="BE293" s="19"/>
      <c r="BF293" s="19"/>
      <c r="BG293" s="19"/>
      <c r="BH293" s="19"/>
      <c r="BI293" s="19"/>
      <c r="BJ293" s="19"/>
      <c r="BK293" s="19"/>
      <c r="BL293" s="19"/>
    </row>
    <row r="294" spans="1:64" ht="18" hidden="1" customHeight="1">
      <c r="A294" s="83"/>
      <c r="B294" s="83"/>
      <c r="C294" s="444"/>
      <c r="D294" s="83"/>
      <c r="E294" s="447"/>
      <c r="F294" s="43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450"/>
      <c r="AD294" s="270" t="s">
        <v>7</v>
      </c>
      <c r="AE294" s="262"/>
      <c r="AF294" s="272" t="str">
        <f t="shared" si="88"/>
        <v>Baik</v>
      </c>
      <c r="AG294" s="271"/>
      <c r="AH294" s="271"/>
      <c r="AI294" s="271"/>
      <c r="AJ294" s="262"/>
      <c r="AK294" s="263">
        <f>SUM(AK287:AK293)</f>
        <v>5</v>
      </c>
      <c r="AL294" s="263">
        <f t="shared" si="6"/>
        <v>3</v>
      </c>
      <c r="AM294" s="263">
        <f>SUM(AM287:AM293)</f>
        <v>15</v>
      </c>
      <c r="AN294" s="337">
        <f>AM294/(AK294*4)*(100)</f>
        <v>75</v>
      </c>
      <c r="AO294" s="316">
        <f>IF(AN294&gt;80,2,IF(AN294&gt;=33,1,0))</f>
        <v>1</v>
      </c>
      <c r="AP294" s="87"/>
      <c r="AQ294" s="87"/>
      <c r="AR294" s="87"/>
      <c r="AS294" s="19"/>
      <c r="AT294" s="19"/>
      <c r="AU294" s="19"/>
      <c r="AV294" s="19"/>
      <c r="AW294" s="19"/>
      <c r="AX294" s="19"/>
      <c r="AY294" s="19"/>
      <c r="AZ294" s="19"/>
      <c r="BA294" s="19"/>
      <c r="BB294" s="19"/>
      <c r="BC294" s="19"/>
      <c r="BD294" s="19"/>
      <c r="BE294" s="19"/>
      <c r="BF294" s="19"/>
      <c r="BG294" s="19"/>
      <c r="BH294" s="19"/>
      <c r="BI294" s="19"/>
      <c r="BJ294" s="19"/>
      <c r="BK294" s="19"/>
      <c r="BL294" s="19"/>
    </row>
    <row r="295" spans="1:64" ht="30" customHeight="1">
      <c r="A295" s="83"/>
      <c r="B295" s="83"/>
      <c r="C295" s="444"/>
      <c r="D295" s="297" t="s">
        <v>754</v>
      </c>
      <c r="E295" s="1374" t="s">
        <v>755</v>
      </c>
      <c r="F295" s="1287"/>
      <c r="G295" s="1287"/>
      <c r="H295" s="1287"/>
      <c r="I295" s="1287"/>
      <c r="J295" s="1287"/>
      <c r="K295" s="1287"/>
      <c r="L295" s="1287"/>
      <c r="M295" s="1287"/>
      <c r="N295" s="1287"/>
      <c r="O295" s="1287"/>
      <c r="P295" s="1287"/>
      <c r="Q295" s="1287"/>
      <c r="R295" s="1287"/>
      <c r="S295" s="1287"/>
      <c r="T295" s="1287"/>
      <c r="U295" s="1287"/>
      <c r="V295" s="1287"/>
      <c r="W295" s="1287"/>
      <c r="X295" s="1287"/>
      <c r="Y295" s="1287"/>
      <c r="Z295" s="1287"/>
      <c r="AA295" s="1287"/>
      <c r="AB295" s="1287"/>
      <c r="AC295" s="261"/>
      <c r="AD295" s="270"/>
      <c r="AE295" s="273"/>
      <c r="AF295" s="269"/>
      <c r="AG295" s="271"/>
      <c r="AH295" s="271"/>
      <c r="AI295" s="271"/>
      <c r="AJ295" s="262"/>
      <c r="AK295" s="263"/>
      <c r="AL295" s="263" t="str">
        <f t="shared" si="6"/>
        <v>0</v>
      </c>
      <c r="AM295" s="263"/>
      <c r="AN295" s="87"/>
      <c r="AO295" s="87"/>
      <c r="AP295" s="87"/>
      <c r="AQ295" s="87"/>
      <c r="AR295" s="87"/>
      <c r="AS295" s="19"/>
      <c r="AT295" s="19"/>
      <c r="AU295" s="19"/>
      <c r="AV295" s="19"/>
      <c r="AW295" s="19"/>
      <c r="AX295" s="19"/>
      <c r="AY295" s="19"/>
      <c r="AZ295" s="19"/>
      <c r="BA295" s="19"/>
      <c r="BB295" s="19"/>
      <c r="BC295" s="19"/>
      <c r="BD295" s="19"/>
      <c r="BE295" s="19"/>
      <c r="BF295" s="19"/>
      <c r="BG295" s="19"/>
      <c r="BH295" s="19"/>
      <c r="BI295" s="19"/>
      <c r="BJ295" s="19"/>
      <c r="BK295" s="19"/>
      <c r="BL295" s="19"/>
    </row>
    <row r="296" spans="1:64" ht="19.5" customHeight="1">
      <c r="A296" s="83"/>
      <c r="B296" s="83"/>
      <c r="C296" s="444"/>
      <c r="D296" s="83"/>
      <c r="E296" s="451" t="s">
        <v>538</v>
      </c>
      <c r="F296" s="239" t="s">
        <v>50</v>
      </c>
      <c r="G296" s="1371" t="s">
        <v>756</v>
      </c>
      <c r="H296" s="1287"/>
      <c r="I296" s="1287"/>
      <c r="J296" s="1287"/>
      <c r="K296" s="1287"/>
      <c r="L296" s="1287"/>
      <c r="M296" s="1287"/>
      <c r="N296" s="1287"/>
      <c r="O296" s="1287"/>
      <c r="P296" s="1287"/>
      <c r="Q296" s="1287"/>
      <c r="R296" s="1287"/>
      <c r="S296" s="1287"/>
      <c r="T296" s="1287"/>
      <c r="U296" s="1287"/>
      <c r="V296" s="1287"/>
      <c r="W296" s="1287"/>
      <c r="X296" s="1287"/>
      <c r="Y296" s="1287"/>
      <c r="Z296" s="1287"/>
      <c r="AA296" s="1287"/>
      <c r="AB296" s="1287"/>
      <c r="AC296" s="261"/>
      <c r="AD296" s="270" t="s">
        <v>7</v>
      </c>
      <c r="AE296" s="262"/>
      <c r="AF296" s="272" t="str">
        <f t="shared" ref="AF296:AF303" si="91">IF(AD296="A","Sempurna",IF(AD296="A-","mendekati sempurna",IF(AD296="B+","Baik sekali",IF(AD296="B","Baik",IF(AD296="B-","Memadai, hampir baik",IF(AD296="C+","Memadai, cukup plus",IF(AD296="C","Cukup",IF(AD296="D","Kurang","Tak ada bukti kinerja"))))))))</f>
        <v>Baik</v>
      </c>
      <c r="AG296" s="271"/>
      <c r="AH296" s="271"/>
      <c r="AI296" s="271"/>
      <c r="AJ296" s="262"/>
      <c r="AK296" s="263">
        <f t="shared" ref="AK296:AK302" si="92">COUNTA(G296)</f>
        <v>1</v>
      </c>
      <c r="AL296" s="263">
        <f t="shared" si="6"/>
        <v>3</v>
      </c>
      <c r="AM296" s="263">
        <f t="shared" ref="AM296:AM302" si="93">AK296*AL296</f>
        <v>3</v>
      </c>
      <c r="AN296" s="87"/>
      <c r="AO296" s="87"/>
      <c r="AP296" s="87"/>
      <c r="AQ296" s="87"/>
      <c r="AR296" s="87"/>
      <c r="AS296" s="19"/>
      <c r="AT296" s="19"/>
      <c r="AU296" s="19"/>
      <c r="AV296" s="19"/>
      <c r="AW296" s="19"/>
      <c r="AX296" s="19"/>
      <c r="AY296" s="19"/>
      <c r="AZ296" s="19"/>
      <c r="BA296" s="19"/>
      <c r="BB296" s="19"/>
      <c r="BC296" s="19"/>
      <c r="BD296" s="19"/>
      <c r="BE296" s="19"/>
      <c r="BF296" s="19"/>
      <c r="BG296" s="19"/>
      <c r="BH296" s="19"/>
      <c r="BI296" s="19"/>
      <c r="BJ296" s="19"/>
      <c r="BK296" s="19"/>
      <c r="BL296" s="19"/>
    </row>
    <row r="297" spans="1:64" ht="30" customHeight="1">
      <c r="A297" s="83"/>
      <c r="B297" s="83"/>
      <c r="C297" s="444"/>
      <c r="D297" s="83"/>
      <c r="E297" s="452"/>
      <c r="F297" s="239" t="s">
        <v>52</v>
      </c>
      <c r="G297" s="1371" t="s">
        <v>757</v>
      </c>
      <c r="H297" s="1287"/>
      <c r="I297" s="1287"/>
      <c r="J297" s="1287"/>
      <c r="K297" s="1287"/>
      <c r="L297" s="1287"/>
      <c r="M297" s="1287"/>
      <c r="N297" s="1287"/>
      <c r="O297" s="1287"/>
      <c r="P297" s="1287"/>
      <c r="Q297" s="1287"/>
      <c r="R297" s="1287"/>
      <c r="S297" s="1287"/>
      <c r="T297" s="1287"/>
      <c r="U297" s="1287"/>
      <c r="V297" s="1287"/>
      <c r="W297" s="1287"/>
      <c r="X297" s="1287"/>
      <c r="Y297" s="1287"/>
      <c r="Z297" s="1287"/>
      <c r="AA297" s="1287"/>
      <c r="AB297" s="1287"/>
      <c r="AC297" s="261"/>
      <c r="AD297" s="270" t="s">
        <v>7</v>
      </c>
      <c r="AE297" s="262"/>
      <c r="AF297" s="272" t="str">
        <f t="shared" si="91"/>
        <v>Baik</v>
      </c>
      <c r="AG297" s="271"/>
      <c r="AH297" s="271"/>
      <c r="AI297" s="271"/>
      <c r="AJ297" s="262"/>
      <c r="AK297" s="263">
        <f t="shared" si="92"/>
        <v>1</v>
      </c>
      <c r="AL297" s="263">
        <f t="shared" si="6"/>
        <v>3</v>
      </c>
      <c r="AM297" s="263">
        <f t="shared" si="93"/>
        <v>3</v>
      </c>
      <c r="AN297" s="87"/>
      <c r="AO297" s="87"/>
      <c r="AP297" s="87"/>
      <c r="AQ297" s="87"/>
      <c r="AR297" s="87"/>
      <c r="AS297" s="19"/>
      <c r="AT297" s="19"/>
      <c r="AU297" s="19"/>
      <c r="AV297" s="19"/>
      <c r="AW297" s="19"/>
      <c r="AX297" s="19"/>
      <c r="AY297" s="19"/>
      <c r="AZ297" s="19"/>
      <c r="BA297" s="19"/>
      <c r="BB297" s="19"/>
      <c r="BC297" s="19"/>
      <c r="BD297" s="19"/>
      <c r="BE297" s="19"/>
      <c r="BF297" s="19"/>
      <c r="BG297" s="19"/>
      <c r="BH297" s="19"/>
      <c r="BI297" s="19"/>
      <c r="BJ297" s="19"/>
      <c r="BK297" s="19"/>
      <c r="BL297" s="19"/>
    </row>
    <row r="298" spans="1:64" ht="30" customHeight="1">
      <c r="A298" s="83"/>
      <c r="B298" s="83"/>
      <c r="C298" s="444"/>
      <c r="D298" s="83"/>
      <c r="E298" s="452"/>
      <c r="F298" s="239" t="s">
        <v>514</v>
      </c>
      <c r="G298" s="1371" t="s">
        <v>758</v>
      </c>
      <c r="H298" s="1287"/>
      <c r="I298" s="1287"/>
      <c r="J298" s="1287"/>
      <c r="K298" s="1287"/>
      <c r="L298" s="1287"/>
      <c r="M298" s="1287"/>
      <c r="N298" s="1287"/>
      <c r="O298" s="1287"/>
      <c r="P298" s="1287"/>
      <c r="Q298" s="1287"/>
      <c r="R298" s="1287"/>
      <c r="S298" s="1287"/>
      <c r="T298" s="1287"/>
      <c r="U298" s="1287"/>
      <c r="V298" s="1287"/>
      <c r="W298" s="1287"/>
      <c r="X298" s="1287"/>
      <c r="Y298" s="1287"/>
      <c r="Z298" s="1287"/>
      <c r="AA298" s="1287"/>
      <c r="AB298" s="1287"/>
      <c r="AC298" s="261"/>
      <c r="AD298" s="270" t="s">
        <v>7</v>
      </c>
      <c r="AE298" s="262"/>
      <c r="AF298" s="272" t="str">
        <f t="shared" si="91"/>
        <v>Baik</v>
      </c>
      <c r="AG298" s="271"/>
      <c r="AH298" s="271"/>
      <c r="AI298" s="271"/>
      <c r="AJ298" s="262"/>
      <c r="AK298" s="263">
        <f t="shared" si="92"/>
        <v>1</v>
      </c>
      <c r="AL298" s="263">
        <f t="shared" si="6"/>
        <v>3</v>
      </c>
      <c r="AM298" s="263">
        <f t="shared" si="93"/>
        <v>3</v>
      </c>
      <c r="AN298" s="87"/>
      <c r="AO298" s="87"/>
      <c r="AP298" s="87"/>
      <c r="AQ298" s="87"/>
      <c r="AR298" s="87"/>
      <c r="AS298" s="19"/>
      <c r="AT298" s="19"/>
      <c r="AU298" s="19"/>
      <c r="AV298" s="19"/>
      <c r="AW298" s="19"/>
      <c r="AX298" s="19"/>
      <c r="AY298" s="19"/>
      <c r="AZ298" s="19"/>
      <c r="BA298" s="19"/>
      <c r="BB298" s="19"/>
      <c r="BC298" s="19"/>
      <c r="BD298" s="19"/>
      <c r="BE298" s="19"/>
      <c r="BF298" s="19"/>
      <c r="BG298" s="19"/>
      <c r="BH298" s="19"/>
      <c r="BI298" s="19"/>
      <c r="BJ298" s="19"/>
      <c r="BK298" s="19"/>
      <c r="BL298" s="19"/>
    </row>
    <row r="299" spans="1:64" ht="30" customHeight="1">
      <c r="A299" s="83"/>
      <c r="B299" s="83"/>
      <c r="C299" s="444"/>
      <c r="D299" s="83"/>
      <c r="E299" s="452"/>
      <c r="F299" s="239" t="s">
        <v>629</v>
      </c>
      <c r="G299" s="1371" t="s">
        <v>759</v>
      </c>
      <c r="H299" s="1287"/>
      <c r="I299" s="1287"/>
      <c r="J299" s="1287"/>
      <c r="K299" s="1287"/>
      <c r="L299" s="1287"/>
      <c r="M299" s="1287"/>
      <c r="N299" s="1287"/>
      <c r="O299" s="1287"/>
      <c r="P299" s="1287"/>
      <c r="Q299" s="1287"/>
      <c r="R299" s="1287"/>
      <c r="S299" s="1287"/>
      <c r="T299" s="1287"/>
      <c r="U299" s="1287"/>
      <c r="V299" s="1287"/>
      <c r="W299" s="1287"/>
      <c r="X299" s="1287"/>
      <c r="Y299" s="1287"/>
      <c r="Z299" s="1287"/>
      <c r="AA299" s="1287"/>
      <c r="AB299" s="1287"/>
      <c r="AC299" s="261"/>
      <c r="AD299" s="270" t="s">
        <v>7</v>
      </c>
      <c r="AE299" s="262"/>
      <c r="AF299" s="272" t="str">
        <f t="shared" si="91"/>
        <v>Baik</v>
      </c>
      <c r="AG299" s="271"/>
      <c r="AH299" s="271"/>
      <c r="AI299" s="271"/>
      <c r="AJ299" s="262"/>
      <c r="AK299" s="263">
        <f t="shared" si="92"/>
        <v>1</v>
      </c>
      <c r="AL299" s="263">
        <f t="shared" si="6"/>
        <v>3</v>
      </c>
      <c r="AM299" s="263">
        <f t="shared" si="93"/>
        <v>3</v>
      </c>
      <c r="AN299" s="87"/>
      <c r="AO299" s="87"/>
      <c r="AP299" s="87"/>
      <c r="AQ299" s="87"/>
      <c r="AR299" s="87"/>
      <c r="AS299" s="19"/>
      <c r="AT299" s="19"/>
      <c r="AU299" s="19"/>
      <c r="AV299" s="19"/>
      <c r="AW299" s="19"/>
      <c r="AX299" s="19"/>
      <c r="AY299" s="19"/>
      <c r="AZ299" s="19"/>
      <c r="BA299" s="19"/>
      <c r="BB299" s="19"/>
      <c r="BC299" s="19"/>
      <c r="BD299" s="19"/>
      <c r="BE299" s="19"/>
      <c r="BF299" s="19"/>
      <c r="BG299" s="19"/>
      <c r="BH299" s="19"/>
      <c r="BI299" s="19"/>
      <c r="BJ299" s="19"/>
      <c r="BK299" s="19"/>
      <c r="BL299" s="19"/>
    </row>
    <row r="300" spans="1:64" ht="30" customHeight="1">
      <c r="A300" s="83"/>
      <c r="B300" s="83"/>
      <c r="C300" s="444"/>
      <c r="D300" s="83"/>
      <c r="E300" s="430"/>
      <c r="F300" s="388" t="s">
        <v>288</v>
      </c>
      <c r="G300" s="1372" t="s">
        <v>760</v>
      </c>
      <c r="H300" s="1312"/>
      <c r="I300" s="1312"/>
      <c r="J300" s="1312"/>
      <c r="K300" s="1312"/>
      <c r="L300" s="1312"/>
      <c r="M300" s="1312"/>
      <c r="N300" s="1312"/>
      <c r="O300" s="1312"/>
      <c r="P300" s="1312"/>
      <c r="Q300" s="1312"/>
      <c r="R300" s="1312"/>
      <c r="S300" s="1312"/>
      <c r="T300" s="1312"/>
      <c r="U300" s="1312"/>
      <c r="V300" s="1312"/>
      <c r="W300" s="1312"/>
      <c r="X300" s="1312"/>
      <c r="Y300" s="1312"/>
      <c r="Z300" s="1312"/>
      <c r="AA300" s="1312"/>
      <c r="AB300" s="1312"/>
      <c r="AC300" s="300"/>
      <c r="AD300" s="270" t="s">
        <v>7</v>
      </c>
      <c r="AE300" s="262"/>
      <c r="AF300" s="272" t="str">
        <f t="shared" si="91"/>
        <v>Baik</v>
      </c>
      <c r="AG300" s="271"/>
      <c r="AH300" s="271"/>
      <c r="AI300" s="271"/>
      <c r="AJ300" s="262"/>
      <c r="AK300" s="263">
        <f t="shared" si="92"/>
        <v>1</v>
      </c>
      <c r="AL300" s="263">
        <f t="shared" si="6"/>
        <v>3</v>
      </c>
      <c r="AM300" s="263">
        <f t="shared" si="93"/>
        <v>3</v>
      </c>
      <c r="AN300" s="87"/>
      <c r="AO300" s="87"/>
      <c r="AP300" s="87"/>
      <c r="AQ300" s="87"/>
      <c r="AR300" s="87"/>
      <c r="AS300" s="19"/>
      <c r="AT300" s="19"/>
      <c r="AU300" s="19"/>
      <c r="AV300" s="19"/>
      <c r="AW300" s="19"/>
      <c r="AX300" s="19"/>
      <c r="AY300" s="19"/>
      <c r="AZ300" s="19"/>
      <c r="BA300" s="19"/>
      <c r="BB300" s="19"/>
      <c r="BC300" s="19"/>
      <c r="BD300" s="19"/>
      <c r="BE300" s="19"/>
      <c r="BF300" s="19"/>
      <c r="BG300" s="19"/>
      <c r="BH300" s="19"/>
      <c r="BI300" s="19"/>
      <c r="BJ300" s="19"/>
      <c r="BK300" s="19"/>
      <c r="BL300" s="19"/>
    </row>
    <row r="301" spans="1:64" ht="21.75" hidden="1" customHeight="1">
      <c r="A301" s="83"/>
      <c r="B301" s="83"/>
      <c r="C301" s="444"/>
      <c r="D301" s="83"/>
      <c r="E301" s="447"/>
      <c r="F301" s="419"/>
      <c r="G301" s="1408"/>
      <c r="H301" s="1287"/>
      <c r="I301" s="1287"/>
      <c r="J301" s="1287"/>
      <c r="K301" s="1287"/>
      <c r="L301" s="1287"/>
      <c r="M301" s="1287"/>
      <c r="N301" s="1287"/>
      <c r="O301" s="1287"/>
      <c r="P301" s="1287"/>
      <c r="Q301" s="1287"/>
      <c r="R301" s="1287"/>
      <c r="S301" s="1287"/>
      <c r="T301" s="1287"/>
      <c r="U301" s="1287"/>
      <c r="V301" s="1287"/>
      <c r="W301" s="1287"/>
      <c r="X301" s="1287"/>
      <c r="Y301" s="1287"/>
      <c r="Z301" s="1287"/>
      <c r="AA301" s="1287"/>
      <c r="AB301" s="1293"/>
      <c r="AC301" s="319"/>
      <c r="AD301" s="270" t="s">
        <v>7</v>
      </c>
      <c r="AE301" s="262"/>
      <c r="AF301" s="272" t="str">
        <f t="shared" si="91"/>
        <v>Baik</v>
      </c>
      <c r="AG301" s="271"/>
      <c r="AH301" s="271"/>
      <c r="AI301" s="271"/>
      <c r="AJ301" s="262"/>
      <c r="AK301" s="263">
        <f t="shared" si="92"/>
        <v>0</v>
      </c>
      <c r="AL301" s="263">
        <f t="shared" si="6"/>
        <v>3</v>
      </c>
      <c r="AM301" s="263">
        <f t="shared" si="93"/>
        <v>0</v>
      </c>
      <c r="AN301" s="87"/>
      <c r="AO301" s="87"/>
      <c r="AP301" s="87"/>
      <c r="AQ301" s="87"/>
      <c r="AR301" s="87"/>
      <c r="AS301" s="19"/>
      <c r="AT301" s="19"/>
      <c r="AU301" s="19"/>
      <c r="AV301" s="19"/>
      <c r="AW301" s="19"/>
      <c r="AX301" s="19"/>
      <c r="AY301" s="19"/>
      <c r="AZ301" s="19"/>
      <c r="BA301" s="19"/>
      <c r="BB301" s="19"/>
      <c r="BC301" s="19"/>
      <c r="BD301" s="19"/>
      <c r="BE301" s="19"/>
      <c r="BF301" s="19"/>
      <c r="BG301" s="19"/>
      <c r="BH301" s="19"/>
      <c r="BI301" s="19"/>
      <c r="BJ301" s="19"/>
      <c r="BK301" s="19"/>
      <c r="BL301" s="19"/>
    </row>
    <row r="302" spans="1:64" ht="21.75" hidden="1" customHeight="1">
      <c r="A302" s="83"/>
      <c r="B302" s="83"/>
      <c r="C302" s="444"/>
      <c r="D302" s="83"/>
      <c r="E302" s="448"/>
      <c r="F302" s="419"/>
      <c r="G302" s="1408"/>
      <c r="H302" s="1287"/>
      <c r="I302" s="1287"/>
      <c r="J302" s="1287"/>
      <c r="K302" s="1287"/>
      <c r="L302" s="1287"/>
      <c r="M302" s="1287"/>
      <c r="N302" s="1287"/>
      <c r="O302" s="1287"/>
      <c r="P302" s="1287"/>
      <c r="Q302" s="1287"/>
      <c r="R302" s="1287"/>
      <c r="S302" s="1287"/>
      <c r="T302" s="1287"/>
      <c r="U302" s="1287"/>
      <c r="V302" s="1287"/>
      <c r="W302" s="1287"/>
      <c r="X302" s="1287"/>
      <c r="Y302" s="1287"/>
      <c r="Z302" s="1287"/>
      <c r="AA302" s="1287"/>
      <c r="AB302" s="1293"/>
      <c r="AC302" s="319"/>
      <c r="AD302" s="270" t="s">
        <v>7</v>
      </c>
      <c r="AE302" s="262"/>
      <c r="AF302" s="272" t="str">
        <f t="shared" si="91"/>
        <v>Baik</v>
      </c>
      <c r="AG302" s="271"/>
      <c r="AH302" s="271"/>
      <c r="AI302" s="271"/>
      <c r="AJ302" s="262"/>
      <c r="AK302" s="263">
        <f t="shared" si="92"/>
        <v>0</v>
      </c>
      <c r="AL302" s="263">
        <f t="shared" si="6"/>
        <v>3</v>
      </c>
      <c r="AM302" s="263">
        <f t="shared" si="93"/>
        <v>0</v>
      </c>
      <c r="AN302" s="87"/>
      <c r="AO302" s="87"/>
      <c r="AP302" s="87"/>
      <c r="AQ302" s="87"/>
      <c r="AR302" s="87"/>
      <c r="AS302" s="19"/>
      <c r="AT302" s="19"/>
      <c r="AU302" s="19"/>
      <c r="AV302" s="19"/>
      <c r="AW302" s="19"/>
      <c r="AX302" s="19"/>
      <c r="AY302" s="19"/>
      <c r="AZ302" s="19"/>
      <c r="BA302" s="19"/>
      <c r="BB302" s="19"/>
      <c r="BC302" s="19"/>
      <c r="BD302" s="19"/>
      <c r="BE302" s="19"/>
      <c r="BF302" s="19"/>
      <c r="BG302" s="19"/>
      <c r="BH302" s="19"/>
      <c r="BI302" s="19"/>
      <c r="BJ302" s="19"/>
      <c r="BK302" s="19"/>
      <c r="BL302" s="19"/>
    </row>
    <row r="303" spans="1:64" ht="18" hidden="1" customHeight="1">
      <c r="A303" s="83"/>
      <c r="B303" s="83"/>
      <c r="C303" s="444"/>
      <c r="D303" s="83"/>
      <c r="E303" s="453"/>
      <c r="F303" s="420"/>
      <c r="G303" s="398"/>
      <c r="H303" s="398"/>
      <c r="I303" s="398"/>
      <c r="J303" s="398"/>
      <c r="K303" s="398"/>
      <c r="L303" s="398"/>
      <c r="M303" s="398"/>
      <c r="N303" s="454"/>
      <c r="O303" s="399"/>
      <c r="P303" s="399"/>
      <c r="Q303" s="399"/>
      <c r="R303" s="399"/>
      <c r="S303" s="399"/>
      <c r="T303" s="399"/>
      <c r="U303" s="399"/>
      <c r="V303" s="399"/>
      <c r="W303" s="399"/>
      <c r="X303" s="399"/>
      <c r="Y303" s="399"/>
      <c r="Z303" s="399"/>
      <c r="AA303" s="399"/>
      <c r="AB303" s="399"/>
      <c r="AC303" s="400"/>
      <c r="AD303" s="270" t="s">
        <v>7</v>
      </c>
      <c r="AE303" s="262"/>
      <c r="AF303" s="272" t="str">
        <f t="shared" si="91"/>
        <v>Baik</v>
      </c>
      <c r="AG303" s="271"/>
      <c r="AH303" s="271"/>
      <c r="AI303" s="271"/>
      <c r="AJ303" s="262"/>
      <c r="AK303" s="263">
        <f>SUM(AK296:AK302)</f>
        <v>5</v>
      </c>
      <c r="AL303" s="263">
        <f t="shared" si="6"/>
        <v>3</v>
      </c>
      <c r="AM303" s="263">
        <f>SUM(AM296:AM302)</f>
        <v>15</v>
      </c>
      <c r="AN303" s="337">
        <f>AM303/(AK303*4)*(100)</f>
        <v>75</v>
      </c>
      <c r="AO303" s="316">
        <f>IF(AN303&gt;80,2,IF(AN303&gt;=33,1,0))</f>
        <v>1</v>
      </c>
      <c r="AP303" s="87"/>
      <c r="AQ303" s="87"/>
      <c r="AR303" s="87"/>
      <c r="AS303" s="19"/>
      <c r="AT303" s="19"/>
      <c r="AU303" s="19"/>
      <c r="AV303" s="19"/>
      <c r="AW303" s="19"/>
      <c r="AX303" s="19"/>
      <c r="AY303" s="19"/>
      <c r="AZ303" s="19"/>
      <c r="BA303" s="19"/>
      <c r="BB303" s="19"/>
      <c r="BC303" s="19"/>
      <c r="BD303" s="19"/>
      <c r="BE303" s="19"/>
      <c r="BF303" s="19"/>
      <c r="BG303" s="19"/>
      <c r="BH303" s="19"/>
      <c r="BI303" s="19"/>
      <c r="BJ303" s="19"/>
      <c r="BK303" s="19"/>
      <c r="BL303" s="19"/>
    </row>
    <row r="304" spans="1:64" ht="30" customHeight="1">
      <c r="A304" s="83"/>
      <c r="B304" s="83"/>
      <c r="C304" s="444"/>
      <c r="D304" s="297" t="s">
        <v>761</v>
      </c>
      <c r="E304" s="1374" t="s">
        <v>762</v>
      </c>
      <c r="F304" s="1287"/>
      <c r="G304" s="1287"/>
      <c r="H304" s="1287"/>
      <c r="I304" s="1287"/>
      <c r="J304" s="1287"/>
      <c r="K304" s="1287"/>
      <c r="L304" s="1287"/>
      <c r="M304" s="1287"/>
      <c r="N304" s="1287"/>
      <c r="O304" s="1287"/>
      <c r="P304" s="1287"/>
      <c r="Q304" s="1287"/>
      <c r="R304" s="1287"/>
      <c r="S304" s="1287"/>
      <c r="T304" s="1287"/>
      <c r="U304" s="1287"/>
      <c r="V304" s="1287"/>
      <c r="W304" s="1287"/>
      <c r="X304" s="1287"/>
      <c r="Y304" s="1287"/>
      <c r="Z304" s="1287"/>
      <c r="AA304" s="1287"/>
      <c r="AB304" s="1287"/>
      <c r="AC304" s="261"/>
      <c r="AD304" s="270"/>
      <c r="AE304" s="273"/>
      <c r="AF304" s="269"/>
      <c r="AG304" s="271"/>
      <c r="AH304" s="271"/>
      <c r="AI304" s="271"/>
      <c r="AJ304" s="262"/>
      <c r="AK304" s="263"/>
      <c r="AL304" s="263" t="str">
        <f t="shared" si="6"/>
        <v>0</v>
      </c>
      <c r="AM304" s="263"/>
      <c r="AN304" s="87"/>
      <c r="AO304" s="87"/>
      <c r="AP304" s="87"/>
      <c r="AQ304" s="87"/>
      <c r="AR304" s="87"/>
      <c r="AS304" s="19"/>
      <c r="AT304" s="19"/>
      <c r="AU304" s="19"/>
      <c r="AV304" s="19"/>
      <c r="AW304" s="19"/>
      <c r="AX304" s="19"/>
      <c r="AY304" s="19"/>
      <c r="AZ304" s="19"/>
      <c r="BA304" s="19"/>
      <c r="BB304" s="19"/>
      <c r="BC304" s="19"/>
      <c r="BD304" s="19"/>
      <c r="BE304" s="19"/>
      <c r="BF304" s="19"/>
      <c r="BG304" s="19"/>
      <c r="BH304" s="19"/>
      <c r="BI304" s="19"/>
      <c r="BJ304" s="19"/>
      <c r="BK304" s="19"/>
      <c r="BL304" s="19"/>
    </row>
    <row r="305" spans="1:64" ht="30" customHeight="1">
      <c r="A305" s="83"/>
      <c r="B305" s="83"/>
      <c r="C305" s="444"/>
      <c r="D305" s="83"/>
      <c r="E305" s="379" t="s">
        <v>532</v>
      </c>
      <c r="F305" s="239">
        <v>1</v>
      </c>
      <c r="G305" s="1373" t="s">
        <v>763</v>
      </c>
      <c r="H305" s="1309"/>
      <c r="I305" s="1309"/>
      <c r="J305" s="1309"/>
      <c r="K305" s="1309"/>
      <c r="L305" s="1309"/>
      <c r="M305" s="1309"/>
      <c r="N305" s="1309"/>
      <c r="O305" s="1309"/>
      <c r="P305" s="1309"/>
      <c r="Q305" s="1309"/>
      <c r="R305" s="1309"/>
      <c r="S305" s="1309"/>
      <c r="T305" s="1309"/>
      <c r="U305" s="1309"/>
      <c r="V305" s="1309"/>
      <c r="W305" s="1309"/>
      <c r="X305" s="1309"/>
      <c r="Y305" s="1309"/>
      <c r="Z305" s="1309"/>
      <c r="AA305" s="1309"/>
      <c r="AB305" s="1309"/>
      <c r="AC305" s="290"/>
      <c r="AD305" s="270" t="s">
        <v>7</v>
      </c>
      <c r="AE305" s="262"/>
      <c r="AF305" s="272" t="str">
        <f t="shared" ref="AF305:AF312" si="94">IF(AD305="A","Sempurna",IF(AD305="A-","mendekati sempurna",IF(AD305="B+","Baik sekali",IF(AD305="B","Baik",IF(AD305="B-","Memadai, hampir baik",IF(AD305="C+","Memadai, cukup plus",IF(AD305="C","Cukup",IF(AD305="D","Kurang","Tak ada bukti kinerja"))))))))</f>
        <v>Baik</v>
      </c>
      <c r="AG305" s="271"/>
      <c r="AH305" s="271"/>
      <c r="AI305" s="271"/>
      <c r="AJ305" s="262"/>
      <c r="AK305" s="263">
        <f t="shared" ref="AK305:AK311" si="95">COUNTA(G305)</f>
        <v>1</v>
      </c>
      <c r="AL305" s="263">
        <f t="shared" si="6"/>
        <v>3</v>
      </c>
      <c r="AM305" s="263">
        <f t="shared" ref="AM305:AM311" si="96">AK305*AL305</f>
        <v>3</v>
      </c>
      <c r="AN305" s="87"/>
      <c r="AO305" s="87"/>
      <c r="AP305" s="87"/>
      <c r="AQ305" s="87"/>
      <c r="AR305" s="87"/>
      <c r="AS305" s="19"/>
      <c r="AT305" s="19"/>
      <c r="AU305" s="19"/>
      <c r="AV305" s="19"/>
      <c r="AW305" s="19"/>
      <c r="AX305" s="19"/>
      <c r="AY305" s="19"/>
      <c r="AZ305" s="19"/>
      <c r="BA305" s="19"/>
      <c r="BB305" s="19"/>
      <c r="BC305" s="19"/>
      <c r="BD305" s="19"/>
      <c r="BE305" s="19"/>
      <c r="BF305" s="19"/>
      <c r="BG305" s="19"/>
      <c r="BH305" s="19"/>
      <c r="BI305" s="19"/>
      <c r="BJ305" s="19"/>
      <c r="BK305" s="19"/>
      <c r="BL305" s="19"/>
    </row>
    <row r="306" spans="1:64" ht="30" customHeight="1">
      <c r="A306" s="83"/>
      <c r="B306" s="83"/>
      <c r="C306" s="455"/>
      <c r="D306" s="456"/>
      <c r="E306" s="381" t="s">
        <v>538</v>
      </c>
      <c r="F306" s="239">
        <v>2</v>
      </c>
      <c r="G306" s="1371" t="s">
        <v>764</v>
      </c>
      <c r="H306" s="1287"/>
      <c r="I306" s="1287"/>
      <c r="J306" s="1287"/>
      <c r="K306" s="1287"/>
      <c r="L306" s="1287"/>
      <c r="M306" s="1287"/>
      <c r="N306" s="1287"/>
      <c r="O306" s="1287"/>
      <c r="P306" s="1287"/>
      <c r="Q306" s="1287"/>
      <c r="R306" s="1287"/>
      <c r="S306" s="1287"/>
      <c r="T306" s="1287"/>
      <c r="U306" s="1287"/>
      <c r="V306" s="1287"/>
      <c r="W306" s="1287"/>
      <c r="X306" s="1287"/>
      <c r="Y306" s="1287"/>
      <c r="Z306" s="1287"/>
      <c r="AA306" s="1287"/>
      <c r="AB306" s="1287"/>
      <c r="AC306" s="261"/>
      <c r="AD306" s="270" t="s">
        <v>7</v>
      </c>
      <c r="AE306" s="262"/>
      <c r="AF306" s="272" t="str">
        <f t="shared" si="94"/>
        <v>Baik</v>
      </c>
      <c r="AG306" s="271"/>
      <c r="AH306" s="271"/>
      <c r="AI306" s="271"/>
      <c r="AJ306" s="262"/>
      <c r="AK306" s="263">
        <f t="shared" si="95"/>
        <v>1</v>
      </c>
      <c r="AL306" s="263">
        <f t="shared" si="6"/>
        <v>3</v>
      </c>
      <c r="AM306" s="263">
        <f t="shared" si="96"/>
        <v>3</v>
      </c>
      <c r="AN306" s="87"/>
      <c r="AO306" s="87"/>
      <c r="AP306" s="87"/>
      <c r="AQ306" s="87"/>
      <c r="AR306" s="87"/>
      <c r="AS306" s="19"/>
      <c r="AT306" s="19"/>
      <c r="AU306" s="19"/>
      <c r="AV306" s="19"/>
      <c r="AW306" s="19"/>
      <c r="AX306" s="19"/>
      <c r="AY306" s="19"/>
      <c r="AZ306" s="19"/>
      <c r="BA306" s="19"/>
      <c r="BB306" s="19"/>
      <c r="BC306" s="19"/>
      <c r="BD306" s="19"/>
      <c r="BE306" s="19"/>
      <c r="BF306" s="19"/>
      <c r="BG306" s="19"/>
      <c r="BH306" s="19"/>
      <c r="BI306" s="19"/>
      <c r="BJ306" s="19"/>
      <c r="BK306" s="19"/>
      <c r="BL306" s="19"/>
    </row>
    <row r="307" spans="1:64" ht="30" customHeight="1">
      <c r="A307" s="83"/>
      <c r="B307" s="83"/>
      <c r="C307" s="444"/>
      <c r="D307" s="83"/>
      <c r="E307" s="382"/>
      <c r="F307" s="388">
        <v>3</v>
      </c>
      <c r="G307" s="1372" t="s">
        <v>765</v>
      </c>
      <c r="H307" s="1312"/>
      <c r="I307" s="1312"/>
      <c r="J307" s="1312"/>
      <c r="K307" s="1312"/>
      <c r="L307" s="1312"/>
      <c r="M307" s="1312"/>
      <c r="N307" s="1312"/>
      <c r="O307" s="1312"/>
      <c r="P307" s="1312"/>
      <c r="Q307" s="1312"/>
      <c r="R307" s="1312"/>
      <c r="S307" s="1312"/>
      <c r="T307" s="1312"/>
      <c r="U307" s="1312"/>
      <c r="V307" s="1312"/>
      <c r="W307" s="1312"/>
      <c r="X307" s="1312"/>
      <c r="Y307" s="1312"/>
      <c r="Z307" s="1312"/>
      <c r="AA307" s="1312"/>
      <c r="AB307" s="1312"/>
      <c r="AC307" s="300"/>
      <c r="AD307" s="270" t="s">
        <v>7</v>
      </c>
      <c r="AE307" s="262"/>
      <c r="AF307" s="272" t="str">
        <f t="shared" si="94"/>
        <v>Baik</v>
      </c>
      <c r="AG307" s="271"/>
      <c r="AH307" s="271"/>
      <c r="AI307" s="271"/>
      <c r="AJ307" s="262"/>
      <c r="AK307" s="263">
        <f t="shared" si="95"/>
        <v>1</v>
      </c>
      <c r="AL307" s="263">
        <f t="shared" si="6"/>
        <v>3</v>
      </c>
      <c r="AM307" s="263">
        <f t="shared" si="96"/>
        <v>3</v>
      </c>
      <c r="AN307" s="87"/>
      <c r="AO307" s="87"/>
      <c r="AP307" s="87"/>
      <c r="AQ307" s="87"/>
      <c r="AR307" s="87"/>
      <c r="AS307" s="19"/>
      <c r="AT307" s="19"/>
      <c r="AU307" s="19"/>
      <c r="AV307" s="19"/>
      <c r="AW307" s="19"/>
      <c r="AX307" s="19"/>
      <c r="AY307" s="19"/>
      <c r="AZ307" s="19"/>
      <c r="BA307" s="19"/>
      <c r="BB307" s="19"/>
      <c r="BC307" s="19"/>
      <c r="BD307" s="19"/>
      <c r="BE307" s="19"/>
      <c r="BF307" s="19"/>
      <c r="BG307" s="19"/>
      <c r="BH307" s="19"/>
      <c r="BI307" s="19"/>
      <c r="BJ307" s="19"/>
      <c r="BK307" s="19"/>
      <c r="BL307" s="19"/>
    </row>
    <row r="308" spans="1:64" ht="21.75" customHeight="1">
      <c r="A308" s="83"/>
      <c r="B308" s="83"/>
      <c r="C308" s="444"/>
      <c r="D308" s="83"/>
      <c r="E308" s="382"/>
      <c r="F308" s="239">
        <v>4</v>
      </c>
      <c r="G308" s="1371" t="s">
        <v>766</v>
      </c>
      <c r="H308" s="1287"/>
      <c r="I308" s="1287"/>
      <c r="J308" s="1287"/>
      <c r="K308" s="1287"/>
      <c r="L308" s="1287"/>
      <c r="M308" s="1287"/>
      <c r="N308" s="1287"/>
      <c r="O308" s="1287"/>
      <c r="P308" s="1287"/>
      <c r="Q308" s="1287"/>
      <c r="R308" s="1287"/>
      <c r="S308" s="1287"/>
      <c r="T308" s="1287"/>
      <c r="U308" s="1287"/>
      <c r="V308" s="1287"/>
      <c r="W308" s="1287"/>
      <c r="X308" s="1287"/>
      <c r="Y308" s="1287"/>
      <c r="Z308" s="1287"/>
      <c r="AA308" s="1287"/>
      <c r="AB308" s="1287"/>
      <c r="AC308" s="261"/>
      <c r="AD308" s="270" t="s">
        <v>7</v>
      </c>
      <c r="AE308" s="262"/>
      <c r="AF308" s="272" t="str">
        <f t="shared" si="94"/>
        <v>Baik</v>
      </c>
      <c r="AG308" s="271"/>
      <c r="AH308" s="271"/>
      <c r="AI308" s="271"/>
      <c r="AJ308" s="262"/>
      <c r="AK308" s="263">
        <f t="shared" si="95"/>
        <v>1</v>
      </c>
      <c r="AL308" s="263">
        <f t="shared" si="6"/>
        <v>3</v>
      </c>
      <c r="AM308" s="263">
        <f t="shared" si="96"/>
        <v>3</v>
      </c>
      <c r="AN308" s="87"/>
      <c r="AO308" s="87"/>
      <c r="AP308" s="87"/>
      <c r="AQ308" s="87"/>
      <c r="AR308" s="87"/>
      <c r="AS308" s="19"/>
      <c r="AT308" s="19"/>
      <c r="AU308" s="19"/>
      <c r="AV308" s="19"/>
      <c r="AW308" s="19"/>
      <c r="AX308" s="19"/>
      <c r="AY308" s="19"/>
      <c r="AZ308" s="19"/>
      <c r="BA308" s="19"/>
      <c r="BB308" s="19"/>
      <c r="BC308" s="19"/>
      <c r="BD308" s="19"/>
      <c r="BE308" s="19"/>
      <c r="BF308" s="19"/>
      <c r="BG308" s="19"/>
      <c r="BH308" s="19"/>
      <c r="BI308" s="19"/>
      <c r="BJ308" s="19"/>
      <c r="BK308" s="19"/>
      <c r="BL308" s="19"/>
    </row>
    <row r="309" spans="1:64" ht="30" customHeight="1">
      <c r="A309" s="83"/>
      <c r="B309" s="83"/>
      <c r="C309" s="444"/>
      <c r="D309" s="83"/>
      <c r="E309" s="430"/>
      <c r="F309" s="388">
        <v>5</v>
      </c>
      <c r="G309" s="1372" t="s">
        <v>767</v>
      </c>
      <c r="H309" s="1312"/>
      <c r="I309" s="1312"/>
      <c r="J309" s="1312"/>
      <c r="K309" s="1312"/>
      <c r="L309" s="1312"/>
      <c r="M309" s="1312"/>
      <c r="N309" s="1312"/>
      <c r="O309" s="1312"/>
      <c r="P309" s="1312"/>
      <c r="Q309" s="1312"/>
      <c r="R309" s="1312"/>
      <c r="S309" s="1312"/>
      <c r="T309" s="1312"/>
      <c r="U309" s="1312"/>
      <c r="V309" s="1312"/>
      <c r="W309" s="1312"/>
      <c r="X309" s="1312"/>
      <c r="Y309" s="1312"/>
      <c r="Z309" s="1312"/>
      <c r="AA309" s="1312"/>
      <c r="AB309" s="1312"/>
      <c r="AC309" s="300"/>
      <c r="AD309" s="270" t="s">
        <v>7</v>
      </c>
      <c r="AE309" s="262"/>
      <c r="AF309" s="272" t="str">
        <f t="shared" si="94"/>
        <v>Baik</v>
      </c>
      <c r="AG309" s="271"/>
      <c r="AH309" s="271"/>
      <c r="AI309" s="271"/>
      <c r="AJ309" s="262"/>
      <c r="AK309" s="263">
        <f t="shared" si="95"/>
        <v>1</v>
      </c>
      <c r="AL309" s="263">
        <f t="shared" si="6"/>
        <v>3</v>
      </c>
      <c r="AM309" s="263">
        <f t="shared" si="96"/>
        <v>3</v>
      </c>
      <c r="AN309" s="87"/>
      <c r="AO309" s="87"/>
      <c r="AP309" s="87"/>
      <c r="AQ309" s="87"/>
      <c r="AR309" s="87"/>
      <c r="AS309" s="19"/>
      <c r="AT309" s="19"/>
      <c r="AU309" s="19"/>
      <c r="AV309" s="19"/>
      <c r="AW309" s="19"/>
      <c r="AX309" s="19"/>
      <c r="AY309" s="19"/>
      <c r="AZ309" s="19"/>
      <c r="BA309" s="19"/>
      <c r="BB309" s="19"/>
      <c r="BC309" s="19"/>
      <c r="BD309" s="19"/>
      <c r="BE309" s="19"/>
      <c r="BF309" s="19"/>
      <c r="BG309" s="19"/>
      <c r="BH309" s="19"/>
      <c r="BI309" s="19"/>
      <c r="BJ309" s="19"/>
      <c r="BK309" s="19"/>
      <c r="BL309" s="19"/>
    </row>
    <row r="310" spans="1:64" ht="21.75" hidden="1" customHeight="1">
      <c r="A310" s="83"/>
      <c r="B310" s="83"/>
      <c r="C310" s="444"/>
      <c r="D310" s="83"/>
      <c r="E310" s="447"/>
      <c r="F310" s="419"/>
      <c r="G310" s="1371"/>
      <c r="H310" s="1287"/>
      <c r="I310" s="1287"/>
      <c r="J310" s="1287"/>
      <c r="K310" s="1287"/>
      <c r="L310" s="1287"/>
      <c r="M310" s="1287"/>
      <c r="N310" s="1287"/>
      <c r="O310" s="1287"/>
      <c r="P310" s="1287"/>
      <c r="Q310" s="1287"/>
      <c r="R310" s="1287"/>
      <c r="S310" s="1287"/>
      <c r="T310" s="1287"/>
      <c r="U310" s="1287"/>
      <c r="V310" s="1287"/>
      <c r="W310" s="1287"/>
      <c r="X310" s="1287"/>
      <c r="Y310" s="1287"/>
      <c r="Z310" s="1287"/>
      <c r="AA310" s="1287"/>
      <c r="AB310" s="1287"/>
      <c r="AC310" s="261"/>
      <c r="AD310" s="270" t="s">
        <v>7</v>
      </c>
      <c r="AE310" s="262"/>
      <c r="AF310" s="272" t="str">
        <f t="shared" si="94"/>
        <v>Baik</v>
      </c>
      <c r="AG310" s="271"/>
      <c r="AH310" s="271"/>
      <c r="AI310" s="271"/>
      <c r="AJ310" s="262"/>
      <c r="AK310" s="263">
        <f t="shared" si="95"/>
        <v>0</v>
      </c>
      <c r="AL310" s="263">
        <f t="shared" si="6"/>
        <v>3</v>
      </c>
      <c r="AM310" s="263">
        <f t="shared" si="96"/>
        <v>0</v>
      </c>
      <c r="AN310" s="87"/>
      <c r="AO310" s="87"/>
      <c r="AP310" s="87"/>
      <c r="AQ310" s="87"/>
      <c r="AR310" s="87"/>
      <c r="AS310" s="19"/>
      <c r="AT310" s="19"/>
      <c r="AU310" s="19"/>
      <c r="AV310" s="19"/>
      <c r="AW310" s="19"/>
      <c r="AX310" s="19"/>
      <c r="AY310" s="19"/>
      <c r="AZ310" s="19"/>
      <c r="BA310" s="19"/>
      <c r="BB310" s="19"/>
      <c r="BC310" s="19"/>
      <c r="BD310" s="19"/>
      <c r="BE310" s="19"/>
      <c r="BF310" s="19"/>
      <c r="BG310" s="19"/>
      <c r="BH310" s="19"/>
      <c r="BI310" s="19"/>
      <c r="BJ310" s="19"/>
      <c r="BK310" s="19"/>
      <c r="BL310" s="19"/>
    </row>
    <row r="311" spans="1:64" ht="21.75" hidden="1" customHeight="1">
      <c r="A311" s="83"/>
      <c r="B311" s="83"/>
      <c r="C311" s="444"/>
      <c r="D311" s="83"/>
      <c r="E311" s="448"/>
      <c r="F311" s="419"/>
      <c r="G311" s="1371"/>
      <c r="H311" s="1287"/>
      <c r="I311" s="1287"/>
      <c r="J311" s="1287"/>
      <c r="K311" s="1287"/>
      <c r="L311" s="1287"/>
      <c r="M311" s="1287"/>
      <c r="N311" s="1287"/>
      <c r="O311" s="1287"/>
      <c r="P311" s="1287"/>
      <c r="Q311" s="1287"/>
      <c r="R311" s="1287"/>
      <c r="S311" s="1287"/>
      <c r="T311" s="1287"/>
      <c r="U311" s="1287"/>
      <c r="V311" s="1287"/>
      <c r="W311" s="1287"/>
      <c r="X311" s="1287"/>
      <c r="Y311" s="1287"/>
      <c r="Z311" s="1287"/>
      <c r="AA311" s="1287"/>
      <c r="AB311" s="1287"/>
      <c r="AC311" s="261"/>
      <c r="AD311" s="270" t="s">
        <v>7</v>
      </c>
      <c r="AE311" s="262"/>
      <c r="AF311" s="272" t="str">
        <f t="shared" si="94"/>
        <v>Baik</v>
      </c>
      <c r="AG311" s="271"/>
      <c r="AH311" s="271"/>
      <c r="AI311" s="271"/>
      <c r="AJ311" s="262"/>
      <c r="AK311" s="263">
        <f t="shared" si="95"/>
        <v>0</v>
      </c>
      <c r="AL311" s="263">
        <f t="shared" si="6"/>
        <v>3</v>
      </c>
      <c r="AM311" s="263">
        <f t="shared" si="96"/>
        <v>0</v>
      </c>
      <c r="AN311" s="87"/>
      <c r="AO311" s="87"/>
      <c r="AP311" s="87"/>
      <c r="AQ311" s="87"/>
      <c r="AR311" s="87"/>
      <c r="AS311" s="19"/>
      <c r="AT311" s="19"/>
      <c r="AU311" s="19"/>
      <c r="AV311" s="19"/>
      <c r="AW311" s="19"/>
      <c r="AX311" s="19"/>
      <c r="AY311" s="19"/>
      <c r="AZ311" s="19"/>
      <c r="BA311" s="19"/>
      <c r="BB311" s="19"/>
      <c r="BC311" s="19"/>
      <c r="BD311" s="19"/>
      <c r="BE311" s="19"/>
      <c r="BF311" s="19"/>
      <c r="BG311" s="19"/>
      <c r="BH311" s="19"/>
      <c r="BI311" s="19"/>
      <c r="BJ311" s="19"/>
      <c r="BK311" s="19"/>
      <c r="BL311" s="19"/>
    </row>
    <row r="312" spans="1:64" ht="18" hidden="1" customHeight="1">
      <c r="A312" s="83"/>
      <c r="B312" s="83"/>
      <c r="C312" s="444"/>
      <c r="D312" s="83"/>
      <c r="E312" s="448"/>
      <c r="F312" s="449"/>
      <c r="G312" s="440"/>
      <c r="H312" s="440"/>
      <c r="I312" s="440"/>
      <c r="J312" s="440"/>
      <c r="K312" s="440"/>
      <c r="L312" s="440"/>
      <c r="M312" s="440"/>
      <c r="N312" s="440"/>
      <c r="O312" s="442"/>
      <c r="P312" s="442"/>
      <c r="Q312" s="442"/>
      <c r="R312" s="442"/>
      <c r="S312" s="442"/>
      <c r="T312" s="442"/>
      <c r="U312" s="442"/>
      <c r="V312" s="442"/>
      <c r="W312" s="442"/>
      <c r="X312" s="442"/>
      <c r="Y312" s="442"/>
      <c r="Z312" s="442"/>
      <c r="AA312" s="442"/>
      <c r="AB312" s="442"/>
      <c r="AC312" s="443"/>
      <c r="AD312" s="270" t="s">
        <v>7</v>
      </c>
      <c r="AE312" s="262"/>
      <c r="AF312" s="272" t="str">
        <f t="shared" si="94"/>
        <v>Baik</v>
      </c>
      <c r="AG312" s="271"/>
      <c r="AH312" s="271"/>
      <c r="AI312" s="271"/>
      <c r="AJ312" s="262"/>
      <c r="AK312" s="263">
        <f>SUM(AK305:AK311)</f>
        <v>5</v>
      </c>
      <c r="AL312" s="263">
        <f t="shared" si="6"/>
        <v>3</v>
      </c>
      <c r="AM312" s="263">
        <f>SUM(AM305:AM311)</f>
        <v>15</v>
      </c>
      <c r="AN312" s="337">
        <f>AM312/(AK312*4)*(100)</f>
        <v>75</v>
      </c>
      <c r="AO312" s="294">
        <f>IF(AN312&gt;=75,2,IF(AN312&gt;=33,1,0))</f>
        <v>2</v>
      </c>
      <c r="AP312" s="87"/>
      <c r="AQ312" s="87"/>
      <c r="AR312" s="87"/>
      <c r="AS312" s="19"/>
      <c r="AT312" s="19"/>
      <c r="AU312" s="19"/>
      <c r="AV312" s="19"/>
      <c r="AW312" s="19"/>
      <c r="AX312" s="19"/>
      <c r="AY312" s="19"/>
      <c r="AZ312" s="19"/>
      <c r="BA312" s="19"/>
      <c r="BB312" s="19"/>
      <c r="BC312" s="19"/>
      <c r="BD312" s="19"/>
      <c r="BE312" s="19"/>
      <c r="BF312" s="19"/>
      <c r="BG312" s="19"/>
      <c r="BH312" s="19"/>
      <c r="BI312" s="19"/>
      <c r="BJ312" s="19"/>
      <c r="BK312" s="19"/>
      <c r="BL312" s="19"/>
    </row>
    <row r="313" spans="1:64" ht="30" customHeight="1">
      <c r="A313" s="83"/>
      <c r="B313" s="83"/>
      <c r="C313" s="444"/>
      <c r="D313" s="391" t="s">
        <v>768</v>
      </c>
      <c r="E313" s="1374" t="s">
        <v>769</v>
      </c>
      <c r="F313" s="1287"/>
      <c r="G313" s="1287"/>
      <c r="H313" s="1287"/>
      <c r="I313" s="1287"/>
      <c r="J313" s="1287"/>
      <c r="K313" s="1287"/>
      <c r="L313" s="1287"/>
      <c r="M313" s="1287"/>
      <c r="N313" s="1287"/>
      <c r="O313" s="1287"/>
      <c r="P313" s="1287"/>
      <c r="Q313" s="1287"/>
      <c r="R313" s="1287"/>
      <c r="S313" s="1287"/>
      <c r="T313" s="1287"/>
      <c r="U313" s="1287"/>
      <c r="V313" s="1287"/>
      <c r="W313" s="1287"/>
      <c r="X313" s="1287"/>
      <c r="Y313" s="1287"/>
      <c r="Z313" s="1287"/>
      <c r="AA313" s="1287"/>
      <c r="AB313" s="1287"/>
      <c r="AC313" s="261"/>
      <c r="AD313" s="270"/>
      <c r="AE313" s="273"/>
      <c r="AF313" s="269"/>
      <c r="AG313" s="271"/>
      <c r="AH313" s="271"/>
      <c r="AI313" s="271"/>
      <c r="AJ313" s="262"/>
      <c r="AK313" s="263"/>
      <c r="AL313" s="263" t="str">
        <f t="shared" si="6"/>
        <v>0</v>
      </c>
      <c r="AM313" s="263"/>
      <c r="AN313" s="87"/>
      <c r="AO313" s="87"/>
      <c r="AP313" s="87"/>
      <c r="AQ313" s="87"/>
      <c r="AR313" s="87"/>
      <c r="AS313" s="19"/>
      <c r="AT313" s="19"/>
      <c r="AU313" s="19"/>
      <c r="AV313" s="19"/>
      <c r="AW313" s="19"/>
      <c r="AX313" s="19"/>
      <c r="AY313" s="19"/>
      <c r="AZ313" s="19"/>
      <c r="BA313" s="19"/>
      <c r="BB313" s="19"/>
      <c r="BC313" s="19"/>
      <c r="BD313" s="19"/>
      <c r="BE313" s="19"/>
      <c r="BF313" s="19"/>
      <c r="BG313" s="19"/>
      <c r="BH313" s="19"/>
      <c r="BI313" s="19"/>
      <c r="BJ313" s="19"/>
      <c r="BK313" s="19"/>
      <c r="BL313" s="19"/>
    </row>
    <row r="314" spans="1:64" ht="30" customHeight="1">
      <c r="A314" s="83"/>
      <c r="B314" s="83"/>
      <c r="C314" s="444"/>
      <c r="D314" s="83"/>
      <c r="E314" s="457" t="s">
        <v>525</v>
      </c>
      <c r="F314" s="275">
        <v>1</v>
      </c>
      <c r="G314" s="1371" t="s">
        <v>750</v>
      </c>
      <c r="H314" s="1287"/>
      <c r="I314" s="1287"/>
      <c r="J314" s="1287"/>
      <c r="K314" s="1287"/>
      <c r="L314" s="1287"/>
      <c r="M314" s="1287"/>
      <c r="N314" s="1287"/>
      <c r="O314" s="1287"/>
      <c r="P314" s="1287"/>
      <c r="Q314" s="1287"/>
      <c r="R314" s="1287"/>
      <c r="S314" s="1287"/>
      <c r="T314" s="1287"/>
      <c r="U314" s="1287"/>
      <c r="V314" s="1287"/>
      <c r="W314" s="1287"/>
      <c r="X314" s="1287"/>
      <c r="Y314" s="1287"/>
      <c r="Z314" s="1287"/>
      <c r="AA314" s="1287"/>
      <c r="AB314" s="1293"/>
      <c r="AC314" s="261"/>
      <c r="AD314" s="270" t="s">
        <v>7</v>
      </c>
      <c r="AE314" s="262"/>
      <c r="AF314" s="272" t="str">
        <f t="shared" ref="AF314:AF323" si="97">IF(AD314="A","Sempurna",IF(AD314="A-","mendekati sempurna",IF(AD314="B+","Baik sekali",IF(AD314="B","Baik",IF(AD314="B-","Memadai, hampir baik",IF(AD314="C+","Memadai, cukup plus",IF(AD314="C","Cukup",IF(AD314="D","Kurang","Tak ada bukti kinerja"))))))))</f>
        <v>Baik</v>
      </c>
      <c r="AG314" s="271"/>
      <c r="AH314" s="271"/>
      <c r="AI314" s="271"/>
      <c r="AJ314" s="262"/>
      <c r="AK314" s="263">
        <f t="shared" ref="AK314:AK322" si="98">COUNTA(G314)</f>
        <v>1</v>
      </c>
      <c r="AL314" s="263">
        <f t="shared" si="6"/>
        <v>3</v>
      </c>
      <c r="AM314" s="263">
        <f t="shared" ref="AM314:AM322" si="99">AK314*AL314</f>
        <v>3</v>
      </c>
      <c r="AN314" s="87"/>
      <c r="AO314" s="87"/>
      <c r="AP314" s="87"/>
      <c r="AQ314" s="87"/>
      <c r="AR314" s="87"/>
      <c r="AS314" s="19"/>
      <c r="AT314" s="19"/>
      <c r="AU314" s="19"/>
      <c r="AV314" s="19"/>
      <c r="AW314" s="19"/>
      <c r="AX314" s="19"/>
      <c r="AY314" s="19"/>
      <c r="AZ314" s="19"/>
      <c r="BA314" s="19"/>
      <c r="BB314" s="19"/>
      <c r="BC314" s="19"/>
      <c r="BD314" s="19"/>
      <c r="BE314" s="19"/>
      <c r="BF314" s="19"/>
      <c r="BG314" s="19"/>
      <c r="BH314" s="19"/>
      <c r="BI314" s="19"/>
      <c r="BJ314" s="19"/>
      <c r="BK314" s="19"/>
      <c r="BL314" s="19"/>
    </row>
    <row r="315" spans="1:64" ht="19.5" customHeight="1">
      <c r="A315" s="83"/>
      <c r="B315" s="83"/>
      <c r="C315" s="444"/>
      <c r="D315" s="83"/>
      <c r="E315" s="457"/>
      <c r="F315" s="275">
        <v>2</v>
      </c>
      <c r="G315" s="1371" t="s">
        <v>770</v>
      </c>
      <c r="H315" s="1287"/>
      <c r="I315" s="1287"/>
      <c r="J315" s="1287"/>
      <c r="K315" s="1287"/>
      <c r="L315" s="1287"/>
      <c r="M315" s="1287"/>
      <c r="N315" s="1287"/>
      <c r="O315" s="1287"/>
      <c r="P315" s="1287"/>
      <c r="Q315" s="1287"/>
      <c r="R315" s="1287"/>
      <c r="S315" s="1287"/>
      <c r="T315" s="1287"/>
      <c r="U315" s="1287"/>
      <c r="V315" s="1287"/>
      <c r="W315" s="1287"/>
      <c r="X315" s="1287"/>
      <c r="Y315" s="1287"/>
      <c r="Z315" s="1287"/>
      <c r="AA315" s="1287"/>
      <c r="AB315" s="1293"/>
      <c r="AC315" s="261"/>
      <c r="AD315" s="270" t="s">
        <v>7</v>
      </c>
      <c r="AE315" s="262"/>
      <c r="AF315" s="272" t="str">
        <f t="shared" si="97"/>
        <v>Baik</v>
      </c>
      <c r="AG315" s="271"/>
      <c r="AH315" s="271"/>
      <c r="AI315" s="271"/>
      <c r="AJ315" s="262"/>
      <c r="AK315" s="263">
        <f t="shared" si="98"/>
        <v>1</v>
      </c>
      <c r="AL315" s="263">
        <f t="shared" si="6"/>
        <v>3</v>
      </c>
      <c r="AM315" s="263">
        <f t="shared" si="99"/>
        <v>3</v>
      </c>
      <c r="AN315" s="87"/>
      <c r="AO315" s="87"/>
      <c r="AP315" s="87"/>
      <c r="AQ315" s="87"/>
      <c r="AR315" s="87"/>
      <c r="AS315" s="19"/>
      <c r="AT315" s="19"/>
      <c r="AU315" s="19"/>
      <c r="AV315" s="19"/>
      <c r="AW315" s="19"/>
      <c r="AX315" s="19"/>
      <c r="AY315" s="19"/>
      <c r="AZ315" s="19"/>
      <c r="BA315" s="19"/>
      <c r="BB315" s="19"/>
      <c r="BC315" s="19"/>
      <c r="BD315" s="19"/>
      <c r="BE315" s="19"/>
      <c r="BF315" s="19"/>
      <c r="BG315" s="19"/>
      <c r="BH315" s="19"/>
      <c r="BI315" s="19"/>
      <c r="BJ315" s="19"/>
      <c r="BK315" s="19"/>
      <c r="BL315" s="19"/>
    </row>
    <row r="316" spans="1:64" ht="19.5" customHeight="1">
      <c r="A316" s="83"/>
      <c r="B316" s="83"/>
      <c r="C316" s="444"/>
      <c r="D316" s="83"/>
      <c r="E316" s="457"/>
      <c r="F316" s="275">
        <v>3</v>
      </c>
      <c r="G316" s="1371" t="s">
        <v>771</v>
      </c>
      <c r="H316" s="1287"/>
      <c r="I316" s="1287"/>
      <c r="J316" s="1287"/>
      <c r="K316" s="1287"/>
      <c r="L316" s="1287"/>
      <c r="M316" s="1287"/>
      <c r="N316" s="1287"/>
      <c r="O316" s="1287"/>
      <c r="P316" s="1287"/>
      <c r="Q316" s="1287"/>
      <c r="R316" s="1287"/>
      <c r="S316" s="1287"/>
      <c r="T316" s="1287"/>
      <c r="U316" s="1287"/>
      <c r="V316" s="1287"/>
      <c r="W316" s="1287"/>
      <c r="X316" s="1287"/>
      <c r="Y316" s="1287"/>
      <c r="Z316" s="1287"/>
      <c r="AA316" s="1287"/>
      <c r="AB316" s="1293"/>
      <c r="AC316" s="261"/>
      <c r="AD316" s="270" t="s">
        <v>7</v>
      </c>
      <c r="AE316" s="262"/>
      <c r="AF316" s="272" t="str">
        <f t="shared" si="97"/>
        <v>Baik</v>
      </c>
      <c r="AG316" s="271"/>
      <c r="AH316" s="271"/>
      <c r="AI316" s="271"/>
      <c r="AJ316" s="262"/>
      <c r="AK316" s="263">
        <f t="shared" si="98"/>
        <v>1</v>
      </c>
      <c r="AL316" s="263">
        <f t="shared" si="6"/>
        <v>3</v>
      </c>
      <c r="AM316" s="263">
        <f t="shared" si="99"/>
        <v>3</v>
      </c>
      <c r="AN316" s="87"/>
      <c r="AO316" s="87"/>
      <c r="AP316" s="87"/>
      <c r="AQ316" s="87"/>
      <c r="AR316" s="87"/>
      <c r="AS316" s="19"/>
      <c r="AT316" s="19"/>
      <c r="AU316" s="19"/>
      <c r="AV316" s="19"/>
      <c r="AW316" s="19"/>
      <c r="AX316" s="19"/>
      <c r="AY316" s="19"/>
      <c r="AZ316" s="19"/>
      <c r="BA316" s="19"/>
      <c r="BB316" s="19"/>
      <c r="BC316" s="19"/>
      <c r="BD316" s="19"/>
      <c r="BE316" s="19"/>
      <c r="BF316" s="19"/>
      <c r="BG316" s="19"/>
      <c r="BH316" s="19"/>
      <c r="BI316" s="19"/>
      <c r="BJ316" s="19"/>
      <c r="BK316" s="19"/>
      <c r="BL316" s="19"/>
    </row>
    <row r="317" spans="1:64" ht="19.5" customHeight="1">
      <c r="A317" s="83"/>
      <c r="B317" s="83"/>
      <c r="C317" s="444"/>
      <c r="D317" s="83"/>
      <c r="E317" s="457"/>
      <c r="F317" s="267">
        <v>4</v>
      </c>
      <c r="G317" s="1372" t="s">
        <v>772</v>
      </c>
      <c r="H317" s="1312"/>
      <c r="I317" s="1312"/>
      <c r="J317" s="1312"/>
      <c r="K317" s="1312"/>
      <c r="L317" s="1312"/>
      <c r="M317" s="1312"/>
      <c r="N317" s="1312"/>
      <c r="O317" s="1312"/>
      <c r="P317" s="1312"/>
      <c r="Q317" s="1312"/>
      <c r="R317" s="1312"/>
      <c r="S317" s="1312"/>
      <c r="T317" s="1312"/>
      <c r="U317" s="1312"/>
      <c r="V317" s="1312"/>
      <c r="W317" s="1312"/>
      <c r="X317" s="1312"/>
      <c r="Y317" s="1312"/>
      <c r="Z317" s="1312"/>
      <c r="AA317" s="1312"/>
      <c r="AB317" s="1313"/>
      <c r="AC317" s="300"/>
      <c r="AD317" s="270" t="s">
        <v>7</v>
      </c>
      <c r="AE317" s="262"/>
      <c r="AF317" s="272" t="str">
        <f t="shared" si="97"/>
        <v>Baik</v>
      </c>
      <c r="AG317" s="271"/>
      <c r="AH317" s="271"/>
      <c r="AI317" s="271"/>
      <c r="AJ317" s="262"/>
      <c r="AK317" s="263">
        <f t="shared" si="98"/>
        <v>1</v>
      </c>
      <c r="AL317" s="263">
        <f t="shared" si="6"/>
        <v>3</v>
      </c>
      <c r="AM317" s="263">
        <f t="shared" si="99"/>
        <v>3</v>
      </c>
      <c r="AN317" s="87"/>
      <c r="AO317" s="87"/>
      <c r="AP317" s="87"/>
      <c r="AQ317" s="87"/>
      <c r="AR317" s="87"/>
      <c r="AS317" s="19"/>
      <c r="AT317" s="19"/>
      <c r="AU317" s="19"/>
      <c r="AV317" s="19"/>
      <c r="AW317" s="19"/>
      <c r="AX317" s="19"/>
      <c r="AY317" s="19"/>
      <c r="AZ317" s="19"/>
      <c r="BA317" s="19"/>
      <c r="BB317" s="19"/>
      <c r="BC317" s="19"/>
      <c r="BD317" s="19"/>
      <c r="BE317" s="19"/>
      <c r="BF317" s="19"/>
      <c r="BG317" s="19"/>
      <c r="BH317" s="19"/>
      <c r="BI317" s="19"/>
      <c r="BJ317" s="19"/>
      <c r="BK317" s="19"/>
      <c r="BL317" s="19"/>
    </row>
    <row r="318" spans="1:64" ht="19.5" customHeight="1">
      <c r="A318" s="83"/>
      <c r="B318" s="83"/>
      <c r="C318" s="444"/>
      <c r="D318" s="83"/>
      <c r="E318" s="430"/>
      <c r="F318" s="275">
        <v>5</v>
      </c>
      <c r="G318" s="1371" t="s">
        <v>773</v>
      </c>
      <c r="H318" s="1287"/>
      <c r="I318" s="1287"/>
      <c r="J318" s="1287"/>
      <c r="K318" s="1287"/>
      <c r="L318" s="1287"/>
      <c r="M318" s="1287"/>
      <c r="N318" s="1287"/>
      <c r="O318" s="1287"/>
      <c r="P318" s="1287"/>
      <c r="Q318" s="1287"/>
      <c r="R318" s="1287"/>
      <c r="S318" s="1287"/>
      <c r="T318" s="1287"/>
      <c r="U318" s="1287"/>
      <c r="V318" s="1287"/>
      <c r="W318" s="1287"/>
      <c r="X318" s="1287"/>
      <c r="Y318" s="1287"/>
      <c r="Z318" s="1287"/>
      <c r="AA318" s="1287"/>
      <c r="AB318" s="1293"/>
      <c r="AC318" s="261"/>
      <c r="AD318" s="270" t="s">
        <v>7</v>
      </c>
      <c r="AE318" s="262"/>
      <c r="AF318" s="272" t="str">
        <f t="shared" si="97"/>
        <v>Baik</v>
      </c>
      <c r="AG318" s="271"/>
      <c r="AH318" s="271"/>
      <c r="AI318" s="271"/>
      <c r="AJ318" s="262"/>
      <c r="AK318" s="263">
        <f t="shared" si="98"/>
        <v>1</v>
      </c>
      <c r="AL318" s="263">
        <f t="shared" si="6"/>
        <v>3</v>
      </c>
      <c r="AM318" s="263">
        <f t="shared" si="99"/>
        <v>3</v>
      </c>
      <c r="AN318" s="87"/>
      <c r="AO318" s="87"/>
      <c r="AP318" s="87"/>
      <c r="AQ318" s="87"/>
      <c r="AR318" s="87"/>
      <c r="AS318" s="19"/>
      <c r="AT318" s="19"/>
      <c r="AU318" s="19"/>
      <c r="AV318" s="19"/>
      <c r="AW318" s="19"/>
      <c r="AX318" s="19"/>
      <c r="AY318" s="19"/>
      <c r="AZ318" s="19"/>
      <c r="BA318" s="19"/>
      <c r="BB318" s="19"/>
      <c r="BC318" s="19"/>
      <c r="BD318" s="19"/>
      <c r="BE318" s="19"/>
      <c r="BF318" s="19"/>
      <c r="BG318" s="19"/>
      <c r="BH318" s="19"/>
      <c r="BI318" s="19"/>
      <c r="BJ318" s="19"/>
      <c r="BK318" s="19"/>
      <c r="BL318" s="19"/>
    </row>
    <row r="319" spans="1:64" ht="19.5" customHeight="1">
      <c r="A319" s="83"/>
      <c r="B319" s="83"/>
      <c r="C319" s="444"/>
      <c r="D319" s="83"/>
      <c r="E319" s="430"/>
      <c r="F319" s="267">
        <v>6</v>
      </c>
      <c r="G319" s="1372" t="s">
        <v>774</v>
      </c>
      <c r="H319" s="1312"/>
      <c r="I319" s="1312"/>
      <c r="J319" s="1312"/>
      <c r="K319" s="1312"/>
      <c r="L319" s="1312"/>
      <c r="M319" s="1312"/>
      <c r="N319" s="1312"/>
      <c r="O319" s="1312"/>
      <c r="P319" s="1312"/>
      <c r="Q319" s="1312"/>
      <c r="R319" s="1312"/>
      <c r="S319" s="1312"/>
      <c r="T319" s="1312"/>
      <c r="U319" s="1312"/>
      <c r="V319" s="1312"/>
      <c r="W319" s="1312"/>
      <c r="X319" s="1312"/>
      <c r="Y319" s="1312"/>
      <c r="Z319" s="1312"/>
      <c r="AA319" s="1312"/>
      <c r="AB319" s="1313"/>
      <c r="AC319" s="300"/>
      <c r="AD319" s="270" t="s">
        <v>7</v>
      </c>
      <c r="AE319" s="262"/>
      <c r="AF319" s="272" t="str">
        <f t="shared" si="97"/>
        <v>Baik</v>
      </c>
      <c r="AG319" s="271"/>
      <c r="AH319" s="271"/>
      <c r="AI319" s="271"/>
      <c r="AJ319" s="262"/>
      <c r="AK319" s="263">
        <f t="shared" si="98"/>
        <v>1</v>
      </c>
      <c r="AL319" s="263">
        <f t="shared" si="6"/>
        <v>3</v>
      </c>
      <c r="AM319" s="263">
        <f t="shared" si="99"/>
        <v>3</v>
      </c>
      <c r="AN319" s="87"/>
      <c r="AO319" s="87"/>
      <c r="AP319" s="87"/>
      <c r="AQ319" s="87"/>
      <c r="AR319" s="87"/>
      <c r="AS319" s="19"/>
      <c r="AT319" s="19"/>
      <c r="AU319" s="19"/>
      <c r="AV319" s="19"/>
      <c r="AW319" s="19"/>
      <c r="AX319" s="19"/>
      <c r="AY319" s="19"/>
      <c r="AZ319" s="19"/>
      <c r="BA319" s="19"/>
      <c r="BB319" s="19"/>
      <c r="BC319" s="19"/>
      <c r="BD319" s="19"/>
      <c r="BE319" s="19"/>
      <c r="BF319" s="19"/>
      <c r="BG319" s="19"/>
      <c r="BH319" s="19"/>
      <c r="BI319" s="19"/>
      <c r="BJ319" s="19"/>
      <c r="BK319" s="19"/>
      <c r="BL319" s="19"/>
    </row>
    <row r="320" spans="1:64" ht="30" customHeight="1">
      <c r="A320" s="83"/>
      <c r="B320" s="83"/>
      <c r="C320" s="444"/>
      <c r="D320" s="83"/>
      <c r="E320" s="382" t="s">
        <v>603</v>
      </c>
      <c r="F320" s="275">
        <v>7</v>
      </c>
      <c r="G320" s="1371" t="s">
        <v>775</v>
      </c>
      <c r="H320" s="1287"/>
      <c r="I320" s="1287"/>
      <c r="J320" s="1287"/>
      <c r="K320" s="1287"/>
      <c r="L320" s="1287"/>
      <c r="M320" s="1287"/>
      <c r="N320" s="1287"/>
      <c r="O320" s="1287"/>
      <c r="P320" s="1287"/>
      <c r="Q320" s="1287"/>
      <c r="R320" s="1287"/>
      <c r="S320" s="1287"/>
      <c r="T320" s="1287"/>
      <c r="U320" s="1287"/>
      <c r="V320" s="1287"/>
      <c r="W320" s="1287"/>
      <c r="X320" s="1287"/>
      <c r="Y320" s="1287"/>
      <c r="Z320" s="1287"/>
      <c r="AA320" s="1287"/>
      <c r="AB320" s="1287"/>
      <c r="AC320" s="261"/>
      <c r="AD320" s="270" t="s">
        <v>7</v>
      </c>
      <c r="AE320" s="262"/>
      <c r="AF320" s="272" t="str">
        <f t="shared" si="97"/>
        <v>Baik</v>
      </c>
      <c r="AG320" s="271"/>
      <c r="AH320" s="271"/>
      <c r="AI320" s="271"/>
      <c r="AJ320" s="262"/>
      <c r="AK320" s="263">
        <f t="shared" si="98"/>
        <v>1</v>
      </c>
      <c r="AL320" s="263">
        <f t="shared" si="6"/>
        <v>3</v>
      </c>
      <c r="AM320" s="263">
        <f t="shared" si="99"/>
        <v>3</v>
      </c>
      <c r="AN320" s="87"/>
      <c r="AO320" s="87"/>
      <c r="AP320" s="87"/>
      <c r="AQ320" s="87"/>
      <c r="AR320" s="87"/>
      <c r="AS320" s="19"/>
      <c r="AT320" s="19"/>
      <c r="AU320" s="19"/>
      <c r="AV320" s="19"/>
      <c r="AW320" s="19"/>
      <c r="AX320" s="19"/>
      <c r="AY320" s="19"/>
      <c r="AZ320" s="19"/>
      <c r="BA320" s="19"/>
      <c r="BB320" s="19"/>
      <c r="BC320" s="19"/>
      <c r="BD320" s="19"/>
      <c r="BE320" s="19"/>
      <c r="BF320" s="19"/>
      <c r="BG320" s="19"/>
      <c r="BH320" s="19"/>
      <c r="BI320" s="19"/>
      <c r="BJ320" s="19"/>
      <c r="BK320" s="19"/>
      <c r="BL320" s="19"/>
    </row>
    <row r="321" spans="1:64" ht="21.75" hidden="1" customHeight="1">
      <c r="A321" s="83"/>
      <c r="B321" s="83"/>
      <c r="C321" s="444"/>
      <c r="D321" s="83"/>
      <c r="E321" s="447"/>
      <c r="F321" s="458"/>
      <c r="G321" s="1371"/>
      <c r="H321" s="1287"/>
      <c r="I321" s="1287"/>
      <c r="J321" s="1287"/>
      <c r="K321" s="1287"/>
      <c r="L321" s="1287"/>
      <c r="M321" s="1287"/>
      <c r="N321" s="1287"/>
      <c r="O321" s="1287"/>
      <c r="P321" s="1287"/>
      <c r="Q321" s="1287"/>
      <c r="R321" s="1287"/>
      <c r="S321" s="1287"/>
      <c r="T321" s="1287"/>
      <c r="U321" s="1287"/>
      <c r="V321" s="1287"/>
      <c r="W321" s="1287"/>
      <c r="X321" s="1287"/>
      <c r="Y321" s="1287"/>
      <c r="Z321" s="1287"/>
      <c r="AA321" s="1287"/>
      <c r="AB321" s="1293"/>
      <c r="AC321" s="261"/>
      <c r="AD321" s="270" t="s">
        <v>7</v>
      </c>
      <c r="AE321" s="262"/>
      <c r="AF321" s="272" t="str">
        <f t="shared" si="97"/>
        <v>Baik</v>
      </c>
      <c r="AG321" s="271"/>
      <c r="AH321" s="271"/>
      <c r="AI321" s="271"/>
      <c r="AJ321" s="262"/>
      <c r="AK321" s="263">
        <f t="shared" si="98"/>
        <v>0</v>
      </c>
      <c r="AL321" s="263">
        <f t="shared" si="6"/>
        <v>3</v>
      </c>
      <c r="AM321" s="263">
        <f t="shared" si="99"/>
        <v>0</v>
      </c>
      <c r="AN321" s="87"/>
      <c r="AO321" s="87"/>
      <c r="AP321" s="87"/>
      <c r="AQ321" s="87"/>
      <c r="AR321" s="87"/>
      <c r="AS321" s="19"/>
      <c r="AT321" s="19"/>
      <c r="AU321" s="19"/>
      <c r="AV321" s="19"/>
      <c r="AW321" s="19"/>
      <c r="AX321" s="19"/>
      <c r="AY321" s="19"/>
      <c r="AZ321" s="19"/>
      <c r="BA321" s="19"/>
      <c r="BB321" s="19"/>
      <c r="BC321" s="19"/>
      <c r="BD321" s="19"/>
      <c r="BE321" s="19"/>
      <c r="BF321" s="19"/>
      <c r="BG321" s="19"/>
      <c r="BH321" s="19"/>
      <c r="BI321" s="19"/>
      <c r="BJ321" s="19"/>
      <c r="BK321" s="19"/>
      <c r="BL321" s="19"/>
    </row>
    <row r="322" spans="1:64" ht="21.75" hidden="1" customHeight="1">
      <c r="A322" s="83"/>
      <c r="B322" s="83"/>
      <c r="C322" s="444"/>
      <c r="D322" s="83"/>
      <c r="E322" s="448"/>
      <c r="F322" s="458"/>
      <c r="G322" s="1371"/>
      <c r="H322" s="1287"/>
      <c r="I322" s="1287"/>
      <c r="J322" s="1287"/>
      <c r="K322" s="1287"/>
      <c r="L322" s="1287"/>
      <c r="M322" s="1287"/>
      <c r="N322" s="1287"/>
      <c r="O322" s="1287"/>
      <c r="P322" s="1287"/>
      <c r="Q322" s="1287"/>
      <c r="R322" s="1287"/>
      <c r="S322" s="1287"/>
      <c r="T322" s="1287"/>
      <c r="U322" s="1287"/>
      <c r="V322" s="1287"/>
      <c r="W322" s="1287"/>
      <c r="X322" s="1287"/>
      <c r="Y322" s="1287"/>
      <c r="Z322" s="1287"/>
      <c r="AA322" s="1287"/>
      <c r="AB322" s="1293"/>
      <c r="AC322" s="261"/>
      <c r="AD322" s="270" t="s">
        <v>7</v>
      </c>
      <c r="AE322" s="262"/>
      <c r="AF322" s="272" t="str">
        <f t="shared" si="97"/>
        <v>Baik</v>
      </c>
      <c r="AG322" s="271"/>
      <c r="AH322" s="271"/>
      <c r="AI322" s="271"/>
      <c r="AJ322" s="262"/>
      <c r="AK322" s="263">
        <f t="shared" si="98"/>
        <v>0</v>
      </c>
      <c r="AL322" s="263">
        <f t="shared" si="6"/>
        <v>3</v>
      </c>
      <c r="AM322" s="263">
        <f t="shared" si="99"/>
        <v>0</v>
      </c>
      <c r="AN322" s="87"/>
      <c r="AO322" s="87"/>
      <c r="AP322" s="87"/>
      <c r="AQ322" s="87"/>
      <c r="AR322" s="87"/>
      <c r="AS322" s="19"/>
      <c r="AT322" s="19"/>
      <c r="AU322" s="19"/>
      <c r="AV322" s="19"/>
      <c r="AW322" s="19"/>
      <c r="AX322" s="19"/>
      <c r="AY322" s="19"/>
      <c r="AZ322" s="19"/>
      <c r="BA322" s="19"/>
      <c r="BB322" s="19"/>
      <c r="BC322" s="19"/>
      <c r="BD322" s="19"/>
      <c r="BE322" s="19"/>
      <c r="BF322" s="19"/>
      <c r="BG322" s="19"/>
      <c r="BH322" s="19"/>
      <c r="BI322" s="19"/>
      <c r="BJ322" s="19"/>
      <c r="BK322" s="19"/>
      <c r="BL322" s="19"/>
    </row>
    <row r="323" spans="1:64" ht="18" hidden="1" customHeight="1">
      <c r="A323" s="83"/>
      <c r="B323" s="83"/>
      <c r="C323" s="444"/>
      <c r="D323" s="83"/>
      <c r="E323" s="448"/>
      <c r="F323" s="423"/>
      <c r="G323" s="424"/>
      <c r="H323" s="424"/>
      <c r="I323" s="424"/>
      <c r="J323" s="424"/>
      <c r="K323" s="424"/>
      <c r="L323" s="424"/>
      <c r="M323" s="424"/>
      <c r="N323" s="459"/>
      <c r="O323" s="426"/>
      <c r="P323" s="426"/>
      <c r="Q323" s="426"/>
      <c r="R323" s="426"/>
      <c r="S323" s="426"/>
      <c r="T323" s="426"/>
      <c r="U323" s="426"/>
      <c r="V323" s="426"/>
      <c r="W323" s="426"/>
      <c r="X323" s="426"/>
      <c r="Y323" s="426"/>
      <c r="Z323" s="426"/>
      <c r="AA323" s="426"/>
      <c r="AB323" s="426"/>
      <c r="AC323" s="427"/>
      <c r="AD323" s="270" t="s">
        <v>7</v>
      </c>
      <c r="AE323" s="262"/>
      <c r="AF323" s="272" t="str">
        <f t="shared" si="97"/>
        <v>Baik</v>
      </c>
      <c r="AG323" s="271"/>
      <c r="AH323" s="271"/>
      <c r="AI323" s="271"/>
      <c r="AJ323" s="262"/>
      <c r="AK323" s="263">
        <f>SUM(AK314:AK322)</f>
        <v>7</v>
      </c>
      <c r="AL323" s="263">
        <f t="shared" si="6"/>
        <v>3</v>
      </c>
      <c r="AM323" s="263">
        <f>SUM(AM314:AM322)</f>
        <v>21</v>
      </c>
      <c r="AN323" s="337">
        <f>AM323/(AK323*4)*(100)</f>
        <v>75</v>
      </c>
      <c r="AO323" s="316">
        <f>IF(AN323&gt;80,2,IF(AN323&gt;=33,1,0))</f>
        <v>1</v>
      </c>
      <c r="AP323" s="87"/>
      <c r="AQ323" s="87"/>
      <c r="AR323" s="87"/>
      <c r="AS323" s="19"/>
      <c r="AT323" s="19"/>
      <c r="AU323" s="19"/>
      <c r="AV323" s="19"/>
      <c r="AW323" s="19"/>
      <c r="AX323" s="19"/>
      <c r="AY323" s="19"/>
      <c r="AZ323" s="19"/>
      <c r="BA323" s="19"/>
      <c r="BB323" s="19"/>
      <c r="BC323" s="19"/>
      <c r="BD323" s="19"/>
      <c r="BE323" s="19"/>
      <c r="BF323" s="19"/>
      <c r="BG323" s="19"/>
      <c r="BH323" s="19"/>
      <c r="BI323" s="19"/>
      <c r="BJ323" s="19"/>
      <c r="BK323" s="19"/>
      <c r="BL323" s="19"/>
    </row>
    <row r="324" spans="1:64" ht="21.75" customHeight="1">
      <c r="A324" s="83"/>
      <c r="B324" s="83"/>
      <c r="C324" s="444"/>
      <c r="D324" s="297" t="s">
        <v>776</v>
      </c>
      <c r="E324" s="1374" t="s">
        <v>777</v>
      </c>
      <c r="F324" s="1287"/>
      <c r="G324" s="1287"/>
      <c r="H324" s="1287"/>
      <c r="I324" s="1287"/>
      <c r="J324" s="1287"/>
      <c r="K324" s="1287"/>
      <c r="L324" s="1287"/>
      <c r="M324" s="1287"/>
      <c r="N324" s="1287"/>
      <c r="O324" s="1287"/>
      <c r="P324" s="1287"/>
      <c r="Q324" s="1287"/>
      <c r="R324" s="1287"/>
      <c r="S324" s="1287"/>
      <c r="T324" s="1287"/>
      <c r="U324" s="1287"/>
      <c r="V324" s="1287"/>
      <c r="W324" s="1287"/>
      <c r="X324" s="1287"/>
      <c r="Y324" s="1287"/>
      <c r="Z324" s="1287"/>
      <c r="AA324" s="1287"/>
      <c r="AB324" s="1287"/>
      <c r="AC324" s="261"/>
      <c r="AD324" s="270"/>
      <c r="AE324" s="273"/>
      <c r="AF324" s="269"/>
      <c r="AG324" s="271"/>
      <c r="AH324" s="271"/>
      <c r="AI324" s="271"/>
      <c r="AJ324" s="262"/>
      <c r="AK324" s="263"/>
      <c r="AL324" s="263" t="str">
        <f t="shared" si="6"/>
        <v>0</v>
      </c>
      <c r="AM324" s="263"/>
      <c r="AN324" s="87"/>
      <c r="AO324" s="87"/>
      <c r="AP324" s="87"/>
      <c r="AQ324" s="87"/>
      <c r="AR324" s="87"/>
      <c r="AS324" s="19"/>
      <c r="AT324" s="19"/>
      <c r="AU324" s="19"/>
      <c r="AV324" s="19"/>
      <c r="AW324" s="19"/>
      <c r="AX324" s="19"/>
      <c r="AY324" s="19"/>
      <c r="AZ324" s="19"/>
      <c r="BA324" s="19"/>
      <c r="BB324" s="19"/>
      <c r="BC324" s="19"/>
      <c r="BD324" s="19"/>
      <c r="BE324" s="19"/>
      <c r="BF324" s="19"/>
      <c r="BG324" s="19"/>
      <c r="BH324" s="19"/>
      <c r="BI324" s="19"/>
      <c r="BJ324" s="19"/>
      <c r="BK324" s="19"/>
      <c r="BL324" s="19"/>
    </row>
    <row r="325" spans="1:64" ht="30" customHeight="1">
      <c r="A325" s="83"/>
      <c r="B325" s="83"/>
      <c r="C325" s="444"/>
      <c r="D325" s="83"/>
      <c r="E325" s="379" t="s">
        <v>538</v>
      </c>
      <c r="F325" s="275">
        <v>1</v>
      </c>
      <c r="G325" s="1371" t="s">
        <v>778</v>
      </c>
      <c r="H325" s="1287"/>
      <c r="I325" s="1287"/>
      <c r="J325" s="1287"/>
      <c r="K325" s="1287"/>
      <c r="L325" s="1287"/>
      <c r="M325" s="1287"/>
      <c r="N325" s="1287"/>
      <c r="O325" s="1287"/>
      <c r="P325" s="1287"/>
      <c r="Q325" s="1287"/>
      <c r="R325" s="1287"/>
      <c r="S325" s="1287"/>
      <c r="T325" s="1287"/>
      <c r="U325" s="1287"/>
      <c r="V325" s="1287"/>
      <c r="W325" s="1287"/>
      <c r="X325" s="1287"/>
      <c r="Y325" s="1287"/>
      <c r="Z325" s="1287"/>
      <c r="AA325" s="1287"/>
      <c r="AB325" s="1293"/>
      <c r="AC325" s="261"/>
      <c r="AD325" s="270" t="s">
        <v>7</v>
      </c>
      <c r="AE325" s="350"/>
      <c r="AF325" s="272" t="str">
        <f t="shared" ref="AF325:AF331" si="100">IF(AD325="A","Sempurna",IF(AD325="A-","mendekati sempurna",IF(AD325="B+","Baik sekali",IF(AD325="B","Baik",IF(AD325="B-","Memadai, hampir baik",IF(AD325="C+","Memadai, cukup plus",IF(AD325="C","Cukup",IF(AD325="D","Kurang","Tak ada bukti kinerja"))))))))</f>
        <v>Baik</v>
      </c>
      <c r="AG325" s="271"/>
      <c r="AH325" s="271"/>
      <c r="AI325" s="271"/>
      <c r="AJ325" s="350"/>
      <c r="AK325" s="263">
        <f t="shared" ref="AK325:AK330" si="101">COUNTA(G325)</f>
        <v>1</v>
      </c>
      <c r="AL325" s="263">
        <f t="shared" si="6"/>
        <v>3</v>
      </c>
      <c r="AM325" s="263">
        <f t="shared" ref="AM325:AM330" si="102">AK325*AL325</f>
        <v>3</v>
      </c>
      <c r="AN325" s="87"/>
      <c r="AO325" s="87"/>
      <c r="AP325" s="87"/>
      <c r="AQ325" s="87"/>
      <c r="AR325" s="87"/>
      <c r="AS325" s="19"/>
      <c r="AT325" s="19"/>
      <c r="AU325" s="19"/>
      <c r="AV325" s="19"/>
      <c r="AW325" s="19"/>
      <c r="AX325" s="19"/>
      <c r="AY325" s="19"/>
      <c r="AZ325" s="19"/>
      <c r="BA325" s="19"/>
      <c r="BB325" s="19"/>
      <c r="BC325" s="19"/>
      <c r="BD325" s="19"/>
      <c r="BE325" s="19"/>
      <c r="BF325" s="19"/>
      <c r="BG325" s="19"/>
      <c r="BH325" s="19"/>
      <c r="BI325" s="19"/>
      <c r="BJ325" s="19"/>
      <c r="BK325" s="19"/>
      <c r="BL325" s="19"/>
    </row>
    <row r="326" spans="1:64" ht="30" customHeight="1">
      <c r="A326" s="83"/>
      <c r="B326" s="83"/>
      <c r="C326" s="444"/>
      <c r="D326" s="83"/>
      <c r="E326" s="429"/>
      <c r="F326" s="275">
        <v>2</v>
      </c>
      <c r="G326" s="1371" t="s">
        <v>779</v>
      </c>
      <c r="H326" s="1287"/>
      <c r="I326" s="1287"/>
      <c r="J326" s="1287"/>
      <c r="K326" s="1287"/>
      <c r="L326" s="1287"/>
      <c r="M326" s="1287"/>
      <c r="N326" s="1287"/>
      <c r="O326" s="1287"/>
      <c r="P326" s="1287"/>
      <c r="Q326" s="1287"/>
      <c r="R326" s="1287"/>
      <c r="S326" s="1287"/>
      <c r="T326" s="1287"/>
      <c r="U326" s="1287"/>
      <c r="V326" s="1287"/>
      <c r="W326" s="1287"/>
      <c r="X326" s="1287"/>
      <c r="Y326" s="1287"/>
      <c r="Z326" s="1287"/>
      <c r="AA326" s="1287"/>
      <c r="AB326" s="1293"/>
      <c r="AC326" s="261"/>
      <c r="AD326" s="270" t="s">
        <v>7</v>
      </c>
      <c r="AE326" s="350"/>
      <c r="AF326" s="272" t="str">
        <f t="shared" si="100"/>
        <v>Baik</v>
      </c>
      <c r="AG326" s="271"/>
      <c r="AH326" s="271"/>
      <c r="AI326" s="271"/>
      <c r="AJ326" s="350"/>
      <c r="AK326" s="263">
        <f t="shared" si="101"/>
        <v>1</v>
      </c>
      <c r="AL326" s="263">
        <f t="shared" si="6"/>
        <v>3</v>
      </c>
      <c r="AM326" s="263">
        <f t="shared" si="102"/>
        <v>3</v>
      </c>
      <c r="AN326" s="87"/>
      <c r="AO326" s="87"/>
      <c r="AP326" s="87"/>
      <c r="AQ326" s="87"/>
      <c r="AR326" s="87"/>
      <c r="AS326" s="19"/>
      <c r="AT326" s="19"/>
      <c r="AU326" s="19"/>
      <c r="AV326" s="19"/>
      <c r="AW326" s="19"/>
      <c r="AX326" s="19"/>
      <c r="AY326" s="19"/>
      <c r="AZ326" s="19"/>
      <c r="BA326" s="19"/>
      <c r="BB326" s="19"/>
      <c r="BC326" s="19"/>
      <c r="BD326" s="19"/>
      <c r="BE326" s="19"/>
      <c r="BF326" s="19"/>
      <c r="BG326" s="19"/>
      <c r="BH326" s="19"/>
      <c r="BI326" s="19"/>
      <c r="BJ326" s="19"/>
      <c r="BK326" s="19"/>
      <c r="BL326" s="19"/>
    </row>
    <row r="327" spans="1:64" ht="30" customHeight="1">
      <c r="A327" s="83"/>
      <c r="B327" s="83"/>
      <c r="C327" s="444"/>
      <c r="D327" s="83"/>
      <c r="E327" s="429" t="s">
        <v>538</v>
      </c>
      <c r="F327" s="275">
        <v>3</v>
      </c>
      <c r="G327" s="1371" t="s">
        <v>780</v>
      </c>
      <c r="H327" s="1287"/>
      <c r="I327" s="1287"/>
      <c r="J327" s="1287"/>
      <c r="K327" s="1287"/>
      <c r="L327" s="1287"/>
      <c r="M327" s="1287"/>
      <c r="N327" s="1287"/>
      <c r="O327" s="1287"/>
      <c r="P327" s="1287"/>
      <c r="Q327" s="1287"/>
      <c r="R327" s="1287"/>
      <c r="S327" s="1287"/>
      <c r="T327" s="1287"/>
      <c r="U327" s="1287"/>
      <c r="V327" s="1287"/>
      <c r="W327" s="1287"/>
      <c r="X327" s="1287"/>
      <c r="Y327" s="1287"/>
      <c r="Z327" s="1287"/>
      <c r="AA327" s="1287"/>
      <c r="AB327" s="1293"/>
      <c r="AC327" s="261"/>
      <c r="AD327" s="270" t="s">
        <v>7</v>
      </c>
      <c r="AE327" s="350"/>
      <c r="AF327" s="272" t="str">
        <f t="shared" si="100"/>
        <v>Baik</v>
      </c>
      <c r="AG327" s="271"/>
      <c r="AH327" s="271"/>
      <c r="AI327" s="271"/>
      <c r="AJ327" s="350"/>
      <c r="AK327" s="263">
        <f t="shared" si="101"/>
        <v>1</v>
      </c>
      <c r="AL327" s="263">
        <f t="shared" si="6"/>
        <v>3</v>
      </c>
      <c r="AM327" s="263">
        <f t="shared" si="102"/>
        <v>3</v>
      </c>
      <c r="AN327" s="87"/>
      <c r="AO327" s="87"/>
      <c r="AP327" s="87"/>
      <c r="AQ327" s="87"/>
      <c r="AR327" s="87"/>
      <c r="AS327" s="19"/>
      <c r="AT327" s="19"/>
      <c r="AU327" s="19"/>
      <c r="AV327" s="19"/>
      <c r="AW327" s="19"/>
      <c r="AX327" s="19"/>
      <c r="AY327" s="19"/>
      <c r="AZ327" s="19"/>
      <c r="BA327" s="19"/>
      <c r="BB327" s="19"/>
      <c r="BC327" s="19"/>
      <c r="BD327" s="19"/>
      <c r="BE327" s="19"/>
      <c r="BF327" s="19"/>
      <c r="BG327" s="19"/>
      <c r="BH327" s="19"/>
      <c r="BI327" s="19"/>
      <c r="BJ327" s="19"/>
      <c r="BK327" s="19"/>
      <c r="BL327" s="19"/>
    </row>
    <row r="328" spans="1:64" ht="30" customHeight="1">
      <c r="A328" s="83"/>
      <c r="B328" s="83"/>
      <c r="C328" s="455"/>
      <c r="D328" s="456"/>
      <c r="E328" s="448"/>
      <c r="F328" s="267">
        <v>4</v>
      </c>
      <c r="G328" s="1372" t="s">
        <v>781</v>
      </c>
      <c r="H328" s="1312"/>
      <c r="I328" s="1312"/>
      <c r="J328" s="1312"/>
      <c r="K328" s="1312"/>
      <c r="L328" s="1312"/>
      <c r="M328" s="1312"/>
      <c r="N328" s="1312"/>
      <c r="O328" s="1312"/>
      <c r="P328" s="1312"/>
      <c r="Q328" s="1312"/>
      <c r="R328" s="1312"/>
      <c r="S328" s="1312"/>
      <c r="T328" s="1312"/>
      <c r="U328" s="1312"/>
      <c r="V328" s="1312"/>
      <c r="W328" s="1312"/>
      <c r="X328" s="1312"/>
      <c r="Y328" s="1312"/>
      <c r="Z328" s="1312"/>
      <c r="AA328" s="1312"/>
      <c r="AB328" s="1312"/>
      <c r="AC328" s="300"/>
      <c r="AD328" s="270" t="s">
        <v>7</v>
      </c>
      <c r="AE328" s="273"/>
      <c r="AF328" s="272" t="str">
        <f t="shared" si="100"/>
        <v>Baik</v>
      </c>
      <c r="AG328" s="271"/>
      <c r="AH328" s="271"/>
      <c r="AI328" s="271"/>
      <c r="AJ328" s="273"/>
      <c r="AK328" s="263">
        <f t="shared" si="101"/>
        <v>1</v>
      </c>
      <c r="AL328" s="263">
        <f t="shared" si="6"/>
        <v>3</v>
      </c>
      <c r="AM328" s="263">
        <f t="shared" si="102"/>
        <v>3</v>
      </c>
      <c r="AN328" s="87"/>
      <c r="AO328" s="87"/>
      <c r="AP328" s="87"/>
      <c r="AQ328" s="87"/>
      <c r="AR328" s="87"/>
      <c r="AS328" s="19"/>
      <c r="AT328" s="19"/>
      <c r="AU328" s="19"/>
      <c r="AV328" s="19"/>
      <c r="AW328" s="19"/>
      <c r="AX328" s="19"/>
      <c r="AY328" s="19"/>
      <c r="AZ328" s="19"/>
      <c r="BA328" s="19"/>
      <c r="BB328" s="19"/>
      <c r="BC328" s="19"/>
      <c r="BD328" s="19"/>
      <c r="BE328" s="19"/>
      <c r="BF328" s="19"/>
      <c r="BG328" s="19"/>
      <c r="BH328" s="19"/>
      <c r="BI328" s="19"/>
      <c r="BJ328" s="19"/>
      <c r="BK328" s="19"/>
      <c r="BL328" s="19"/>
    </row>
    <row r="329" spans="1:64" ht="21.75" hidden="1" customHeight="1">
      <c r="A329" s="83"/>
      <c r="B329" s="83"/>
      <c r="C329" s="444"/>
      <c r="D329" s="83"/>
      <c r="E329" s="447"/>
      <c r="F329" s="422"/>
      <c r="G329" s="1372"/>
      <c r="H329" s="1312"/>
      <c r="I329" s="1312"/>
      <c r="J329" s="1312"/>
      <c r="K329" s="1312"/>
      <c r="L329" s="1312"/>
      <c r="M329" s="1312"/>
      <c r="N329" s="1312"/>
      <c r="O329" s="1312"/>
      <c r="P329" s="1312"/>
      <c r="Q329" s="1312"/>
      <c r="R329" s="1312"/>
      <c r="S329" s="1312"/>
      <c r="T329" s="1312"/>
      <c r="U329" s="1312"/>
      <c r="V329" s="1312"/>
      <c r="W329" s="1312"/>
      <c r="X329" s="1312"/>
      <c r="Y329" s="1312"/>
      <c r="Z329" s="1312"/>
      <c r="AA329" s="1312"/>
      <c r="AB329" s="1313"/>
      <c r="AC329" s="300"/>
      <c r="AD329" s="270" t="s">
        <v>7</v>
      </c>
      <c r="AE329" s="273"/>
      <c r="AF329" s="272" t="str">
        <f t="shared" si="100"/>
        <v>Baik</v>
      </c>
      <c r="AG329" s="271"/>
      <c r="AH329" s="271"/>
      <c r="AI329" s="271"/>
      <c r="AJ329" s="273"/>
      <c r="AK329" s="263">
        <f t="shared" si="101"/>
        <v>0</v>
      </c>
      <c r="AL329" s="263">
        <f t="shared" si="6"/>
        <v>3</v>
      </c>
      <c r="AM329" s="263">
        <f t="shared" si="102"/>
        <v>0</v>
      </c>
      <c r="AN329" s="87"/>
      <c r="AO329" s="87"/>
      <c r="AP329" s="87"/>
      <c r="AQ329" s="87"/>
      <c r="AR329" s="87"/>
      <c r="AS329" s="19"/>
      <c r="AT329" s="19"/>
      <c r="AU329" s="19"/>
      <c r="AV329" s="19"/>
      <c r="AW329" s="19"/>
      <c r="AX329" s="19"/>
      <c r="AY329" s="19"/>
      <c r="AZ329" s="19"/>
      <c r="BA329" s="19"/>
      <c r="BB329" s="19"/>
      <c r="BC329" s="19"/>
      <c r="BD329" s="19"/>
      <c r="BE329" s="19"/>
      <c r="BF329" s="19"/>
      <c r="BG329" s="19"/>
      <c r="BH329" s="19"/>
      <c r="BI329" s="19"/>
      <c r="BJ329" s="19"/>
      <c r="BK329" s="19"/>
      <c r="BL329" s="19"/>
    </row>
    <row r="330" spans="1:64" ht="21.75" hidden="1" customHeight="1">
      <c r="A330" s="83"/>
      <c r="B330" s="83"/>
      <c r="C330" s="444"/>
      <c r="D330" s="83"/>
      <c r="E330" s="447"/>
      <c r="F330" s="419"/>
      <c r="G330" s="1371"/>
      <c r="H330" s="1287"/>
      <c r="I330" s="1287"/>
      <c r="J330" s="1287"/>
      <c r="K330" s="1287"/>
      <c r="L330" s="1287"/>
      <c r="M330" s="1287"/>
      <c r="N330" s="1287"/>
      <c r="O330" s="1287"/>
      <c r="P330" s="1287"/>
      <c r="Q330" s="1287"/>
      <c r="R330" s="1287"/>
      <c r="S330" s="1287"/>
      <c r="T330" s="1287"/>
      <c r="U330" s="1287"/>
      <c r="V330" s="1287"/>
      <c r="W330" s="1287"/>
      <c r="X330" s="1287"/>
      <c r="Y330" s="1287"/>
      <c r="Z330" s="1287"/>
      <c r="AA330" s="1287"/>
      <c r="AB330" s="1293"/>
      <c r="AC330" s="261"/>
      <c r="AD330" s="270" t="s">
        <v>7</v>
      </c>
      <c r="AE330" s="273"/>
      <c r="AF330" s="272" t="str">
        <f t="shared" si="100"/>
        <v>Baik</v>
      </c>
      <c r="AG330" s="271"/>
      <c r="AH330" s="271"/>
      <c r="AI330" s="271"/>
      <c r="AJ330" s="273"/>
      <c r="AK330" s="263">
        <f t="shared" si="101"/>
        <v>0</v>
      </c>
      <c r="AL330" s="263">
        <f t="shared" si="6"/>
        <v>3</v>
      </c>
      <c r="AM330" s="263">
        <f t="shared" si="102"/>
        <v>0</v>
      </c>
      <c r="AN330" s="87"/>
      <c r="AO330" s="87"/>
      <c r="AP330" s="87"/>
      <c r="AQ330" s="87"/>
      <c r="AR330" s="87"/>
      <c r="AS330" s="19"/>
      <c r="AT330" s="19"/>
      <c r="AU330" s="19"/>
      <c r="AV330" s="19"/>
      <c r="AW330" s="19"/>
      <c r="AX330" s="19"/>
      <c r="AY330" s="19"/>
      <c r="AZ330" s="19"/>
      <c r="BA330" s="19"/>
      <c r="BB330" s="19"/>
      <c r="BC330" s="19"/>
      <c r="BD330" s="19"/>
      <c r="BE330" s="19"/>
      <c r="BF330" s="19"/>
      <c r="BG330" s="19"/>
      <c r="BH330" s="19"/>
      <c r="BI330" s="19"/>
      <c r="BJ330" s="19"/>
      <c r="BK330" s="19"/>
      <c r="BL330" s="19"/>
    </row>
    <row r="331" spans="1:64" ht="18" hidden="1" customHeight="1">
      <c r="A331" s="83"/>
      <c r="B331" s="83"/>
      <c r="C331" s="444"/>
      <c r="D331" s="83"/>
      <c r="E331" s="448"/>
      <c r="F331" s="423"/>
      <c r="G331" s="424"/>
      <c r="H331" s="424"/>
      <c r="I331" s="424"/>
      <c r="J331" s="424"/>
      <c r="K331" s="424"/>
      <c r="L331" s="424"/>
      <c r="M331" s="424"/>
      <c r="N331" s="459"/>
      <c r="O331" s="1412"/>
      <c r="P331" s="1287"/>
      <c r="Q331" s="1287"/>
      <c r="R331" s="1287"/>
      <c r="S331" s="1287"/>
      <c r="T331" s="1287"/>
      <c r="U331" s="1287"/>
      <c r="V331" s="1287"/>
      <c r="W331" s="1287"/>
      <c r="X331" s="1287"/>
      <c r="Y331" s="1287"/>
      <c r="Z331" s="1287"/>
      <c r="AA331" s="1287"/>
      <c r="AB331" s="1287"/>
      <c r="AC331" s="319"/>
      <c r="AD331" s="270" t="s">
        <v>7</v>
      </c>
      <c r="AE331" s="273"/>
      <c r="AF331" s="272" t="str">
        <f t="shared" si="100"/>
        <v>Baik</v>
      </c>
      <c r="AG331" s="271"/>
      <c r="AH331" s="271"/>
      <c r="AI331" s="271"/>
      <c r="AJ331" s="273"/>
      <c r="AK331" s="263">
        <f>SUM(AK325:AK330)</f>
        <v>4</v>
      </c>
      <c r="AL331" s="263">
        <f t="shared" si="6"/>
        <v>3</v>
      </c>
      <c r="AM331" s="263">
        <f>SUM(AM325:AM330)</f>
        <v>12</v>
      </c>
      <c r="AN331" s="337">
        <f>AM331/(AK331*4)*(100)</f>
        <v>75</v>
      </c>
      <c r="AO331" s="316">
        <f>IF(AN331&gt;80,2,IF(AN331&gt;=33,1,0))</f>
        <v>1</v>
      </c>
      <c r="AP331" s="87"/>
      <c r="AQ331" s="87"/>
      <c r="AR331" s="87"/>
      <c r="AS331" s="19"/>
      <c r="AT331" s="19"/>
      <c r="AU331" s="19"/>
      <c r="AV331" s="19"/>
      <c r="AW331" s="19"/>
      <c r="AX331" s="19"/>
      <c r="AY331" s="19"/>
      <c r="AZ331" s="19"/>
      <c r="BA331" s="19"/>
      <c r="BB331" s="19"/>
      <c r="BC331" s="19"/>
      <c r="BD331" s="19"/>
      <c r="BE331" s="19"/>
      <c r="BF331" s="19"/>
      <c r="BG331" s="19"/>
      <c r="BH331" s="19"/>
      <c r="BI331" s="19"/>
      <c r="BJ331" s="19"/>
      <c r="BK331" s="19"/>
      <c r="BL331" s="19"/>
    </row>
    <row r="332" spans="1:64" ht="30" customHeight="1">
      <c r="A332" s="83"/>
      <c r="B332" s="83"/>
      <c r="C332" s="444"/>
      <c r="D332" s="297" t="s">
        <v>782</v>
      </c>
      <c r="E332" s="1400" t="s">
        <v>783</v>
      </c>
      <c r="F332" s="1287"/>
      <c r="G332" s="1287"/>
      <c r="H332" s="1287"/>
      <c r="I332" s="1287"/>
      <c r="J332" s="1287"/>
      <c r="K332" s="1287"/>
      <c r="L332" s="1287"/>
      <c r="M332" s="1287"/>
      <c r="N332" s="1287"/>
      <c r="O332" s="1287"/>
      <c r="P332" s="1287"/>
      <c r="Q332" s="1287"/>
      <c r="R332" s="1287"/>
      <c r="S332" s="1287"/>
      <c r="T332" s="1287"/>
      <c r="U332" s="1287"/>
      <c r="V332" s="1287"/>
      <c r="W332" s="1287"/>
      <c r="X332" s="1287"/>
      <c r="Y332" s="1287"/>
      <c r="Z332" s="1287"/>
      <c r="AA332" s="1287"/>
      <c r="AB332" s="1287"/>
      <c r="AC332" s="319"/>
      <c r="AD332" s="270"/>
      <c r="AE332" s="273"/>
      <c r="AF332" s="269"/>
      <c r="AG332" s="271"/>
      <c r="AH332" s="271"/>
      <c r="AI332" s="271"/>
      <c r="AJ332" s="273"/>
      <c r="AK332" s="263"/>
      <c r="AL332" s="263" t="str">
        <f t="shared" si="6"/>
        <v>0</v>
      </c>
      <c r="AM332" s="263"/>
      <c r="AN332" s="87"/>
      <c r="AO332" s="87"/>
      <c r="AP332" s="87"/>
      <c r="AQ332" s="87"/>
      <c r="AR332" s="87"/>
      <c r="AS332" s="19"/>
      <c r="AT332" s="19"/>
      <c r="AU332" s="19"/>
      <c r="AV332" s="19"/>
      <c r="AW332" s="19"/>
      <c r="AX332" s="19"/>
      <c r="AY332" s="19"/>
      <c r="AZ332" s="19"/>
      <c r="BA332" s="19"/>
      <c r="BB332" s="19"/>
      <c r="BC332" s="19"/>
      <c r="BD332" s="19"/>
      <c r="BE332" s="19"/>
      <c r="BF332" s="19"/>
      <c r="BG332" s="19"/>
      <c r="BH332" s="19"/>
      <c r="BI332" s="19"/>
      <c r="BJ332" s="19"/>
      <c r="BK332" s="19"/>
      <c r="BL332" s="19"/>
    </row>
    <row r="333" spans="1:64" ht="19.5" customHeight="1">
      <c r="A333" s="83"/>
      <c r="B333" s="83"/>
      <c r="C333" s="444"/>
      <c r="D333" s="83"/>
      <c r="E333" s="379" t="s">
        <v>538</v>
      </c>
      <c r="F333" s="267" t="s">
        <v>50</v>
      </c>
      <c r="G333" s="1371" t="s">
        <v>784</v>
      </c>
      <c r="H333" s="1287"/>
      <c r="I333" s="1287"/>
      <c r="J333" s="1287"/>
      <c r="K333" s="1287"/>
      <c r="L333" s="1287"/>
      <c r="M333" s="1287"/>
      <c r="N333" s="1287"/>
      <c r="O333" s="1287"/>
      <c r="P333" s="1287"/>
      <c r="Q333" s="1287"/>
      <c r="R333" s="1287"/>
      <c r="S333" s="1287"/>
      <c r="T333" s="1287"/>
      <c r="U333" s="1287"/>
      <c r="V333" s="1287"/>
      <c r="W333" s="1287"/>
      <c r="X333" s="1287"/>
      <c r="Y333" s="1287"/>
      <c r="Z333" s="1287"/>
      <c r="AA333" s="1287"/>
      <c r="AB333" s="1287"/>
      <c r="AC333" s="300"/>
      <c r="AD333" s="270" t="s">
        <v>7</v>
      </c>
      <c r="AE333" s="262"/>
      <c r="AF333" s="272" t="str">
        <f t="shared" ref="AF333:AF340" si="103">IF(AD333="A","Sempurna",IF(AD333="A-","mendekati sempurna",IF(AD333="B+","Baik sekali",IF(AD333="B","Baik",IF(AD333="B-","Memadai, hampir baik",IF(AD333="C+","Memadai, cukup plus",IF(AD333="C","Cukup",IF(AD333="D","Kurang","Tak ada bukti kinerja"))))))))</f>
        <v>Baik</v>
      </c>
      <c r="AG333" s="271"/>
      <c r="AH333" s="271"/>
      <c r="AI333" s="271"/>
      <c r="AJ333" s="262"/>
      <c r="AK333" s="263">
        <f t="shared" ref="AK333:AK339" si="104">COUNTA(G333)</f>
        <v>1</v>
      </c>
      <c r="AL333" s="263">
        <f t="shared" si="6"/>
        <v>3</v>
      </c>
      <c r="AM333" s="263">
        <f t="shared" ref="AM333:AM339" si="105">AK333*AL333</f>
        <v>3</v>
      </c>
      <c r="AN333" s="87"/>
      <c r="AO333" s="87"/>
      <c r="AP333" s="87"/>
      <c r="AQ333" s="87"/>
      <c r="AR333" s="87"/>
      <c r="AS333" s="19"/>
      <c r="AT333" s="19"/>
      <c r="AU333" s="19"/>
      <c r="AV333" s="19"/>
      <c r="AW333" s="19"/>
      <c r="AX333" s="19"/>
      <c r="AY333" s="19"/>
      <c r="AZ333" s="19"/>
      <c r="BA333" s="19"/>
      <c r="BB333" s="19"/>
      <c r="BC333" s="19"/>
      <c r="BD333" s="19"/>
      <c r="BE333" s="19"/>
      <c r="BF333" s="19"/>
      <c r="BG333" s="19"/>
      <c r="BH333" s="19"/>
      <c r="BI333" s="19"/>
      <c r="BJ333" s="19"/>
      <c r="BK333" s="19"/>
      <c r="BL333" s="19"/>
    </row>
    <row r="334" spans="1:64" ht="30" customHeight="1">
      <c r="A334" s="83"/>
      <c r="B334" s="83"/>
      <c r="C334" s="444"/>
      <c r="D334" s="83"/>
      <c r="E334" s="382"/>
      <c r="F334" s="267" t="s">
        <v>52</v>
      </c>
      <c r="G334" s="1371" t="s">
        <v>785</v>
      </c>
      <c r="H334" s="1287"/>
      <c r="I334" s="1287"/>
      <c r="J334" s="1287"/>
      <c r="K334" s="1287"/>
      <c r="L334" s="1287"/>
      <c r="M334" s="1287"/>
      <c r="N334" s="1287"/>
      <c r="O334" s="1287"/>
      <c r="P334" s="1287"/>
      <c r="Q334" s="1287"/>
      <c r="R334" s="1287"/>
      <c r="S334" s="1287"/>
      <c r="T334" s="1287"/>
      <c r="U334" s="1287"/>
      <c r="V334" s="1287"/>
      <c r="W334" s="1287"/>
      <c r="X334" s="1287"/>
      <c r="Y334" s="1287"/>
      <c r="Z334" s="1287"/>
      <c r="AA334" s="1287"/>
      <c r="AB334" s="1287"/>
      <c r="AC334" s="300"/>
      <c r="AD334" s="270" t="s">
        <v>7</v>
      </c>
      <c r="AE334" s="262"/>
      <c r="AF334" s="272" t="str">
        <f t="shared" si="103"/>
        <v>Baik</v>
      </c>
      <c r="AG334" s="271"/>
      <c r="AH334" s="271"/>
      <c r="AI334" s="271"/>
      <c r="AJ334" s="262"/>
      <c r="AK334" s="263">
        <f t="shared" si="104"/>
        <v>1</v>
      </c>
      <c r="AL334" s="263">
        <f t="shared" si="6"/>
        <v>3</v>
      </c>
      <c r="AM334" s="263">
        <f t="shared" si="105"/>
        <v>3</v>
      </c>
      <c r="AN334" s="87"/>
      <c r="AO334" s="87"/>
      <c r="AP334" s="87"/>
      <c r="AQ334" s="87"/>
      <c r="AR334" s="87"/>
      <c r="AS334" s="19"/>
      <c r="AT334" s="19"/>
      <c r="AU334" s="19"/>
      <c r="AV334" s="19"/>
      <c r="AW334" s="19"/>
      <c r="AX334" s="19"/>
      <c r="AY334" s="19"/>
      <c r="AZ334" s="19"/>
      <c r="BA334" s="19"/>
      <c r="BB334" s="19"/>
      <c r="BC334" s="19"/>
      <c r="BD334" s="19"/>
      <c r="BE334" s="19"/>
      <c r="BF334" s="19"/>
      <c r="BG334" s="19"/>
      <c r="BH334" s="19"/>
      <c r="BI334" s="19"/>
      <c r="BJ334" s="19"/>
      <c r="BK334" s="19"/>
      <c r="BL334" s="19"/>
    </row>
    <row r="335" spans="1:64" ht="30" customHeight="1">
      <c r="A335" s="83"/>
      <c r="B335" s="83"/>
      <c r="C335" s="444"/>
      <c r="D335" s="83"/>
      <c r="E335" s="382"/>
      <c r="F335" s="275" t="s">
        <v>514</v>
      </c>
      <c r="G335" s="1371" t="s">
        <v>786</v>
      </c>
      <c r="H335" s="1287"/>
      <c r="I335" s="1287"/>
      <c r="J335" s="1287"/>
      <c r="K335" s="1287"/>
      <c r="L335" s="1287"/>
      <c r="M335" s="1287"/>
      <c r="N335" s="1287"/>
      <c r="O335" s="1287"/>
      <c r="P335" s="1287"/>
      <c r="Q335" s="1287"/>
      <c r="R335" s="1287"/>
      <c r="S335" s="1287"/>
      <c r="T335" s="1287"/>
      <c r="U335" s="1287"/>
      <c r="V335" s="1287"/>
      <c r="W335" s="1287"/>
      <c r="X335" s="1287"/>
      <c r="Y335" s="1287"/>
      <c r="Z335" s="1287"/>
      <c r="AA335" s="1287"/>
      <c r="AB335" s="1287"/>
      <c r="AC335" s="261"/>
      <c r="AD335" s="270" t="s">
        <v>7</v>
      </c>
      <c r="AE335" s="262"/>
      <c r="AF335" s="272" t="str">
        <f t="shared" si="103"/>
        <v>Baik</v>
      </c>
      <c r="AG335" s="271"/>
      <c r="AH335" s="271"/>
      <c r="AI335" s="271"/>
      <c r="AJ335" s="262"/>
      <c r="AK335" s="263">
        <f t="shared" si="104"/>
        <v>1</v>
      </c>
      <c r="AL335" s="263">
        <f t="shared" si="6"/>
        <v>3</v>
      </c>
      <c r="AM335" s="263">
        <f t="shared" si="105"/>
        <v>3</v>
      </c>
      <c r="AN335" s="87"/>
      <c r="AO335" s="87"/>
      <c r="AP335" s="87"/>
      <c r="AQ335" s="87"/>
      <c r="AR335" s="87"/>
      <c r="AS335" s="19"/>
      <c r="AT335" s="19"/>
      <c r="AU335" s="19"/>
      <c r="AV335" s="19"/>
      <c r="AW335" s="19"/>
      <c r="AX335" s="19"/>
      <c r="AY335" s="19"/>
      <c r="AZ335" s="19"/>
      <c r="BA335" s="19"/>
      <c r="BB335" s="19"/>
      <c r="BC335" s="19"/>
      <c r="BD335" s="19"/>
      <c r="BE335" s="19"/>
      <c r="BF335" s="19"/>
      <c r="BG335" s="19"/>
      <c r="BH335" s="19"/>
      <c r="BI335" s="19"/>
      <c r="BJ335" s="19"/>
      <c r="BK335" s="19"/>
      <c r="BL335" s="19"/>
    </row>
    <row r="336" spans="1:64" ht="30" customHeight="1">
      <c r="A336" s="83"/>
      <c r="B336" s="83"/>
      <c r="C336" s="444"/>
      <c r="D336" s="83"/>
      <c r="E336" s="382"/>
      <c r="F336" s="267" t="s">
        <v>629</v>
      </c>
      <c r="G336" s="1372" t="s">
        <v>787</v>
      </c>
      <c r="H336" s="1312"/>
      <c r="I336" s="1312"/>
      <c r="J336" s="1312"/>
      <c r="K336" s="1312"/>
      <c r="L336" s="1312"/>
      <c r="M336" s="1312"/>
      <c r="N336" s="1312"/>
      <c r="O336" s="1312"/>
      <c r="P336" s="1312"/>
      <c r="Q336" s="1312"/>
      <c r="R336" s="1312"/>
      <c r="S336" s="1312"/>
      <c r="T336" s="1312"/>
      <c r="U336" s="1312"/>
      <c r="V336" s="1312"/>
      <c r="W336" s="1312"/>
      <c r="X336" s="1312"/>
      <c r="Y336" s="1312"/>
      <c r="Z336" s="1312"/>
      <c r="AA336" s="1312"/>
      <c r="AB336" s="1312"/>
      <c r="AC336" s="300"/>
      <c r="AD336" s="270" t="s">
        <v>7</v>
      </c>
      <c r="AE336" s="262"/>
      <c r="AF336" s="272" t="str">
        <f t="shared" si="103"/>
        <v>Baik</v>
      </c>
      <c r="AG336" s="271"/>
      <c r="AH336" s="271"/>
      <c r="AI336" s="271"/>
      <c r="AJ336" s="262"/>
      <c r="AK336" s="263">
        <f t="shared" si="104"/>
        <v>1</v>
      </c>
      <c r="AL336" s="263">
        <f t="shared" si="6"/>
        <v>3</v>
      </c>
      <c r="AM336" s="263">
        <f t="shared" si="105"/>
        <v>3</v>
      </c>
      <c r="AN336" s="87"/>
      <c r="AO336" s="87"/>
      <c r="AP336" s="87"/>
      <c r="AQ336" s="87"/>
      <c r="AR336" s="87"/>
      <c r="AS336" s="19"/>
      <c r="AT336" s="19"/>
      <c r="AU336" s="19"/>
      <c r="AV336" s="19"/>
      <c r="AW336" s="19"/>
      <c r="AX336" s="19"/>
      <c r="AY336" s="19"/>
      <c r="AZ336" s="19"/>
      <c r="BA336" s="19"/>
      <c r="BB336" s="19"/>
      <c r="BC336" s="19"/>
      <c r="BD336" s="19"/>
      <c r="BE336" s="19"/>
      <c r="BF336" s="19"/>
      <c r="BG336" s="19"/>
      <c r="BH336" s="19"/>
      <c r="BI336" s="19"/>
      <c r="BJ336" s="19"/>
      <c r="BK336" s="19"/>
      <c r="BL336" s="19"/>
    </row>
    <row r="337" spans="1:64" ht="39.75" customHeight="1">
      <c r="A337" s="83"/>
      <c r="B337" s="83"/>
      <c r="C337" s="455"/>
      <c r="D337" s="456"/>
      <c r="E337" s="381" t="s">
        <v>603</v>
      </c>
      <c r="F337" s="275" t="s">
        <v>288</v>
      </c>
      <c r="G337" s="1371" t="s">
        <v>788</v>
      </c>
      <c r="H337" s="1287"/>
      <c r="I337" s="1287"/>
      <c r="J337" s="1287"/>
      <c r="K337" s="1287"/>
      <c r="L337" s="1287"/>
      <c r="M337" s="1287"/>
      <c r="N337" s="1287"/>
      <c r="O337" s="1287"/>
      <c r="P337" s="1287"/>
      <c r="Q337" s="1287"/>
      <c r="R337" s="1287"/>
      <c r="S337" s="1287"/>
      <c r="T337" s="1287"/>
      <c r="U337" s="1287"/>
      <c r="V337" s="1287"/>
      <c r="W337" s="1287"/>
      <c r="X337" s="1287"/>
      <c r="Y337" s="1287"/>
      <c r="Z337" s="1287"/>
      <c r="AA337" s="1287"/>
      <c r="AB337" s="1287"/>
      <c r="AC337" s="261"/>
      <c r="AD337" s="270" t="s">
        <v>7</v>
      </c>
      <c r="AE337" s="262"/>
      <c r="AF337" s="272" t="str">
        <f t="shared" si="103"/>
        <v>Baik</v>
      </c>
      <c r="AG337" s="271"/>
      <c r="AH337" s="271"/>
      <c r="AI337" s="271"/>
      <c r="AJ337" s="262"/>
      <c r="AK337" s="263">
        <f t="shared" si="104"/>
        <v>1</v>
      </c>
      <c r="AL337" s="263">
        <f t="shared" si="6"/>
        <v>3</v>
      </c>
      <c r="AM337" s="263">
        <f t="shared" si="105"/>
        <v>3</v>
      </c>
      <c r="AN337" s="87"/>
      <c r="AO337" s="87"/>
      <c r="AP337" s="87"/>
      <c r="AQ337" s="87"/>
      <c r="AR337" s="87"/>
      <c r="AS337" s="19"/>
      <c r="AT337" s="19"/>
      <c r="AU337" s="19"/>
      <c r="AV337" s="19"/>
      <c r="AW337" s="19"/>
      <c r="AX337" s="19"/>
      <c r="AY337" s="19"/>
      <c r="AZ337" s="19"/>
      <c r="BA337" s="19"/>
      <c r="BB337" s="19"/>
      <c r="BC337" s="19"/>
      <c r="BD337" s="19"/>
      <c r="BE337" s="19"/>
      <c r="BF337" s="19"/>
      <c r="BG337" s="19"/>
      <c r="BH337" s="19"/>
      <c r="BI337" s="19"/>
      <c r="BJ337" s="19"/>
      <c r="BK337" s="19"/>
      <c r="BL337" s="19"/>
    </row>
    <row r="338" spans="1:64" ht="21.75" hidden="1" customHeight="1">
      <c r="A338" s="83"/>
      <c r="B338" s="83"/>
      <c r="C338" s="444"/>
      <c r="D338" s="83"/>
      <c r="E338" s="430"/>
      <c r="F338" s="267"/>
      <c r="G338" s="1372"/>
      <c r="H338" s="1312"/>
      <c r="I338" s="1312"/>
      <c r="J338" s="1312"/>
      <c r="K338" s="1312"/>
      <c r="L338" s="1312"/>
      <c r="M338" s="1312"/>
      <c r="N338" s="1312"/>
      <c r="O338" s="1312"/>
      <c r="P338" s="1312"/>
      <c r="Q338" s="1312"/>
      <c r="R338" s="1312"/>
      <c r="S338" s="1312"/>
      <c r="T338" s="1312"/>
      <c r="U338" s="1312"/>
      <c r="V338" s="1312"/>
      <c r="W338" s="1312"/>
      <c r="X338" s="1312"/>
      <c r="Y338" s="1312"/>
      <c r="Z338" s="1312"/>
      <c r="AA338" s="1312"/>
      <c r="AB338" s="1312"/>
      <c r="AC338" s="300"/>
      <c r="AD338" s="270" t="s">
        <v>7</v>
      </c>
      <c r="AE338" s="262"/>
      <c r="AF338" s="272" t="str">
        <f t="shared" si="103"/>
        <v>Baik</v>
      </c>
      <c r="AG338" s="271"/>
      <c r="AH338" s="271"/>
      <c r="AI338" s="271"/>
      <c r="AJ338" s="262"/>
      <c r="AK338" s="263">
        <f t="shared" si="104"/>
        <v>0</v>
      </c>
      <c r="AL338" s="263">
        <f t="shared" si="6"/>
        <v>3</v>
      </c>
      <c r="AM338" s="263">
        <f t="shared" si="105"/>
        <v>0</v>
      </c>
      <c r="AN338" s="87"/>
      <c r="AO338" s="87"/>
      <c r="AP338" s="87"/>
      <c r="AQ338" s="87"/>
      <c r="AR338" s="87"/>
      <c r="AS338" s="19"/>
      <c r="AT338" s="19"/>
      <c r="AU338" s="19"/>
      <c r="AV338" s="19"/>
      <c r="AW338" s="19"/>
      <c r="AX338" s="19"/>
      <c r="AY338" s="19"/>
      <c r="AZ338" s="19"/>
      <c r="BA338" s="19"/>
      <c r="BB338" s="19"/>
      <c r="BC338" s="19"/>
      <c r="BD338" s="19"/>
      <c r="BE338" s="19"/>
      <c r="BF338" s="19"/>
      <c r="BG338" s="19"/>
      <c r="BH338" s="19"/>
      <c r="BI338" s="19"/>
      <c r="BJ338" s="19"/>
      <c r="BK338" s="19"/>
      <c r="BL338" s="19"/>
    </row>
    <row r="339" spans="1:64" ht="21.75" hidden="1" customHeight="1">
      <c r="A339" s="83"/>
      <c r="B339" s="83"/>
      <c r="C339" s="444"/>
      <c r="D339" s="83"/>
      <c r="E339" s="431"/>
      <c r="F339" s="419"/>
      <c r="G339" s="1371"/>
      <c r="H339" s="1287"/>
      <c r="I339" s="1287"/>
      <c r="J339" s="1287"/>
      <c r="K339" s="1287"/>
      <c r="L339" s="1287"/>
      <c r="M339" s="1287"/>
      <c r="N339" s="1287"/>
      <c r="O339" s="1287"/>
      <c r="P339" s="1287"/>
      <c r="Q339" s="1287"/>
      <c r="R339" s="1287"/>
      <c r="S339" s="1287"/>
      <c r="T339" s="1287"/>
      <c r="U339" s="1287"/>
      <c r="V339" s="1287"/>
      <c r="W339" s="1287"/>
      <c r="X339" s="1287"/>
      <c r="Y339" s="1287"/>
      <c r="Z339" s="1287"/>
      <c r="AA339" s="1287"/>
      <c r="AB339" s="1287"/>
      <c r="AC339" s="261"/>
      <c r="AD339" s="270" t="s">
        <v>7</v>
      </c>
      <c r="AE339" s="262"/>
      <c r="AF339" s="272" t="str">
        <f t="shared" si="103"/>
        <v>Baik</v>
      </c>
      <c r="AG339" s="271"/>
      <c r="AH339" s="271"/>
      <c r="AI339" s="271"/>
      <c r="AJ339" s="262"/>
      <c r="AK339" s="263">
        <f t="shared" si="104"/>
        <v>0</v>
      </c>
      <c r="AL339" s="263">
        <f t="shared" si="6"/>
        <v>3</v>
      </c>
      <c r="AM339" s="263">
        <f t="shared" si="105"/>
        <v>0</v>
      </c>
      <c r="AN339" s="87"/>
      <c r="AO339" s="87"/>
      <c r="AP339" s="87"/>
      <c r="AQ339" s="87"/>
      <c r="AR339" s="87"/>
      <c r="AS339" s="19"/>
      <c r="AT339" s="19"/>
      <c r="AU339" s="19"/>
      <c r="AV339" s="19"/>
      <c r="AW339" s="19"/>
      <c r="AX339" s="19"/>
      <c r="AY339" s="19"/>
      <c r="AZ339" s="19"/>
      <c r="BA339" s="19"/>
      <c r="BB339" s="19"/>
      <c r="BC339" s="19"/>
      <c r="BD339" s="19"/>
      <c r="BE339" s="19"/>
      <c r="BF339" s="19"/>
      <c r="BG339" s="19"/>
      <c r="BH339" s="19"/>
      <c r="BI339" s="19"/>
      <c r="BJ339" s="19"/>
      <c r="BK339" s="19"/>
      <c r="BL339" s="19"/>
    </row>
    <row r="340" spans="1:64" ht="18" hidden="1" customHeight="1">
      <c r="A340" s="83"/>
      <c r="B340" s="83"/>
      <c r="C340" s="444"/>
      <c r="D340" s="83"/>
      <c r="E340" s="430"/>
      <c r="F340" s="433"/>
      <c r="G340" s="411"/>
      <c r="H340" s="411"/>
      <c r="I340" s="411"/>
      <c r="J340" s="411"/>
      <c r="K340" s="411"/>
      <c r="L340" s="411"/>
      <c r="M340" s="411"/>
      <c r="N340" s="411"/>
      <c r="O340" s="411"/>
      <c r="P340" s="411"/>
      <c r="Q340" s="411"/>
      <c r="R340" s="411"/>
      <c r="S340" s="411"/>
      <c r="T340" s="411"/>
      <c r="U340" s="411"/>
      <c r="V340" s="411"/>
      <c r="W340" s="411"/>
      <c r="X340" s="411"/>
      <c r="Y340" s="411"/>
      <c r="Z340" s="411"/>
      <c r="AA340" s="411"/>
      <c r="AB340" s="411"/>
      <c r="AC340" s="309"/>
      <c r="AD340" s="270" t="s">
        <v>7</v>
      </c>
      <c r="AE340" s="411"/>
      <c r="AF340" s="272" t="str">
        <f t="shared" si="103"/>
        <v>Baik</v>
      </c>
      <c r="AG340" s="271"/>
      <c r="AH340" s="271"/>
      <c r="AI340" s="271"/>
      <c r="AJ340" s="411"/>
      <c r="AK340" s="263">
        <f>SUM(AK333:AK339)</f>
        <v>5</v>
      </c>
      <c r="AL340" s="263">
        <f t="shared" si="6"/>
        <v>3</v>
      </c>
      <c r="AM340" s="263">
        <f>SUM(AM333:AM339)</f>
        <v>15</v>
      </c>
      <c r="AN340" s="337">
        <f>AM340/(AK340*4)*(100)</f>
        <v>75</v>
      </c>
      <c r="AO340" s="316">
        <f>IF(AN340&gt;80,2,IF(AN340&gt;=33,1,0))</f>
        <v>1</v>
      </c>
      <c r="AP340" s="87"/>
      <c r="AQ340" s="87"/>
      <c r="AR340" s="87"/>
      <c r="AS340" s="19"/>
      <c r="AT340" s="19"/>
      <c r="AU340" s="19"/>
      <c r="AV340" s="19"/>
      <c r="AW340" s="19"/>
      <c r="AX340" s="19"/>
      <c r="AY340" s="19"/>
      <c r="AZ340" s="19"/>
      <c r="BA340" s="19"/>
      <c r="BB340" s="19"/>
      <c r="BC340" s="19"/>
      <c r="BD340" s="19"/>
      <c r="BE340" s="19"/>
      <c r="BF340" s="19"/>
      <c r="BG340" s="19"/>
      <c r="BH340" s="19"/>
      <c r="BI340" s="19"/>
      <c r="BJ340" s="19"/>
      <c r="BK340" s="19"/>
      <c r="BL340" s="19"/>
    </row>
    <row r="341" spans="1:64" ht="24" customHeight="1">
      <c r="A341" s="83"/>
      <c r="B341" s="460"/>
      <c r="C341" s="358" t="s">
        <v>632</v>
      </c>
      <c r="D341" s="1403" t="s">
        <v>789</v>
      </c>
      <c r="E341" s="1287"/>
      <c r="F341" s="1287"/>
      <c r="G341" s="1287"/>
      <c r="H341" s="1287"/>
      <c r="I341" s="1287"/>
      <c r="J341" s="1287"/>
      <c r="K341" s="1287"/>
      <c r="L341" s="1287"/>
      <c r="M341" s="1287"/>
      <c r="N341" s="1287"/>
      <c r="O341" s="1287"/>
      <c r="P341" s="1287"/>
      <c r="Q341" s="1287"/>
      <c r="R341" s="1287"/>
      <c r="S341" s="1287"/>
      <c r="T341" s="1287"/>
      <c r="U341" s="1287"/>
      <c r="V341" s="1287"/>
      <c r="W341" s="1287"/>
      <c r="X341" s="1287"/>
      <c r="Y341" s="1287"/>
      <c r="Z341" s="1287"/>
      <c r="AA341" s="1287"/>
      <c r="AB341" s="1287"/>
      <c r="AC341" s="461"/>
      <c r="AD341" s="270"/>
      <c r="AE341" s="273"/>
      <c r="AF341" s="271"/>
      <c r="AG341" s="271"/>
      <c r="AH341" s="271"/>
      <c r="AI341" s="271"/>
      <c r="AJ341" s="462"/>
      <c r="AK341" s="263"/>
      <c r="AL341" s="263" t="str">
        <f t="shared" si="6"/>
        <v>0</v>
      </c>
      <c r="AM341" s="263"/>
      <c r="AN341" s="87"/>
      <c r="AO341" s="87"/>
      <c r="AP341" s="87"/>
      <c r="AQ341" s="87"/>
      <c r="AR341" s="87"/>
      <c r="AS341" s="19"/>
      <c r="AT341" s="19"/>
      <c r="AU341" s="19"/>
      <c r="AV341" s="19"/>
      <c r="AW341" s="19"/>
      <c r="AX341" s="19"/>
      <c r="AY341" s="19"/>
      <c r="AZ341" s="19"/>
      <c r="BA341" s="19"/>
      <c r="BB341" s="19"/>
      <c r="BC341" s="19"/>
      <c r="BD341" s="19"/>
      <c r="BE341" s="19"/>
      <c r="BF341" s="19"/>
      <c r="BG341" s="19"/>
      <c r="BH341" s="19"/>
      <c r="BI341" s="19"/>
      <c r="BJ341" s="19"/>
      <c r="BK341" s="19"/>
      <c r="BL341" s="19"/>
    </row>
    <row r="342" spans="1:64" ht="43.5" customHeight="1">
      <c r="A342" s="83"/>
      <c r="B342" s="460"/>
      <c r="C342" s="463"/>
      <c r="D342" s="464" t="s">
        <v>790</v>
      </c>
      <c r="E342" s="1400" t="s">
        <v>791</v>
      </c>
      <c r="F342" s="1287"/>
      <c r="G342" s="1287"/>
      <c r="H342" s="1287"/>
      <c r="I342" s="1287"/>
      <c r="J342" s="1287"/>
      <c r="K342" s="1287"/>
      <c r="L342" s="1287"/>
      <c r="M342" s="1287"/>
      <c r="N342" s="1287"/>
      <c r="O342" s="1287"/>
      <c r="P342" s="1287"/>
      <c r="Q342" s="1287"/>
      <c r="R342" s="1287"/>
      <c r="S342" s="1287"/>
      <c r="T342" s="1287"/>
      <c r="U342" s="1287"/>
      <c r="V342" s="1287"/>
      <c r="W342" s="1287"/>
      <c r="X342" s="1287"/>
      <c r="Y342" s="1287"/>
      <c r="Z342" s="1287"/>
      <c r="AA342" s="1287"/>
      <c r="AB342" s="1287"/>
      <c r="AC342" s="319"/>
      <c r="AD342" s="270"/>
      <c r="AE342" s="273"/>
      <c r="AF342" s="269"/>
      <c r="AG342" s="271"/>
      <c r="AH342" s="271"/>
      <c r="AI342" s="271"/>
      <c r="AJ342" s="462"/>
      <c r="AK342" s="263"/>
      <c r="AL342" s="263" t="str">
        <f t="shared" si="6"/>
        <v>0</v>
      </c>
      <c r="AM342" s="263"/>
      <c r="AN342" s="87"/>
      <c r="AO342" s="87"/>
      <c r="AP342" s="87"/>
      <c r="AQ342" s="87"/>
      <c r="AR342" s="87"/>
      <c r="AS342" s="19"/>
      <c r="AT342" s="19"/>
      <c r="AU342" s="19"/>
      <c r="AV342" s="19"/>
      <c r="AW342" s="19"/>
      <c r="AX342" s="19"/>
      <c r="AY342" s="19"/>
      <c r="AZ342" s="19"/>
      <c r="BA342" s="19"/>
      <c r="BB342" s="19"/>
      <c r="BC342" s="19"/>
      <c r="BD342" s="19"/>
      <c r="BE342" s="19"/>
      <c r="BF342" s="19"/>
      <c r="BG342" s="19"/>
      <c r="BH342" s="19"/>
      <c r="BI342" s="19"/>
      <c r="BJ342" s="19"/>
      <c r="BK342" s="19"/>
      <c r="BL342" s="19"/>
    </row>
    <row r="343" spans="1:64" ht="21.75" customHeight="1">
      <c r="A343" s="83"/>
      <c r="B343" s="83"/>
      <c r="C343" s="444"/>
      <c r="D343" s="345"/>
      <c r="E343" s="379" t="s">
        <v>538</v>
      </c>
      <c r="F343" s="465" t="s">
        <v>50</v>
      </c>
      <c r="G343" s="1372" t="s">
        <v>792</v>
      </c>
      <c r="H343" s="1312"/>
      <c r="I343" s="1312"/>
      <c r="J343" s="1312"/>
      <c r="K343" s="1312"/>
      <c r="L343" s="1312"/>
      <c r="M343" s="1312"/>
      <c r="N343" s="1312"/>
      <c r="O343" s="1312"/>
      <c r="P343" s="1312"/>
      <c r="Q343" s="1312"/>
      <c r="R343" s="1312"/>
      <c r="S343" s="1312"/>
      <c r="T343" s="1312"/>
      <c r="U343" s="1312"/>
      <c r="V343" s="1312"/>
      <c r="W343" s="1312"/>
      <c r="X343" s="1312"/>
      <c r="Y343" s="1312"/>
      <c r="Z343" s="1312"/>
      <c r="AA343" s="1312"/>
      <c r="AB343" s="1313"/>
      <c r="AC343" s="300"/>
      <c r="AD343" s="270" t="s">
        <v>7</v>
      </c>
      <c r="AE343" s="262"/>
      <c r="AF343" s="272" t="str">
        <f t="shared" ref="AF343:AF350" si="106">IF(AD343="A","Sempurna",IF(AD343="A-","mendekati sempurna",IF(AD343="B+","Baik sekali",IF(AD343="B","Baik",IF(AD343="B-","Memadai, hampir baik",IF(AD343="C+","Memadai, cukup plus",IF(AD343="C","Cukup",IF(AD343="D","Kurang","Tak ada bukti kinerja"))))))))</f>
        <v>Baik</v>
      </c>
      <c r="AG343" s="271"/>
      <c r="AH343" s="271"/>
      <c r="AI343" s="271"/>
      <c r="AJ343" s="262"/>
      <c r="AK343" s="263">
        <f t="shared" ref="AK343:AK349" si="107">COUNTA(G343)</f>
        <v>1</v>
      </c>
      <c r="AL343" s="263">
        <f t="shared" si="6"/>
        <v>3</v>
      </c>
      <c r="AM343" s="263">
        <f t="shared" ref="AM343:AM349" si="108">AK343*AL343</f>
        <v>3</v>
      </c>
      <c r="AN343" s="87"/>
      <c r="AO343" s="87"/>
      <c r="AP343" s="87"/>
      <c r="AQ343" s="87"/>
      <c r="AR343" s="87"/>
      <c r="AS343" s="19"/>
      <c r="AT343" s="19"/>
      <c r="AU343" s="19"/>
      <c r="AV343" s="19"/>
      <c r="AW343" s="19"/>
      <c r="AX343" s="19"/>
      <c r="AY343" s="19"/>
      <c r="AZ343" s="19"/>
      <c r="BA343" s="19"/>
      <c r="BB343" s="19"/>
      <c r="BC343" s="19"/>
      <c r="BD343" s="19"/>
      <c r="BE343" s="19"/>
      <c r="BF343" s="19"/>
      <c r="BG343" s="19"/>
      <c r="BH343" s="19"/>
      <c r="BI343" s="19"/>
      <c r="BJ343" s="19"/>
      <c r="BK343" s="19"/>
      <c r="BL343" s="19"/>
    </row>
    <row r="344" spans="1:64" ht="30" customHeight="1">
      <c r="A344" s="83"/>
      <c r="B344" s="83"/>
      <c r="C344" s="444"/>
      <c r="D344" s="345"/>
      <c r="E344" s="466"/>
      <c r="F344" s="467" t="s">
        <v>52</v>
      </c>
      <c r="G344" s="1371" t="s">
        <v>793</v>
      </c>
      <c r="H344" s="1287"/>
      <c r="I344" s="1287"/>
      <c r="J344" s="1287"/>
      <c r="K344" s="1287"/>
      <c r="L344" s="1287"/>
      <c r="M344" s="1287"/>
      <c r="N344" s="1287"/>
      <c r="O344" s="1287"/>
      <c r="P344" s="1287"/>
      <c r="Q344" s="1287"/>
      <c r="R344" s="1287"/>
      <c r="S344" s="1287"/>
      <c r="T344" s="1287"/>
      <c r="U344" s="1287"/>
      <c r="V344" s="1287"/>
      <c r="W344" s="1287"/>
      <c r="X344" s="1287"/>
      <c r="Y344" s="1287"/>
      <c r="Z344" s="1287"/>
      <c r="AA344" s="1287"/>
      <c r="AB344" s="1287"/>
      <c r="AC344" s="261"/>
      <c r="AD344" s="270" t="s">
        <v>7</v>
      </c>
      <c r="AE344" s="262"/>
      <c r="AF344" s="272" t="str">
        <f t="shared" si="106"/>
        <v>Baik</v>
      </c>
      <c r="AG344" s="271"/>
      <c r="AH344" s="271"/>
      <c r="AI344" s="271"/>
      <c r="AJ344" s="262"/>
      <c r="AK344" s="263">
        <f t="shared" si="107"/>
        <v>1</v>
      </c>
      <c r="AL344" s="263">
        <f t="shared" si="6"/>
        <v>3</v>
      </c>
      <c r="AM344" s="263">
        <f t="shared" si="108"/>
        <v>3</v>
      </c>
      <c r="AN344" s="87"/>
      <c r="AO344" s="87"/>
      <c r="AP344" s="87"/>
      <c r="AQ344" s="87"/>
      <c r="AR344" s="87"/>
      <c r="AS344" s="19"/>
      <c r="AT344" s="19"/>
      <c r="AU344" s="19"/>
      <c r="AV344" s="19"/>
      <c r="AW344" s="19"/>
      <c r="AX344" s="19"/>
      <c r="AY344" s="19"/>
      <c r="AZ344" s="19"/>
      <c r="BA344" s="19"/>
      <c r="BB344" s="19"/>
      <c r="BC344" s="19"/>
      <c r="BD344" s="19"/>
      <c r="BE344" s="19"/>
      <c r="BF344" s="19"/>
      <c r="BG344" s="19"/>
      <c r="BH344" s="19"/>
      <c r="BI344" s="19"/>
      <c r="BJ344" s="19"/>
      <c r="BK344" s="19"/>
      <c r="BL344" s="19"/>
    </row>
    <row r="345" spans="1:64" ht="30" customHeight="1">
      <c r="A345" s="83"/>
      <c r="B345" s="83"/>
      <c r="C345" s="444"/>
      <c r="D345" s="345"/>
      <c r="E345" s="466"/>
      <c r="F345" s="465" t="s">
        <v>514</v>
      </c>
      <c r="G345" s="1372" t="s">
        <v>794</v>
      </c>
      <c r="H345" s="1312"/>
      <c r="I345" s="1312"/>
      <c r="J345" s="1312"/>
      <c r="K345" s="1312"/>
      <c r="L345" s="1312"/>
      <c r="M345" s="1312"/>
      <c r="N345" s="1312"/>
      <c r="O345" s="1312"/>
      <c r="P345" s="1312"/>
      <c r="Q345" s="1312"/>
      <c r="R345" s="1312"/>
      <c r="S345" s="1312"/>
      <c r="T345" s="1312"/>
      <c r="U345" s="1312"/>
      <c r="V345" s="1312"/>
      <c r="W345" s="1312"/>
      <c r="X345" s="1312"/>
      <c r="Y345" s="1312"/>
      <c r="Z345" s="1312"/>
      <c r="AA345" s="1312"/>
      <c r="AB345" s="1313"/>
      <c r="AC345" s="300"/>
      <c r="AD345" s="270" t="s">
        <v>7</v>
      </c>
      <c r="AE345" s="262"/>
      <c r="AF345" s="272" t="str">
        <f t="shared" si="106"/>
        <v>Baik</v>
      </c>
      <c r="AG345" s="271"/>
      <c r="AH345" s="271"/>
      <c r="AI345" s="271"/>
      <c r="AJ345" s="262"/>
      <c r="AK345" s="263">
        <f t="shared" si="107"/>
        <v>1</v>
      </c>
      <c r="AL345" s="263">
        <f t="shared" si="6"/>
        <v>3</v>
      </c>
      <c r="AM345" s="263">
        <f t="shared" si="108"/>
        <v>3</v>
      </c>
      <c r="AN345" s="87"/>
      <c r="AO345" s="87"/>
      <c r="AP345" s="87"/>
      <c r="AQ345" s="87"/>
      <c r="AR345" s="87"/>
      <c r="AS345" s="19"/>
      <c r="AT345" s="19"/>
      <c r="AU345" s="19"/>
      <c r="AV345" s="19"/>
      <c r="AW345" s="19"/>
      <c r="AX345" s="19"/>
      <c r="AY345" s="19"/>
      <c r="AZ345" s="19"/>
      <c r="BA345" s="19"/>
      <c r="BB345" s="19"/>
      <c r="BC345" s="19"/>
      <c r="BD345" s="19"/>
      <c r="BE345" s="19"/>
      <c r="BF345" s="19"/>
      <c r="BG345" s="19"/>
      <c r="BH345" s="19"/>
      <c r="BI345" s="19"/>
      <c r="BJ345" s="19"/>
      <c r="BK345" s="19"/>
      <c r="BL345" s="19"/>
    </row>
    <row r="346" spans="1:64" ht="30" customHeight="1">
      <c r="A346" s="83"/>
      <c r="B346" s="83"/>
      <c r="C346" s="444"/>
      <c r="D346" s="345"/>
      <c r="E346" s="466"/>
      <c r="F346" s="467" t="s">
        <v>629</v>
      </c>
      <c r="G346" s="1371" t="s">
        <v>794</v>
      </c>
      <c r="H346" s="1287"/>
      <c r="I346" s="1287"/>
      <c r="J346" s="1287"/>
      <c r="K346" s="1287"/>
      <c r="L346" s="1287"/>
      <c r="M346" s="1287"/>
      <c r="N346" s="1287"/>
      <c r="O346" s="1287"/>
      <c r="P346" s="1287"/>
      <c r="Q346" s="1287"/>
      <c r="R346" s="1287"/>
      <c r="S346" s="1287"/>
      <c r="T346" s="1287"/>
      <c r="U346" s="1287"/>
      <c r="V346" s="1287"/>
      <c r="W346" s="1287"/>
      <c r="X346" s="1287"/>
      <c r="Y346" s="1287"/>
      <c r="Z346" s="1287"/>
      <c r="AA346" s="1287"/>
      <c r="AB346" s="1293"/>
      <c r="AC346" s="261"/>
      <c r="AD346" s="270" t="s">
        <v>7</v>
      </c>
      <c r="AE346" s="262"/>
      <c r="AF346" s="272" t="str">
        <f t="shared" si="106"/>
        <v>Baik</v>
      </c>
      <c r="AG346" s="271"/>
      <c r="AH346" s="271"/>
      <c r="AI346" s="271"/>
      <c r="AJ346" s="262"/>
      <c r="AK346" s="263">
        <f t="shared" si="107"/>
        <v>1</v>
      </c>
      <c r="AL346" s="263">
        <f t="shared" si="6"/>
        <v>3</v>
      </c>
      <c r="AM346" s="263">
        <f t="shared" si="108"/>
        <v>3</v>
      </c>
      <c r="AN346" s="87"/>
      <c r="AO346" s="87"/>
      <c r="AP346" s="87"/>
      <c r="AQ346" s="87"/>
      <c r="AR346" s="87"/>
      <c r="AS346" s="19"/>
      <c r="AT346" s="19"/>
      <c r="AU346" s="19"/>
      <c r="AV346" s="19"/>
      <c r="AW346" s="19"/>
      <c r="AX346" s="19"/>
      <c r="AY346" s="19"/>
      <c r="AZ346" s="19"/>
      <c r="BA346" s="19"/>
      <c r="BB346" s="19"/>
      <c r="BC346" s="19"/>
      <c r="BD346" s="19"/>
      <c r="BE346" s="19"/>
      <c r="BF346" s="19"/>
      <c r="BG346" s="19"/>
      <c r="BH346" s="19"/>
      <c r="BI346" s="19"/>
      <c r="BJ346" s="19"/>
      <c r="BK346" s="19"/>
      <c r="BL346" s="19"/>
    </row>
    <row r="347" spans="1:64" ht="30" customHeight="1">
      <c r="A347" s="83"/>
      <c r="B347" s="83"/>
      <c r="C347" s="444"/>
      <c r="D347" s="345"/>
      <c r="E347" s="466"/>
      <c r="F347" s="467" t="s">
        <v>288</v>
      </c>
      <c r="G347" s="1371" t="s">
        <v>795</v>
      </c>
      <c r="H347" s="1287"/>
      <c r="I347" s="1287"/>
      <c r="J347" s="1287"/>
      <c r="K347" s="1287"/>
      <c r="L347" s="1287"/>
      <c r="M347" s="1287"/>
      <c r="N347" s="1287"/>
      <c r="O347" s="1287"/>
      <c r="P347" s="1287"/>
      <c r="Q347" s="1287"/>
      <c r="R347" s="1287"/>
      <c r="S347" s="1287"/>
      <c r="T347" s="1287"/>
      <c r="U347" s="1287"/>
      <c r="V347" s="1287"/>
      <c r="W347" s="1287"/>
      <c r="X347" s="1287"/>
      <c r="Y347" s="1287"/>
      <c r="Z347" s="1287"/>
      <c r="AA347" s="1287"/>
      <c r="AB347" s="1293"/>
      <c r="AC347" s="261"/>
      <c r="AD347" s="270" t="s">
        <v>7</v>
      </c>
      <c r="AE347" s="262"/>
      <c r="AF347" s="272" t="str">
        <f t="shared" si="106"/>
        <v>Baik</v>
      </c>
      <c r="AG347" s="271"/>
      <c r="AH347" s="271"/>
      <c r="AI347" s="271"/>
      <c r="AJ347" s="262"/>
      <c r="AK347" s="263">
        <f t="shared" si="107"/>
        <v>1</v>
      </c>
      <c r="AL347" s="263">
        <f t="shared" si="6"/>
        <v>3</v>
      </c>
      <c r="AM347" s="263">
        <f t="shared" si="108"/>
        <v>3</v>
      </c>
      <c r="AN347" s="87"/>
      <c r="AO347" s="87"/>
      <c r="AP347" s="87"/>
      <c r="AQ347" s="87"/>
      <c r="AR347" s="87"/>
      <c r="AS347" s="19"/>
      <c r="AT347" s="19"/>
      <c r="AU347" s="19"/>
      <c r="AV347" s="19"/>
      <c r="AW347" s="19"/>
      <c r="AX347" s="19"/>
      <c r="AY347" s="19"/>
      <c r="AZ347" s="19"/>
      <c r="BA347" s="19"/>
      <c r="BB347" s="19"/>
      <c r="BC347" s="19"/>
      <c r="BD347" s="19"/>
      <c r="BE347" s="19"/>
      <c r="BF347" s="19"/>
      <c r="BG347" s="19"/>
      <c r="BH347" s="19"/>
      <c r="BI347" s="19"/>
      <c r="BJ347" s="19"/>
      <c r="BK347" s="19"/>
      <c r="BL347" s="19"/>
    </row>
    <row r="348" spans="1:64" ht="24" hidden="1" customHeight="1">
      <c r="A348" s="83"/>
      <c r="B348" s="83"/>
      <c r="C348" s="444"/>
      <c r="D348" s="345"/>
      <c r="E348" s="430"/>
      <c r="F348" s="412"/>
      <c r="G348" s="1371"/>
      <c r="H348" s="1287"/>
      <c r="I348" s="1287"/>
      <c r="J348" s="1287"/>
      <c r="K348" s="1287"/>
      <c r="L348" s="1287"/>
      <c r="M348" s="1287"/>
      <c r="N348" s="1287"/>
      <c r="O348" s="1287"/>
      <c r="P348" s="1287"/>
      <c r="Q348" s="1287"/>
      <c r="R348" s="1287"/>
      <c r="S348" s="1287"/>
      <c r="T348" s="1287"/>
      <c r="U348" s="1287"/>
      <c r="V348" s="1287"/>
      <c r="W348" s="1287"/>
      <c r="X348" s="1287"/>
      <c r="Y348" s="1287"/>
      <c r="Z348" s="1287"/>
      <c r="AA348" s="1287"/>
      <c r="AB348" s="1287"/>
      <c r="AC348" s="261"/>
      <c r="AD348" s="270" t="s">
        <v>7</v>
      </c>
      <c r="AE348" s="262"/>
      <c r="AF348" s="272" t="str">
        <f t="shared" si="106"/>
        <v>Baik</v>
      </c>
      <c r="AG348" s="271"/>
      <c r="AH348" s="271"/>
      <c r="AI348" s="271"/>
      <c r="AJ348" s="262"/>
      <c r="AK348" s="263">
        <f t="shared" si="107"/>
        <v>0</v>
      </c>
      <c r="AL348" s="263">
        <f t="shared" si="6"/>
        <v>3</v>
      </c>
      <c r="AM348" s="263">
        <f t="shared" si="108"/>
        <v>0</v>
      </c>
      <c r="AN348" s="87"/>
      <c r="AO348" s="87"/>
      <c r="AP348" s="87"/>
      <c r="AQ348" s="87"/>
      <c r="AR348" s="87"/>
      <c r="AS348" s="19"/>
      <c r="AT348" s="19"/>
      <c r="AU348" s="19"/>
      <c r="AV348" s="19"/>
      <c r="AW348" s="19"/>
      <c r="AX348" s="19"/>
      <c r="AY348" s="19"/>
      <c r="AZ348" s="19"/>
      <c r="BA348" s="19"/>
      <c r="BB348" s="19"/>
      <c r="BC348" s="19"/>
      <c r="BD348" s="19"/>
      <c r="BE348" s="19"/>
      <c r="BF348" s="19"/>
      <c r="BG348" s="19"/>
      <c r="BH348" s="19"/>
      <c r="BI348" s="19"/>
      <c r="BJ348" s="19"/>
      <c r="BK348" s="19"/>
      <c r="BL348" s="19"/>
    </row>
    <row r="349" spans="1:64" ht="24" hidden="1" customHeight="1">
      <c r="A349" s="83"/>
      <c r="B349" s="83"/>
      <c r="C349" s="444"/>
      <c r="D349" s="345"/>
      <c r="E349" s="431"/>
      <c r="F349" s="412"/>
      <c r="G349" s="1371"/>
      <c r="H349" s="1287"/>
      <c r="I349" s="1287"/>
      <c r="J349" s="1287"/>
      <c r="K349" s="1287"/>
      <c r="L349" s="1287"/>
      <c r="M349" s="1287"/>
      <c r="N349" s="1287"/>
      <c r="O349" s="1287"/>
      <c r="P349" s="1287"/>
      <c r="Q349" s="1287"/>
      <c r="R349" s="1287"/>
      <c r="S349" s="1287"/>
      <c r="T349" s="1287"/>
      <c r="U349" s="1287"/>
      <c r="V349" s="1287"/>
      <c r="W349" s="1287"/>
      <c r="X349" s="1287"/>
      <c r="Y349" s="1287"/>
      <c r="Z349" s="1287"/>
      <c r="AA349" s="1287"/>
      <c r="AB349" s="1293"/>
      <c r="AC349" s="261"/>
      <c r="AD349" s="270" t="s">
        <v>7</v>
      </c>
      <c r="AE349" s="262"/>
      <c r="AF349" s="272" t="str">
        <f t="shared" si="106"/>
        <v>Baik</v>
      </c>
      <c r="AG349" s="271"/>
      <c r="AH349" s="271"/>
      <c r="AI349" s="271"/>
      <c r="AJ349" s="262"/>
      <c r="AK349" s="263">
        <f t="shared" si="107"/>
        <v>0</v>
      </c>
      <c r="AL349" s="263">
        <f t="shared" si="6"/>
        <v>3</v>
      </c>
      <c r="AM349" s="263">
        <f t="shared" si="108"/>
        <v>0</v>
      </c>
      <c r="AN349" s="87"/>
      <c r="AO349" s="87"/>
      <c r="AP349" s="87"/>
      <c r="AQ349" s="87"/>
      <c r="AR349" s="87"/>
      <c r="AS349" s="19"/>
      <c r="AT349" s="19"/>
      <c r="AU349" s="19"/>
      <c r="AV349" s="19"/>
      <c r="AW349" s="19"/>
      <c r="AX349" s="19"/>
      <c r="AY349" s="19"/>
      <c r="AZ349" s="19"/>
      <c r="BA349" s="19"/>
      <c r="BB349" s="19"/>
      <c r="BC349" s="19"/>
      <c r="BD349" s="19"/>
      <c r="BE349" s="19"/>
      <c r="BF349" s="19"/>
      <c r="BG349" s="19"/>
      <c r="BH349" s="19"/>
      <c r="BI349" s="19"/>
      <c r="BJ349" s="19"/>
      <c r="BK349" s="19"/>
      <c r="BL349" s="19"/>
    </row>
    <row r="350" spans="1:64" ht="18" hidden="1" customHeight="1">
      <c r="A350" s="83"/>
      <c r="B350" s="83"/>
      <c r="C350" s="444"/>
      <c r="D350" s="345"/>
      <c r="E350" s="431"/>
      <c r="F350" s="468"/>
      <c r="G350" s="1373"/>
      <c r="H350" s="1309"/>
      <c r="I350" s="1309"/>
      <c r="J350" s="1309"/>
      <c r="K350" s="1309"/>
      <c r="L350" s="1309"/>
      <c r="M350" s="1309"/>
      <c r="N350" s="1309"/>
      <c r="O350" s="1309"/>
      <c r="P350" s="1309"/>
      <c r="Q350" s="1309"/>
      <c r="R350" s="1309"/>
      <c r="S350" s="1309"/>
      <c r="T350" s="1309"/>
      <c r="U350" s="1309"/>
      <c r="V350" s="1309"/>
      <c r="W350" s="1309"/>
      <c r="X350" s="1309"/>
      <c r="Y350" s="1309"/>
      <c r="Z350" s="1309"/>
      <c r="AA350" s="1309"/>
      <c r="AB350" s="1310"/>
      <c r="AC350" s="290"/>
      <c r="AD350" s="270" t="s">
        <v>7</v>
      </c>
      <c r="AE350" s="262"/>
      <c r="AF350" s="272" t="str">
        <f t="shared" si="106"/>
        <v>Baik</v>
      </c>
      <c r="AG350" s="271"/>
      <c r="AH350" s="271"/>
      <c r="AI350" s="271"/>
      <c r="AJ350" s="262"/>
      <c r="AK350" s="263">
        <f>SUM(AK343:AK349)</f>
        <v>5</v>
      </c>
      <c r="AL350" s="263">
        <f t="shared" si="6"/>
        <v>3</v>
      </c>
      <c r="AM350" s="263">
        <f>SUM(AM343:AM349)</f>
        <v>15</v>
      </c>
      <c r="AN350" s="337">
        <f>AM350/(AK350*4)*(100)</f>
        <v>75</v>
      </c>
      <c r="AO350" s="294">
        <f>IF(AN350&gt;=75,2,IF(AN350&gt;=33,1,0))</f>
        <v>2</v>
      </c>
      <c r="AP350" s="87"/>
      <c r="AQ350" s="87"/>
      <c r="AR350" s="87"/>
      <c r="AS350" s="19"/>
      <c r="AT350" s="19"/>
      <c r="AU350" s="19"/>
      <c r="AV350" s="19"/>
      <c r="AW350" s="19"/>
      <c r="AX350" s="19"/>
      <c r="AY350" s="19"/>
      <c r="AZ350" s="19"/>
      <c r="BA350" s="19"/>
      <c r="BB350" s="19"/>
      <c r="BC350" s="19"/>
      <c r="BD350" s="19"/>
      <c r="BE350" s="19"/>
      <c r="BF350" s="19"/>
      <c r="BG350" s="19"/>
      <c r="BH350" s="19"/>
      <c r="BI350" s="19"/>
      <c r="BJ350" s="19"/>
      <c r="BK350" s="19"/>
      <c r="BL350" s="19"/>
    </row>
    <row r="351" spans="1:64" ht="30" customHeight="1">
      <c r="A351" s="83"/>
      <c r="B351" s="83"/>
      <c r="C351" s="444"/>
      <c r="D351" s="297" t="s">
        <v>796</v>
      </c>
      <c r="E351" s="1400" t="s">
        <v>797</v>
      </c>
      <c r="F351" s="1287"/>
      <c r="G351" s="1287"/>
      <c r="H351" s="1287"/>
      <c r="I351" s="1287"/>
      <c r="J351" s="1287"/>
      <c r="K351" s="1287"/>
      <c r="L351" s="1287"/>
      <c r="M351" s="1287"/>
      <c r="N351" s="1287"/>
      <c r="O351" s="1287"/>
      <c r="P351" s="1287"/>
      <c r="Q351" s="1287"/>
      <c r="R351" s="1287"/>
      <c r="S351" s="1287"/>
      <c r="T351" s="1287"/>
      <c r="U351" s="1287"/>
      <c r="V351" s="1287"/>
      <c r="W351" s="1287"/>
      <c r="X351" s="1287"/>
      <c r="Y351" s="1287"/>
      <c r="Z351" s="1287"/>
      <c r="AA351" s="1287"/>
      <c r="AB351" s="1287"/>
      <c r="AC351" s="319"/>
      <c r="AD351" s="270"/>
      <c r="AE351" s="273"/>
      <c r="AF351" s="271"/>
      <c r="AG351" s="271"/>
      <c r="AH351" s="271"/>
      <c r="AI351" s="271"/>
      <c r="AJ351" s="262"/>
      <c r="AK351" s="263"/>
      <c r="AL351" s="263" t="str">
        <f t="shared" si="6"/>
        <v>0</v>
      </c>
      <c r="AM351" s="263"/>
      <c r="AN351" s="87"/>
      <c r="AO351" s="87"/>
      <c r="AP351" s="87"/>
      <c r="AQ351" s="87"/>
      <c r="AR351" s="87"/>
      <c r="AS351" s="19"/>
      <c r="AT351" s="19"/>
      <c r="AU351" s="19"/>
      <c r="AV351" s="19"/>
      <c r="AW351" s="19"/>
      <c r="AX351" s="19"/>
      <c r="AY351" s="19"/>
      <c r="AZ351" s="19"/>
      <c r="BA351" s="19"/>
      <c r="BB351" s="19"/>
      <c r="BC351" s="19"/>
      <c r="BD351" s="19"/>
      <c r="BE351" s="19"/>
      <c r="BF351" s="19"/>
      <c r="BG351" s="19"/>
      <c r="BH351" s="19"/>
      <c r="BI351" s="19"/>
      <c r="BJ351" s="19"/>
      <c r="BK351" s="19"/>
      <c r="BL351" s="19"/>
    </row>
    <row r="352" spans="1:64" ht="19.5" customHeight="1">
      <c r="A352" s="83"/>
      <c r="B352" s="83"/>
      <c r="C352" s="444"/>
      <c r="D352" s="345"/>
      <c r="E352" s="379" t="s">
        <v>538</v>
      </c>
      <c r="F352" s="275" t="s">
        <v>50</v>
      </c>
      <c r="G352" s="1371" t="s">
        <v>798</v>
      </c>
      <c r="H352" s="1287"/>
      <c r="I352" s="1287"/>
      <c r="J352" s="1287"/>
      <c r="K352" s="1287"/>
      <c r="L352" s="1287"/>
      <c r="M352" s="1287"/>
      <c r="N352" s="1287"/>
      <c r="O352" s="1287"/>
      <c r="P352" s="1287"/>
      <c r="Q352" s="1287"/>
      <c r="R352" s="1287"/>
      <c r="S352" s="1287"/>
      <c r="T352" s="1287"/>
      <c r="U352" s="1287"/>
      <c r="V352" s="1287"/>
      <c r="W352" s="1287"/>
      <c r="X352" s="1287"/>
      <c r="Y352" s="1287"/>
      <c r="Z352" s="1287"/>
      <c r="AA352" s="1287"/>
      <c r="AB352" s="1293"/>
      <c r="AC352" s="261"/>
      <c r="AD352" s="270" t="s">
        <v>7</v>
      </c>
      <c r="AE352" s="262"/>
      <c r="AF352" s="272" t="str">
        <f t="shared" ref="AF352:AF359" si="109">IF(AD352="A","Sempurna",IF(AD352="A-","mendekati sempurna",IF(AD352="B+","Baik sekali",IF(AD352="B","Baik",IF(AD352="B-","Memadai, hampir baik",IF(AD352="C+","Memadai, cukup plus",IF(AD352="C","Cukup",IF(AD352="D","Kurang","Tak ada bukti kinerja"))))))))</f>
        <v>Baik</v>
      </c>
      <c r="AG352" s="271"/>
      <c r="AH352" s="271"/>
      <c r="AI352" s="271"/>
      <c r="AJ352" s="262"/>
      <c r="AK352" s="263">
        <f t="shared" ref="AK352:AK358" si="110">COUNTA(G352)</f>
        <v>1</v>
      </c>
      <c r="AL352" s="263">
        <f t="shared" si="6"/>
        <v>3</v>
      </c>
      <c r="AM352" s="263">
        <f t="shared" ref="AM352:AM358" si="111">AK352*AL352</f>
        <v>3</v>
      </c>
      <c r="AN352" s="87"/>
      <c r="AO352" s="87"/>
      <c r="AP352" s="87"/>
      <c r="AQ352" s="87"/>
      <c r="AR352" s="87"/>
      <c r="AS352" s="19"/>
      <c r="AT352" s="19"/>
      <c r="AU352" s="19"/>
      <c r="AV352" s="19"/>
      <c r="AW352" s="19"/>
      <c r="AX352" s="19"/>
      <c r="AY352" s="19"/>
      <c r="AZ352" s="19"/>
      <c r="BA352" s="19"/>
      <c r="BB352" s="19"/>
      <c r="BC352" s="19"/>
      <c r="BD352" s="19"/>
      <c r="BE352" s="19"/>
      <c r="BF352" s="19"/>
      <c r="BG352" s="19"/>
      <c r="BH352" s="19"/>
      <c r="BI352" s="19"/>
      <c r="BJ352" s="19"/>
      <c r="BK352" s="19"/>
      <c r="BL352" s="19"/>
    </row>
    <row r="353" spans="1:64" ht="19.5" customHeight="1">
      <c r="A353" s="83"/>
      <c r="B353" s="83"/>
      <c r="C353" s="455"/>
      <c r="D353" s="469"/>
      <c r="E353" s="381"/>
      <c r="F353" s="267" t="s">
        <v>52</v>
      </c>
      <c r="G353" s="1372" t="s">
        <v>799</v>
      </c>
      <c r="H353" s="1312"/>
      <c r="I353" s="1312"/>
      <c r="J353" s="1312"/>
      <c r="K353" s="1312"/>
      <c r="L353" s="1312"/>
      <c r="M353" s="1312"/>
      <c r="N353" s="1312"/>
      <c r="O353" s="1312"/>
      <c r="P353" s="1312"/>
      <c r="Q353" s="1312"/>
      <c r="R353" s="1312"/>
      <c r="S353" s="1312"/>
      <c r="T353" s="1312"/>
      <c r="U353" s="1312"/>
      <c r="V353" s="1312"/>
      <c r="W353" s="1312"/>
      <c r="X353" s="1312"/>
      <c r="Y353" s="1312"/>
      <c r="Z353" s="1312"/>
      <c r="AA353" s="1312"/>
      <c r="AB353" s="1313"/>
      <c r="AC353" s="300"/>
      <c r="AD353" s="270" t="s">
        <v>7</v>
      </c>
      <c r="AE353" s="262"/>
      <c r="AF353" s="272" t="str">
        <f t="shared" si="109"/>
        <v>Baik</v>
      </c>
      <c r="AG353" s="271"/>
      <c r="AH353" s="271"/>
      <c r="AI353" s="271"/>
      <c r="AJ353" s="262"/>
      <c r="AK353" s="263">
        <f t="shared" si="110"/>
        <v>1</v>
      </c>
      <c r="AL353" s="263">
        <f t="shared" si="6"/>
        <v>3</v>
      </c>
      <c r="AM353" s="263">
        <f t="shared" si="111"/>
        <v>3</v>
      </c>
      <c r="AN353" s="87"/>
      <c r="AO353" s="87"/>
      <c r="AP353" s="87"/>
      <c r="AQ353" s="87"/>
      <c r="AR353" s="87"/>
      <c r="AS353" s="19"/>
      <c r="AT353" s="19"/>
      <c r="AU353" s="19"/>
      <c r="AV353" s="19"/>
      <c r="AW353" s="19"/>
      <c r="AX353" s="19"/>
      <c r="AY353" s="19"/>
      <c r="AZ353" s="19"/>
      <c r="BA353" s="19"/>
      <c r="BB353" s="19"/>
      <c r="BC353" s="19"/>
      <c r="BD353" s="19"/>
      <c r="BE353" s="19"/>
      <c r="BF353" s="19"/>
      <c r="BG353" s="19"/>
      <c r="BH353" s="19"/>
      <c r="BI353" s="19"/>
      <c r="BJ353" s="19"/>
      <c r="BK353" s="19"/>
      <c r="BL353" s="19"/>
    </row>
    <row r="354" spans="1:64" ht="24" customHeight="1">
      <c r="A354" s="83"/>
      <c r="B354" s="83"/>
      <c r="C354" s="444"/>
      <c r="D354" s="345"/>
      <c r="E354" s="382"/>
      <c r="F354" s="267" t="s">
        <v>514</v>
      </c>
      <c r="G354" s="1372" t="s">
        <v>800</v>
      </c>
      <c r="H354" s="1312"/>
      <c r="I354" s="1312"/>
      <c r="J354" s="1312"/>
      <c r="K354" s="1312"/>
      <c r="L354" s="1312"/>
      <c r="M354" s="1312"/>
      <c r="N354" s="1312"/>
      <c r="O354" s="1312"/>
      <c r="P354" s="1312"/>
      <c r="Q354" s="1312"/>
      <c r="R354" s="1312"/>
      <c r="S354" s="1312"/>
      <c r="T354" s="1312"/>
      <c r="U354" s="1312"/>
      <c r="V354" s="1312"/>
      <c r="W354" s="1312"/>
      <c r="X354" s="1312"/>
      <c r="Y354" s="1312"/>
      <c r="Z354" s="1312"/>
      <c r="AA354" s="1312"/>
      <c r="AB354" s="1313"/>
      <c r="AC354" s="300"/>
      <c r="AD354" s="270" t="s">
        <v>7</v>
      </c>
      <c r="AE354" s="262"/>
      <c r="AF354" s="272" t="str">
        <f t="shared" si="109"/>
        <v>Baik</v>
      </c>
      <c r="AG354" s="271"/>
      <c r="AH354" s="271"/>
      <c r="AI354" s="271"/>
      <c r="AJ354" s="262"/>
      <c r="AK354" s="263">
        <f t="shared" si="110"/>
        <v>1</v>
      </c>
      <c r="AL354" s="263">
        <f t="shared" si="6"/>
        <v>3</v>
      </c>
      <c r="AM354" s="263">
        <f t="shared" si="111"/>
        <v>3</v>
      </c>
      <c r="AN354" s="87"/>
      <c r="AO354" s="87"/>
      <c r="AP354" s="87"/>
      <c r="AQ354" s="87"/>
      <c r="AR354" s="87"/>
      <c r="AS354" s="19"/>
      <c r="AT354" s="19"/>
      <c r="AU354" s="19"/>
      <c r="AV354" s="19"/>
      <c r="AW354" s="19"/>
      <c r="AX354" s="19"/>
      <c r="AY354" s="19"/>
      <c r="AZ354" s="19"/>
      <c r="BA354" s="19"/>
      <c r="BB354" s="19"/>
      <c r="BC354" s="19"/>
      <c r="BD354" s="19"/>
      <c r="BE354" s="19"/>
      <c r="BF354" s="19"/>
      <c r="BG354" s="19"/>
      <c r="BH354" s="19"/>
      <c r="BI354" s="19"/>
      <c r="BJ354" s="19"/>
      <c r="BK354" s="19"/>
      <c r="BL354" s="19"/>
    </row>
    <row r="355" spans="1:64" ht="19.5" customHeight="1">
      <c r="A355" s="83"/>
      <c r="B355" s="83"/>
      <c r="C355" s="444"/>
      <c r="D355" s="345"/>
      <c r="E355" s="466"/>
      <c r="F355" s="267" t="s">
        <v>629</v>
      </c>
      <c r="G355" s="1372" t="s">
        <v>801</v>
      </c>
      <c r="H355" s="1312"/>
      <c r="I355" s="1312"/>
      <c r="J355" s="1312"/>
      <c r="K355" s="1312"/>
      <c r="L355" s="1312"/>
      <c r="M355" s="1312"/>
      <c r="N355" s="1312"/>
      <c r="O355" s="1312"/>
      <c r="P355" s="1312"/>
      <c r="Q355" s="1312"/>
      <c r="R355" s="1312"/>
      <c r="S355" s="1312"/>
      <c r="T355" s="1312"/>
      <c r="U355" s="1312"/>
      <c r="V355" s="1312"/>
      <c r="W355" s="1312"/>
      <c r="X355" s="1312"/>
      <c r="Y355" s="1312"/>
      <c r="Z355" s="1312"/>
      <c r="AA355" s="1312"/>
      <c r="AB355" s="1313"/>
      <c r="AC355" s="300"/>
      <c r="AD355" s="270" t="s">
        <v>7</v>
      </c>
      <c r="AE355" s="262"/>
      <c r="AF355" s="272" t="str">
        <f t="shared" si="109"/>
        <v>Baik</v>
      </c>
      <c r="AG355" s="271"/>
      <c r="AH355" s="271"/>
      <c r="AI355" s="271"/>
      <c r="AJ355" s="262"/>
      <c r="AK355" s="263">
        <f t="shared" si="110"/>
        <v>1</v>
      </c>
      <c r="AL355" s="263">
        <f t="shared" si="6"/>
        <v>3</v>
      </c>
      <c r="AM355" s="263">
        <f t="shared" si="111"/>
        <v>3</v>
      </c>
      <c r="AN355" s="87"/>
      <c r="AO355" s="87"/>
      <c r="AP355" s="87"/>
      <c r="AQ355" s="87"/>
      <c r="AR355" s="87"/>
      <c r="AS355" s="19"/>
      <c r="AT355" s="19"/>
      <c r="AU355" s="19"/>
      <c r="AV355" s="19"/>
      <c r="AW355" s="19"/>
      <c r="AX355" s="19"/>
      <c r="AY355" s="19"/>
      <c r="AZ355" s="19"/>
      <c r="BA355" s="19"/>
      <c r="BB355" s="19"/>
      <c r="BC355" s="19"/>
      <c r="BD355" s="19"/>
      <c r="BE355" s="19"/>
      <c r="BF355" s="19"/>
      <c r="BG355" s="19"/>
      <c r="BH355" s="19"/>
      <c r="BI355" s="19"/>
      <c r="BJ355" s="19"/>
      <c r="BK355" s="19"/>
      <c r="BL355" s="19"/>
    </row>
    <row r="356" spans="1:64" ht="30" customHeight="1">
      <c r="A356" s="83"/>
      <c r="B356" s="83"/>
      <c r="C356" s="444"/>
      <c r="D356" s="345"/>
      <c r="E356" s="466"/>
      <c r="F356" s="275" t="s">
        <v>288</v>
      </c>
      <c r="G356" s="1371" t="s">
        <v>802</v>
      </c>
      <c r="H356" s="1287"/>
      <c r="I356" s="1287"/>
      <c r="J356" s="1287"/>
      <c r="K356" s="1287"/>
      <c r="L356" s="1287"/>
      <c r="M356" s="1287"/>
      <c r="N356" s="1287"/>
      <c r="O356" s="1287"/>
      <c r="P356" s="1287"/>
      <c r="Q356" s="1287"/>
      <c r="R356" s="1287"/>
      <c r="S356" s="1287"/>
      <c r="T356" s="1287"/>
      <c r="U356" s="1287"/>
      <c r="V356" s="1287"/>
      <c r="W356" s="1287"/>
      <c r="X356" s="1287"/>
      <c r="Y356" s="1287"/>
      <c r="Z356" s="1287"/>
      <c r="AA356" s="1287"/>
      <c r="AB356" s="1293"/>
      <c r="AC356" s="261"/>
      <c r="AD356" s="270" t="s">
        <v>7</v>
      </c>
      <c r="AE356" s="262"/>
      <c r="AF356" s="272" t="str">
        <f t="shared" si="109"/>
        <v>Baik</v>
      </c>
      <c r="AG356" s="271"/>
      <c r="AH356" s="271"/>
      <c r="AI356" s="271"/>
      <c r="AJ356" s="262"/>
      <c r="AK356" s="263">
        <f t="shared" si="110"/>
        <v>1</v>
      </c>
      <c r="AL356" s="263">
        <f t="shared" si="6"/>
        <v>3</v>
      </c>
      <c r="AM356" s="263">
        <f t="shared" si="111"/>
        <v>3</v>
      </c>
      <c r="AN356" s="87"/>
      <c r="AO356" s="87"/>
      <c r="AP356" s="87"/>
      <c r="AQ356" s="87"/>
      <c r="AR356" s="87"/>
      <c r="AS356" s="19"/>
      <c r="AT356" s="19"/>
      <c r="AU356" s="19"/>
      <c r="AV356" s="19"/>
      <c r="AW356" s="19"/>
      <c r="AX356" s="19"/>
      <c r="AY356" s="19"/>
      <c r="AZ356" s="19"/>
      <c r="BA356" s="19"/>
      <c r="BB356" s="19"/>
      <c r="BC356" s="19"/>
      <c r="BD356" s="19"/>
      <c r="BE356" s="19"/>
      <c r="BF356" s="19"/>
      <c r="BG356" s="19"/>
      <c r="BH356" s="19"/>
      <c r="BI356" s="19"/>
      <c r="BJ356" s="19"/>
      <c r="BK356" s="19"/>
      <c r="BL356" s="19"/>
    </row>
    <row r="357" spans="1:64" ht="24" hidden="1" customHeight="1">
      <c r="A357" s="83"/>
      <c r="B357" s="83"/>
      <c r="C357" s="444"/>
      <c r="D357" s="345"/>
      <c r="E357" s="430"/>
      <c r="F357" s="419"/>
      <c r="G357" s="1371"/>
      <c r="H357" s="1287"/>
      <c r="I357" s="1287"/>
      <c r="J357" s="1287"/>
      <c r="K357" s="1287"/>
      <c r="L357" s="1287"/>
      <c r="M357" s="1287"/>
      <c r="N357" s="1287"/>
      <c r="O357" s="1287"/>
      <c r="P357" s="1287"/>
      <c r="Q357" s="1287"/>
      <c r="R357" s="1287"/>
      <c r="S357" s="1287"/>
      <c r="T357" s="1287"/>
      <c r="U357" s="1287"/>
      <c r="V357" s="1287"/>
      <c r="W357" s="1287"/>
      <c r="X357" s="1287"/>
      <c r="Y357" s="1287"/>
      <c r="Z357" s="1287"/>
      <c r="AA357" s="1287"/>
      <c r="AB357" s="1293"/>
      <c r="AC357" s="261"/>
      <c r="AD357" s="270" t="s">
        <v>7</v>
      </c>
      <c r="AE357" s="262"/>
      <c r="AF357" s="272" t="str">
        <f t="shared" si="109"/>
        <v>Baik</v>
      </c>
      <c r="AG357" s="271"/>
      <c r="AH357" s="271"/>
      <c r="AI357" s="271"/>
      <c r="AJ357" s="262"/>
      <c r="AK357" s="263">
        <f t="shared" si="110"/>
        <v>0</v>
      </c>
      <c r="AL357" s="263">
        <f t="shared" si="6"/>
        <v>3</v>
      </c>
      <c r="AM357" s="263">
        <f t="shared" si="111"/>
        <v>0</v>
      </c>
      <c r="AN357" s="87"/>
      <c r="AO357" s="87"/>
      <c r="AP357" s="87"/>
      <c r="AQ357" s="87"/>
      <c r="AR357" s="87"/>
      <c r="AS357" s="19"/>
      <c r="AT357" s="19"/>
      <c r="AU357" s="19"/>
      <c r="AV357" s="19"/>
      <c r="AW357" s="19"/>
      <c r="AX357" s="19"/>
      <c r="AY357" s="19"/>
      <c r="AZ357" s="19"/>
      <c r="BA357" s="19"/>
      <c r="BB357" s="19"/>
      <c r="BC357" s="19"/>
      <c r="BD357" s="19"/>
      <c r="BE357" s="19"/>
      <c r="BF357" s="19"/>
      <c r="BG357" s="19"/>
      <c r="BH357" s="19"/>
      <c r="BI357" s="19"/>
      <c r="BJ357" s="19"/>
      <c r="BK357" s="19"/>
      <c r="BL357" s="19"/>
    </row>
    <row r="358" spans="1:64" ht="24" hidden="1" customHeight="1">
      <c r="A358" s="83"/>
      <c r="B358" s="83"/>
      <c r="C358" s="444"/>
      <c r="D358" s="345"/>
      <c r="E358" s="431"/>
      <c r="F358" s="419"/>
      <c r="G358" s="1371"/>
      <c r="H358" s="1287"/>
      <c r="I358" s="1287"/>
      <c r="J358" s="1287"/>
      <c r="K358" s="1287"/>
      <c r="L358" s="1287"/>
      <c r="M358" s="1287"/>
      <c r="N358" s="1287"/>
      <c r="O358" s="1287"/>
      <c r="P358" s="1287"/>
      <c r="Q358" s="1287"/>
      <c r="R358" s="1287"/>
      <c r="S358" s="1287"/>
      <c r="T358" s="1287"/>
      <c r="U358" s="1287"/>
      <c r="V358" s="1287"/>
      <c r="W358" s="1287"/>
      <c r="X358" s="1287"/>
      <c r="Y358" s="1287"/>
      <c r="Z358" s="1287"/>
      <c r="AA358" s="1287"/>
      <c r="AB358" s="1293"/>
      <c r="AC358" s="261"/>
      <c r="AD358" s="270" t="s">
        <v>7</v>
      </c>
      <c r="AE358" s="262"/>
      <c r="AF358" s="272" t="str">
        <f t="shared" si="109"/>
        <v>Baik</v>
      </c>
      <c r="AG358" s="271"/>
      <c r="AH358" s="271"/>
      <c r="AI358" s="271"/>
      <c r="AJ358" s="262"/>
      <c r="AK358" s="263">
        <f t="shared" si="110"/>
        <v>0</v>
      </c>
      <c r="AL358" s="263">
        <f t="shared" si="6"/>
        <v>3</v>
      </c>
      <c r="AM358" s="263">
        <f t="shared" si="111"/>
        <v>0</v>
      </c>
      <c r="AN358" s="87"/>
      <c r="AO358" s="87"/>
      <c r="AP358" s="87"/>
      <c r="AQ358" s="87"/>
      <c r="AR358" s="87"/>
      <c r="AS358" s="19"/>
      <c r="AT358" s="19"/>
      <c r="AU358" s="19"/>
      <c r="AV358" s="19"/>
      <c r="AW358" s="19"/>
      <c r="AX358" s="19"/>
      <c r="AY358" s="19"/>
      <c r="AZ358" s="19"/>
      <c r="BA358" s="19"/>
      <c r="BB358" s="19"/>
      <c r="BC358" s="19"/>
      <c r="BD358" s="19"/>
      <c r="BE358" s="19"/>
      <c r="BF358" s="19"/>
      <c r="BG358" s="19"/>
      <c r="BH358" s="19"/>
      <c r="BI358" s="19"/>
      <c r="BJ358" s="19"/>
      <c r="BK358" s="19"/>
      <c r="BL358" s="19"/>
    </row>
    <row r="359" spans="1:64" ht="18" hidden="1" customHeight="1">
      <c r="A359" s="83"/>
      <c r="B359" s="83"/>
      <c r="C359" s="444"/>
      <c r="D359" s="345"/>
      <c r="E359" s="431"/>
      <c r="F359" s="419"/>
      <c r="G359" s="1371"/>
      <c r="H359" s="1287"/>
      <c r="I359" s="1287"/>
      <c r="J359" s="1287"/>
      <c r="K359" s="1287"/>
      <c r="L359" s="1287"/>
      <c r="M359" s="1287"/>
      <c r="N359" s="1287"/>
      <c r="O359" s="1287"/>
      <c r="P359" s="1287"/>
      <c r="Q359" s="1287"/>
      <c r="R359" s="1287"/>
      <c r="S359" s="1287"/>
      <c r="T359" s="1287"/>
      <c r="U359" s="1287"/>
      <c r="V359" s="1287"/>
      <c r="W359" s="1287"/>
      <c r="X359" s="1287"/>
      <c r="Y359" s="1287"/>
      <c r="Z359" s="1287"/>
      <c r="AA359" s="1287"/>
      <c r="AB359" s="1293"/>
      <c r="AC359" s="261"/>
      <c r="AD359" s="270" t="s">
        <v>7</v>
      </c>
      <c r="AE359" s="262"/>
      <c r="AF359" s="272" t="str">
        <f t="shared" si="109"/>
        <v>Baik</v>
      </c>
      <c r="AG359" s="271"/>
      <c r="AH359" s="271"/>
      <c r="AI359" s="271"/>
      <c r="AJ359" s="262"/>
      <c r="AK359" s="263">
        <f>SUM(AK352:AK358)</f>
        <v>5</v>
      </c>
      <c r="AL359" s="263">
        <f t="shared" si="6"/>
        <v>3</v>
      </c>
      <c r="AM359" s="263">
        <f>SUM(AM352:AM358)</f>
        <v>15</v>
      </c>
      <c r="AN359" s="337">
        <f>AM359/(AK359*4)*(100)</f>
        <v>75</v>
      </c>
      <c r="AO359" s="294">
        <f>IF(AN359&gt;=75,2,IF(AN359&gt;=33,1,0))</f>
        <v>2</v>
      </c>
      <c r="AP359" s="87"/>
      <c r="AQ359" s="87"/>
      <c r="AR359" s="87"/>
      <c r="AS359" s="19"/>
      <c r="AT359" s="19"/>
      <c r="AU359" s="19"/>
      <c r="AV359" s="19"/>
      <c r="AW359" s="19"/>
      <c r="AX359" s="19"/>
      <c r="AY359" s="19"/>
      <c r="AZ359" s="19"/>
      <c r="BA359" s="19"/>
      <c r="BB359" s="19"/>
      <c r="BC359" s="19"/>
      <c r="BD359" s="19"/>
      <c r="BE359" s="19"/>
      <c r="BF359" s="19"/>
      <c r="BG359" s="19"/>
      <c r="BH359" s="19"/>
      <c r="BI359" s="19"/>
      <c r="BJ359" s="19"/>
      <c r="BK359" s="19"/>
      <c r="BL359" s="19"/>
    </row>
    <row r="360" spans="1:64" ht="30" customHeight="1">
      <c r="A360" s="83"/>
      <c r="B360" s="83"/>
      <c r="C360" s="444"/>
      <c r="D360" s="297" t="s">
        <v>803</v>
      </c>
      <c r="E360" s="1374" t="s">
        <v>804</v>
      </c>
      <c r="F360" s="1287"/>
      <c r="G360" s="1287"/>
      <c r="H360" s="1287"/>
      <c r="I360" s="1287"/>
      <c r="J360" s="1287"/>
      <c r="K360" s="1287"/>
      <c r="L360" s="1287"/>
      <c r="M360" s="1287"/>
      <c r="N360" s="1287"/>
      <c r="O360" s="1287"/>
      <c r="P360" s="1287"/>
      <c r="Q360" s="1287"/>
      <c r="R360" s="1287"/>
      <c r="S360" s="1287"/>
      <c r="T360" s="1287"/>
      <c r="U360" s="1287"/>
      <c r="V360" s="1287"/>
      <c r="W360" s="1287"/>
      <c r="X360" s="1287"/>
      <c r="Y360" s="1287"/>
      <c r="Z360" s="1287"/>
      <c r="AA360" s="1287"/>
      <c r="AB360" s="1287"/>
      <c r="AC360" s="261"/>
      <c r="AD360" s="270"/>
      <c r="AE360" s="273"/>
      <c r="AF360" s="271"/>
      <c r="AG360" s="271"/>
      <c r="AH360" s="271"/>
      <c r="AI360" s="271"/>
      <c r="AJ360" s="262"/>
      <c r="AK360" s="263"/>
      <c r="AL360" s="263" t="str">
        <f t="shared" si="6"/>
        <v>0</v>
      </c>
      <c r="AM360" s="263"/>
      <c r="AN360" s="87"/>
      <c r="AO360" s="87"/>
      <c r="AP360" s="87"/>
      <c r="AQ360" s="87"/>
      <c r="AR360" s="87"/>
      <c r="AS360" s="19"/>
      <c r="AT360" s="19"/>
      <c r="AU360" s="19"/>
      <c r="AV360" s="19"/>
      <c r="AW360" s="19"/>
      <c r="AX360" s="19"/>
      <c r="AY360" s="19"/>
      <c r="AZ360" s="19"/>
      <c r="BA360" s="19"/>
      <c r="BB360" s="19"/>
      <c r="BC360" s="19"/>
      <c r="BD360" s="19"/>
      <c r="BE360" s="19"/>
      <c r="BF360" s="19"/>
      <c r="BG360" s="19"/>
      <c r="BH360" s="19"/>
      <c r="BI360" s="19"/>
      <c r="BJ360" s="19"/>
      <c r="BK360" s="19"/>
      <c r="BL360" s="19"/>
    </row>
    <row r="361" spans="1:64" ht="19.5" customHeight="1">
      <c r="A361" s="83"/>
      <c r="B361" s="83"/>
      <c r="C361" s="444"/>
      <c r="D361" s="345"/>
      <c r="E361" s="379" t="s">
        <v>538</v>
      </c>
      <c r="F361" s="275" t="s">
        <v>50</v>
      </c>
      <c r="G361" s="1371" t="s">
        <v>805</v>
      </c>
      <c r="H361" s="1287"/>
      <c r="I361" s="1287"/>
      <c r="J361" s="1287"/>
      <c r="K361" s="1287"/>
      <c r="L361" s="1287"/>
      <c r="M361" s="1287"/>
      <c r="N361" s="1287"/>
      <c r="O361" s="1287"/>
      <c r="P361" s="1287"/>
      <c r="Q361" s="1287"/>
      <c r="R361" s="1287"/>
      <c r="S361" s="1287"/>
      <c r="T361" s="1287"/>
      <c r="U361" s="1287"/>
      <c r="V361" s="1287"/>
      <c r="W361" s="1287"/>
      <c r="X361" s="1287"/>
      <c r="Y361" s="1287"/>
      <c r="Z361" s="1287"/>
      <c r="AA361" s="1287"/>
      <c r="AB361" s="1293"/>
      <c r="AC361" s="261"/>
      <c r="AD361" s="270" t="s">
        <v>7</v>
      </c>
      <c r="AE361" s="262"/>
      <c r="AF361" s="272" t="str">
        <f t="shared" ref="AF361:AF367" si="112">IF(AD361="A","Sempurna",IF(AD361="A-","mendekati sempurna",IF(AD361="B+","Baik sekali",IF(AD361="B","Baik",IF(AD361="B-","Memadai, hampir baik",IF(AD361="C+","Memadai, cukup plus",IF(AD361="C","Cukup",IF(AD361="D","Kurang","Tak ada bukti kinerja"))))))))</f>
        <v>Baik</v>
      </c>
      <c r="AG361" s="271"/>
      <c r="AH361" s="271"/>
      <c r="AI361" s="271"/>
      <c r="AJ361" s="262"/>
      <c r="AK361" s="263">
        <f t="shared" ref="AK361:AK366" si="113">COUNTA(G361)</f>
        <v>1</v>
      </c>
      <c r="AL361" s="263">
        <f t="shared" si="6"/>
        <v>3</v>
      </c>
      <c r="AM361" s="263">
        <f t="shared" ref="AM361:AM366" si="114">AK361*AL361</f>
        <v>3</v>
      </c>
      <c r="AN361" s="87"/>
      <c r="AO361" s="87"/>
      <c r="AP361" s="87"/>
      <c r="AQ361" s="87"/>
      <c r="AR361" s="87"/>
      <c r="AS361" s="19"/>
      <c r="AT361" s="19"/>
      <c r="AU361" s="19"/>
      <c r="AV361" s="19"/>
      <c r="AW361" s="19"/>
      <c r="AX361" s="19"/>
      <c r="AY361" s="19"/>
      <c r="AZ361" s="19"/>
      <c r="BA361" s="19"/>
      <c r="BB361" s="19"/>
      <c r="BC361" s="19"/>
      <c r="BD361" s="19"/>
      <c r="BE361" s="19"/>
      <c r="BF361" s="19"/>
      <c r="BG361" s="19"/>
      <c r="BH361" s="19"/>
      <c r="BI361" s="19"/>
      <c r="BJ361" s="19"/>
      <c r="BK361" s="19"/>
      <c r="BL361" s="19"/>
    </row>
    <row r="362" spans="1:64" ht="30" customHeight="1">
      <c r="A362" s="83"/>
      <c r="B362" s="83"/>
      <c r="C362" s="444"/>
      <c r="D362" s="345"/>
      <c r="E362" s="466"/>
      <c r="F362" s="275" t="s">
        <v>52</v>
      </c>
      <c r="G362" s="1387" t="s">
        <v>806</v>
      </c>
      <c r="H362" s="1287"/>
      <c r="I362" s="1287"/>
      <c r="J362" s="1287"/>
      <c r="K362" s="1287"/>
      <c r="L362" s="1287"/>
      <c r="M362" s="1287"/>
      <c r="N362" s="1287"/>
      <c r="O362" s="1287"/>
      <c r="P362" s="1287"/>
      <c r="Q362" s="1287"/>
      <c r="R362" s="1287"/>
      <c r="S362" s="1287"/>
      <c r="T362" s="1287"/>
      <c r="U362" s="1287"/>
      <c r="V362" s="1287"/>
      <c r="W362" s="1287"/>
      <c r="X362" s="1287"/>
      <c r="Y362" s="1287"/>
      <c r="Z362" s="1287"/>
      <c r="AA362" s="1287"/>
      <c r="AB362" s="1293"/>
      <c r="AC362" s="344"/>
      <c r="AD362" s="270" t="s">
        <v>7</v>
      </c>
      <c r="AE362" s="262"/>
      <c r="AF362" s="272" t="str">
        <f t="shared" si="112"/>
        <v>Baik</v>
      </c>
      <c r="AG362" s="271"/>
      <c r="AH362" s="271"/>
      <c r="AI362" s="271"/>
      <c r="AJ362" s="262"/>
      <c r="AK362" s="263">
        <f t="shared" si="113"/>
        <v>1</v>
      </c>
      <c r="AL362" s="263">
        <f t="shared" si="6"/>
        <v>3</v>
      </c>
      <c r="AM362" s="263">
        <f t="shared" si="114"/>
        <v>3</v>
      </c>
      <c r="AN362" s="87"/>
      <c r="AO362" s="87"/>
      <c r="AP362" s="87"/>
      <c r="AQ362" s="87"/>
      <c r="AR362" s="87"/>
      <c r="AS362" s="19"/>
      <c r="AT362" s="19"/>
      <c r="AU362" s="19"/>
      <c r="AV362" s="19"/>
      <c r="AW362" s="19"/>
      <c r="AX362" s="19"/>
      <c r="AY362" s="19"/>
      <c r="AZ362" s="19"/>
      <c r="BA362" s="19"/>
      <c r="BB362" s="19"/>
      <c r="BC362" s="19"/>
      <c r="BD362" s="19"/>
      <c r="BE362" s="19"/>
      <c r="BF362" s="19"/>
      <c r="BG362" s="19"/>
      <c r="BH362" s="19"/>
      <c r="BI362" s="19"/>
      <c r="BJ362" s="19"/>
      <c r="BK362" s="19"/>
      <c r="BL362" s="19"/>
    </row>
    <row r="363" spans="1:64" ht="30" customHeight="1">
      <c r="A363" s="83"/>
      <c r="B363" s="83"/>
      <c r="C363" s="444"/>
      <c r="D363" s="345"/>
      <c r="E363" s="466"/>
      <c r="F363" s="465" t="s">
        <v>514</v>
      </c>
      <c r="G363" s="1391" t="s">
        <v>807</v>
      </c>
      <c r="H363" s="1312"/>
      <c r="I363" s="1312"/>
      <c r="J363" s="1312"/>
      <c r="K363" s="1312"/>
      <c r="L363" s="1312"/>
      <c r="M363" s="1312"/>
      <c r="N363" s="1312"/>
      <c r="O363" s="1312"/>
      <c r="P363" s="1312"/>
      <c r="Q363" s="1312"/>
      <c r="R363" s="1312"/>
      <c r="S363" s="1312"/>
      <c r="T363" s="1312"/>
      <c r="U363" s="1312"/>
      <c r="V363" s="1312"/>
      <c r="W363" s="1312"/>
      <c r="X363" s="1312"/>
      <c r="Y363" s="1312"/>
      <c r="Z363" s="1312"/>
      <c r="AA363" s="1312"/>
      <c r="AB363" s="1312"/>
      <c r="AC363" s="325"/>
      <c r="AD363" s="270" t="s">
        <v>7</v>
      </c>
      <c r="AE363" s="357"/>
      <c r="AF363" s="272" t="str">
        <f t="shared" si="112"/>
        <v>Baik</v>
      </c>
      <c r="AG363" s="271"/>
      <c r="AH363" s="271"/>
      <c r="AI363" s="271"/>
      <c r="AJ363" s="357"/>
      <c r="AK363" s="263">
        <f t="shared" si="113"/>
        <v>1</v>
      </c>
      <c r="AL363" s="263">
        <f t="shared" si="6"/>
        <v>3</v>
      </c>
      <c r="AM363" s="263">
        <f t="shared" si="114"/>
        <v>3</v>
      </c>
      <c r="AN363" s="87"/>
      <c r="AO363" s="87"/>
      <c r="AP363" s="87"/>
      <c r="AQ363" s="87"/>
      <c r="AR363" s="87"/>
      <c r="AS363" s="19"/>
      <c r="AT363" s="19"/>
      <c r="AU363" s="19"/>
      <c r="AV363" s="19"/>
      <c r="AW363" s="19"/>
      <c r="AX363" s="19"/>
      <c r="AY363" s="19"/>
      <c r="AZ363" s="19"/>
      <c r="BA363" s="19"/>
      <c r="BB363" s="19"/>
      <c r="BC363" s="19"/>
      <c r="BD363" s="19"/>
      <c r="BE363" s="19"/>
      <c r="BF363" s="19"/>
      <c r="BG363" s="19"/>
      <c r="BH363" s="19"/>
      <c r="BI363" s="19"/>
      <c r="BJ363" s="19"/>
      <c r="BK363" s="19"/>
      <c r="BL363" s="19"/>
    </row>
    <row r="364" spans="1:64" ht="30" customHeight="1">
      <c r="A364" s="83"/>
      <c r="B364" s="83"/>
      <c r="C364" s="444"/>
      <c r="D364" s="345"/>
      <c r="E364" s="466"/>
      <c r="F364" s="465" t="s">
        <v>629</v>
      </c>
      <c r="G364" s="1372" t="s">
        <v>808</v>
      </c>
      <c r="H364" s="1312"/>
      <c r="I364" s="1312"/>
      <c r="J364" s="1312"/>
      <c r="K364" s="1312"/>
      <c r="L364" s="1312"/>
      <c r="M364" s="1312"/>
      <c r="N364" s="1312"/>
      <c r="O364" s="1312"/>
      <c r="P364" s="1312"/>
      <c r="Q364" s="1312"/>
      <c r="R364" s="1312"/>
      <c r="S364" s="1312"/>
      <c r="T364" s="1312"/>
      <c r="U364" s="1312"/>
      <c r="V364" s="1312"/>
      <c r="W364" s="1312"/>
      <c r="X364" s="1312"/>
      <c r="Y364" s="1312"/>
      <c r="Z364" s="1312"/>
      <c r="AA364" s="1312"/>
      <c r="AB364" s="1312"/>
      <c r="AC364" s="300"/>
      <c r="AD364" s="270" t="s">
        <v>7</v>
      </c>
      <c r="AE364" s="262"/>
      <c r="AF364" s="272" t="str">
        <f t="shared" si="112"/>
        <v>Baik</v>
      </c>
      <c r="AG364" s="271"/>
      <c r="AH364" s="271"/>
      <c r="AI364" s="271"/>
      <c r="AJ364" s="262"/>
      <c r="AK364" s="263">
        <f t="shared" si="113"/>
        <v>1</v>
      </c>
      <c r="AL364" s="263">
        <f t="shared" si="6"/>
        <v>3</v>
      </c>
      <c r="AM364" s="263">
        <f t="shared" si="114"/>
        <v>3</v>
      </c>
      <c r="AN364" s="87"/>
      <c r="AO364" s="87"/>
      <c r="AP364" s="87"/>
      <c r="AQ364" s="87"/>
      <c r="AR364" s="87"/>
      <c r="AS364" s="19"/>
      <c r="AT364" s="19"/>
      <c r="AU364" s="19"/>
      <c r="AV364" s="19"/>
      <c r="AW364" s="19"/>
      <c r="AX364" s="19"/>
      <c r="AY364" s="19"/>
      <c r="AZ364" s="19"/>
      <c r="BA364" s="19"/>
      <c r="BB364" s="19"/>
      <c r="BC364" s="19"/>
      <c r="BD364" s="19"/>
      <c r="BE364" s="19"/>
      <c r="BF364" s="19"/>
      <c r="BG364" s="19"/>
      <c r="BH364" s="19"/>
      <c r="BI364" s="19"/>
      <c r="BJ364" s="19"/>
      <c r="BK364" s="19"/>
      <c r="BL364" s="19"/>
    </row>
    <row r="365" spans="1:64" ht="21.75" hidden="1" customHeight="1">
      <c r="A365" s="83"/>
      <c r="B365" s="83"/>
      <c r="C365" s="444"/>
      <c r="D365" s="345"/>
      <c r="E365" s="430"/>
      <c r="F365" s="412"/>
      <c r="G365" s="1371"/>
      <c r="H365" s="1287"/>
      <c r="I365" s="1287"/>
      <c r="J365" s="1287"/>
      <c r="K365" s="1287"/>
      <c r="L365" s="1287"/>
      <c r="M365" s="1287"/>
      <c r="N365" s="1287"/>
      <c r="O365" s="1287"/>
      <c r="P365" s="1287"/>
      <c r="Q365" s="1287"/>
      <c r="R365" s="1287"/>
      <c r="S365" s="1287"/>
      <c r="T365" s="1287"/>
      <c r="U365" s="1287"/>
      <c r="V365" s="1287"/>
      <c r="W365" s="1287"/>
      <c r="X365" s="1287"/>
      <c r="Y365" s="1287"/>
      <c r="Z365" s="1287"/>
      <c r="AA365" s="1287"/>
      <c r="AB365" s="1293"/>
      <c r="AC365" s="261"/>
      <c r="AD365" s="270" t="s">
        <v>7</v>
      </c>
      <c r="AE365" s="262"/>
      <c r="AF365" s="272" t="str">
        <f t="shared" si="112"/>
        <v>Baik</v>
      </c>
      <c r="AG365" s="271"/>
      <c r="AH365" s="271"/>
      <c r="AI365" s="271"/>
      <c r="AJ365" s="262"/>
      <c r="AK365" s="263">
        <f t="shared" si="113"/>
        <v>0</v>
      </c>
      <c r="AL365" s="263">
        <f t="shared" si="6"/>
        <v>3</v>
      </c>
      <c r="AM365" s="263">
        <f t="shared" si="114"/>
        <v>0</v>
      </c>
      <c r="AN365" s="87"/>
      <c r="AO365" s="87"/>
      <c r="AP365" s="87"/>
      <c r="AQ365" s="87"/>
      <c r="AR365" s="87"/>
      <c r="AS365" s="19"/>
      <c r="AT365" s="19"/>
      <c r="AU365" s="19"/>
      <c r="AV365" s="19"/>
      <c r="AW365" s="19"/>
      <c r="AX365" s="19"/>
      <c r="AY365" s="19"/>
      <c r="AZ365" s="19"/>
      <c r="BA365" s="19"/>
      <c r="BB365" s="19"/>
      <c r="BC365" s="19"/>
      <c r="BD365" s="19"/>
      <c r="BE365" s="19"/>
      <c r="BF365" s="19"/>
      <c r="BG365" s="19"/>
      <c r="BH365" s="19"/>
      <c r="BI365" s="19"/>
      <c r="BJ365" s="19"/>
      <c r="BK365" s="19"/>
      <c r="BL365" s="19"/>
    </row>
    <row r="366" spans="1:64" ht="21.75" hidden="1" customHeight="1">
      <c r="A366" s="83"/>
      <c r="B366" s="83"/>
      <c r="C366" s="444"/>
      <c r="D366" s="345"/>
      <c r="E366" s="431"/>
      <c r="F366" s="412"/>
      <c r="G366" s="1371"/>
      <c r="H366" s="1287"/>
      <c r="I366" s="1287"/>
      <c r="J366" s="1287"/>
      <c r="K366" s="1287"/>
      <c r="L366" s="1287"/>
      <c r="M366" s="1287"/>
      <c r="N366" s="1287"/>
      <c r="O366" s="1287"/>
      <c r="P366" s="1287"/>
      <c r="Q366" s="1287"/>
      <c r="R366" s="1287"/>
      <c r="S366" s="1287"/>
      <c r="T366" s="1287"/>
      <c r="U366" s="1287"/>
      <c r="V366" s="1287"/>
      <c r="W366" s="1287"/>
      <c r="X366" s="1287"/>
      <c r="Y366" s="1287"/>
      <c r="Z366" s="1287"/>
      <c r="AA366" s="1287"/>
      <c r="AB366" s="1293"/>
      <c r="AC366" s="261"/>
      <c r="AD366" s="270" t="s">
        <v>7</v>
      </c>
      <c r="AE366" s="262"/>
      <c r="AF366" s="272" t="str">
        <f t="shared" si="112"/>
        <v>Baik</v>
      </c>
      <c r="AG366" s="271"/>
      <c r="AH366" s="271"/>
      <c r="AI366" s="271"/>
      <c r="AJ366" s="262"/>
      <c r="AK366" s="263">
        <f t="shared" si="113"/>
        <v>0</v>
      </c>
      <c r="AL366" s="263">
        <f t="shared" si="6"/>
        <v>3</v>
      </c>
      <c r="AM366" s="263">
        <f t="shared" si="114"/>
        <v>0</v>
      </c>
      <c r="AN366" s="87"/>
      <c r="AO366" s="87"/>
      <c r="AP366" s="87"/>
      <c r="AQ366" s="87"/>
      <c r="AR366" s="87"/>
      <c r="AS366" s="19"/>
      <c r="AT366" s="19"/>
      <c r="AU366" s="19"/>
      <c r="AV366" s="19"/>
      <c r="AW366" s="19"/>
      <c r="AX366" s="19"/>
      <c r="AY366" s="19"/>
      <c r="AZ366" s="19"/>
      <c r="BA366" s="19"/>
      <c r="BB366" s="19"/>
      <c r="BC366" s="19"/>
      <c r="BD366" s="19"/>
      <c r="BE366" s="19"/>
      <c r="BF366" s="19"/>
      <c r="BG366" s="19"/>
      <c r="BH366" s="19"/>
      <c r="BI366" s="19"/>
      <c r="BJ366" s="19"/>
      <c r="BK366" s="19"/>
      <c r="BL366" s="19"/>
    </row>
    <row r="367" spans="1:64" ht="18" hidden="1" customHeight="1">
      <c r="A367" s="83"/>
      <c r="B367" s="83"/>
      <c r="C367" s="444"/>
      <c r="D367" s="345"/>
      <c r="E367" s="430"/>
      <c r="F367" s="470"/>
      <c r="G367" s="471"/>
      <c r="H367" s="471"/>
      <c r="I367" s="471"/>
      <c r="J367" s="471"/>
      <c r="K367" s="471"/>
      <c r="L367" s="471"/>
      <c r="M367" s="471"/>
      <c r="N367" s="434"/>
      <c r="O367" s="262"/>
      <c r="P367" s="262"/>
      <c r="Q367" s="262"/>
      <c r="R367" s="262"/>
      <c r="S367" s="262"/>
      <c r="T367" s="262"/>
      <c r="U367" s="262"/>
      <c r="V367" s="262"/>
      <c r="W367" s="262"/>
      <c r="X367" s="262"/>
      <c r="Y367" s="262"/>
      <c r="Z367" s="262"/>
      <c r="AA367" s="262"/>
      <c r="AB367" s="262"/>
      <c r="AC367" s="443"/>
      <c r="AD367" s="270" t="s">
        <v>7</v>
      </c>
      <c r="AE367" s="262"/>
      <c r="AF367" s="272" t="str">
        <f t="shared" si="112"/>
        <v>Baik</v>
      </c>
      <c r="AG367" s="271"/>
      <c r="AH367" s="271"/>
      <c r="AI367" s="271"/>
      <c r="AJ367" s="262"/>
      <c r="AK367" s="263">
        <f>SUM(AK361:AK366)</f>
        <v>4</v>
      </c>
      <c r="AL367" s="263">
        <f t="shared" si="6"/>
        <v>3</v>
      </c>
      <c r="AM367" s="263">
        <f>SUM(AM361:AM366)</f>
        <v>12</v>
      </c>
      <c r="AN367" s="337">
        <f>AM367/(AK367*4)*(100)</f>
        <v>75</v>
      </c>
      <c r="AO367" s="294">
        <f>IF(AN367&gt;=75,2,IF(AN367&gt;=33,1,0))</f>
        <v>2</v>
      </c>
      <c r="AP367" s="87"/>
      <c r="AQ367" s="87"/>
      <c r="AR367" s="87"/>
      <c r="AS367" s="19"/>
      <c r="AT367" s="19"/>
      <c r="AU367" s="19"/>
      <c r="AV367" s="19"/>
      <c r="AW367" s="19"/>
      <c r="AX367" s="19"/>
      <c r="AY367" s="19"/>
      <c r="AZ367" s="19"/>
      <c r="BA367" s="19"/>
      <c r="BB367" s="19"/>
      <c r="BC367" s="19"/>
      <c r="BD367" s="19"/>
      <c r="BE367" s="19"/>
      <c r="BF367" s="19"/>
      <c r="BG367" s="19"/>
      <c r="BH367" s="19"/>
      <c r="BI367" s="19"/>
      <c r="BJ367" s="19"/>
      <c r="BK367" s="19"/>
      <c r="BL367" s="19"/>
    </row>
    <row r="368" spans="1:64" ht="30" customHeight="1">
      <c r="A368" s="83"/>
      <c r="B368" s="83"/>
      <c r="C368" s="444"/>
      <c r="D368" s="391" t="s">
        <v>809</v>
      </c>
      <c r="E368" s="1374" t="s">
        <v>810</v>
      </c>
      <c r="F368" s="1287"/>
      <c r="G368" s="1287"/>
      <c r="H368" s="1287"/>
      <c r="I368" s="1287"/>
      <c r="J368" s="1287"/>
      <c r="K368" s="1287"/>
      <c r="L368" s="1287"/>
      <c r="M368" s="1287"/>
      <c r="N368" s="1287"/>
      <c r="O368" s="1287"/>
      <c r="P368" s="1287"/>
      <c r="Q368" s="1287"/>
      <c r="R368" s="1287"/>
      <c r="S368" s="1287"/>
      <c r="T368" s="1287"/>
      <c r="U368" s="1287"/>
      <c r="V368" s="1287"/>
      <c r="W368" s="1287"/>
      <c r="X368" s="1287"/>
      <c r="Y368" s="1287"/>
      <c r="Z368" s="1287"/>
      <c r="AA368" s="1287"/>
      <c r="AB368" s="1287"/>
      <c r="AC368" s="261"/>
      <c r="AD368" s="270"/>
      <c r="AE368" s="273"/>
      <c r="AF368" s="271"/>
      <c r="AG368" s="271"/>
      <c r="AH368" s="271"/>
      <c r="AI368" s="271"/>
      <c r="AJ368" s="262"/>
      <c r="AK368" s="263"/>
      <c r="AL368" s="263" t="str">
        <f t="shared" si="6"/>
        <v>0</v>
      </c>
      <c r="AM368" s="263"/>
      <c r="AN368" s="87"/>
      <c r="AO368" s="87"/>
      <c r="AP368" s="87"/>
      <c r="AQ368" s="87"/>
      <c r="AR368" s="87"/>
      <c r="AS368" s="19"/>
      <c r="AT368" s="19"/>
      <c r="AU368" s="19"/>
      <c r="AV368" s="19"/>
      <c r="AW368" s="19"/>
      <c r="AX368" s="19"/>
      <c r="AY368" s="19"/>
      <c r="AZ368" s="19"/>
      <c r="BA368" s="19"/>
      <c r="BB368" s="19"/>
      <c r="BC368" s="19"/>
      <c r="BD368" s="19"/>
      <c r="BE368" s="19"/>
      <c r="BF368" s="19"/>
      <c r="BG368" s="19"/>
      <c r="BH368" s="19"/>
      <c r="BI368" s="19"/>
      <c r="BJ368" s="19"/>
      <c r="BK368" s="19"/>
      <c r="BL368" s="19"/>
    </row>
    <row r="369" spans="1:64" ht="30" customHeight="1">
      <c r="A369" s="83"/>
      <c r="B369" s="83"/>
      <c r="C369" s="444"/>
      <c r="D369" s="345"/>
      <c r="E369" s="382" t="s">
        <v>538</v>
      </c>
      <c r="F369" s="267" t="s">
        <v>50</v>
      </c>
      <c r="G369" s="1372" t="s">
        <v>811</v>
      </c>
      <c r="H369" s="1312"/>
      <c r="I369" s="1312"/>
      <c r="J369" s="1312"/>
      <c r="K369" s="1312"/>
      <c r="L369" s="1312"/>
      <c r="M369" s="1312"/>
      <c r="N369" s="1312"/>
      <c r="O369" s="1312"/>
      <c r="P369" s="1312"/>
      <c r="Q369" s="1312"/>
      <c r="R369" s="1312"/>
      <c r="S369" s="1312"/>
      <c r="T369" s="1312"/>
      <c r="U369" s="1312"/>
      <c r="V369" s="1312"/>
      <c r="W369" s="1312"/>
      <c r="X369" s="1312"/>
      <c r="Y369" s="1312"/>
      <c r="Z369" s="1312"/>
      <c r="AA369" s="1312"/>
      <c r="AB369" s="1312"/>
      <c r="AC369" s="261"/>
      <c r="AD369" s="270" t="s">
        <v>7</v>
      </c>
      <c r="AE369" s="262"/>
      <c r="AF369" s="272" t="str">
        <f t="shared" ref="AF369:AF374" si="115">IF(AD369="A","Sempurna",IF(AD369="A-","mendekati sempurna",IF(AD369="B+","Baik sekali",IF(AD369="B","Baik",IF(AD369="B-","Memadai, hampir baik",IF(AD369="C+","Memadai, cukup plus",IF(AD369="C","Cukup",IF(AD369="D","Kurang","Tak ada bukti kinerja"))))))))</f>
        <v>Baik</v>
      </c>
      <c r="AG369" s="271"/>
      <c r="AH369" s="271"/>
      <c r="AI369" s="271"/>
      <c r="AJ369" s="262"/>
      <c r="AK369" s="263">
        <f t="shared" ref="AK369:AK373" si="116">COUNTA(G369)</f>
        <v>1</v>
      </c>
      <c r="AL369" s="263">
        <f t="shared" si="6"/>
        <v>3</v>
      </c>
      <c r="AM369" s="263">
        <f t="shared" ref="AM369:AM373" si="117">AK369*AL369</f>
        <v>3</v>
      </c>
      <c r="AN369" s="87"/>
      <c r="AO369" s="87"/>
      <c r="AP369" s="87"/>
      <c r="AQ369" s="87"/>
      <c r="AR369" s="87"/>
      <c r="AS369" s="19"/>
      <c r="AT369" s="19"/>
      <c r="AU369" s="19"/>
      <c r="AV369" s="19"/>
      <c r="AW369" s="19"/>
      <c r="AX369" s="19"/>
      <c r="AY369" s="19"/>
      <c r="AZ369" s="19"/>
      <c r="BA369" s="19"/>
      <c r="BB369" s="19"/>
      <c r="BC369" s="19"/>
      <c r="BD369" s="19"/>
      <c r="BE369" s="19"/>
      <c r="BF369" s="19"/>
      <c r="BG369" s="19"/>
      <c r="BH369" s="19"/>
      <c r="BI369" s="19"/>
      <c r="BJ369" s="19"/>
      <c r="BK369" s="19"/>
      <c r="BL369" s="19"/>
    </row>
    <row r="370" spans="1:64" ht="30" customHeight="1">
      <c r="A370" s="83"/>
      <c r="B370" s="83"/>
      <c r="C370" s="444"/>
      <c r="D370" s="345"/>
      <c r="E370" s="466"/>
      <c r="F370" s="275" t="s">
        <v>52</v>
      </c>
      <c r="G370" s="1371" t="s">
        <v>812</v>
      </c>
      <c r="H370" s="1287"/>
      <c r="I370" s="1287"/>
      <c r="J370" s="1287"/>
      <c r="K370" s="1287"/>
      <c r="L370" s="1287"/>
      <c r="M370" s="1287"/>
      <c r="N370" s="1287"/>
      <c r="O370" s="1287"/>
      <c r="P370" s="1287"/>
      <c r="Q370" s="1287"/>
      <c r="R370" s="1287"/>
      <c r="S370" s="1287"/>
      <c r="T370" s="1287"/>
      <c r="U370" s="1287"/>
      <c r="V370" s="1287"/>
      <c r="W370" s="1287"/>
      <c r="X370" s="1287"/>
      <c r="Y370" s="1287"/>
      <c r="Z370" s="1287"/>
      <c r="AA370" s="1287"/>
      <c r="AB370" s="1287"/>
      <c r="AC370" s="261"/>
      <c r="AD370" s="270" t="s">
        <v>7</v>
      </c>
      <c r="AE370" s="262"/>
      <c r="AF370" s="272" t="str">
        <f t="shared" si="115"/>
        <v>Baik</v>
      </c>
      <c r="AG370" s="271"/>
      <c r="AH370" s="271"/>
      <c r="AI370" s="271"/>
      <c r="AJ370" s="262"/>
      <c r="AK370" s="263">
        <f t="shared" si="116"/>
        <v>1</v>
      </c>
      <c r="AL370" s="263">
        <f t="shared" si="6"/>
        <v>3</v>
      </c>
      <c r="AM370" s="263">
        <f t="shared" si="117"/>
        <v>3</v>
      </c>
      <c r="AN370" s="87"/>
      <c r="AO370" s="87"/>
      <c r="AP370" s="87"/>
      <c r="AQ370" s="87"/>
      <c r="AR370" s="87"/>
      <c r="AS370" s="19"/>
      <c r="AT370" s="19"/>
      <c r="AU370" s="19"/>
      <c r="AV370" s="19"/>
      <c r="AW370" s="19"/>
      <c r="AX370" s="19"/>
      <c r="AY370" s="19"/>
      <c r="AZ370" s="19"/>
      <c r="BA370" s="19"/>
      <c r="BB370" s="19"/>
      <c r="BC370" s="19"/>
      <c r="BD370" s="19"/>
      <c r="BE370" s="19"/>
      <c r="BF370" s="19"/>
      <c r="BG370" s="19"/>
      <c r="BH370" s="19"/>
      <c r="BI370" s="19"/>
      <c r="BJ370" s="19"/>
      <c r="BK370" s="19"/>
      <c r="BL370" s="19"/>
    </row>
    <row r="371" spans="1:64" ht="30" customHeight="1">
      <c r="A371" s="83"/>
      <c r="B371" s="83"/>
      <c r="C371" s="444"/>
      <c r="D371" s="345"/>
      <c r="E371" s="466"/>
      <c r="F371" s="275" t="s">
        <v>514</v>
      </c>
      <c r="G371" s="1371" t="s">
        <v>813</v>
      </c>
      <c r="H371" s="1287"/>
      <c r="I371" s="1287"/>
      <c r="J371" s="1287"/>
      <c r="K371" s="1287"/>
      <c r="L371" s="1287"/>
      <c r="M371" s="1287"/>
      <c r="N371" s="1287"/>
      <c r="O371" s="1287"/>
      <c r="P371" s="1287"/>
      <c r="Q371" s="1287"/>
      <c r="R371" s="1287"/>
      <c r="S371" s="1287"/>
      <c r="T371" s="1287"/>
      <c r="U371" s="1287"/>
      <c r="V371" s="1287"/>
      <c r="W371" s="1287"/>
      <c r="X371" s="1287"/>
      <c r="Y371" s="1287"/>
      <c r="Z371" s="1287"/>
      <c r="AA371" s="1287"/>
      <c r="AB371" s="1287"/>
      <c r="AC371" s="261"/>
      <c r="AD371" s="270" t="s">
        <v>7</v>
      </c>
      <c r="AE371" s="262"/>
      <c r="AF371" s="272" t="str">
        <f t="shared" si="115"/>
        <v>Baik</v>
      </c>
      <c r="AG371" s="271"/>
      <c r="AH371" s="271"/>
      <c r="AI371" s="271"/>
      <c r="AJ371" s="262"/>
      <c r="AK371" s="263">
        <f t="shared" si="116"/>
        <v>1</v>
      </c>
      <c r="AL371" s="263">
        <f t="shared" si="6"/>
        <v>3</v>
      </c>
      <c r="AM371" s="263">
        <f t="shared" si="117"/>
        <v>3</v>
      </c>
      <c r="AN371" s="87"/>
      <c r="AO371" s="87"/>
      <c r="AP371" s="87"/>
      <c r="AQ371" s="87"/>
      <c r="AR371" s="87"/>
      <c r="AS371" s="19"/>
      <c r="AT371" s="19"/>
      <c r="AU371" s="19"/>
      <c r="AV371" s="19"/>
      <c r="AW371" s="19"/>
      <c r="AX371" s="19"/>
      <c r="AY371" s="19"/>
      <c r="AZ371" s="19"/>
      <c r="BA371" s="19"/>
      <c r="BB371" s="19"/>
      <c r="BC371" s="19"/>
      <c r="BD371" s="19"/>
      <c r="BE371" s="19"/>
      <c r="BF371" s="19"/>
      <c r="BG371" s="19"/>
      <c r="BH371" s="19"/>
      <c r="BI371" s="19"/>
      <c r="BJ371" s="19"/>
      <c r="BK371" s="19"/>
      <c r="BL371" s="19"/>
    </row>
    <row r="372" spans="1:64" ht="24" hidden="1" customHeight="1">
      <c r="A372" s="83"/>
      <c r="B372" s="83"/>
      <c r="C372" s="444"/>
      <c r="D372" s="345"/>
      <c r="E372" s="430"/>
      <c r="F372" s="267"/>
      <c r="G372" s="1372"/>
      <c r="H372" s="1312"/>
      <c r="I372" s="1312"/>
      <c r="J372" s="1312"/>
      <c r="K372" s="1312"/>
      <c r="L372" s="1312"/>
      <c r="M372" s="1312"/>
      <c r="N372" s="1312"/>
      <c r="O372" s="1312"/>
      <c r="P372" s="1312"/>
      <c r="Q372" s="1312"/>
      <c r="R372" s="1312"/>
      <c r="S372" s="1312"/>
      <c r="T372" s="1312"/>
      <c r="U372" s="1312"/>
      <c r="V372" s="1312"/>
      <c r="W372" s="1312"/>
      <c r="X372" s="1312"/>
      <c r="Y372" s="1312"/>
      <c r="Z372" s="1312"/>
      <c r="AA372" s="1312"/>
      <c r="AB372" s="1313"/>
      <c r="AC372" s="300"/>
      <c r="AD372" s="270" t="s">
        <v>7</v>
      </c>
      <c r="AE372" s="262"/>
      <c r="AF372" s="272" t="str">
        <f t="shared" si="115"/>
        <v>Baik</v>
      </c>
      <c r="AG372" s="271"/>
      <c r="AH372" s="271"/>
      <c r="AI372" s="271"/>
      <c r="AJ372" s="262"/>
      <c r="AK372" s="263">
        <f t="shared" si="116"/>
        <v>0</v>
      </c>
      <c r="AL372" s="263">
        <f t="shared" si="6"/>
        <v>3</v>
      </c>
      <c r="AM372" s="263">
        <f t="shared" si="117"/>
        <v>0</v>
      </c>
      <c r="AN372" s="87"/>
      <c r="AO372" s="87"/>
      <c r="AP372" s="87"/>
      <c r="AQ372" s="87"/>
      <c r="AR372" s="87"/>
      <c r="AS372" s="19"/>
      <c r="AT372" s="19"/>
      <c r="AU372" s="19"/>
      <c r="AV372" s="19"/>
      <c r="AW372" s="19"/>
      <c r="AX372" s="19"/>
      <c r="AY372" s="19"/>
      <c r="AZ372" s="19"/>
      <c r="BA372" s="19"/>
      <c r="BB372" s="19"/>
      <c r="BC372" s="19"/>
      <c r="BD372" s="19"/>
      <c r="BE372" s="19"/>
      <c r="BF372" s="19"/>
      <c r="BG372" s="19"/>
      <c r="BH372" s="19"/>
      <c r="BI372" s="19"/>
      <c r="BJ372" s="19"/>
      <c r="BK372" s="19"/>
      <c r="BL372" s="19"/>
    </row>
    <row r="373" spans="1:64" ht="24" hidden="1" customHeight="1">
      <c r="A373" s="83"/>
      <c r="B373" s="83"/>
      <c r="C373" s="472"/>
      <c r="D373" s="347"/>
      <c r="E373" s="473"/>
      <c r="F373" s="474"/>
      <c r="G373" s="1382"/>
      <c r="H373" s="1383"/>
      <c r="I373" s="1383"/>
      <c r="J373" s="1383"/>
      <c r="K373" s="1383"/>
      <c r="L373" s="1383"/>
      <c r="M373" s="1383"/>
      <c r="N373" s="1383"/>
      <c r="O373" s="1383"/>
      <c r="P373" s="1383"/>
      <c r="Q373" s="1383"/>
      <c r="R373" s="1383"/>
      <c r="S373" s="1383"/>
      <c r="T373" s="1383"/>
      <c r="U373" s="1383"/>
      <c r="V373" s="1383"/>
      <c r="W373" s="1383"/>
      <c r="X373" s="1383"/>
      <c r="Y373" s="1383"/>
      <c r="Z373" s="1383"/>
      <c r="AA373" s="1383"/>
      <c r="AB373" s="1384"/>
      <c r="AC373" s="329"/>
      <c r="AD373" s="270" t="s">
        <v>7</v>
      </c>
      <c r="AE373" s="262"/>
      <c r="AF373" s="272" t="str">
        <f t="shared" si="115"/>
        <v>Baik</v>
      </c>
      <c r="AG373" s="271"/>
      <c r="AH373" s="271"/>
      <c r="AI373" s="271"/>
      <c r="AJ373" s="262"/>
      <c r="AK373" s="263">
        <f t="shared" si="116"/>
        <v>0</v>
      </c>
      <c r="AL373" s="263">
        <f t="shared" si="6"/>
        <v>3</v>
      </c>
      <c r="AM373" s="263">
        <f t="shared" si="117"/>
        <v>0</v>
      </c>
      <c r="AN373" s="87"/>
      <c r="AO373" s="87"/>
      <c r="AP373" s="87"/>
      <c r="AQ373" s="87"/>
      <c r="AR373" s="87"/>
      <c r="AS373" s="19"/>
      <c r="AT373" s="19"/>
      <c r="AU373" s="19"/>
      <c r="AV373" s="19"/>
      <c r="AW373" s="19"/>
      <c r="AX373" s="19"/>
      <c r="AY373" s="19"/>
      <c r="AZ373" s="19"/>
      <c r="BA373" s="19"/>
      <c r="BB373" s="19"/>
      <c r="BC373" s="19"/>
      <c r="BD373" s="19"/>
      <c r="BE373" s="19"/>
      <c r="BF373" s="19"/>
      <c r="BG373" s="19"/>
      <c r="BH373" s="19"/>
      <c r="BI373" s="19"/>
      <c r="BJ373" s="19"/>
      <c r="BK373" s="19"/>
      <c r="BL373" s="19"/>
    </row>
    <row r="374" spans="1:64" ht="19.5" hidden="1" customHeight="1">
      <c r="A374" s="83"/>
      <c r="B374" s="83"/>
      <c r="C374" s="444"/>
      <c r="D374" s="345"/>
      <c r="E374" s="431"/>
      <c r="F374" s="422"/>
      <c r="G374" s="1372"/>
      <c r="H374" s="1312"/>
      <c r="I374" s="1312"/>
      <c r="J374" s="1312"/>
      <c r="K374" s="1312"/>
      <c r="L374" s="1312"/>
      <c r="M374" s="1312"/>
      <c r="N374" s="1312"/>
      <c r="O374" s="1312"/>
      <c r="P374" s="1312"/>
      <c r="Q374" s="1312"/>
      <c r="R374" s="1312"/>
      <c r="S374" s="1312"/>
      <c r="T374" s="1312"/>
      <c r="U374" s="1312"/>
      <c r="V374" s="1312"/>
      <c r="W374" s="1312"/>
      <c r="X374" s="1312"/>
      <c r="Y374" s="1312"/>
      <c r="Z374" s="1312"/>
      <c r="AA374" s="1312"/>
      <c r="AB374" s="1313"/>
      <c r="AC374" s="300"/>
      <c r="AD374" s="270" t="s">
        <v>7</v>
      </c>
      <c r="AE374" s="262"/>
      <c r="AF374" s="272" t="str">
        <f t="shared" si="115"/>
        <v>Baik</v>
      </c>
      <c r="AG374" s="271"/>
      <c r="AH374" s="271"/>
      <c r="AI374" s="271"/>
      <c r="AJ374" s="262"/>
      <c r="AK374" s="263">
        <f>SUM(AK369:AK373)</f>
        <v>3</v>
      </c>
      <c r="AL374" s="263">
        <f t="shared" si="6"/>
        <v>3</v>
      </c>
      <c r="AM374" s="263">
        <f>SUM(AM369:AM373)</f>
        <v>9</v>
      </c>
      <c r="AN374" s="337">
        <f>AM374/(AK374*4)*(100)</f>
        <v>75</v>
      </c>
      <c r="AO374" s="294">
        <f>IF(AN374&gt;=75,2,IF(AN374&gt;=33,1,0))</f>
        <v>2</v>
      </c>
      <c r="AP374" s="87"/>
      <c r="AQ374" s="87"/>
      <c r="AR374" s="87"/>
      <c r="AS374" s="19"/>
      <c r="AT374" s="19"/>
      <c r="AU374" s="19"/>
      <c r="AV374" s="19"/>
      <c r="AW374" s="19"/>
      <c r="AX374" s="19"/>
      <c r="AY374" s="19"/>
      <c r="AZ374" s="19"/>
      <c r="BA374" s="19"/>
      <c r="BB374" s="19"/>
      <c r="BC374" s="19"/>
      <c r="BD374" s="19"/>
      <c r="BE374" s="19"/>
      <c r="BF374" s="19"/>
      <c r="BG374" s="19"/>
      <c r="BH374" s="19"/>
      <c r="BI374" s="19"/>
      <c r="BJ374" s="19"/>
      <c r="BK374" s="19"/>
      <c r="BL374" s="19"/>
    </row>
    <row r="375" spans="1:64" ht="30" customHeight="1">
      <c r="A375" s="83"/>
      <c r="B375" s="83"/>
      <c r="C375" s="444"/>
      <c r="D375" s="297" t="s">
        <v>814</v>
      </c>
      <c r="E375" s="1374" t="s">
        <v>815</v>
      </c>
      <c r="F375" s="1287"/>
      <c r="G375" s="1287"/>
      <c r="H375" s="1287"/>
      <c r="I375" s="1287"/>
      <c r="J375" s="1287"/>
      <c r="K375" s="1287"/>
      <c r="L375" s="1287"/>
      <c r="M375" s="1287"/>
      <c r="N375" s="1287"/>
      <c r="O375" s="1287"/>
      <c r="P375" s="1287"/>
      <c r="Q375" s="1287"/>
      <c r="R375" s="1287"/>
      <c r="S375" s="1287"/>
      <c r="T375" s="1287"/>
      <c r="U375" s="1287"/>
      <c r="V375" s="1287"/>
      <c r="W375" s="1287"/>
      <c r="X375" s="1287"/>
      <c r="Y375" s="1287"/>
      <c r="Z375" s="1287"/>
      <c r="AA375" s="1287"/>
      <c r="AB375" s="1287"/>
      <c r="AC375" s="319"/>
      <c r="AD375" s="270"/>
      <c r="AE375" s="273"/>
      <c r="AF375" s="271"/>
      <c r="AG375" s="271"/>
      <c r="AH375" s="271"/>
      <c r="AI375" s="271"/>
      <c r="AJ375" s="262"/>
      <c r="AK375" s="263"/>
      <c r="AL375" s="263" t="str">
        <f t="shared" si="6"/>
        <v>0</v>
      </c>
      <c r="AM375" s="263"/>
      <c r="AN375" s="87"/>
      <c r="AO375" s="87"/>
      <c r="AP375" s="87"/>
      <c r="AQ375" s="87"/>
      <c r="AR375" s="87"/>
      <c r="AS375" s="19"/>
      <c r="AT375" s="19"/>
      <c r="AU375" s="19"/>
      <c r="AV375" s="19"/>
      <c r="AW375" s="19"/>
      <c r="AX375" s="19"/>
      <c r="AY375" s="19"/>
      <c r="AZ375" s="19"/>
      <c r="BA375" s="19"/>
      <c r="BB375" s="19"/>
      <c r="BC375" s="19"/>
      <c r="BD375" s="19"/>
      <c r="BE375" s="19"/>
      <c r="BF375" s="19"/>
      <c r="BG375" s="19"/>
      <c r="BH375" s="19"/>
      <c r="BI375" s="19"/>
      <c r="BJ375" s="19"/>
      <c r="BK375" s="19"/>
      <c r="BL375" s="19"/>
    </row>
    <row r="376" spans="1:64" ht="30" customHeight="1">
      <c r="A376" s="83"/>
      <c r="B376" s="83"/>
      <c r="C376" s="444"/>
      <c r="D376" s="345"/>
      <c r="E376" s="379" t="s">
        <v>538</v>
      </c>
      <c r="F376" s="388" t="s">
        <v>50</v>
      </c>
      <c r="G376" s="1371" t="s">
        <v>816</v>
      </c>
      <c r="H376" s="1287"/>
      <c r="I376" s="1287"/>
      <c r="J376" s="1287"/>
      <c r="K376" s="1287"/>
      <c r="L376" s="1287"/>
      <c r="M376" s="1287"/>
      <c r="N376" s="1287"/>
      <c r="O376" s="1287"/>
      <c r="P376" s="1287"/>
      <c r="Q376" s="1287"/>
      <c r="R376" s="1287"/>
      <c r="S376" s="1287"/>
      <c r="T376" s="1287"/>
      <c r="U376" s="1287"/>
      <c r="V376" s="1287"/>
      <c r="W376" s="1287"/>
      <c r="X376" s="1287"/>
      <c r="Y376" s="1287"/>
      <c r="Z376" s="1287"/>
      <c r="AA376" s="1287"/>
      <c r="AB376" s="1287"/>
      <c r="AC376" s="300"/>
      <c r="AD376" s="270" t="s">
        <v>7</v>
      </c>
      <c r="AE376" s="262"/>
      <c r="AF376" s="272" t="str">
        <f t="shared" ref="AF376:AF382" si="118">IF(AD376="A","Sempurna",IF(AD376="A-","mendekati sempurna",IF(AD376="B+","Baik sekali",IF(AD376="B","Baik",IF(AD376="B-","Memadai, hampir baik",IF(AD376="C+","Memadai, cukup plus",IF(AD376="C","Cukup",IF(AD376="D","Kurang","Tak ada bukti kinerja"))))))))</f>
        <v>Baik</v>
      </c>
      <c r="AG376" s="271"/>
      <c r="AH376" s="271"/>
      <c r="AI376" s="271"/>
      <c r="AJ376" s="262"/>
      <c r="AK376" s="263">
        <f t="shared" ref="AK376:AK381" si="119">COUNTA(G376)</f>
        <v>1</v>
      </c>
      <c r="AL376" s="263">
        <f t="shared" si="6"/>
        <v>3</v>
      </c>
      <c r="AM376" s="263">
        <f t="shared" ref="AM376:AM381" si="120">AK376*AL376</f>
        <v>3</v>
      </c>
      <c r="AN376" s="87"/>
      <c r="AO376" s="87"/>
      <c r="AP376" s="87"/>
      <c r="AQ376" s="87"/>
      <c r="AR376" s="87"/>
      <c r="AS376" s="19"/>
      <c r="AT376" s="19"/>
      <c r="AU376" s="19"/>
      <c r="AV376" s="19"/>
      <c r="AW376" s="19"/>
      <c r="AX376" s="19"/>
      <c r="AY376" s="19"/>
      <c r="AZ376" s="19"/>
      <c r="BA376" s="19"/>
      <c r="BB376" s="19"/>
      <c r="BC376" s="19"/>
      <c r="BD376" s="19"/>
      <c r="BE376" s="19"/>
      <c r="BF376" s="19"/>
      <c r="BG376" s="19"/>
      <c r="BH376" s="19"/>
      <c r="BI376" s="19"/>
      <c r="BJ376" s="19"/>
      <c r="BK376" s="19"/>
      <c r="BL376" s="19"/>
    </row>
    <row r="377" spans="1:64" ht="19.5" customHeight="1">
      <c r="A377" s="83"/>
      <c r="B377" s="83"/>
      <c r="C377" s="444"/>
      <c r="D377" s="345"/>
      <c r="E377" s="466"/>
      <c r="F377" s="239" t="s">
        <v>52</v>
      </c>
      <c r="G377" s="1371" t="s">
        <v>817</v>
      </c>
      <c r="H377" s="1287"/>
      <c r="I377" s="1287"/>
      <c r="J377" s="1287"/>
      <c r="K377" s="1287"/>
      <c r="L377" s="1287"/>
      <c r="M377" s="1287"/>
      <c r="N377" s="1287"/>
      <c r="O377" s="1287"/>
      <c r="P377" s="1287"/>
      <c r="Q377" s="1287"/>
      <c r="R377" s="1287"/>
      <c r="S377" s="1287"/>
      <c r="T377" s="1287"/>
      <c r="U377" s="1287"/>
      <c r="V377" s="1287"/>
      <c r="W377" s="1287"/>
      <c r="X377" s="1287"/>
      <c r="Y377" s="1287"/>
      <c r="Z377" s="1287"/>
      <c r="AA377" s="1287"/>
      <c r="AB377" s="1287"/>
      <c r="AC377" s="261"/>
      <c r="AD377" s="270" t="s">
        <v>7</v>
      </c>
      <c r="AE377" s="262"/>
      <c r="AF377" s="272" t="str">
        <f t="shared" si="118"/>
        <v>Baik</v>
      </c>
      <c r="AG377" s="271"/>
      <c r="AH377" s="271"/>
      <c r="AI377" s="271"/>
      <c r="AJ377" s="262"/>
      <c r="AK377" s="263">
        <f t="shared" si="119"/>
        <v>1</v>
      </c>
      <c r="AL377" s="263">
        <f t="shared" si="6"/>
        <v>3</v>
      </c>
      <c r="AM377" s="263">
        <f t="shared" si="120"/>
        <v>3</v>
      </c>
      <c r="AN377" s="87"/>
      <c r="AO377" s="87"/>
      <c r="AP377" s="87"/>
      <c r="AQ377" s="87"/>
      <c r="AR377" s="87"/>
      <c r="AS377" s="19"/>
      <c r="AT377" s="19"/>
      <c r="AU377" s="19"/>
      <c r="AV377" s="19"/>
      <c r="AW377" s="19"/>
      <c r="AX377" s="19"/>
      <c r="AY377" s="19"/>
      <c r="AZ377" s="19"/>
      <c r="BA377" s="19"/>
      <c r="BB377" s="19"/>
      <c r="BC377" s="19"/>
      <c r="BD377" s="19"/>
      <c r="BE377" s="19"/>
      <c r="BF377" s="19"/>
      <c r="BG377" s="19"/>
      <c r="BH377" s="19"/>
      <c r="BI377" s="19"/>
      <c r="BJ377" s="19"/>
      <c r="BK377" s="19"/>
      <c r="BL377" s="19"/>
    </row>
    <row r="378" spans="1:64" ht="39.75" customHeight="1">
      <c r="A378" s="83"/>
      <c r="B378" s="83"/>
      <c r="C378" s="455"/>
      <c r="D378" s="469"/>
      <c r="E378" s="475"/>
      <c r="F378" s="239" t="s">
        <v>514</v>
      </c>
      <c r="G378" s="1371" t="s">
        <v>818</v>
      </c>
      <c r="H378" s="1287"/>
      <c r="I378" s="1287"/>
      <c r="J378" s="1287"/>
      <c r="K378" s="1287"/>
      <c r="L378" s="1287"/>
      <c r="M378" s="1287"/>
      <c r="N378" s="1287"/>
      <c r="O378" s="1287"/>
      <c r="P378" s="1287"/>
      <c r="Q378" s="1287"/>
      <c r="R378" s="1287"/>
      <c r="S378" s="1287"/>
      <c r="T378" s="1287"/>
      <c r="U378" s="1287"/>
      <c r="V378" s="1287"/>
      <c r="W378" s="1287"/>
      <c r="X378" s="1287"/>
      <c r="Y378" s="1287"/>
      <c r="Z378" s="1287"/>
      <c r="AA378" s="1287"/>
      <c r="AB378" s="1287"/>
      <c r="AC378" s="261"/>
      <c r="AD378" s="270" t="s">
        <v>7</v>
      </c>
      <c r="AE378" s="262"/>
      <c r="AF378" s="272" t="str">
        <f t="shared" si="118"/>
        <v>Baik</v>
      </c>
      <c r="AG378" s="271"/>
      <c r="AH378" s="271"/>
      <c r="AI378" s="271"/>
      <c r="AJ378" s="262"/>
      <c r="AK378" s="263">
        <f t="shared" si="119"/>
        <v>1</v>
      </c>
      <c r="AL378" s="263">
        <f t="shared" si="6"/>
        <v>3</v>
      </c>
      <c r="AM378" s="263">
        <f t="shared" si="120"/>
        <v>3</v>
      </c>
      <c r="AN378" s="87"/>
      <c r="AO378" s="87"/>
      <c r="AP378" s="87"/>
      <c r="AQ378" s="87"/>
      <c r="AR378" s="87"/>
      <c r="AS378" s="19"/>
      <c r="AT378" s="19"/>
      <c r="AU378" s="19"/>
      <c r="AV378" s="19"/>
      <c r="AW378" s="19"/>
      <c r="AX378" s="19"/>
      <c r="AY378" s="19"/>
      <c r="AZ378" s="19"/>
      <c r="BA378" s="19"/>
      <c r="BB378" s="19"/>
      <c r="BC378" s="19"/>
      <c r="BD378" s="19"/>
      <c r="BE378" s="19"/>
      <c r="BF378" s="19"/>
      <c r="BG378" s="19"/>
      <c r="BH378" s="19"/>
      <c r="BI378" s="19"/>
      <c r="BJ378" s="19"/>
      <c r="BK378" s="19"/>
      <c r="BL378" s="19"/>
    </row>
    <row r="379" spans="1:64" ht="24" customHeight="1">
      <c r="A379" s="83"/>
      <c r="B379" s="83"/>
      <c r="C379" s="444"/>
      <c r="D379" s="345"/>
      <c r="E379" s="466"/>
      <c r="F379" s="388" t="s">
        <v>629</v>
      </c>
      <c r="G379" s="1372" t="s">
        <v>819</v>
      </c>
      <c r="H379" s="1312"/>
      <c r="I379" s="1312"/>
      <c r="J379" s="1312"/>
      <c r="K379" s="1312"/>
      <c r="L379" s="1312"/>
      <c r="M379" s="1312"/>
      <c r="N379" s="1312"/>
      <c r="O379" s="1312"/>
      <c r="P379" s="1312"/>
      <c r="Q379" s="1312"/>
      <c r="R379" s="1312"/>
      <c r="S379" s="1312"/>
      <c r="T379" s="1312"/>
      <c r="U379" s="1312"/>
      <c r="V379" s="1312"/>
      <c r="W379" s="1312"/>
      <c r="X379" s="1312"/>
      <c r="Y379" s="1312"/>
      <c r="Z379" s="1312"/>
      <c r="AA379" s="1312"/>
      <c r="AB379" s="1312"/>
      <c r="AC379" s="300"/>
      <c r="AD379" s="270" t="s">
        <v>7</v>
      </c>
      <c r="AE379" s="262"/>
      <c r="AF379" s="272" t="str">
        <f t="shared" si="118"/>
        <v>Baik</v>
      </c>
      <c r="AG379" s="271"/>
      <c r="AH379" s="271"/>
      <c r="AI379" s="271"/>
      <c r="AJ379" s="262"/>
      <c r="AK379" s="263">
        <f t="shared" si="119"/>
        <v>1</v>
      </c>
      <c r="AL379" s="263">
        <f t="shared" si="6"/>
        <v>3</v>
      </c>
      <c r="AM379" s="263">
        <f t="shared" si="120"/>
        <v>3</v>
      </c>
      <c r="AN379" s="87"/>
      <c r="AO379" s="87"/>
      <c r="AP379" s="87"/>
      <c r="AQ379" s="87"/>
      <c r="AR379" s="87"/>
      <c r="AS379" s="19"/>
      <c r="AT379" s="19"/>
      <c r="AU379" s="19"/>
      <c r="AV379" s="19"/>
      <c r="AW379" s="19"/>
      <c r="AX379" s="19"/>
      <c r="AY379" s="19"/>
      <c r="AZ379" s="19"/>
      <c r="BA379" s="19"/>
      <c r="BB379" s="19"/>
      <c r="BC379" s="19"/>
      <c r="BD379" s="19"/>
      <c r="BE379" s="19"/>
      <c r="BF379" s="19"/>
      <c r="BG379" s="19"/>
      <c r="BH379" s="19"/>
      <c r="BI379" s="19"/>
      <c r="BJ379" s="19"/>
      <c r="BK379" s="19"/>
      <c r="BL379" s="19"/>
    </row>
    <row r="380" spans="1:64" ht="24" hidden="1" customHeight="1">
      <c r="A380" s="83"/>
      <c r="B380" s="83"/>
      <c r="C380" s="444"/>
      <c r="D380" s="345"/>
      <c r="E380" s="430"/>
      <c r="F380" s="239"/>
      <c r="G380" s="1371"/>
      <c r="H380" s="1287"/>
      <c r="I380" s="1287"/>
      <c r="J380" s="1287"/>
      <c r="K380" s="1287"/>
      <c r="L380" s="1287"/>
      <c r="M380" s="1287"/>
      <c r="N380" s="1287"/>
      <c r="O380" s="1287"/>
      <c r="P380" s="1287"/>
      <c r="Q380" s="1287"/>
      <c r="R380" s="1287"/>
      <c r="S380" s="1287"/>
      <c r="T380" s="1287"/>
      <c r="U380" s="1287"/>
      <c r="V380" s="1287"/>
      <c r="W380" s="1287"/>
      <c r="X380" s="1287"/>
      <c r="Y380" s="1287"/>
      <c r="Z380" s="1287"/>
      <c r="AA380" s="1287"/>
      <c r="AB380" s="1287"/>
      <c r="AC380" s="261"/>
      <c r="AD380" s="270" t="s">
        <v>7</v>
      </c>
      <c r="AE380" s="262"/>
      <c r="AF380" s="272" t="str">
        <f t="shared" si="118"/>
        <v>Baik</v>
      </c>
      <c r="AG380" s="271"/>
      <c r="AH380" s="271"/>
      <c r="AI380" s="271"/>
      <c r="AJ380" s="262"/>
      <c r="AK380" s="263">
        <f t="shared" si="119"/>
        <v>0</v>
      </c>
      <c r="AL380" s="263">
        <f t="shared" si="6"/>
        <v>3</v>
      </c>
      <c r="AM380" s="263">
        <f t="shared" si="120"/>
        <v>0</v>
      </c>
      <c r="AN380" s="87"/>
      <c r="AO380" s="87"/>
      <c r="AP380" s="87"/>
      <c r="AQ380" s="87"/>
      <c r="AR380" s="87"/>
      <c r="AS380" s="19"/>
      <c r="AT380" s="19"/>
      <c r="AU380" s="19"/>
      <c r="AV380" s="19"/>
      <c r="AW380" s="19"/>
      <c r="AX380" s="19"/>
      <c r="AY380" s="19"/>
      <c r="AZ380" s="19"/>
      <c r="BA380" s="19"/>
      <c r="BB380" s="19"/>
      <c r="BC380" s="19"/>
      <c r="BD380" s="19"/>
      <c r="BE380" s="19"/>
      <c r="BF380" s="19"/>
      <c r="BG380" s="19"/>
      <c r="BH380" s="19"/>
      <c r="BI380" s="19"/>
      <c r="BJ380" s="19"/>
      <c r="BK380" s="19"/>
      <c r="BL380" s="19"/>
    </row>
    <row r="381" spans="1:64" ht="24" hidden="1" customHeight="1">
      <c r="A381" s="83"/>
      <c r="B381" s="83"/>
      <c r="C381" s="455"/>
      <c r="D381" s="469"/>
      <c r="E381" s="431"/>
      <c r="F381" s="239"/>
      <c r="G381" s="1371"/>
      <c r="H381" s="1287"/>
      <c r="I381" s="1287"/>
      <c r="J381" s="1287"/>
      <c r="K381" s="1287"/>
      <c r="L381" s="1287"/>
      <c r="M381" s="1287"/>
      <c r="N381" s="1287"/>
      <c r="O381" s="1287"/>
      <c r="P381" s="1287"/>
      <c r="Q381" s="1287"/>
      <c r="R381" s="1287"/>
      <c r="S381" s="1287"/>
      <c r="T381" s="1287"/>
      <c r="U381" s="1287"/>
      <c r="V381" s="1287"/>
      <c r="W381" s="1287"/>
      <c r="X381" s="1287"/>
      <c r="Y381" s="1287"/>
      <c r="Z381" s="1287"/>
      <c r="AA381" s="1287"/>
      <c r="AB381" s="1287"/>
      <c r="AC381" s="261"/>
      <c r="AD381" s="270" t="s">
        <v>7</v>
      </c>
      <c r="AE381" s="262"/>
      <c r="AF381" s="272" t="str">
        <f t="shared" si="118"/>
        <v>Baik</v>
      </c>
      <c r="AG381" s="271"/>
      <c r="AH381" s="271"/>
      <c r="AI381" s="271"/>
      <c r="AJ381" s="262"/>
      <c r="AK381" s="263">
        <f t="shared" si="119"/>
        <v>0</v>
      </c>
      <c r="AL381" s="263">
        <f t="shared" si="6"/>
        <v>3</v>
      </c>
      <c r="AM381" s="263">
        <f t="shared" si="120"/>
        <v>0</v>
      </c>
      <c r="AN381" s="87"/>
      <c r="AO381" s="87"/>
      <c r="AP381" s="87"/>
      <c r="AQ381" s="87"/>
      <c r="AR381" s="87"/>
      <c r="AS381" s="19"/>
      <c r="AT381" s="19"/>
      <c r="AU381" s="19"/>
      <c r="AV381" s="19"/>
      <c r="AW381" s="19"/>
      <c r="AX381" s="19"/>
      <c r="AY381" s="19"/>
      <c r="AZ381" s="19"/>
      <c r="BA381" s="19"/>
      <c r="BB381" s="19"/>
      <c r="BC381" s="19"/>
      <c r="BD381" s="19"/>
      <c r="BE381" s="19"/>
      <c r="BF381" s="19"/>
      <c r="BG381" s="19"/>
      <c r="BH381" s="19"/>
      <c r="BI381" s="19"/>
      <c r="BJ381" s="19"/>
      <c r="BK381" s="19"/>
      <c r="BL381" s="19"/>
    </row>
    <row r="382" spans="1:64" ht="18" hidden="1" customHeight="1">
      <c r="A382" s="83"/>
      <c r="B382" s="83"/>
      <c r="C382" s="444"/>
      <c r="D382" s="345"/>
      <c r="E382" s="431"/>
      <c r="F382" s="388"/>
      <c r="G382" s="1372"/>
      <c r="H382" s="1312"/>
      <c r="I382" s="1312"/>
      <c r="J382" s="1312"/>
      <c r="K382" s="1312"/>
      <c r="L382" s="1312"/>
      <c r="M382" s="1312"/>
      <c r="N382" s="1312"/>
      <c r="O382" s="1312"/>
      <c r="P382" s="1312"/>
      <c r="Q382" s="1312"/>
      <c r="R382" s="1312"/>
      <c r="S382" s="1312"/>
      <c r="T382" s="1312"/>
      <c r="U382" s="1312"/>
      <c r="V382" s="1312"/>
      <c r="W382" s="1312"/>
      <c r="X382" s="1312"/>
      <c r="Y382" s="1312"/>
      <c r="Z382" s="1312"/>
      <c r="AA382" s="1312"/>
      <c r="AB382" s="1312"/>
      <c r="AC382" s="300"/>
      <c r="AD382" s="270" t="s">
        <v>7</v>
      </c>
      <c r="AE382" s="262"/>
      <c r="AF382" s="272" t="str">
        <f t="shared" si="118"/>
        <v>Baik</v>
      </c>
      <c r="AG382" s="271"/>
      <c r="AH382" s="271"/>
      <c r="AI382" s="271"/>
      <c r="AJ382" s="262"/>
      <c r="AK382" s="263">
        <f>SUM(AK376:AK381)</f>
        <v>4</v>
      </c>
      <c r="AL382" s="263">
        <f t="shared" si="6"/>
        <v>3</v>
      </c>
      <c r="AM382" s="263">
        <f>SUM(AM376:AM381)</f>
        <v>12</v>
      </c>
      <c r="AN382" s="337">
        <f>AM382/(AK382*4)*(100)</f>
        <v>75</v>
      </c>
      <c r="AO382" s="316">
        <f>IF(AN382&gt;80,2,IF(AN382&gt;=33,1,0))</f>
        <v>1</v>
      </c>
      <c r="AP382" s="87"/>
      <c r="AQ382" s="87"/>
      <c r="AR382" s="87"/>
      <c r="AS382" s="19"/>
      <c r="AT382" s="19"/>
      <c r="AU382" s="19"/>
      <c r="AV382" s="19"/>
      <c r="AW382" s="19"/>
      <c r="AX382" s="19"/>
      <c r="AY382" s="19"/>
      <c r="AZ382" s="19"/>
      <c r="BA382" s="19"/>
      <c r="BB382" s="19"/>
      <c r="BC382" s="19"/>
      <c r="BD382" s="19"/>
      <c r="BE382" s="19"/>
      <c r="BF382" s="19"/>
      <c r="BG382" s="19"/>
      <c r="BH382" s="19"/>
      <c r="BI382" s="19"/>
      <c r="BJ382" s="19"/>
      <c r="BK382" s="19"/>
      <c r="BL382" s="19"/>
    </row>
    <row r="383" spans="1:64" ht="30" customHeight="1">
      <c r="A383" s="83"/>
      <c r="B383" s="83"/>
      <c r="C383" s="444"/>
      <c r="D383" s="359" t="s">
        <v>820</v>
      </c>
      <c r="E383" s="1374" t="s">
        <v>821</v>
      </c>
      <c r="F383" s="1287"/>
      <c r="G383" s="1287"/>
      <c r="H383" s="1287"/>
      <c r="I383" s="1287"/>
      <c r="J383" s="1287"/>
      <c r="K383" s="1287"/>
      <c r="L383" s="1287"/>
      <c r="M383" s="1287"/>
      <c r="N383" s="1287"/>
      <c r="O383" s="1287"/>
      <c r="P383" s="1287"/>
      <c r="Q383" s="1287"/>
      <c r="R383" s="1287"/>
      <c r="S383" s="1287"/>
      <c r="T383" s="1287"/>
      <c r="U383" s="1287"/>
      <c r="V383" s="1287"/>
      <c r="W383" s="1287"/>
      <c r="X383" s="1287"/>
      <c r="Y383" s="1287"/>
      <c r="Z383" s="1287"/>
      <c r="AA383" s="1287"/>
      <c r="AB383" s="1293"/>
      <c r="AC383" s="261"/>
      <c r="AD383" s="270"/>
      <c r="AE383" s="273"/>
      <c r="AF383" s="271"/>
      <c r="AG383" s="271"/>
      <c r="AH383" s="271"/>
      <c r="AI383" s="271"/>
      <c r="AJ383" s="262"/>
      <c r="AK383" s="263"/>
      <c r="AL383" s="263" t="str">
        <f t="shared" si="6"/>
        <v>0</v>
      </c>
      <c r="AM383" s="263"/>
      <c r="AN383" s="87"/>
      <c r="AO383" s="87"/>
      <c r="AP383" s="87"/>
      <c r="AQ383" s="87"/>
      <c r="AR383" s="87"/>
      <c r="AS383" s="19"/>
      <c r="AT383" s="19"/>
      <c r="AU383" s="19"/>
      <c r="AV383" s="19"/>
      <c r="AW383" s="19"/>
      <c r="AX383" s="19"/>
      <c r="AY383" s="19"/>
      <c r="AZ383" s="19"/>
      <c r="BA383" s="19"/>
      <c r="BB383" s="19"/>
      <c r="BC383" s="19"/>
      <c r="BD383" s="19"/>
      <c r="BE383" s="19"/>
      <c r="BF383" s="19"/>
      <c r="BG383" s="19"/>
      <c r="BH383" s="19"/>
      <c r="BI383" s="19"/>
      <c r="BJ383" s="19"/>
      <c r="BK383" s="19"/>
      <c r="BL383" s="19"/>
    </row>
    <row r="384" spans="1:64" ht="30" customHeight="1">
      <c r="A384" s="83"/>
      <c r="B384" s="83"/>
      <c r="C384" s="444"/>
      <c r="D384" s="444"/>
      <c r="E384" s="379" t="s">
        <v>538</v>
      </c>
      <c r="F384" s="388" t="s">
        <v>50</v>
      </c>
      <c r="G384" s="1371" t="s">
        <v>822</v>
      </c>
      <c r="H384" s="1287"/>
      <c r="I384" s="1287"/>
      <c r="J384" s="1287"/>
      <c r="K384" s="1287"/>
      <c r="L384" s="1287"/>
      <c r="M384" s="1287"/>
      <c r="N384" s="1287"/>
      <c r="O384" s="1287"/>
      <c r="P384" s="1287"/>
      <c r="Q384" s="1287"/>
      <c r="R384" s="1287"/>
      <c r="S384" s="1287"/>
      <c r="T384" s="1287"/>
      <c r="U384" s="1287"/>
      <c r="V384" s="1287"/>
      <c r="W384" s="1287"/>
      <c r="X384" s="1287"/>
      <c r="Y384" s="1287"/>
      <c r="Z384" s="1287"/>
      <c r="AA384" s="1287"/>
      <c r="AB384" s="1287"/>
      <c r="AC384" s="300"/>
      <c r="AD384" s="270" t="s">
        <v>7</v>
      </c>
      <c r="AE384" s="262"/>
      <c r="AF384" s="272" t="str">
        <f t="shared" ref="AF384:AF390" si="121">IF(AD384="A","Sempurna",IF(AD384="A-","mendekati sempurna",IF(AD384="B+","Baik sekali",IF(AD384="B","Baik",IF(AD384="B-","Memadai, hampir baik",IF(AD384="C+","Memadai, cukup plus",IF(AD384="C","Cukup",IF(AD384="D","Kurang","Tak ada bukti kinerja"))))))))</f>
        <v>Baik</v>
      </c>
      <c r="AG384" s="271"/>
      <c r="AH384" s="271"/>
      <c r="AI384" s="271"/>
      <c r="AJ384" s="262"/>
      <c r="AK384" s="263">
        <f t="shared" ref="AK384:AK389" si="122">COUNTA(G384)</f>
        <v>1</v>
      </c>
      <c r="AL384" s="263">
        <f t="shared" si="6"/>
        <v>3</v>
      </c>
      <c r="AM384" s="263">
        <f t="shared" ref="AM384:AM389" si="123">AK384*AL384</f>
        <v>3</v>
      </c>
      <c r="AN384" s="87"/>
      <c r="AO384" s="87"/>
      <c r="AP384" s="87"/>
      <c r="AQ384" s="87"/>
      <c r="AR384" s="87"/>
      <c r="AS384" s="19"/>
      <c r="AT384" s="19"/>
      <c r="AU384" s="19"/>
      <c r="AV384" s="19"/>
      <c r="AW384" s="19"/>
      <c r="AX384" s="19"/>
      <c r="AY384" s="19"/>
      <c r="AZ384" s="19"/>
      <c r="BA384" s="19"/>
      <c r="BB384" s="19"/>
      <c r="BC384" s="19"/>
      <c r="BD384" s="19"/>
      <c r="BE384" s="19"/>
      <c r="BF384" s="19"/>
      <c r="BG384" s="19"/>
      <c r="BH384" s="19"/>
      <c r="BI384" s="19"/>
      <c r="BJ384" s="19"/>
      <c r="BK384" s="19"/>
      <c r="BL384" s="19"/>
    </row>
    <row r="385" spans="1:64" ht="39.75" customHeight="1">
      <c r="A385" s="83"/>
      <c r="B385" s="83"/>
      <c r="C385" s="444"/>
      <c r="D385" s="444"/>
      <c r="E385" s="476"/>
      <c r="F385" s="239" t="s">
        <v>52</v>
      </c>
      <c r="G385" s="1371" t="s">
        <v>823</v>
      </c>
      <c r="H385" s="1287"/>
      <c r="I385" s="1287"/>
      <c r="J385" s="1287"/>
      <c r="K385" s="1287"/>
      <c r="L385" s="1287"/>
      <c r="M385" s="1287"/>
      <c r="N385" s="1287"/>
      <c r="O385" s="1287"/>
      <c r="P385" s="1287"/>
      <c r="Q385" s="1287"/>
      <c r="R385" s="1287"/>
      <c r="S385" s="1287"/>
      <c r="T385" s="1287"/>
      <c r="U385" s="1287"/>
      <c r="V385" s="1287"/>
      <c r="W385" s="1287"/>
      <c r="X385" s="1287"/>
      <c r="Y385" s="1287"/>
      <c r="Z385" s="1287"/>
      <c r="AA385" s="1287"/>
      <c r="AB385" s="1293"/>
      <c r="AC385" s="261"/>
      <c r="AD385" s="270" t="s">
        <v>7</v>
      </c>
      <c r="AE385" s="262"/>
      <c r="AF385" s="272" t="str">
        <f t="shared" si="121"/>
        <v>Baik</v>
      </c>
      <c r="AG385" s="271"/>
      <c r="AH385" s="271"/>
      <c r="AI385" s="271"/>
      <c r="AJ385" s="262"/>
      <c r="AK385" s="263">
        <f t="shared" si="122"/>
        <v>1</v>
      </c>
      <c r="AL385" s="263">
        <f t="shared" si="6"/>
        <v>3</v>
      </c>
      <c r="AM385" s="263">
        <f t="shared" si="123"/>
        <v>3</v>
      </c>
      <c r="AN385" s="87"/>
      <c r="AO385" s="87"/>
      <c r="AP385" s="87"/>
      <c r="AQ385" s="87"/>
      <c r="AR385" s="87"/>
      <c r="AS385" s="19"/>
      <c r="AT385" s="19"/>
      <c r="AU385" s="19"/>
      <c r="AV385" s="19"/>
      <c r="AW385" s="19"/>
      <c r="AX385" s="19"/>
      <c r="AY385" s="19"/>
      <c r="AZ385" s="19"/>
      <c r="BA385" s="19"/>
      <c r="BB385" s="19"/>
      <c r="BC385" s="19"/>
      <c r="BD385" s="19"/>
      <c r="BE385" s="19"/>
      <c r="BF385" s="19"/>
      <c r="BG385" s="19"/>
      <c r="BH385" s="19"/>
      <c r="BI385" s="19"/>
      <c r="BJ385" s="19"/>
      <c r="BK385" s="19"/>
      <c r="BL385" s="19"/>
    </row>
    <row r="386" spans="1:64" ht="30" customHeight="1">
      <c r="A386" s="83"/>
      <c r="B386" s="83"/>
      <c r="C386" s="444"/>
      <c r="D386" s="444"/>
      <c r="E386" s="466"/>
      <c r="F386" s="388" t="s">
        <v>514</v>
      </c>
      <c r="G386" s="1372" t="s">
        <v>824</v>
      </c>
      <c r="H386" s="1312"/>
      <c r="I386" s="1312"/>
      <c r="J386" s="1312"/>
      <c r="K386" s="1312"/>
      <c r="L386" s="1312"/>
      <c r="M386" s="1312"/>
      <c r="N386" s="1312"/>
      <c r="O386" s="1312"/>
      <c r="P386" s="1312"/>
      <c r="Q386" s="1312"/>
      <c r="R386" s="1312"/>
      <c r="S386" s="1312"/>
      <c r="T386" s="1312"/>
      <c r="U386" s="1312"/>
      <c r="V386" s="1312"/>
      <c r="W386" s="1312"/>
      <c r="X386" s="1312"/>
      <c r="Y386" s="1312"/>
      <c r="Z386" s="1312"/>
      <c r="AA386" s="1312"/>
      <c r="AB386" s="1312"/>
      <c r="AC386" s="300"/>
      <c r="AD386" s="270" t="s">
        <v>7</v>
      </c>
      <c r="AE386" s="262"/>
      <c r="AF386" s="272" t="str">
        <f t="shared" si="121"/>
        <v>Baik</v>
      </c>
      <c r="AG386" s="271"/>
      <c r="AH386" s="271"/>
      <c r="AI386" s="271"/>
      <c r="AJ386" s="262"/>
      <c r="AK386" s="263">
        <f t="shared" si="122"/>
        <v>1</v>
      </c>
      <c r="AL386" s="263">
        <f t="shared" si="6"/>
        <v>3</v>
      </c>
      <c r="AM386" s="263">
        <f t="shared" si="123"/>
        <v>3</v>
      </c>
      <c r="AN386" s="87"/>
      <c r="AO386" s="87"/>
      <c r="AP386" s="87"/>
      <c r="AQ386" s="87"/>
      <c r="AR386" s="87"/>
      <c r="AS386" s="19"/>
      <c r="AT386" s="19"/>
      <c r="AU386" s="19"/>
      <c r="AV386" s="19"/>
      <c r="AW386" s="19"/>
      <c r="AX386" s="19"/>
      <c r="AY386" s="19"/>
      <c r="AZ386" s="19"/>
      <c r="BA386" s="19"/>
      <c r="BB386" s="19"/>
      <c r="BC386" s="19"/>
      <c r="BD386" s="19"/>
      <c r="BE386" s="19"/>
      <c r="BF386" s="19"/>
      <c r="BG386" s="19"/>
      <c r="BH386" s="19"/>
      <c r="BI386" s="19"/>
      <c r="BJ386" s="19"/>
      <c r="BK386" s="19"/>
      <c r="BL386" s="19"/>
    </row>
    <row r="387" spans="1:64" ht="30" customHeight="1">
      <c r="A387" s="83"/>
      <c r="B387" s="83"/>
      <c r="C387" s="444"/>
      <c r="D387" s="444"/>
      <c r="E387" s="466"/>
      <c r="F387" s="388" t="s">
        <v>629</v>
      </c>
      <c r="G387" s="1372" t="s">
        <v>825</v>
      </c>
      <c r="H387" s="1312"/>
      <c r="I387" s="1312"/>
      <c r="J387" s="1312"/>
      <c r="K387" s="1312"/>
      <c r="L387" s="1312"/>
      <c r="M387" s="1312"/>
      <c r="N387" s="1312"/>
      <c r="O387" s="1312"/>
      <c r="P387" s="1312"/>
      <c r="Q387" s="1312"/>
      <c r="R387" s="1312"/>
      <c r="S387" s="1312"/>
      <c r="T387" s="1312"/>
      <c r="U387" s="1312"/>
      <c r="V387" s="1312"/>
      <c r="W387" s="1312"/>
      <c r="X387" s="1312"/>
      <c r="Y387" s="1312"/>
      <c r="Z387" s="1312"/>
      <c r="AA387" s="1312"/>
      <c r="AB387" s="1312"/>
      <c r="AC387" s="300"/>
      <c r="AD387" s="270" t="s">
        <v>7</v>
      </c>
      <c r="AE387" s="262"/>
      <c r="AF387" s="272" t="str">
        <f t="shared" si="121"/>
        <v>Baik</v>
      </c>
      <c r="AG387" s="271"/>
      <c r="AH387" s="271"/>
      <c r="AI387" s="271"/>
      <c r="AJ387" s="262"/>
      <c r="AK387" s="263">
        <f t="shared" si="122"/>
        <v>1</v>
      </c>
      <c r="AL387" s="263">
        <f t="shared" si="6"/>
        <v>3</v>
      </c>
      <c r="AM387" s="263">
        <f t="shared" si="123"/>
        <v>3</v>
      </c>
      <c r="AN387" s="87"/>
      <c r="AO387" s="87"/>
      <c r="AP387" s="87"/>
      <c r="AQ387" s="87"/>
      <c r="AR387" s="87"/>
      <c r="AS387" s="19"/>
      <c r="AT387" s="19"/>
      <c r="AU387" s="19"/>
      <c r="AV387" s="19"/>
      <c r="AW387" s="19"/>
      <c r="AX387" s="19"/>
      <c r="AY387" s="19"/>
      <c r="AZ387" s="19"/>
      <c r="BA387" s="19"/>
      <c r="BB387" s="19"/>
      <c r="BC387" s="19"/>
      <c r="BD387" s="19"/>
      <c r="BE387" s="19"/>
      <c r="BF387" s="19"/>
      <c r="BG387" s="19"/>
      <c r="BH387" s="19"/>
      <c r="BI387" s="19"/>
      <c r="BJ387" s="19"/>
      <c r="BK387" s="19"/>
      <c r="BL387" s="19"/>
    </row>
    <row r="388" spans="1:64" ht="21.75" hidden="1" customHeight="1">
      <c r="A388" s="83"/>
      <c r="B388" s="83"/>
      <c r="C388" s="444"/>
      <c r="D388" s="444"/>
      <c r="E388" s="430"/>
      <c r="F388" s="388"/>
      <c r="G388" s="1372"/>
      <c r="H388" s="1312"/>
      <c r="I388" s="1312"/>
      <c r="J388" s="1312"/>
      <c r="K388" s="1312"/>
      <c r="L388" s="1312"/>
      <c r="M388" s="1312"/>
      <c r="N388" s="1312"/>
      <c r="O388" s="1312"/>
      <c r="P388" s="1312"/>
      <c r="Q388" s="1312"/>
      <c r="R388" s="1312"/>
      <c r="S388" s="1312"/>
      <c r="T388" s="1312"/>
      <c r="U388" s="1312"/>
      <c r="V388" s="1312"/>
      <c r="W388" s="1312"/>
      <c r="X388" s="1312"/>
      <c r="Y388" s="1312"/>
      <c r="Z388" s="1312"/>
      <c r="AA388" s="1312"/>
      <c r="AB388" s="1313"/>
      <c r="AC388" s="300"/>
      <c r="AD388" s="270" t="s">
        <v>7</v>
      </c>
      <c r="AE388" s="262"/>
      <c r="AF388" s="272" t="str">
        <f t="shared" si="121"/>
        <v>Baik</v>
      </c>
      <c r="AG388" s="271"/>
      <c r="AH388" s="271"/>
      <c r="AI388" s="271"/>
      <c r="AJ388" s="262"/>
      <c r="AK388" s="263">
        <f t="shared" si="122"/>
        <v>0</v>
      </c>
      <c r="AL388" s="263">
        <f t="shared" si="6"/>
        <v>3</v>
      </c>
      <c r="AM388" s="263">
        <f t="shared" si="123"/>
        <v>0</v>
      </c>
      <c r="AN388" s="87"/>
      <c r="AO388" s="87"/>
      <c r="AP388" s="87"/>
      <c r="AQ388" s="87"/>
      <c r="AR388" s="87"/>
      <c r="AS388" s="19"/>
      <c r="AT388" s="19"/>
      <c r="AU388" s="19"/>
      <c r="AV388" s="19"/>
      <c r="AW388" s="19"/>
      <c r="AX388" s="19"/>
      <c r="AY388" s="19"/>
      <c r="AZ388" s="19"/>
      <c r="BA388" s="19"/>
      <c r="BB388" s="19"/>
      <c r="BC388" s="19"/>
      <c r="BD388" s="19"/>
      <c r="BE388" s="19"/>
      <c r="BF388" s="19"/>
      <c r="BG388" s="19"/>
      <c r="BH388" s="19"/>
      <c r="BI388" s="19"/>
      <c r="BJ388" s="19"/>
      <c r="BK388" s="19"/>
      <c r="BL388" s="19"/>
    </row>
    <row r="389" spans="1:64" ht="21.75" hidden="1" customHeight="1">
      <c r="A389" s="83"/>
      <c r="B389" s="83"/>
      <c r="C389" s="472"/>
      <c r="D389" s="472"/>
      <c r="E389" s="473"/>
      <c r="F389" s="477"/>
      <c r="G389" s="1392"/>
      <c r="H389" s="1393"/>
      <c r="I389" s="1393"/>
      <c r="J389" s="1393"/>
      <c r="K389" s="1393"/>
      <c r="L389" s="1393"/>
      <c r="M389" s="1393"/>
      <c r="N389" s="1393"/>
      <c r="O389" s="1393"/>
      <c r="P389" s="1393"/>
      <c r="Q389" s="1393"/>
      <c r="R389" s="1393"/>
      <c r="S389" s="1393"/>
      <c r="T389" s="1393"/>
      <c r="U389" s="1393"/>
      <c r="V389" s="1393"/>
      <c r="W389" s="1393"/>
      <c r="X389" s="1393"/>
      <c r="Y389" s="1393"/>
      <c r="Z389" s="1393"/>
      <c r="AA389" s="1393"/>
      <c r="AB389" s="1402"/>
      <c r="AC389" s="478"/>
      <c r="AD389" s="270" t="s">
        <v>7</v>
      </c>
      <c r="AE389" s="262"/>
      <c r="AF389" s="272" t="str">
        <f t="shared" si="121"/>
        <v>Baik</v>
      </c>
      <c r="AG389" s="271"/>
      <c r="AH389" s="271"/>
      <c r="AI389" s="271"/>
      <c r="AJ389" s="262"/>
      <c r="AK389" s="263">
        <f t="shared" si="122"/>
        <v>0</v>
      </c>
      <c r="AL389" s="263">
        <f t="shared" si="6"/>
        <v>3</v>
      </c>
      <c r="AM389" s="263">
        <f t="shared" si="123"/>
        <v>0</v>
      </c>
      <c r="AN389" s="87"/>
      <c r="AO389" s="87"/>
      <c r="AP389" s="87"/>
      <c r="AQ389" s="87"/>
      <c r="AR389" s="87"/>
      <c r="AS389" s="19"/>
      <c r="AT389" s="19"/>
      <c r="AU389" s="19"/>
      <c r="AV389" s="19"/>
      <c r="AW389" s="19"/>
      <c r="AX389" s="19"/>
      <c r="AY389" s="19"/>
      <c r="AZ389" s="19"/>
      <c r="BA389" s="19"/>
      <c r="BB389" s="19"/>
      <c r="BC389" s="19"/>
      <c r="BD389" s="19"/>
      <c r="BE389" s="19"/>
      <c r="BF389" s="19"/>
      <c r="BG389" s="19"/>
      <c r="BH389" s="19"/>
      <c r="BI389" s="19"/>
      <c r="BJ389" s="19"/>
      <c r="BK389" s="19"/>
      <c r="BL389" s="19"/>
    </row>
    <row r="390" spans="1:64" ht="18" hidden="1" customHeight="1">
      <c r="A390" s="83"/>
      <c r="B390" s="83"/>
      <c r="C390" s="444"/>
      <c r="D390" s="479"/>
      <c r="E390" s="430"/>
      <c r="F390" s="383"/>
      <c r="G390" s="1375"/>
      <c r="H390" s="1289"/>
      <c r="I390" s="1289"/>
      <c r="J390" s="1289"/>
      <c r="K390" s="1289"/>
      <c r="L390" s="1289"/>
      <c r="M390" s="1289"/>
      <c r="N390" s="1289"/>
      <c r="O390" s="1289"/>
      <c r="P390" s="1289"/>
      <c r="Q390" s="1289"/>
      <c r="R390" s="1289"/>
      <c r="S390" s="1289"/>
      <c r="T390" s="1289"/>
      <c r="U390" s="1289"/>
      <c r="V390" s="1289"/>
      <c r="W390" s="1289"/>
      <c r="X390" s="1289"/>
      <c r="Y390" s="1289"/>
      <c r="Z390" s="1289"/>
      <c r="AA390" s="1289"/>
      <c r="AB390" s="1385"/>
      <c r="AC390" s="331"/>
      <c r="AD390" s="270" t="s">
        <v>7</v>
      </c>
      <c r="AE390" s="262"/>
      <c r="AF390" s="272" t="str">
        <f t="shared" si="121"/>
        <v>Baik</v>
      </c>
      <c r="AG390" s="271"/>
      <c r="AH390" s="271"/>
      <c r="AI390" s="271"/>
      <c r="AJ390" s="262"/>
      <c r="AK390" s="263">
        <f>SUM(AK384:AK389)</f>
        <v>4</v>
      </c>
      <c r="AL390" s="263">
        <f t="shared" si="6"/>
        <v>3</v>
      </c>
      <c r="AM390" s="263">
        <f>SUM(AM384:AM389)</f>
        <v>12</v>
      </c>
      <c r="AN390" s="337">
        <f>AM390/(AK390*4)*(100)</f>
        <v>75</v>
      </c>
      <c r="AO390" s="316">
        <f>IF(AN390&gt;80,2,IF(AN390&gt;=33,1,0))</f>
        <v>1</v>
      </c>
      <c r="AP390" s="87"/>
      <c r="AQ390" s="87"/>
      <c r="AR390" s="87"/>
      <c r="AS390" s="19"/>
      <c r="AT390" s="19"/>
      <c r="AU390" s="19"/>
      <c r="AV390" s="19"/>
      <c r="AW390" s="19"/>
      <c r="AX390" s="19"/>
      <c r="AY390" s="19"/>
      <c r="AZ390" s="19"/>
      <c r="BA390" s="19"/>
      <c r="BB390" s="19"/>
      <c r="BC390" s="19"/>
      <c r="BD390" s="19"/>
      <c r="BE390" s="19"/>
      <c r="BF390" s="19"/>
      <c r="BG390" s="19"/>
      <c r="BH390" s="19"/>
      <c r="BI390" s="19"/>
      <c r="BJ390" s="19"/>
      <c r="BK390" s="19"/>
      <c r="BL390" s="19"/>
    </row>
    <row r="391" spans="1:64" ht="24" customHeight="1">
      <c r="A391" s="83"/>
      <c r="B391" s="83"/>
      <c r="C391" s="358" t="s">
        <v>634</v>
      </c>
      <c r="D391" s="1376" t="s">
        <v>826</v>
      </c>
      <c r="E391" s="1287"/>
      <c r="F391" s="1287"/>
      <c r="G391" s="1287"/>
      <c r="H391" s="1287"/>
      <c r="I391" s="1287"/>
      <c r="J391" s="1287"/>
      <c r="K391" s="1287"/>
      <c r="L391" s="1287"/>
      <c r="M391" s="1287"/>
      <c r="N391" s="1287"/>
      <c r="O391" s="1287"/>
      <c r="P391" s="1287"/>
      <c r="Q391" s="1287"/>
      <c r="R391" s="1287"/>
      <c r="S391" s="1287"/>
      <c r="T391" s="1287"/>
      <c r="U391" s="1287"/>
      <c r="V391" s="1287"/>
      <c r="W391" s="1287"/>
      <c r="X391" s="1287"/>
      <c r="Y391" s="1287"/>
      <c r="Z391" s="1287"/>
      <c r="AA391" s="1287"/>
      <c r="AB391" s="1287"/>
      <c r="AC391" s="481"/>
      <c r="AD391" s="270"/>
      <c r="AE391" s="273"/>
      <c r="AF391" s="271"/>
      <c r="AG391" s="271"/>
      <c r="AH391" s="271"/>
      <c r="AI391" s="271"/>
      <c r="AJ391" s="262"/>
      <c r="AK391" s="263"/>
      <c r="AL391" s="263" t="str">
        <f t="shared" si="6"/>
        <v>0</v>
      </c>
      <c r="AM391" s="263"/>
      <c r="AN391" s="87"/>
      <c r="AO391" s="87"/>
      <c r="AP391" s="87"/>
      <c r="AQ391" s="87"/>
      <c r="AR391" s="87"/>
      <c r="AS391" s="19"/>
      <c r="AT391" s="19"/>
      <c r="AU391" s="19"/>
      <c r="AV391" s="19"/>
      <c r="AW391" s="19"/>
      <c r="AX391" s="19"/>
      <c r="AY391" s="19"/>
      <c r="AZ391" s="19"/>
      <c r="BA391" s="19"/>
      <c r="BB391" s="19"/>
      <c r="BC391" s="19"/>
      <c r="BD391" s="19"/>
      <c r="BE391" s="19"/>
      <c r="BF391" s="19"/>
      <c r="BG391" s="19"/>
      <c r="BH391" s="19"/>
      <c r="BI391" s="19"/>
      <c r="BJ391" s="19"/>
      <c r="BK391" s="19"/>
      <c r="BL391" s="19"/>
    </row>
    <row r="392" spans="1:64" ht="30" customHeight="1">
      <c r="A392" s="83"/>
      <c r="B392" s="460"/>
      <c r="C392" s="463"/>
      <c r="D392" s="482" t="s">
        <v>827</v>
      </c>
      <c r="E392" s="1401" t="s">
        <v>828</v>
      </c>
      <c r="F392" s="1312"/>
      <c r="G392" s="1312"/>
      <c r="H392" s="1312"/>
      <c r="I392" s="1312"/>
      <c r="J392" s="1312"/>
      <c r="K392" s="1312"/>
      <c r="L392" s="1312"/>
      <c r="M392" s="1312"/>
      <c r="N392" s="1312"/>
      <c r="O392" s="1312"/>
      <c r="P392" s="1312"/>
      <c r="Q392" s="1312"/>
      <c r="R392" s="1312"/>
      <c r="S392" s="1312"/>
      <c r="T392" s="1312"/>
      <c r="U392" s="1312"/>
      <c r="V392" s="1312"/>
      <c r="W392" s="1312"/>
      <c r="X392" s="1312"/>
      <c r="Y392" s="1312"/>
      <c r="Z392" s="1312"/>
      <c r="AA392" s="1312"/>
      <c r="AB392" s="1312"/>
      <c r="AC392" s="300"/>
      <c r="AD392" s="270"/>
      <c r="AE392" s="273"/>
      <c r="AF392" s="271"/>
      <c r="AG392" s="271"/>
      <c r="AH392" s="271"/>
      <c r="AI392" s="271"/>
      <c r="AJ392" s="262"/>
      <c r="AK392" s="263"/>
      <c r="AL392" s="263" t="str">
        <f t="shared" si="6"/>
        <v>0</v>
      </c>
      <c r="AM392" s="263"/>
      <c r="AN392" s="87"/>
      <c r="AO392" s="87"/>
      <c r="AP392" s="87"/>
      <c r="AQ392" s="87"/>
      <c r="AR392" s="87"/>
      <c r="AS392" s="19"/>
      <c r="AT392" s="19"/>
      <c r="AU392" s="19"/>
      <c r="AV392" s="19"/>
      <c r="AW392" s="19"/>
      <c r="AX392" s="19"/>
      <c r="AY392" s="19"/>
      <c r="AZ392" s="19"/>
      <c r="BA392" s="19"/>
      <c r="BB392" s="19"/>
      <c r="BC392" s="19"/>
      <c r="BD392" s="19"/>
      <c r="BE392" s="19"/>
      <c r="BF392" s="19"/>
      <c r="BG392" s="19"/>
      <c r="BH392" s="19"/>
      <c r="BI392" s="19"/>
      <c r="BJ392" s="19"/>
      <c r="BK392" s="19"/>
      <c r="BL392" s="19"/>
    </row>
    <row r="393" spans="1:64" ht="21.75" customHeight="1">
      <c r="A393" s="83"/>
      <c r="B393" s="83"/>
      <c r="C393" s="444"/>
      <c r="D393" s="259"/>
      <c r="E393" s="382" t="s">
        <v>525</v>
      </c>
      <c r="F393" s="267">
        <v>1</v>
      </c>
      <c r="G393" s="1372" t="s">
        <v>737</v>
      </c>
      <c r="H393" s="1312"/>
      <c r="I393" s="1312"/>
      <c r="J393" s="1312"/>
      <c r="K393" s="1312"/>
      <c r="L393" s="1312"/>
      <c r="M393" s="1312"/>
      <c r="N393" s="1312"/>
      <c r="O393" s="1312"/>
      <c r="P393" s="1312"/>
      <c r="Q393" s="1312"/>
      <c r="R393" s="1312"/>
      <c r="S393" s="1312"/>
      <c r="T393" s="1312"/>
      <c r="U393" s="1312"/>
      <c r="V393" s="1312"/>
      <c r="W393" s="1312"/>
      <c r="X393" s="1312"/>
      <c r="Y393" s="1312"/>
      <c r="Z393" s="1312"/>
      <c r="AA393" s="1312"/>
      <c r="AB393" s="1312"/>
      <c r="AC393" s="300"/>
      <c r="AD393" s="270" t="s">
        <v>7</v>
      </c>
      <c r="AE393" s="262"/>
      <c r="AF393" s="272" t="str">
        <f t="shared" ref="AF393:AF399" si="124">IF(AD393="A","Sempurna",IF(AD393="A-","mendekati sempurna",IF(AD393="B+","Baik sekali",IF(AD393="B","Baik",IF(AD393="B-","Memadai, hampir baik",IF(AD393="C+","Memadai, cukup plus",IF(AD393="C","Cukup",IF(AD393="D","Kurang","Tak ada bukti kinerja"))))))))</f>
        <v>Baik</v>
      </c>
      <c r="AG393" s="271"/>
      <c r="AH393" s="271"/>
      <c r="AI393" s="271"/>
      <c r="AJ393" s="262"/>
      <c r="AK393" s="263">
        <f t="shared" ref="AK393:AK398" si="125">COUNTA(G393)</f>
        <v>1</v>
      </c>
      <c r="AL393" s="263">
        <f t="shared" si="6"/>
        <v>3</v>
      </c>
      <c r="AM393" s="263">
        <f t="shared" ref="AM393:AM398" si="126">AK393*AL393</f>
        <v>3</v>
      </c>
      <c r="AN393" s="87"/>
      <c r="AO393" s="87"/>
      <c r="AP393" s="87"/>
      <c r="AQ393" s="87"/>
      <c r="AR393" s="87"/>
      <c r="AS393" s="19"/>
      <c r="AT393" s="19"/>
      <c r="AU393" s="19"/>
      <c r="AV393" s="19"/>
      <c r="AW393" s="19"/>
      <c r="AX393" s="19"/>
      <c r="AY393" s="19"/>
      <c r="AZ393" s="19"/>
      <c r="BA393" s="19"/>
      <c r="BB393" s="19"/>
      <c r="BC393" s="19"/>
      <c r="BD393" s="19"/>
      <c r="BE393" s="19"/>
      <c r="BF393" s="19"/>
      <c r="BG393" s="19"/>
      <c r="BH393" s="19"/>
      <c r="BI393" s="19"/>
      <c r="BJ393" s="19"/>
      <c r="BK393" s="19"/>
      <c r="BL393" s="19"/>
    </row>
    <row r="394" spans="1:64" ht="19.5" customHeight="1">
      <c r="A394" s="83"/>
      <c r="B394" s="83"/>
      <c r="C394" s="444"/>
      <c r="D394" s="259"/>
      <c r="E394" s="483"/>
      <c r="F394" s="275">
        <v>2</v>
      </c>
      <c r="G394" s="1371" t="s">
        <v>738</v>
      </c>
      <c r="H394" s="1287"/>
      <c r="I394" s="1287"/>
      <c r="J394" s="1287"/>
      <c r="K394" s="1287"/>
      <c r="L394" s="1287"/>
      <c r="M394" s="1287"/>
      <c r="N394" s="1287"/>
      <c r="O394" s="1287"/>
      <c r="P394" s="1287"/>
      <c r="Q394" s="1287"/>
      <c r="R394" s="1287"/>
      <c r="S394" s="1287"/>
      <c r="T394" s="1287"/>
      <c r="U394" s="1287"/>
      <c r="V394" s="1287"/>
      <c r="W394" s="1287"/>
      <c r="X394" s="1287"/>
      <c r="Y394" s="1287"/>
      <c r="Z394" s="1287"/>
      <c r="AA394" s="1287"/>
      <c r="AB394" s="1287"/>
      <c r="AC394" s="261"/>
      <c r="AD394" s="270" t="s">
        <v>7</v>
      </c>
      <c r="AE394" s="262"/>
      <c r="AF394" s="272" t="str">
        <f t="shared" si="124"/>
        <v>Baik</v>
      </c>
      <c r="AG394" s="271"/>
      <c r="AH394" s="271"/>
      <c r="AI394" s="271"/>
      <c r="AJ394" s="262"/>
      <c r="AK394" s="263">
        <f t="shared" si="125"/>
        <v>1</v>
      </c>
      <c r="AL394" s="263">
        <f t="shared" si="6"/>
        <v>3</v>
      </c>
      <c r="AM394" s="263">
        <f t="shared" si="126"/>
        <v>3</v>
      </c>
      <c r="AN394" s="87"/>
      <c r="AO394" s="87"/>
      <c r="AP394" s="87"/>
      <c r="AQ394" s="87"/>
      <c r="AR394" s="87"/>
      <c r="AS394" s="19"/>
      <c r="AT394" s="19"/>
      <c r="AU394" s="19"/>
      <c r="AV394" s="19"/>
      <c r="AW394" s="19"/>
      <c r="AX394" s="19"/>
      <c r="AY394" s="19"/>
      <c r="AZ394" s="19"/>
      <c r="BA394" s="19"/>
      <c r="BB394" s="19"/>
      <c r="BC394" s="19"/>
      <c r="BD394" s="19"/>
      <c r="BE394" s="19"/>
      <c r="BF394" s="19"/>
      <c r="BG394" s="19"/>
      <c r="BH394" s="19"/>
      <c r="BI394" s="19"/>
      <c r="BJ394" s="19"/>
      <c r="BK394" s="19"/>
      <c r="BL394" s="19"/>
    </row>
    <row r="395" spans="1:64" ht="19.5" customHeight="1">
      <c r="A395" s="83"/>
      <c r="B395" s="83"/>
      <c r="C395" s="444"/>
      <c r="D395" s="259"/>
      <c r="E395" s="483"/>
      <c r="F395" s="275">
        <v>3</v>
      </c>
      <c r="G395" s="1386" t="s">
        <v>739</v>
      </c>
      <c r="H395" s="1287"/>
      <c r="I395" s="1287"/>
      <c r="J395" s="1287"/>
      <c r="K395" s="1287"/>
      <c r="L395" s="1287"/>
      <c r="M395" s="1287"/>
      <c r="N395" s="1287"/>
      <c r="O395" s="1287"/>
      <c r="P395" s="1287"/>
      <c r="Q395" s="1287"/>
      <c r="R395" s="1287"/>
      <c r="S395" s="1287"/>
      <c r="T395" s="1287"/>
      <c r="U395" s="1287"/>
      <c r="V395" s="1287"/>
      <c r="W395" s="1287"/>
      <c r="X395" s="1287"/>
      <c r="Y395" s="1287"/>
      <c r="Z395" s="1287"/>
      <c r="AA395" s="1287"/>
      <c r="AB395" s="1287"/>
      <c r="AC395" s="261"/>
      <c r="AD395" s="270" t="s">
        <v>7</v>
      </c>
      <c r="AE395" s="262"/>
      <c r="AF395" s="272" t="str">
        <f t="shared" si="124"/>
        <v>Baik</v>
      </c>
      <c r="AG395" s="271"/>
      <c r="AH395" s="271"/>
      <c r="AI395" s="271"/>
      <c r="AJ395" s="262"/>
      <c r="AK395" s="263">
        <f t="shared" si="125"/>
        <v>1</v>
      </c>
      <c r="AL395" s="263">
        <f t="shared" si="6"/>
        <v>3</v>
      </c>
      <c r="AM395" s="263">
        <f t="shared" si="126"/>
        <v>3</v>
      </c>
      <c r="AN395" s="87"/>
      <c r="AO395" s="87"/>
      <c r="AP395" s="87"/>
      <c r="AQ395" s="87"/>
      <c r="AR395" s="87"/>
      <c r="AS395" s="19"/>
      <c r="AT395" s="19"/>
      <c r="AU395" s="19"/>
      <c r="AV395" s="19"/>
      <c r="AW395" s="19"/>
      <c r="AX395" s="19"/>
      <c r="AY395" s="19"/>
      <c r="AZ395" s="19"/>
      <c r="BA395" s="19"/>
      <c r="BB395" s="19"/>
      <c r="BC395" s="19"/>
      <c r="BD395" s="19"/>
      <c r="BE395" s="19"/>
      <c r="BF395" s="19"/>
      <c r="BG395" s="19"/>
      <c r="BH395" s="19"/>
      <c r="BI395" s="19"/>
      <c r="BJ395" s="19"/>
      <c r="BK395" s="19"/>
      <c r="BL395" s="19"/>
    </row>
    <row r="396" spans="1:64" ht="19.5" customHeight="1">
      <c r="A396" s="83"/>
      <c r="B396" s="83"/>
      <c r="C396" s="444"/>
      <c r="D396" s="259"/>
      <c r="E396" s="483"/>
      <c r="F396" s="239">
        <v>4</v>
      </c>
      <c r="G396" s="386" t="s">
        <v>829</v>
      </c>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61"/>
      <c r="AD396" s="270" t="s">
        <v>7</v>
      </c>
      <c r="AE396" s="262"/>
      <c r="AF396" s="272" t="str">
        <f t="shared" si="124"/>
        <v>Baik</v>
      </c>
      <c r="AG396" s="271"/>
      <c r="AH396" s="271"/>
      <c r="AI396" s="271"/>
      <c r="AJ396" s="262"/>
      <c r="AK396" s="263">
        <f t="shared" si="125"/>
        <v>1</v>
      </c>
      <c r="AL396" s="263">
        <f t="shared" si="6"/>
        <v>3</v>
      </c>
      <c r="AM396" s="263">
        <f t="shared" si="126"/>
        <v>3</v>
      </c>
      <c r="AN396" s="87"/>
      <c r="AO396" s="87"/>
      <c r="AP396" s="87"/>
      <c r="AQ396" s="87"/>
      <c r="AR396" s="87"/>
      <c r="AS396" s="19"/>
      <c r="AT396" s="19"/>
      <c r="AU396" s="19"/>
      <c r="AV396" s="19"/>
      <c r="AW396" s="19"/>
      <c r="AX396" s="19"/>
      <c r="AY396" s="19"/>
      <c r="AZ396" s="19"/>
      <c r="BA396" s="19"/>
      <c r="BB396" s="19"/>
      <c r="BC396" s="19"/>
      <c r="BD396" s="19"/>
      <c r="BE396" s="19"/>
      <c r="BF396" s="19"/>
      <c r="BG396" s="19"/>
      <c r="BH396" s="19"/>
      <c r="BI396" s="19"/>
      <c r="BJ396" s="19"/>
      <c r="BK396" s="19"/>
      <c r="BL396" s="19"/>
    </row>
    <row r="397" spans="1:64" ht="21.75" hidden="1" customHeight="1">
      <c r="A397" s="83"/>
      <c r="B397" s="83"/>
      <c r="C397" s="444"/>
      <c r="D397" s="259"/>
      <c r="E397" s="484"/>
      <c r="F397" s="239"/>
      <c r="G397" s="1371"/>
      <c r="H397" s="1287"/>
      <c r="I397" s="1287"/>
      <c r="J397" s="1287"/>
      <c r="K397" s="1287"/>
      <c r="L397" s="1287"/>
      <c r="M397" s="1287"/>
      <c r="N397" s="1287"/>
      <c r="O397" s="1287"/>
      <c r="P397" s="1287"/>
      <c r="Q397" s="1287"/>
      <c r="R397" s="1287"/>
      <c r="S397" s="1287"/>
      <c r="T397" s="1287"/>
      <c r="U397" s="1287"/>
      <c r="V397" s="1287"/>
      <c r="W397" s="1287"/>
      <c r="X397" s="1287"/>
      <c r="Y397" s="1287"/>
      <c r="Z397" s="1287"/>
      <c r="AA397" s="1287"/>
      <c r="AB397" s="1287"/>
      <c r="AC397" s="261"/>
      <c r="AD397" s="270" t="s">
        <v>7</v>
      </c>
      <c r="AE397" s="262"/>
      <c r="AF397" s="272" t="str">
        <f t="shared" si="124"/>
        <v>Baik</v>
      </c>
      <c r="AG397" s="271"/>
      <c r="AH397" s="271"/>
      <c r="AI397" s="271"/>
      <c r="AJ397" s="262"/>
      <c r="AK397" s="263">
        <f t="shared" si="125"/>
        <v>0</v>
      </c>
      <c r="AL397" s="263">
        <f t="shared" si="6"/>
        <v>3</v>
      </c>
      <c r="AM397" s="263">
        <f t="shared" si="126"/>
        <v>0</v>
      </c>
      <c r="AN397" s="87"/>
      <c r="AO397" s="87"/>
      <c r="AP397" s="87"/>
      <c r="AQ397" s="87"/>
      <c r="AR397" s="87"/>
      <c r="AS397" s="19"/>
      <c r="AT397" s="19"/>
      <c r="AU397" s="19"/>
      <c r="AV397" s="19"/>
      <c r="AW397" s="19"/>
      <c r="AX397" s="19"/>
      <c r="AY397" s="19"/>
      <c r="AZ397" s="19"/>
      <c r="BA397" s="19"/>
      <c r="BB397" s="19"/>
      <c r="BC397" s="19"/>
      <c r="BD397" s="19"/>
      <c r="BE397" s="19"/>
      <c r="BF397" s="19"/>
      <c r="BG397" s="19"/>
      <c r="BH397" s="19"/>
      <c r="BI397" s="19"/>
      <c r="BJ397" s="19"/>
      <c r="BK397" s="19"/>
      <c r="BL397" s="19"/>
    </row>
    <row r="398" spans="1:64" ht="21.75" hidden="1" customHeight="1">
      <c r="A398" s="83"/>
      <c r="B398" s="83"/>
      <c r="C398" s="444"/>
      <c r="D398" s="259"/>
      <c r="E398" s="484"/>
      <c r="F398" s="239"/>
      <c r="G398" s="1371"/>
      <c r="H398" s="1287"/>
      <c r="I398" s="1287"/>
      <c r="J398" s="1287"/>
      <c r="K398" s="1287"/>
      <c r="L398" s="1287"/>
      <c r="M398" s="1287"/>
      <c r="N398" s="1287"/>
      <c r="O398" s="1287"/>
      <c r="P398" s="1287"/>
      <c r="Q398" s="1287"/>
      <c r="R398" s="1287"/>
      <c r="S398" s="1287"/>
      <c r="T398" s="1287"/>
      <c r="U398" s="1287"/>
      <c r="V398" s="1287"/>
      <c r="W398" s="1287"/>
      <c r="X398" s="1287"/>
      <c r="Y398" s="1287"/>
      <c r="Z398" s="1287"/>
      <c r="AA398" s="1287"/>
      <c r="AB398" s="1287"/>
      <c r="AC398" s="261"/>
      <c r="AD398" s="270" t="s">
        <v>7</v>
      </c>
      <c r="AE398" s="262"/>
      <c r="AF398" s="272" t="str">
        <f t="shared" si="124"/>
        <v>Baik</v>
      </c>
      <c r="AG398" s="271"/>
      <c r="AH398" s="271"/>
      <c r="AI398" s="271"/>
      <c r="AJ398" s="262"/>
      <c r="AK398" s="263">
        <f t="shared" si="125"/>
        <v>0</v>
      </c>
      <c r="AL398" s="263">
        <f t="shared" si="6"/>
        <v>3</v>
      </c>
      <c r="AM398" s="263">
        <f t="shared" si="126"/>
        <v>0</v>
      </c>
      <c r="AN398" s="87"/>
      <c r="AO398" s="87"/>
      <c r="AP398" s="87"/>
      <c r="AQ398" s="87"/>
      <c r="AR398" s="87"/>
      <c r="AS398" s="19"/>
      <c r="AT398" s="19"/>
      <c r="AU398" s="19"/>
      <c r="AV398" s="19"/>
      <c r="AW398" s="19"/>
      <c r="AX398" s="19"/>
      <c r="AY398" s="19"/>
      <c r="AZ398" s="19"/>
      <c r="BA398" s="19"/>
      <c r="BB398" s="19"/>
      <c r="BC398" s="19"/>
      <c r="BD398" s="19"/>
      <c r="BE398" s="19"/>
      <c r="BF398" s="19"/>
      <c r="BG398" s="19"/>
      <c r="BH398" s="19"/>
      <c r="BI398" s="19"/>
      <c r="BJ398" s="19"/>
      <c r="BK398" s="19"/>
      <c r="BL398" s="19"/>
    </row>
    <row r="399" spans="1:64" ht="18" hidden="1" customHeight="1">
      <c r="A399" s="83"/>
      <c r="B399" s="83"/>
      <c r="C399" s="444"/>
      <c r="D399" s="259"/>
      <c r="E399" s="485"/>
      <c r="F399" s="239"/>
      <c r="G399" s="1371"/>
      <c r="H399" s="1287"/>
      <c r="I399" s="1287"/>
      <c r="J399" s="1287"/>
      <c r="K399" s="1287"/>
      <c r="L399" s="1287"/>
      <c r="M399" s="1287"/>
      <c r="N399" s="1287"/>
      <c r="O399" s="1287"/>
      <c r="P399" s="1287"/>
      <c r="Q399" s="1287"/>
      <c r="R399" s="1287"/>
      <c r="S399" s="1287"/>
      <c r="T399" s="1287"/>
      <c r="U399" s="1287"/>
      <c r="V399" s="1287"/>
      <c r="W399" s="1287"/>
      <c r="X399" s="1287"/>
      <c r="Y399" s="1287"/>
      <c r="Z399" s="1287"/>
      <c r="AA399" s="1287"/>
      <c r="AB399" s="1287"/>
      <c r="AC399" s="261"/>
      <c r="AD399" s="270" t="s">
        <v>7</v>
      </c>
      <c r="AE399" s="262"/>
      <c r="AF399" s="272" t="str">
        <f t="shared" si="124"/>
        <v>Baik</v>
      </c>
      <c r="AG399" s="271"/>
      <c r="AH399" s="271"/>
      <c r="AI399" s="271"/>
      <c r="AJ399" s="262"/>
      <c r="AK399" s="263">
        <f>SUM(AK393:AK398)</f>
        <v>4</v>
      </c>
      <c r="AL399" s="263">
        <f t="shared" si="6"/>
        <v>3</v>
      </c>
      <c r="AM399" s="263">
        <f>SUM(AM393:AM398)</f>
        <v>12</v>
      </c>
      <c r="AN399" s="337">
        <f>AM399/(AK399*4)*(100)</f>
        <v>75</v>
      </c>
      <c r="AO399" s="294">
        <f>IF(AN399&gt;=75,2,IF(AN399&gt;=33,1,0))</f>
        <v>2</v>
      </c>
      <c r="AP399" s="87"/>
      <c r="AQ399" s="87"/>
      <c r="AR399" s="87"/>
      <c r="AS399" s="19"/>
      <c r="AT399" s="19"/>
      <c r="AU399" s="19"/>
      <c r="AV399" s="19"/>
      <c r="AW399" s="19"/>
      <c r="AX399" s="19"/>
      <c r="AY399" s="19"/>
      <c r="AZ399" s="19"/>
      <c r="BA399" s="19"/>
      <c r="BB399" s="19"/>
      <c r="BC399" s="19"/>
      <c r="BD399" s="19"/>
      <c r="BE399" s="19"/>
      <c r="BF399" s="19"/>
      <c r="BG399" s="19"/>
      <c r="BH399" s="19"/>
      <c r="BI399" s="19"/>
      <c r="BJ399" s="19"/>
      <c r="BK399" s="19"/>
      <c r="BL399" s="19"/>
    </row>
    <row r="400" spans="1:64" ht="42" customHeight="1">
      <c r="A400" s="83"/>
      <c r="B400" s="83"/>
      <c r="C400" s="444"/>
      <c r="D400" s="297" t="s">
        <v>830</v>
      </c>
      <c r="E400" s="1400" t="s">
        <v>831</v>
      </c>
      <c r="F400" s="1287"/>
      <c r="G400" s="1287"/>
      <c r="H400" s="1287"/>
      <c r="I400" s="1287"/>
      <c r="J400" s="1287"/>
      <c r="K400" s="1287"/>
      <c r="L400" s="1287"/>
      <c r="M400" s="1287"/>
      <c r="N400" s="1287"/>
      <c r="O400" s="1287"/>
      <c r="P400" s="1287"/>
      <c r="Q400" s="1287"/>
      <c r="R400" s="1287"/>
      <c r="S400" s="1287"/>
      <c r="T400" s="1287"/>
      <c r="U400" s="1287"/>
      <c r="V400" s="1287"/>
      <c r="W400" s="1287"/>
      <c r="X400" s="1287"/>
      <c r="Y400" s="1287"/>
      <c r="Z400" s="1287"/>
      <c r="AA400" s="1287"/>
      <c r="AB400" s="1287"/>
      <c r="AC400" s="319"/>
      <c r="AD400" s="270"/>
      <c r="AE400" s="273"/>
      <c r="AF400" s="271"/>
      <c r="AG400" s="271"/>
      <c r="AH400" s="271"/>
      <c r="AI400" s="271"/>
      <c r="AJ400" s="262"/>
      <c r="AK400" s="263"/>
      <c r="AL400" s="263" t="str">
        <f t="shared" si="6"/>
        <v>0</v>
      </c>
      <c r="AM400" s="263"/>
      <c r="AN400" s="87"/>
      <c r="AO400" s="87"/>
      <c r="AP400" s="87"/>
      <c r="AQ400" s="87"/>
      <c r="AR400" s="87"/>
      <c r="AS400" s="19"/>
      <c r="AT400" s="19"/>
      <c r="AU400" s="19"/>
      <c r="AV400" s="19"/>
      <c r="AW400" s="19"/>
      <c r="AX400" s="19"/>
      <c r="AY400" s="19"/>
      <c r="AZ400" s="19"/>
      <c r="BA400" s="19"/>
      <c r="BB400" s="19"/>
      <c r="BC400" s="19"/>
      <c r="BD400" s="19"/>
      <c r="BE400" s="19"/>
      <c r="BF400" s="19"/>
      <c r="BG400" s="19"/>
      <c r="BH400" s="19"/>
      <c r="BI400" s="19"/>
      <c r="BJ400" s="19"/>
      <c r="BK400" s="19"/>
      <c r="BL400" s="19"/>
    </row>
    <row r="401" spans="1:64" ht="30" customHeight="1">
      <c r="A401" s="83"/>
      <c r="B401" s="83"/>
      <c r="C401" s="444"/>
      <c r="D401" s="259"/>
      <c r="E401" s="379" t="s">
        <v>525</v>
      </c>
      <c r="F401" s="239">
        <v>1</v>
      </c>
      <c r="G401" s="1371" t="s">
        <v>832</v>
      </c>
      <c r="H401" s="1287"/>
      <c r="I401" s="1287"/>
      <c r="J401" s="1287"/>
      <c r="K401" s="1287"/>
      <c r="L401" s="1287"/>
      <c r="M401" s="1287"/>
      <c r="N401" s="1287"/>
      <c r="O401" s="1287"/>
      <c r="P401" s="1287"/>
      <c r="Q401" s="1287"/>
      <c r="R401" s="1287"/>
      <c r="S401" s="1287"/>
      <c r="T401" s="1287"/>
      <c r="U401" s="1287"/>
      <c r="V401" s="1287"/>
      <c r="W401" s="1287"/>
      <c r="X401" s="1287"/>
      <c r="Y401" s="1287"/>
      <c r="Z401" s="1287"/>
      <c r="AA401" s="1287"/>
      <c r="AB401" s="1293"/>
      <c r="AC401" s="261"/>
      <c r="AD401" s="270" t="s">
        <v>7</v>
      </c>
      <c r="AE401" s="262"/>
      <c r="AF401" s="272" t="str">
        <f t="shared" ref="AF401:AF409" si="127">IF(AD401="A","Sempurna",IF(AD401="A-","mendekati sempurna",IF(AD401="B+","Baik sekali",IF(AD401="B","Baik",IF(AD401="B-","Memadai, hampir baik",IF(AD401="C+","Memadai, cukup plus",IF(AD401="C","Cukup",IF(AD401="D","Kurang","Tak ada bukti kinerja"))))))))</f>
        <v>Baik</v>
      </c>
      <c r="AG401" s="271"/>
      <c r="AH401" s="271"/>
      <c r="AI401" s="271"/>
      <c r="AJ401" s="262"/>
      <c r="AK401" s="263">
        <f t="shared" ref="AK401:AK408" si="128">COUNTA(G401)</f>
        <v>1</v>
      </c>
      <c r="AL401" s="263">
        <f t="shared" si="6"/>
        <v>3</v>
      </c>
      <c r="AM401" s="263">
        <f t="shared" ref="AM401:AM408" si="129">AK401*AL401</f>
        <v>3</v>
      </c>
      <c r="AN401" s="87"/>
      <c r="AO401" s="87"/>
      <c r="AP401" s="87"/>
      <c r="AQ401" s="87"/>
      <c r="AR401" s="87"/>
      <c r="AS401" s="19"/>
      <c r="AT401" s="19"/>
      <c r="AU401" s="19"/>
      <c r="AV401" s="19"/>
      <c r="AW401" s="19"/>
      <c r="AX401" s="19"/>
      <c r="AY401" s="19"/>
      <c r="AZ401" s="19"/>
      <c r="BA401" s="19"/>
      <c r="BB401" s="19"/>
      <c r="BC401" s="19"/>
      <c r="BD401" s="19"/>
      <c r="BE401" s="19"/>
      <c r="BF401" s="19"/>
      <c r="BG401" s="19"/>
      <c r="BH401" s="19"/>
      <c r="BI401" s="19"/>
      <c r="BJ401" s="19"/>
      <c r="BK401" s="19"/>
      <c r="BL401" s="19"/>
    </row>
    <row r="402" spans="1:64" ht="39.75" customHeight="1">
      <c r="A402" s="83"/>
      <c r="B402" s="83"/>
      <c r="C402" s="444"/>
      <c r="D402" s="259"/>
      <c r="E402" s="382"/>
      <c r="F402" s="388">
        <v>2</v>
      </c>
      <c r="G402" s="1372" t="s">
        <v>833</v>
      </c>
      <c r="H402" s="1312"/>
      <c r="I402" s="1312"/>
      <c r="J402" s="1312"/>
      <c r="K402" s="1312"/>
      <c r="L402" s="1312"/>
      <c r="M402" s="1312"/>
      <c r="N402" s="1312"/>
      <c r="O402" s="1312"/>
      <c r="P402" s="1312"/>
      <c r="Q402" s="1312"/>
      <c r="R402" s="1312"/>
      <c r="S402" s="1312"/>
      <c r="T402" s="1312"/>
      <c r="U402" s="1312"/>
      <c r="V402" s="1312"/>
      <c r="W402" s="1312"/>
      <c r="X402" s="1312"/>
      <c r="Y402" s="1312"/>
      <c r="Z402" s="1312"/>
      <c r="AA402" s="1312"/>
      <c r="AB402" s="1312"/>
      <c r="AC402" s="300"/>
      <c r="AD402" s="270" t="s">
        <v>7</v>
      </c>
      <c r="AE402" s="262"/>
      <c r="AF402" s="272" t="str">
        <f t="shared" si="127"/>
        <v>Baik</v>
      </c>
      <c r="AG402" s="271"/>
      <c r="AH402" s="271"/>
      <c r="AI402" s="271"/>
      <c r="AJ402" s="262"/>
      <c r="AK402" s="263">
        <f t="shared" si="128"/>
        <v>1</v>
      </c>
      <c r="AL402" s="263">
        <f t="shared" si="6"/>
        <v>3</v>
      </c>
      <c r="AM402" s="263">
        <f t="shared" si="129"/>
        <v>3</v>
      </c>
      <c r="AN402" s="87"/>
      <c r="AO402" s="87"/>
      <c r="AP402" s="87"/>
      <c r="AQ402" s="87"/>
      <c r="AR402" s="87"/>
      <c r="AS402" s="19"/>
      <c r="AT402" s="19"/>
      <c r="AU402" s="19"/>
      <c r="AV402" s="19"/>
      <c r="AW402" s="19"/>
      <c r="AX402" s="19"/>
      <c r="AY402" s="19"/>
      <c r="AZ402" s="19"/>
      <c r="BA402" s="19"/>
      <c r="BB402" s="19"/>
      <c r="BC402" s="19"/>
      <c r="BD402" s="19"/>
      <c r="BE402" s="19"/>
      <c r="BF402" s="19"/>
      <c r="BG402" s="19"/>
      <c r="BH402" s="19"/>
      <c r="BI402" s="19"/>
      <c r="BJ402" s="19"/>
      <c r="BK402" s="19"/>
      <c r="BL402" s="19"/>
    </row>
    <row r="403" spans="1:64" ht="19.5" customHeight="1">
      <c r="A403" s="83"/>
      <c r="B403" s="83"/>
      <c r="C403" s="455"/>
      <c r="D403" s="380"/>
      <c r="E403" s="381"/>
      <c r="F403" s="239">
        <v>3</v>
      </c>
      <c r="G403" s="1371" t="s">
        <v>834</v>
      </c>
      <c r="H403" s="1287"/>
      <c r="I403" s="1287"/>
      <c r="J403" s="1287"/>
      <c r="K403" s="1287"/>
      <c r="L403" s="1287"/>
      <c r="M403" s="1287"/>
      <c r="N403" s="1287"/>
      <c r="O403" s="1287"/>
      <c r="P403" s="1287"/>
      <c r="Q403" s="1287"/>
      <c r="R403" s="1287"/>
      <c r="S403" s="1287"/>
      <c r="T403" s="1287"/>
      <c r="U403" s="1287"/>
      <c r="V403" s="1287"/>
      <c r="W403" s="1287"/>
      <c r="X403" s="1287"/>
      <c r="Y403" s="1287"/>
      <c r="Z403" s="1287"/>
      <c r="AA403" s="1287"/>
      <c r="AB403" s="1293"/>
      <c r="AC403" s="261"/>
      <c r="AD403" s="270" t="s">
        <v>7</v>
      </c>
      <c r="AE403" s="262"/>
      <c r="AF403" s="272" t="str">
        <f t="shared" si="127"/>
        <v>Baik</v>
      </c>
      <c r="AG403" s="271"/>
      <c r="AH403" s="271"/>
      <c r="AI403" s="271"/>
      <c r="AJ403" s="262"/>
      <c r="AK403" s="263">
        <f t="shared" si="128"/>
        <v>1</v>
      </c>
      <c r="AL403" s="263">
        <f t="shared" si="6"/>
        <v>3</v>
      </c>
      <c r="AM403" s="263">
        <f t="shared" si="129"/>
        <v>3</v>
      </c>
      <c r="AN403" s="87"/>
      <c r="AO403" s="87"/>
      <c r="AP403" s="87"/>
      <c r="AQ403" s="87"/>
      <c r="AR403" s="87"/>
      <c r="AS403" s="19"/>
      <c r="AT403" s="19"/>
      <c r="AU403" s="19"/>
      <c r="AV403" s="19"/>
      <c r="AW403" s="19"/>
      <c r="AX403" s="19"/>
      <c r="AY403" s="19"/>
      <c r="AZ403" s="19"/>
      <c r="BA403" s="19"/>
      <c r="BB403" s="19"/>
      <c r="BC403" s="19"/>
      <c r="BD403" s="19"/>
      <c r="BE403" s="19"/>
      <c r="BF403" s="19"/>
      <c r="BG403" s="19"/>
      <c r="BH403" s="19"/>
      <c r="BI403" s="19"/>
      <c r="BJ403" s="19"/>
      <c r="BK403" s="19"/>
      <c r="BL403" s="19"/>
    </row>
    <row r="404" spans="1:64" ht="21.75" customHeight="1">
      <c r="A404" s="83"/>
      <c r="B404" s="83"/>
      <c r="C404" s="444"/>
      <c r="D404" s="259"/>
      <c r="E404" s="486" t="s">
        <v>603</v>
      </c>
      <c r="F404" s="388">
        <v>4</v>
      </c>
      <c r="G404" s="1372" t="s">
        <v>835</v>
      </c>
      <c r="H404" s="1312"/>
      <c r="I404" s="1312"/>
      <c r="J404" s="1312"/>
      <c r="K404" s="1312"/>
      <c r="L404" s="1312"/>
      <c r="M404" s="1312"/>
      <c r="N404" s="1312"/>
      <c r="O404" s="1312"/>
      <c r="P404" s="1312"/>
      <c r="Q404" s="1312"/>
      <c r="R404" s="1312"/>
      <c r="S404" s="1312"/>
      <c r="T404" s="1312"/>
      <c r="U404" s="1312"/>
      <c r="V404" s="1312"/>
      <c r="W404" s="1312"/>
      <c r="X404" s="1312"/>
      <c r="Y404" s="1312"/>
      <c r="Z404" s="1312"/>
      <c r="AA404" s="1312"/>
      <c r="AB404" s="1313"/>
      <c r="AC404" s="300"/>
      <c r="AD404" s="270" t="s">
        <v>7</v>
      </c>
      <c r="AE404" s="262"/>
      <c r="AF404" s="272" t="str">
        <f t="shared" si="127"/>
        <v>Baik</v>
      </c>
      <c r="AG404" s="271"/>
      <c r="AH404" s="271"/>
      <c r="AI404" s="271"/>
      <c r="AJ404" s="262"/>
      <c r="AK404" s="263">
        <f t="shared" si="128"/>
        <v>1</v>
      </c>
      <c r="AL404" s="263">
        <f t="shared" si="6"/>
        <v>3</v>
      </c>
      <c r="AM404" s="263">
        <f t="shared" si="129"/>
        <v>3</v>
      </c>
      <c r="AN404" s="87"/>
      <c r="AO404" s="87"/>
      <c r="AP404" s="87"/>
      <c r="AQ404" s="87"/>
      <c r="AR404" s="87"/>
      <c r="AS404" s="19"/>
      <c r="AT404" s="19"/>
      <c r="AU404" s="19"/>
      <c r="AV404" s="19"/>
      <c r="AW404" s="19"/>
      <c r="AX404" s="19"/>
      <c r="AY404" s="19"/>
      <c r="AZ404" s="19"/>
      <c r="BA404" s="19"/>
      <c r="BB404" s="19"/>
      <c r="BC404" s="19"/>
      <c r="BD404" s="19"/>
      <c r="BE404" s="19"/>
      <c r="BF404" s="19"/>
      <c r="BG404" s="19"/>
      <c r="BH404" s="19"/>
      <c r="BI404" s="19"/>
      <c r="BJ404" s="19"/>
      <c r="BK404" s="19"/>
      <c r="BL404" s="19"/>
    </row>
    <row r="405" spans="1:64" ht="19.5" customHeight="1">
      <c r="A405" s="83"/>
      <c r="B405" s="83"/>
      <c r="C405" s="444"/>
      <c r="D405" s="259"/>
      <c r="E405" s="486"/>
      <c r="F405" s="239">
        <v>5</v>
      </c>
      <c r="G405" s="1371" t="s">
        <v>836</v>
      </c>
      <c r="H405" s="1287"/>
      <c r="I405" s="1287"/>
      <c r="J405" s="1287"/>
      <c r="K405" s="1287"/>
      <c r="L405" s="1287"/>
      <c r="M405" s="1287"/>
      <c r="N405" s="1287"/>
      <c r="O405" s="1287"/>
      <c r="P405" s="1287"/>
      <c r="Q405" s="1287"/>
      <c r="R405" s="1287"/>
      <c r="S405" s="1287"/>
      <c r="T405" s="1287"/>
      <c r="U405" s="1287"/>
      <c r="V405" s="1287"/>
      <c r="W405" s="1287"/>
      <c r="X405" s="1287"/>
      <c r="Y405" s="1287"/>
      <c r="Z405" s="1287"/>
      <c r="AA405" s="1287"/>
      <c r="AB405" s="1287"/>
      <c r="AC405" s="261"/>
      <c r="AD405" s="270" t="s">
        <v>7</v>
      </c>
      <c r="AE405" s="262"/>
      <c r="AF405" s="272" t="str">
        <f t="shared" si="127"/>
        <v>Baik</v>
      </c>
      <c r="AG405" s="271"/>
      <c r="AH405" s="271"/>
      <c r="AI405" s="271"/>
      <c r="AJ405" s="262"/>
      <c r="AK405" s="263">
        <f t="shared" si="128"/>
        <v>1</v>
      </c>
      <c r="AL405" s="263">
        <f t="shared" si="6"/>
        <v>3</v>
      </c>
      <c r="AM405" s="263">
        <f t="shared" si="129"/>
        <v>3</v>
      </c>
      <c r="AN405" s="87"/>
      <c r="AO405" s="87"/>
      <c r="AP405" s="87"/>
      <c r="AQ405" s="87"/>
      <c r="AR405" s="87"/>
      <c r="AS405" s="19"/>
      <c r="AT405" s="19"/>
      <c r="AU405" s="19"/>
      <c r="AV405" s="19"/>
      <c r="AW405" s="19"/>
      <c r="AX405" s="19"/>
      <c r="AY405" s="19"/>
      <c r="AZ405" s="19"/>
      <c r="BA405" s="19"/>
      <c r="BB405" s="19"/>
      <c r="BC405" s="19"/>
      <c r="BD405" s="19"/>
      <c r="BE405" s="19"/>
      <c r="BF405" s="19"/>
      <c r="BG405" s="19"/>
      <c r="BH405" s="19"/>
      <c r="BI405" s="19"/>
      <c r="BJ405" s="19"/>
      <c r="BK405" s="19"/>
      <c r="BL405" s="19"/>
    </row>
    <row r="406" spans="1:64" ht="30" customHeight="1">
      <c r="A406" s="83"/>
      <c r="B406" s="83"/>
      <c r="C406" s="472"/>
      <c r="D406" s="487"/>
      <c r="E406" s="488"/>
      <c r="F406" s="489">
        <v>6</v>
      </c>
      <c r="G406" s="1382" t="s">
        <v>837</v>
      </c>
      <c r="H406" s="1383"/>
      <c r="I406" s="1383"/>
      <c r="J406" s="1383"/>
      <c r="K406" s="1383"/>
      <c r="L406" s="1383"/>
      <c r="M406" s="1383"/>
      <c r="N406" s="1383"/>
      <c r="O406" s="1383"/>
      <c r="P406" s="1383"/>
      <c r="Q406" s="1383"/>
      <c r="R406" s="1383"/>
      <c r="S406" s="1383"/>
      <c r="T406" s="1383"/>
      <c r="U406" s="1383"/>
      <c r="V406" s="1383"/>
      <c r="W406" s="1383"/>
      <c r="X406" s="1383"/>
      <c r="Y406" s="1383"/>
      <c r="Z406" s="1383"/>
      <c r="AA406" s="1383"/>
      <c r="AB406" s="1383"/>
      <c r="AC406" s="329"/>
      <c r="AD406" s="270" t="s">
        <v>7</v>
      </c>
      <c r="AE406" s="262"/>
      <c r="AF406" s="272" t="str">
        <f t="shared" si="127"/>
        <v>Baik</v>
      </c>
      <c r="AG406" s="271"/>
      <c r="AH406" s="271"/>
      <c r="AI406" s="271"/>
      <c r="AJ406" s="262"/>
      <c r="AK406" s="263">
        <f t="shared" si="128"/>
        <v>1</v>
      </c>
      <c r="AL406" s="263">
        <f t="shared" si="6"/>
        <v>3</v>
      </c>
      <c r="AM406" s="263">
        <f t="shared" si="129"/>
        <v>3</v>
      </c>
      <c r="AN406" s="87"/>
      <c r="AO406" s="87"/>
      <c r="AP406" s="87"/>
      <c r="AQ406" s="87"/>
      <c r="AR406" s="87"/>
      <c r="AS406" s="19"/>
      <c r="AT406" s="19"/>
      <c r="AU406" s="19"/>
      <c r="AV406" s="19"/>
      <c r="AW406" s="19"/>
      <c r="AX406" s="19"/>
      <c r="AY406" s="19"/>
      <c r="AZ406" s="19"/>
      <c r="BA406" s="19"/>
      <c r="BB406" s="19"/>
      <c r="BC406" s="19"/>
      <c r="BD406" s="19"/>
      <c r="BE406" s="19"/>
      <c r="BF406" s="19"/>
      <c r="BG406" s="19"/>
      <c r="BH406" s="19"/>
      <c r="BI406" s="19"/>
      <c r="BJ406" s="19"/>
      <c r="BK406" s="19"/>
      <c r="BL406" s="19"/>
    </row>
    <row r="407" spans="1:64" ht="19.5" hidden="1" customHeight="1">
      <c r="A407" s="83"/>
      <c r="B407" s="83"/>
      <c r="C407" s="444"/>
      <c r="D407" s="259"/>
      <c r="E407" s="383"/>
      <c r="F407" s="388"/>
      <c r="G407" s="1372"/>
      <c r="H407" s="1312"/>
      <c r="I407" s="1312"/>
      <c r="J407" s="1312"/>
      <c r="K407" s="1312"/>
      <c r="L407" s="1312"/>
      <c r="M407" s="1312"/>
      <c r="N407" s="1312"/>
      <c r="O407" s="1312"/>
      <c r="P407" s="1312"/>
      <c r="Q407" s="1312"/>
      <c r="R407" s="1312"/>
      <c r="S407" s="1312"/>
      <c r="T407" s="1312"/>
      <c r="U407" s="1312"/>
      <c r="V407" s="1312"/>
      <c r="W407" s="1312"/>
      <c r="X407" s="1312"/>
      <c r="Y407" s="1312"/>
      <c r="Z407" s="1312"/>
      <c r="AA407" s="1312"/>
      <c r="AB407" s="1313"/>
      <c r="AC407" s="300"/>
      <c r="AD407" s="270" t="s">
        <v>7</v>
      </c>
      <c r="AE407" s="262"/>
      <c r="AF407" s="272" t="str">
        <f t="shared" si="127"/>
        <v>Baik</v>
      </c>
      <c r="AG407" s="271"/>
      <c r="AH407" s="271"/>
      <c r="AI407" s="271"/>
      <c r="AJ407" s="262"/>
      <c r="AK407" s="263">
        <f t="shared" si="128"/>
        <v>0</v>
      </c>
      <c r="AL407" s="263">
        <f t="shared" si="6"/>
        <v>3</v>
      </c>
      <c r="AM407" s="263">
        <f t="shared" si="129"/>
        <v>0</v>
      </c>
      <c r="AN407" s="87"/>
      <c r="AO407" s="87"/>
      <c r="AP407" s="87"/>
      <c r="AQ407" s="87"/>
      <c r="AR407" s="87"/>
      <c r="AS407" s="19"/>
      <c r="AT407" s="19"/>
      <c r="AU407" s="19"/>
      <c r="AV407" s="19"/>
      <c r="AW407" s="19"/>
      <c r="AX407" s="19"/>
      <c r="AY407" s="19"/>
      <c r="AZ407" s="19"/>
      <c r="BA407" s="19"/>
      <c r="BB407" s="19"/>
      <c r="BC407" s="19"/>
      <c r="BD407" s="19"/>
      <c r="BE407" s="19"/>
      <c r="BF407" s="19"/>
      <c r="BG407" s="19"/>
      <c r="BH407" s="19"/>
      <c r="BI407" s="19"/>
      <c r="BJ407" s="19"/>
      <c r="BK407" s="19"/>
      <c r="BL407" s="19"/>
    </row>
    <row r="408" spans="1:64" ht="19.5" hidden="1" customHeight="1">
      <c r="A408" s="83"/>
      <c r="B408" s="83"/>
      <c r="C408" s="472"/>
      <c r="D408" s="490"/>
      <c r="E408" s="477"/>
      <c r="F408" s="489"/>
      <c r="G408" s="1382"/>
      <c r="H408" s="1383"/>
      <c r="I408" s="1383"/>
      <c r="J408" s="1383"/>
      <c r="K408" s="1383"/>
      <c r="L408" s="1383"/>
      <c r="M408" s="1383"/>
      <c r="N408" s="1383"/>
      <c r="O408" s="1383"/>
      <c r="P408" s="1383"/>
      <c r="Q408" s="1383"/>
      <c r="R408" s="1383"/>
      <c r="S408" s="1383"/>
      <c r="T408" s="1383"/>
      <c r="U408" s="1383"/>
      <c r="V408" s="1383"/>
      <c r="W408" s="1383"/>
      <c r="X408" s="1383"/>
      <c r="Y408" s="1383"/>
      <c r="Z408" s="1383"/>
      <c r="AA408" s="1383"/>
      <c r="AB408" s="1384"/>
      <c r="AC408" s="329"/>
      <c r="AD408" s="270" t="s">
        <v>7</v>
      </c>
      <c r="AE408" s="262"/>
      <c r="AF408" s="272" t="str">
        <f t="shared" si="127"/>
        <v>Baik</v>
      </c>
      <c r="AG408" s="271"/>
      <c r="AH408" s="271"/>
      <c r="AI408" s="271"/>
      <c r="AJ408" s="262"/>
      <c r="AK408" s="263">
        <f t="shared" si="128"/>
        <v>0</v>
      </c>
      <c r="AL408" s="263">
        <f t="shared" si="6"/>
        <v>3</v>
      </c>
      <c r="AM408" s="263">
        <f t="shared" si="129"/>
        <v>0</v>
      </c>
      <c r="AN408" s="87"/>
      <c r="AO408" s="87"/>
      <c r="AP408" s="87"/>
      <c r="AQ408" s="87"/>
      <c r="AR408" s="87"/>
      <c r="AS408" s="19"/>
      <c r="AT408" s="19"/>
      <c r="AU408" s="19"/>
      <c r="AV408" s="19"/>
      <c r="AW408" s="19"/>
      <c r="AX408" s="19"/>
      <c r="AY408" s="19"/>
      <c r="AZ408" s="19"/>
      <c r="BA408" s="19"/>
      <c r="BB408" s="19"/>
      <c r="BC408" s="19"/>
      <c r="BD408" s="19"/>
      <c r="BE408" s="19"/>
      <c r="BF408" s="19"/>
      <c r="BG408" s="19"/>
      <c r="BH408" s="19"/>
      <c r="BI408" s="19"/>
      <c r="BJ408" s="19"/>
      <c r="BK408" s="19"/>
      <c r="BL408" s="19"/>
    </row>
    <row r="409" spans="1:64" ht="18" hidden="1" customHeight="1">
      <c r="A409" s="83"/>
      <c r="B409" s="83"/>
      <c r="C409" s="444"/>
      <c r="D409" s="259"/>
      <c r="E409" s="383"/>
      <c r="F409" s="383"/>
      <c r="G409" s="1375"/>
      <c r="H409" s="1289"/>
      <c r="I409" s="1289"/>
      <c r="J409" s="1289"/>
      <c r="K409" s="1289"/>
      <c r="L409" s="1289"/>
      <c r="M409" s="1289"/>
      <c r="N409" s="1289"/>
      <c r="O409" s="1289"/>
      <c r="P409" s="1289"/>
      <c r="Q409" s="1289"/>
      <c r="R409" s="1289"/>
      <c r="S409" s="1289"/>
      <c r="T409" s="1289"/>
      <c r="U409" s="1289"/>
      <c r="V409" s="1289"/>
      <c r="W409" s="1289"/>
      <c r="X409" s="1289"/>
      <c r="Y409" s="1289"/>
      <c r="Z409" s="1289"/>
      <c r="AA409" s="1289"/>
      <c r="AB409" s="1385"/>
      <c r="AC409" s="331"/>
      <c r="AD409" s="270" t="s">
        <v>7</v>
      </c>
      <c r="AE409" s="262"/>
      <c r="AF409" s="272" t="str">
        <f t="shared" si="127"/>
        <v>Baik</v>
      </c>
      <c r="AG409" s="271"/>
      <c r="AH409" s="271"/>
      <c r="AI409" s="271"/>
      <c r="AJ409" s="262"/>
      <c r="AK409" s="263">
        <f>SUM(AK401:AK408)</f>
        <v>6</v>
      </c>
      <c r="AL409" s="263">
        <f t="shared" si="6"/>
        <v>3</v>
      </c>
      <c r="AM409" s="263">
        <f>SUM(AM401:AM408)</f>
        <v>18</v>
      </c>
      <c r="AN409" s="337">
        <f>AM409/(AK409*4)*(100)</f>
        <v>75</v>
      </c>
      <c r="AO409" s="316">
        <f>IF(AN409&gt;80,2,IF(AN409&gt;=33,1,0))</f>
        <v>1</v>
      </c>
      <c r="AP409" s="87"/>
      <c r="AQ409" s="87"/>
      <c r="AR409" s="87"/>
      <c r="AS409" s="19"/>
      <c r="AT409" s="19"/>
      <c r="AU409" s="19"/>
      <c r="AV409" s="19"/>
      <c r="AW409" s="19"/>
      <c r="AX409" s="19"/>
      <c r="AY409" s="19"/>
      <c r="AZ409" s="19"/>
      <c r="BA409" s="19"/>
      <c r="BB409" s="19"/>
      <c r="BC409" s="19"/>
      <c r="BD409" s="19"/>
      <c r="BE409" s="19"/>
      <c r="BF409" s="19"/>
      <c r="BG409" s="19"/>
      <c r="BH409" s="19"/>
      <c r="BI409" s="19"/>
      <c r="BJ409" s="19"/>
      <c r="BK409" s="19"/>
      <c r="BL409" s="19"/>
    </row>
    <row r="410" spans="1:64" ht="43.5" customHeight="1">
      <c r="A410" s="83"/>
      <c r="B410" s="83"/>
      <c r="C410" s="444"/>
      <c r="D410" s="378" t="s">
        <v>838</v>
      </c>
      <c r="E410" s="1401" t="s">
        <v>839</v>
      </c>
      <c r="F410" s="1312"/>
      <c r="G410" s="1312"/>
      <c r="H410" s="1312"/>
      <c r="I410" s="1312"/>
      <c r="J410" s="1312"/>
      <c r="K410" s="1312"/>
      <c r="L410" s="1312"/>
      <c r="M410" s="1312"/>
      <c r="N410" s="1312"/>
      <c r="O410" s="1312"/>
      <c r="P410" s="1312"/>
      <c r="Q410" s="1312"/>
      <c r="R410" s="1312"/>
      <c r="S410" s="1312"/>
      <c r="T410" s="1312"/>
      <c r="U410" s="1312"/>
      <c r="V410" s="1312"/>
      <c r="W410" s="1312"/>
      <c r="X410" s="1312"/>
      <c r="Y410" s="1312"/>
      <c r="Z410" s="1312"/>
      <c r="AA410" s="1312"/>
      <c r="AB410" s="1312"/>
      <c r="AC410" s="310"/>
      <c r="AD410" s="270"/>
      <c r="AE410" s="273"/>
      <c r="AF410" s="271"/>
      <c r="AG410" s="271"/>
      <c r="AH410" s="271"/>
      <c r="AI410" s="271"/>
      <c r="AJ410" s="262"/>
      <c r="AK410" s="263"/>
      <c r="AL410" s="263" t="str">
        <f t="shared" si="6"/>
        <v>0</v>
      </c>
      <c r="AM410" s="263"/>
      <c r="AN410" s="87"/>
      <c r="AO410" s="87"/>
      <c r="AP410" s="87"/>
      <c r="AQ410" s="87"/>
      <c r="AR410" s="87"/>
      <c r="AS410" s="19"/>
      <c r="AT410" s="19"/>
      <c r="AU410" s="19"/>
      <c r="AV410" s="19"/>
      <c r="AW410" s="19"/>
      <c r="AX410" s="19"/>
      <c r="AY410" s="19"/>
      <c r="AZ410" s="19"/>
      <c r="BA410" s="19"/>
      <c r="BB410" s="19"/>
      <c r="BC410" s="19"/>
      <c r="BD410" s="19"/>
      <c r="BE410" s="19"/>
      <c r="BF410" s="19"/>
      <c r="BG410" s="19"/>
      <c r="BH410" s="19"/>
      <c r="BI410" s="19"/>
      <c r="BJ410" s="19"/>
      <c r="BK410" s="19"/>
      <c r="BL410" s="19"/>
    </row>
    <row r="411" spans="1:64" ht="19.5" customHeight="1">
      <c r="A411" s="83"/>
      <c r="B411" s="83"/>
      <c r="C411" s="444"/>
      <c r="D411" s="259"/>
      <c r="E411" s="379" t="s">
        <v>525</v>
      </c>
      <c r="F411" s="388">
        <v>1</v>
      </c>
      <c r="G411" s="1372" t="s">
        <v>840</v>
      </c>
      <c r="H411" s="1312"/>
      <c r="I411" s="1312"/>
      <c r="J411" s="1312"/>
      <c r="K411" s="1312"/>
      <c r="L411" s="1312"/>
      <c r="M411" s="1312"/>
      <c r="N411" s="1312"/>
      <c r="O411" s="1312"/>
      <c r="P411" s="1312"/>
      <c r="Q411" s="1312"/>
      <c r="R411" s="1312"/>
      <c r="S411" s="1312"/>
      <c r="T411" s="1312"/>
      <c r="U411" s="1312"/>
      <c r="V411" s="1312"/>
      <c r="W411" s="1312"/>
      <c r="X411" s="1312"/>
      <c r="Y411" s="1312"/>
      <c r="Z411" s="1312"/>
      <c r="AA411" s="1312"/>
      <c r="AB411" s="1312"/>
      <c r="AC411" s="300"/>
      <c r="AD411" s="270" t="s">
        <v>7</v>
      </c>
      <c r="AE411" s="262"/>
      <c r="AF411" s="272" t="str">
        <f t="shared" ref="AF411:AF417" si="130">IF(AD411="A","Sempurna",IF(AD411="A-","mendekati sempurna",IF(AD411="B+","Baik sekali",IF(AD411="B","Baik",IF(AD411="B-","Memadai, hampir baik",IF(AD411="C+","Memadai, cukup plus",IF(AD411="C","Cukup",IF(AD411="D","Kurang","Tak ada bukti kinerja"))))))))</f>
        <v>Baik</v>
      </c>
      <c r="AG411" s="271"/>
      <c r="AH411" s="271"/>
      <c r="AI411" s="271"/>
      <c r="AJ411" s="262"/>
      <c r="AK411" s="263">
        <f t="shared" ref="AK411:AK416" si="131">COUNTA(G411)</f>
        <v>1</v>
      </c>
      <c r="AL411" s="263">
        <f t="shared" si="6"/>
        <v>3</v>
      </c>
      <c r="AM411" s="263">
        <f t="shared" ref="AM411:AM416" si="132">AK411*AL411</f>
        <v>3</v>
      </c>
      <c r="AN411" s="87"/>
      <c r="AO411" s="87"/>
      <c r="AP411" s="87"/>
      <c r="AQ411" s="87"/>
      <c r="AR411" s="87"/>
      <c r="AS411" s="19"/>
      <c r="AT411" s="19"/>
      <c r="AU411" s="19"/>
      <c r="AV411" s="19"/>
      <c r="AW411" s="19"/>
      <c r="AX411" s="19"/>
      <c r="AY411" s="19"/>
      <c r="AZ411" s="19"/>
      <c r="BA411" s="19"/>
      <c r="BB411" s="19"/>
      <c r="BC411" s="19"/>
      <c r="BD411" s="19"/>
      <c r="BE411" s="19"/>
      <c r="BF411" s="19"/>
      <c r="BG411" s="19"/>
      <c r="BH411" s="19"/>
      <c r="BI411" s="19"/>
      <c r="BJ411" s="19"/>
      <c r="BK411" s="19"/>
      <c r="BL411" s="19"/>
    </row>
    <row r="412" spans="1:64" ht="30" customHeight="1">
      <c r="A412" s="83"/>
      <c r="B412" s="83"/>
      <c r="C412" s="444"/>
      <c r="D412" s="259"/>
      <c r="E412" s="466"/>
      <c r="F412" s="388">
        <v>2</v>
      </c>
      <c r="G412" s="1371" t="s">
        <v>841</v>
      </c>
      <c r="H412" s="1287"/>
      <c r="I412" s="1287"/>
      <c r="J412" s="1287"/>
      <c r="K412" s="1287"/>
      <c r="L412" s="1287"/>
      <c r="M412" s="1287"/>
      <c r="N412" s="1287"/>
      <c r="O412" s="1287"/>
      <c r="P412" s="1287"/>
      <c r="Q412" s="1287"/>
      <c r="R412" s="1287"/>
      <c r="S412" s="1287"/>
      <c r="T412" s="1287"/>
      <c r="U412" s="1287"/>
      <c r="V412" s="1287"/>
      <c r="W412" s="1287"/>
      <c r="X412" s="1287"/>
      <c r="Y412" s="1287"/>
      <c r="Z412" s="1287"/>
      <c r="AA412" s="1287"/>
      <c r="AB412" s="1287"/>
      <c r="AC412" s="261"/>
      <c r="AD412" s="270" t="s">
        <v>7</v>
      </c>
      <c r="AE412" s="262"/>
      <c r="AF412" s="272" t="str">
        <f t="shared" si="130"/>
        <v>Baik</v>
      </c>
      <c r="AG412" s="271"/>
      <c r="AH412" s="271"/>
      <c r="AI412" s="271"/>
      <c r="AJ412" s="262"/>
      <c r="AK412" s="263">
        <f t="shared" si="131"/>
        <v>1</v>
      </c>
      <c r="AL412" s="263">
        <f t="shared" si="6"/>
        <v>3</v>
      </c>
      <c r="AM412" s="263">
        <f t="shared" si="132"/>
        <v>3</v>
      </c>
      <c r="AN412" s="87"/>
      <c r="AO412" s="87"/>
      <c r="AP412" s="87"/>
      <c r="AQ412" s="87"/>
      <c r="AR412" s="87"/>
      <c r="AS412" s="19"/>
      <c r="AT412" s="19"/>
      <c r="AU412" s="19"/>
      <c r="AV412" s="19"/>
      <c r="AW412" s="19"/>
      <c r="AX412" s="19"/>
      <c r="AY412" s="19"/>
      <c r="AZ412" s="19"/>
      <c r="BA412" s="19"/>
      <c r="BB412" s="19"/>
      <c r="BC412" s="19"/>
      <c r="BD412" s="19"/>
      <c r="BE412" s="19"/>
      <c r="BF412" s="19"/>
      <c r="BG412" s="19"/>
      <c r="BH412" s="19"/>
      <c r="BI412" s="19"/>
      <c r="BJ412" s="19"/>
      <c r="BK412" s="19"/>
      <c r="BL412" s="19"/>
    </row>
    <row r="413" spans="1:64" ht="19.5" customHeight="1">
      <c r="A413" s="83"/>
      <c r="B413" s="83"/>
      <c r="C413" s="444"/>
      <c r="D413" s="259"/>
      <c r="E413" s="486"/>
      <c r="F413" s="239">
        <v>3</v>
      </c>
      <c r="G413" s="1387" t="s">
        <v>842</v>
      </c>
      <c r="H413" s="1287"/>
      <c r="I413" s="1287"/>
      <c r="J413" s="1287"/>
      <c r="K413" s="1287"/>
      <c r="L413" s="1287"/>
      <c r="M413" s="1287"/>
      <c r="N413" s="1287"/>
      <c r="O413" s="1287"/>
      <c r="P413" s="1287"/>
      <c r="Q413" s="1287"/>
      <c r="R413" s="1287"/>
      <c r="S413" s="1287"/>
      <c r="T413" s="1287"/>
      <c r="U413" s="1287"/>
      <c r="V413" s="1287"/>
      <c r="W413" s="1287"/>
      <c r="X413" s="1287"/>
      <c r="Y413" s="1287"/>
      <c r="Z413" s="1287"/>
      <c r="AA413" s="1287"/>
      <c r="AB413" s="1287"/>
      <c r="AC413" s="344"/>
      <c r="AD413" s="270" t="s">
        <v>7</v>
      </c>
      <c r="AE413" s="357"/>
      <c r="AF413" s="272" t="str">
        <f t="shared" si="130"/>
        <v>Baik</v>
      </c>
      <c r="AG413" s="271"/>
      <c r="AH413" s="271"/>
      <c r="AI413" s="271"/>
      <c r="AJ413" s="357"/>
      <c r="AK413" s="263">
        <f t="shared" si="131"/>
        <v>1</v>
      </c>
      <c r="AL413" s="263">
        <f t="shared" si="6"/>
        <v>3</v>
      </c>
      <c r="AM413" s="263">
        <f t="shared" si="132"/>
        <v>3</v>
      </c>
      <c r="AN413" s="87"/>
      <c r="AO413" s="87"/>
      <c r="AP413" s="87"/>
      <c r="AQ413" s="87"/>
      <c r="AR413" s="87"/>
      <c r="AS413" s="19"/>
      <c r="AT413" s="19"/>
      <c r="AU413" s="19"/>
      <c r="AV413" s="19"/>
      <c r="AW413" s="19"/>
      <c r="AX413" s="19"/>
      <c r="AY413" s="19"/>
      <c r="AZ413" s="19"/>
      <c r="BA413" s="19"/>
      <c r="BB413" s="19"/>
      <c r="BC413" s="19"/>
      <c r="BD413" s="19"/>
      <c r="BE413" s="19"/>
      <c r="BF413" s="19"/>
      <c r="BG413" s="19"/>
      <c r="BH413" s="19"/>
      <c r="BI413" s="19"/>
      <c r="BJ413" s="19"/>
      <c r="BK413" s="19"/>
      <c r="BL413" s="19"/>
    </row>
    <row r="414" spans="1:64" ht="19.5" customHeight="1">
      <c r="A414" s="83"/>
      <c r="B414" s="83"/>
      <c r="C414" s="444"/>
      <c r="D414" s="259"/>
      <c r="E414" s="486"/>
      <c r="F414" s="239">
        <v>4</v>
      </c>
      <c r="G414" s="1371" t="s">
        <v>843</v>
      </c>
      <c r="H414" s="1287"/>
      <c r="I414" s="1287"/>
      <c r="J414" s="1287"/>
      <c r="K414" s="1287"/>
      <c r="L414" s="1287"/>
      <c r="M414" s="1287"/>
      <c r="N414" s="1287"/>
      <c r="O414" s="1287"/>
      <c r="P414" s="1287"/>
      <c r="Q414" s="1287"/>
      <c r="R414" s="1287"/>
      <c r="S414" s="1287"/>
      <c r="T414" s="1287"/>
      <c r="U414" s="1287"/>
      <c r="V414" s="1287"/>
      <c r="W414" s="1287"/>
      <c r="X414" s="1287"/>
      <c r="Y414" s="1287"/>
      <c r="Z414" s="1287"/>
      <c r="AA414" s="1287"/>
      <c r="AB414" s="1287"/>
      <c r="AC414" s="261"/>
      <c r="AD414" s="270" t="s">
        <v>7</v>
      </c>
      <c r="AE414" s="271"/>
      <c r="AF414" s="272" t="str">
        <f t="shared" si="130"/>
        <v>Baik</v>
      </c>
      <c r="AG414" s="271"/>
      <c r="AH414" s="271"/>
      <c r="AI414" s="271"/>
      <c r="AJ414" s="271"/>
      <c r="AK414" s="263">
        <f t="shared" si="131"/>
        <v>1</v>
      </c>
      <c r="AL414" s="263">
        <f t="shared" si="6"/>
        <v>3</v>
      </c>
      <c r="AM414" s="263">
        <f t="shared" si="132"/>
        <v>3</v>
      </c>
      <c r="AN414" s="87"/>
      <c r="AO414" s="87"/>
      <c r="AP414" s="87"/>
      <c r="AQ414" s="87"/>
      <c r="AR414" s="87"/>
      <c r="AS414" s="19"/>
      <c r="AT414" s="19"/>
      <c r="AU414" s="19"/>
      <c r="AV414" s="19"/>
      <c r="AW414" s="19"/>
      <c r="AX414" s="19"/>
      <c r="AY414" s="19"/>
      <c r="AZ414" s="19"/>
      <c r="BA414" s="19"/>
      <c r="BB414" s="19"/>
      <c r="BC414" s="19"/>
      <c r="BD414" s="19"/>
      <c r="BE414" s="19"/>
      <c r="BF414" s="19"/>
      <c r="BG414" s="19"/>
      <c r="BH414" s="19"/>
      <c r="BI414" s="19"/>
      <c r="BJ414" s="19"/>
      <c r="BK414" s="19"/>
      <c r="BL414" s="19"/>
    </row>
    <row r="415" spans="1:64" ht="19.5" hidden="1" customHeight="1">
      <c r="A415" s="83"/>
      <c r="B415" s="83"/>
      <c r="C415" s="444"/>
      <c r="D415" s="259"/>
      <c r="E415" s="383"/>
      <c r="F415" s="239"/>
      <c r="G415" s="1371"/>
      <c r="H415" s="1287"/>
      <c r="I415" s="1287"/>
      <c r="J415" s="1287"/>
      <c r="K415" s="1287"/>
      <c r="L415" s="1287"/>
      <c r="M415" s="1287"/>
      <c r="N415" s="1287"/>
      <c r="O415" s="1287"/>
      <c r="P415" s="1287"/>
      <c r="Q415" s="1287"/>
      <c r="R415" s="1287"/>
      <c r="S415" s="1287"/>
      <c r="T415" s="1287"/>
      <c r="U415" s="1287"/>
      <c r="V415" s="1287"/>
      <c r="W415" s="1287"/>
      <c r="X415" s="1287"/>
      <c r="Y415" s="1287"/>
      <c r="Z415" s="1287"/>
      <c r="AA415" s="1287"/>
      <c r="AB415" s="1287"/>
      <c r="AC415" s="261"/>
      <c r="AD415" s="270" t="s">
        <v>7</v>
      </c>
      <c r="AE415" s="271"/>
      <c r="AF415" s="272" t="str">
        <f t="shared" si="130"/>
        <v>Baik</v>
      </c>
      <c r="AG415" s="271"/>
      <c r="AH415" s="271"/>
      <c r="AI415" s="271"/>
      <c r="AJ415" s="271"/>
      <c r="AK415" s="263">
        <f t="shared" si="131"/>
        <v>0</v>
      </c>
      <c r="AL415" s="263">
        <f t="shared" si="6"/>
        <v>3</v>
      </c>
      <c r="AM415" s="263">
        <f t="shared" si="132"/>
        <v>0</v>
      </c>
      <c r="AN415" s="87"/>
      <c r="AO415" s="87"/>
      <c r="AP415" s="87"/>
      <c r="AQ415" s="87"/>
      <c r="AR415" s="87"/>
      <c r="AS415" s="19"/>
      <c r="AT415" s="19"/>
      <c r="AU415" s="19"/>
      <c r="AV415" s="19"/>
      <c r="AW415" s="19"/>
      <c r="AX415" s="19"/>
      <c r="AY415" s="19"/>
      <c r="AZ415" s="19"/>
      <c r="BA415" s="19"/>
      <c r="BB415" s="19"/>
      <c r="BC415" s="19"/>
      <c r="BD415" s="19"/>
      <c r="BE415" s="19"/>
      <c r="BF415" s="19"/>
      <c r="BG415" s="19"/>
      <c r="BH415" s="19"/>
      <c r="BI415" s="19"/>
      <c r="BJ415" s="19"/>
      <c r="BK415" s="19"/>
      <c r="BL415" s="19"/>
    </row>
    <row r="416" spans="1:64" ht="19.5" hidden="1" customHeight="1">
      <c r="A416" s="83"/>
      <c r="B416" s="83"/>
      <c r="C416" s="444"/>
      <c r="D416" s="259"/>
      <c r="E416" s="388"/>
      <c r="F416" s="239"/>
      <c r="G416" s="1371"/>
      <c r="H416" s="1287"/>
      <c r="I416" s="1287"/>
      <c r="J416" s="1287"/>
      <c r="K416" s="1287"/>
      <c r="L416" s="1287"/>
      <c r="M416" s="1287"/>
      <c r="N416" s="1287"/>
      <c r="O416" s="1287"/>
      <c r="P416" s="1287"/>
      <c r="Q416" s="1287"/>
      <c r="R416" s="1287"/>
      <c r="S416" s="1287"/>
      <c r="T416" s="1287"/>
      <c r="U416" s="1287"/>
      <c r="V416" s="1287"/>
      <c r="W416" s="1287"/>
      <c r="X416" s="1287"/>
      <c r="Y416" s="1287"/>
      <c r="Z416" s="1287"/>
      <c r="AA416" s="1287"/>
      <c r="AB416" s="1287"/>
      <c r="AC416" s="261"/>
      <c r="AD416" s="270" t="s">
        <v>7</v>
      </c>
      <c r="AE416" s="271"/>
      <c r="AF416" s="272" t="str">
        <f t="shared" si="130"/>
        <v>Baik</v>
      </c>
      <c r="AG416" s="271"/>
      <c r="AH416" s="271"/>
      <c r="AI416" s="271"/>
      <c r="AJ416" s="271"/>
      <c r="AK416" s="263">
        <f t="shared" si="131"/>
        <v>0</v>
      </c>
      <c r="AL416" s="263">
        <f t="shared" si="6"/>
        <v>3</v>
      </c>
      <c r="AM416" s="263">
        <f t="shared" si="132"/>
        <v>0</v>
      </c>
      <c r="AN416" s="87"/>
      <c r="AO416" s="87"/>
      <c r="AP416" s="87"/>
      <c r="AQ416" s="87"/>
      <c r="AR416" s="87"/>
      <c r="AS416" s="19"/>
      <c r="AT416" s="19"/>
      <c r="AU416" s="19"/>
      <c r="AV416" s="19"/>
      <c r="AW416" s="19"/>
      <c r="AX416" s="19"/>
      <c r="AY416" s="19"/>
      <c r="AZ416" s="19"/>
      <c r="BA416" s="19"/>
      <c r="BB416" s="19"/>
      <c r="BC416" s="19"/>
      <c r="BD416" s="19"/>
      <c r="BE416" s="19"/>
      <c r="BF416" s="19"/>
      <c r="BG416" s="19"/>
      <c r="BH416" s="19"/>
      <c r="BI416" s="19"/>
      <c r="BJ416" s="19"/>
      <c r="BK416" s="19"/>
      <c r="BL416" s="19"/>
    </row>
    <row r="417" spans="1:64" ht="18" hidden="1" customHeight="1">
      <c r="A417" s="83"/>
      <c r="B417" s="83"/>
      <c r="C417" s="444"/>
      <c r="D417" s="259"/>
      <c r="E417" s="388"/>
      <c r="F417" s="239"/>
      <c r="G417" s="1371"/>
      <c r="H417" s="1287"/>
      <c r="I417" s="1287"/>
      <c r="J417" s="1287"/>
      <c r="K417" s="1287"/>
      <c r="L417" s="1287"/>
      <c r="M417" s="1287"/>
      <c r="N417" s="1287"/>
      <c r="O417" s="1287"/>
      <c r="P417" s="1287"/>
      <c r="Q417" s="1287"/>
      <c r="R417" s="1287"/>
      <c r="S417" s="1287"/>
      <c r="T417" s="1287"/>
      <c r="U417" s="1287"/>
      <c r="V417" s="1287"/>
      <c r="W417" s="1287"/>
      <c r="X417" s="1287"/>
      <c r="Y417" s="1287"/>
      <c r="Z417" s="1287"/>
      <c r="AA417" s="1287"/>
      <c r="AB417" s="1287"/>
      <c r="AC417" s="261"/>
      <c r="AD417" s="270" t="s">
        <v>7</v>
      </c>
      <c r="AE417" s="271"/>
      <c r="AF417" s="272" t="str">
        <f t="shared" si="130"/>
        <v>Baik</v>
      </c>
      <c r="AG417" s="271"/>
      <c r="AH417" s="271"/>
      <c r="AI417" s="271"/>
      <c r="AJ417" s="271"/>
      <c r="AK417" s="263">
        <f>SUM(AK411:AK416)</f>
        <v>4</v>
      </c>
      <c r="AL417" s="263">
        <f t="shared" si="6"/>
        <v>3</v>
      </c>
      <c r="AM417" s="263">
        <f>SUM(AM411:AM416)</f>
        <v>12</v>
      </c>
      <c r="AN417" s="337">
        <f>AM417/(AK417*4)*(100)</f>
        <v>75</v>
      </c>
      <c r="AO417" s="316">
        <f>IF(AN417&gt;80,2,IF(AN417&gt;=33,1,0))</f>
        <v>1</v>
      </c>
      <c r="AP417" s="87"/>
      <c r="AQ417" s="87"/>
      <c r="AR417" s="87"/>
      <c r="AS417" s="19"/>
      <c r="AT417" s="19"/>
      <c r="AU417" s="19"/>
      <c r="AV417" s="19"/>
      <c r="AW417" s="19"/>
      <c r="AX417" s="19"/>
      <c r="AY417" s="19"/>
      <c r="AZ417" s="19"/>
      <c r="BA417" s="19"/>
      <c r="BB417" s="19"/>
      <c r="BC417" s="19"/>
      <c r="BD417" s="19"/>
      <c r="BE417" s="19"/>
      <c r="BF417" s="19"/>
      <c r="BG417" s="19"/>
      <c r="BH417" s="19"/>
      <c r="BI417" s="19"/>
      <c r="BJ417" s="19"/>
      <c r="BK417" s="19"/>
      <c r="BL417" s="19"/>
    </row>
    <row r="418" spans="1:64" ht="39.75" customHeight="1">
      <c r="A418" s="83"/>
      <c r="B418" s="83"/>
      <c r="C418" s="444"/>
      <c r="D418" s="391" t="s">
        <v>844</v>
      </c>
      <c r="E418" s="1400" t="s">
        <v>845</v>
      </c>
      <c r="F418" s="1287"/>
      <c r="G418" s="1287"/>
      <c r="H418" s="1287"/>
      <c r="I418" s="1287"/>
      <c r="J418" s="1287"/>
      <c r="K418" s="1287"/>
      <c r="L418" s="1287"/>
      <c r="M418" s="1287"/>
      <c r="N418" s="1287"/>
      <c r="O418" s="1287"/>
      <c r="P418" s="1287"/>
      <c r="Q418" s="1287"/>
      <c r="R418" s="1287"/>
      <c r="S418" s="1287"/>
      <c r="T418" s="1287"/>
      <c r="U418" s="1287"/>
      <c r="V418" s="1287"/>
      <c r="W418" s="1287"/>
      <c r="X418" s="1287"/>
      <c r="Y418" s="1287"/>
      <c r="Z418" s="1287"/>
      <c r="AA418" s="1287"/>
      <c r="AB418" s="1287"/>
      <c r="AC418" s="319"/>
      <c r="AD418" s="270"/>
      <c r="AE418" s="273"/>
      <c r="AF418" s="271"/>
      <c r="AG418" s="271"/>
      <c r="AH418" s="271"/>
      <c r="AI418" s="271"/>
      <c r="AJ418" s="271"/>
      <c r="AK418" s="263"/>
      <c r="AL418" s="263" t="str">
        <f t="shared" si="6"/>
        <v>0</v>
      </c>
      <c r="AM418" s="263"/>
      <c r="AN418" s="87"/>
      <c r="AO418" s="87"/>
      <c r="AP418" s="87"/>
      <c r="AQ418" s="87"/>
      <c r="AR418" s="87"/>
      <c r="AS418" s="19"/>
      <c r="AT418" s="19"/>
      <c r="AU418" s="19"/>
      <c r="AV418" s="19"/>
      <c r="AW418" s="19"/>
      <c r="AX418" s="19"/>
      <c r="AY418" s="19"/>
      <c r="AZ418" s="19"/>
      <c r="BA418" s="19"/>
      <c r="BB418" s="19"/>
      <c r="BC418" s="19"/>
      <c r="BD418" s="19"/>
      <c r="BE418" s="19"/>
      <c r="BF418" s="19"/>
      <c r="BG418" s="19"/>
      <c r="BH418" s="19"/>
      <c r="BI418" s="19"/>
      <c r="BJ418" s="19"/>
      <c r="BK418" s="19"/>
      <c r="BL418" s="19"/>
    </row>
    <row r="419" spans="1:64" ht="19.5" customHeight="1">
      <c r="A419" s="83"/>
      <c r="B419" s="83"/>
      <c r="C419" s="444"/>
      <c r="D419" s="259"/>
      <c r="E419" s="379" t="s">
        <v>525</v>
      </c>
      <c r="F419" s="388">
        <v>1</v>
      </c>
      <c r="G419" s="1371" t="s">
        <v>834</v>
      </c>
      <c r="H419" s="1287"/>
      <c r="I419" s="1287"/>
      <c r="J419" s="1287"/>
      <c r="K419" s="1287"/>
      <c r="L419" s="1287"/>
      <c r="M419" s="1287"/>
      <c r="N419" s="1287"/>
      <c r="O419" s="1287"/>
      <c r="P419" s="1287"/>
      <c r="Q419" s="1287"/>
      <c r="R419" s="1287"/>
      <c r="S419" s="1287"/>
      <c r="T419" s="1287"/>
      <c r="U419" s="1287"/>
      <c r="V419" s="1287"/>
      <c r="W419" s="1287"/>
      <c r="X419" s="1287"/>
      <c r="Y419" s="1287"/>
      <c r="Z419" s="1287"/>
      <c r="AA419" s="1287"/>
      <c r="AB419" s="1287"/>
      <c r="AC419" s="261"/>
      <c r="AD419" s="270" t="s">
        <v>7</v>
      </c>
      <c r="AE419" s="262"/>
      <c r="AF419" s="272" t="str">
        <f t="shared" ref="AF419:AF432" si="133">IF(AD419="A","Sempurna",IF(AD419="A-","mendekati sempurna",IF(AD419="B+","Baik sekali",IF(AD419="B","Baik",IF(AD419="B-","Memadai, hampir baik",IF(AD419="C+","Memadai, cukup plus",IF(AD419="C","Cukup",IF(AD419="D","Kurang","Tak ada bukti kinerja"))))))))</f>
        <v>Baik</v>
      </c>
      <c r="AG419" s="271"/>
      <c r="AH419" s="271"/>
      <c r="AI419" s="271"/>
      <c r="AJ419" s="262"/>
      <c r="AK419" s="263">
        <f t="shared" ref="AK419:AK424" si="134">COUNTA(G419)</f>
        <v>1</v>
      </c>
      <c r="AL419" s="263">
        <f t="shared" si="6"/>
        <v>3</v>
      </c>
      <c r="AM419" s="263">
        <f t="shared" ref="AM419:AM424" si="135">AK419*AL419</f>
        <v>3</v>
      </c>
      <c r="AN419" s="87"/>
      <c r="AO419" s="87"/>
      <c r="AP419" s="87"/>
      <c r="AQ419" s="87"/>
      <c r="AR419" s="87"/>
      <c r="AS419" s="19"/>
      <c r="AT419" s="19"/>
      <c r="AU419" s="19"/>
      <c r="AV419" s="19"/>
      <c r="AW419" s="19"/>
      <c r="AX419" s="19"/>
      <c r="AY419" s="19"/>
      <c r="AZ419" s="19"/>
      <c r="BA419" s="19"/>
      <c r="BB419" s="19"/>
      <c r="BC419" s="19"/>
      <c r="BD419" s="19"/>
      <c r="BE419" s="19"/>
      <c r="BF419" s="19"/>
      <c r="BG419" s="19"/>
      <c r="BH419" s="19"/>
      <c r="BI419" s="19"/>
      <c r="BJ419" s="19"/>
      <c r="BK419" s="19"/>
      <c r="BL419" s="19"/>
    </row>
    <row r="420" spans="1:64" ht="19.5" customHeight="1">
      <c r="A420" s="83"/>
      <c r="B420" s="83"/>
      <c r="C420" s="444"/>
      <c r="D420" s="259"/>
      <c r="E420" s="382"/>
      <c r="F420" s="388">
        <v>2</v>
      </c>
      <c r="G420" s="1371" t="s">
        <v>846</v>
      </c>
      <c r="H420" s="1287"/>
      <c r="I420" s="1287"/>
      <c r="J420" s="1287"/>
      <c r="K420" s="1287"/>
      <c r="L420" s="1287"/>
      <c r="M420" s="1287"/>
      <c r="N420" s="1287"/>
      <c r="O420" s="1287"/>
      <c r="P420" s="1287"/>
      <c r="Q420" s="1287"/>
      <c r="R420" s="1287"/>
      <c r="S420" s="1287"/>
      <c r="T420" s="1287"/>
      <c r="U420" s="1287"/>
      <c r="V420" s="1287"/>
      <c r="W420" s="1287"/>
      <c r="X420" s="1287"/>
      <c r="Y420" s="1287"/>
      <c r="Z420" s="1287"/>
      <c r="AA420" s="1287"/>
      <c r="AB420" s="1287"/>
      <c r="AC420" s="261"/>
      <c r="AD420" s="270" t="s">
        <v>7</v>
      </c>
      <c r="AE420" s="262"/>
      <c r="AF420" s="272" t="str">
        <f t="shared" si="133"/>
        <v>Baik</v>
      </c>
      <c r="AG420" s="271"/>
      <c r="AH420" s="271"/>
      <c r="AI420" s="271"/>
      <c r="AJ420" s="262"/>
      <c r="AK420" s="263">
        <f t="shared" si="134"/>
        <v>1</v>
      </c>
      <c r="AL420" s="263">
        <f t="shared" si="6"/>
        <v>3</v>
      </c>
      <c r="AM420" s="263">
        <f t="shared" si="135"/>
        <v>3</v>
      </c>
      <c r="AN420" s="87"/>
      <c r="AO420" s="87"/>
      <c r="AP420" s="87"/>
      <c r="AQ420" s="87"/>
      <c r="AR420" s="87"/>
      <c r="AS420" s="19"/>
      <c r="AT420" s="19"/>
      <c r="AU420" s="19"/>
      <c r="AV420" s="19"/>
      <c r="AW420" s="19"/>
      <c r="AX420" s="19"/>
      <c r="AY420" s="19"/>
      <c r="AZ420" s="19"/>
      <c r="BA420" s="19"/>
      <c r="BB420" s="19"/>
      <c r="BC420" s="19"/>
      <c r="BD420" s="19"/>
      <c r="BE420" s="19"/>
      <c r="BF420" s="19"/>
      <c r="BG420" s="19"/>
      <c r="BH420" s="19"/>
      <c r="BI420" s="19"/>
      <c r="BJ420" s="19"/>
      <c r="BK420" s="19"/>
      <c r="BL420" s="19"/>
    </row>
    <row r="421" spans="1:64" ht="30" customHeight="1">
      <c r="A421" s="83"/>
      <c r="B421" s="83"/>
      <c r="C421" s="444"/>
      <c r="D421" s="259"/>
      <c r="E421" s="382" t="s">
        <v>603</v>
      </c>
      <c r="F421" s="239">
        <v>3</v>
      </c>
      <c r="G421" s="1371" t="s">
        <v>847</v>
      </c>
      <c r="H421" s="1287"/>
      <c r="I421" s="1287"/>
      <c r="J421" s="1287"/>
      <c r="K421" s="1287"/>
      <c r="L421" s="1287"/>
      <c r="M421" s="1287"/>
      <c r="N421" s="1287"/>
      <c r="O421" s="1287"/>
      <c r="P421" s="1287"/>
      <c r="Q421" s="1287"/>
      <c r="R421" s="1287"/>
      <c r="S421" s="1287"/>
      <c r="T421" s="1287"/>
      <c r="U421" s="1287"/>
      <c r="V421" s="1287"/>
      <c r="W421" s="1287"/>
      <c r="X421" s="1287"/>
      <c r="Y421" s="1287"/>
      <c r="Z421" s="1287"/>
      <c r="AA421" s="1287"/>
      <c r="AB421" s="1287"/>
      <c r="AC421" s="261"/>
      <c r="AD421" s="270" t="s">
        <v>7</v>
      </c>
      <c r="AE421" s="262"/>
      <c r="AF421" s="272" t="str">
        <f t="shared" si="133"/>
        <v>Baik</v>
      </c>
      <c r="AG421" s="271"/>
      <c r="AH421" s="271"/>
      <c r="AI421" s="271"/>
      <c r="AJ421" s="262"/>
      <c r="AK421" s="263">
        <f t="shared" si="134"/>
        <v>1</v>
      </c>
      <c r="AL421" s="263">
        <f t="shared" si="6"/>
        <v>3</v>
      </c>
      <c r="AM421" s="263">
        <f t="shared" si="135"/>
        <v>3</v>
      </c>
      <c r="AN421" s="87"/>
      <c r="AO421" s="87"/>
      <c r="AP421" s="87"/>
      <c r="AQ421" s="87"/>
      <c r="AR421" s="87"/>
      <c r="AS421" s="19"/>
      <c r="AT421" s="19"/>
      <c r="AU421" s="19"/>
      <c r="AV421" s="19"/>
      <c r="AW421" s="19"/>
      <c r="AX421" s="19"/>
      <c r="AY421" s="19"/>
      <c r="AZ421" s="19"/>
      <c r="BA421" s="19"/>
      <c r="BB421" s="19"/>
      <c r="BC421" s="19"/>
      <c r="BD421" s="19"/>
      <c r="BE421" s="19"/>
      <c r="BF421" s="19"/>
      <c r="BG421" s="19"/>
      <c r="BH421" s="19"/>
      <c r="BI421" s="19"/>
      <c r="BJ421" s="19"/>
      <c r="BK421" s="19"/>
      <c r="BL421" s="19"/>
    </row>
    <row r="422" spans="1:64" ht="30" customHeight="1">
      <c r="A422" s="83"/>
      <c r="B422" s="83"/>
      <c r="C422" s="444"/>
      <c r="D422" s="259"/>
      <c r="E422" s="382"/>
      <c r="F422" s="388">
        <v>4</v>
      </c>
      <c r="G422" s="1372" t="s">
        <v>848</v>
      </c>
      <c r="H422" s="1312"/>
      <c r="I422" s="1312"/>
      <c r="J422" s="1312"/>
      <c r="K422" s="1312"/>
      <c r="L422" s="1312"/>
      <c r="M422" s="1312"/>
      <c r="N422" s="1312"/>
      <c r="O422" s="1312"/>
      <c r="P422" s="1312"/>
      <c r="Q422" s="1312"/>
      <c r="R422" s="1312"/>
      <c r="S422" s="1312"/>
      <c r="T422" s="1312"/>
      <c r="U422" s="1312"/>
      <c r="V422" s="1312"/>
      <c r="W422" s="1312"/>
      <c r="X422" s="1312"/>
      <c r="Y422" s="1312"/>
      <c r="Z422" s="1312"/>
      <c r="AA422" s="1312"/>
      <c r="AB422" s="1312"/>
      <c r="AC422" s="300"/>
      <c r="AD422" s="270" t="s">
        <v>7</v>
      </c>
      <c r="AE422" s="262"/>
      <c r="AF422" s="272" t="str">
        <f t="shared" si="133"/>
        <v>Baik</v>
      </c>
      <c r="AG422" s="271"/>
      <c r="AH422" s="271"/>
      <c r="AI422" s="271"/>
      <c r="AJ422" s="262"/>
      <c r="AK422" s="263">
        <f t="shared" si="134"/>
        <v>1</v>
      </c>
      <c r="AL422" s="263">
        <f t="shared" si="6"/>
        <v>3</v>
      </c>
      <c r="AM422" s="263">
        <f t="shared" si="135"/>
        <v>3</v>
      </c>
      <c r="AN422" s="87"/>
      <c r="AO422" s="87"/>
      <c r="AP422" s="87"/>
      <c r="AQ422" s="87"/>
      <c r="AR422" s="87"/>
      <c r="AS422" s="19"/>
      <c r="AT422" s="19"/>
      <c r="AU422" s="19"/>
      <c r="AV422" s="19"/>
      <c r="AW422" s="19"/>
      <c r="AX422" s="19"/>
      <c r="AY422" s="19"/>
      <c r="AZ422" s="19"/>
      <c r="BA422" s="19"/>
      <c r="BB422" s="19"/>
      <c r="BC422" s="19"/>
      <c r="BD422" s="19"/>
      <c r="BE422" s="19"/>
      <c r="BF422" s="19"/>
      <c r="BG422" s="19"/>
      <c r="BH422" s="19"/>
      <c r="BI422" s="19"/>
      <c r="BJ422" s="19"/>
      <c r="BK422" s="19"/>
      <c r="BL422" s="19"/>
    </row>
    <row r="423" spans="1:64" ht="19.5" hidden="1" customHeight="1">
      <c r="A423" s="83"/>
      <c r="B423" s="83"/>
      <c r="C423" s="444"/>
      <c r="D423" s="259"/>
      <c r="E423" s="430"/>
      <c r="F423" s="239"/>
      <c r="G423" s="1398"/>
      <c r="H423" s="1287"/>
      <c r="I423" s="1287"/>
      <c r="J423" s="1287"/>
      <c r="K423" s="1287"/>
      <c r="L423" s="1287"/>
      <c r="M423" s="1287"/>
      <c r="N423" s="1287"/>
      <c r="O423" s="1287"/>
      <c r="P423" s="1287"/>
      <c r="Q423" s="1287"/>
      <c r="R423" s="1287"/>
      <c r="S423" s="1287"/>
      <c r="T423" s="1287"/>
      <c r="U423" s="1287"/>
      <c r="V423" s="1287"/>
      <c r="W423" s="1287"/>
      <c r="X423" s="1287"/>
      <c r="Y423" s="1287"/>
      <c r="Z423" s="1287"/>
      <c r="AA423" s="1287"/>
      <c r="AB423" s="1287"/>
      <c r="AC423" s="284"/>
      <c r="AD423" s="270" t="s">
        <v>7</v>
      </c>
      <c r="AE423" s="262"/>
      <c r="AF423" s="272" t="str">
        <f t="shared" si="133"/>
        <v>Baik</v>
      </c>
      <c r="AG423" s="271"/>
      <c r="AH423" s="271"/>
      <c r="AI423" s="271"/>
      <c r="AJ423" s="262"/>
      <c r="AK423" s="263">
        <f t="shared" si="134"/>
        <v>0</v>
      </c>
      <c r="AL423" s="263">
        <f t="shared" si="6"/>
        <v>3</v>
      </c>
      <c r="AM423" s="263">
        <f t="shared" si="135"/>
        <v>0</v>
      </c>
      <c r="AN423" s="87"/>
      <c r="AO423" s="87"/>
      <c r="AP423" s="87"/>
      <c r="AQ423" s="87"/>
      <c r="AR423" s="87"/>
      <c r="AS423" s="19"/>
      <c r="AT423" s="19"/>
      <c r="AU423" s="19"/>
      <c r="AV423" s="19"/>
      <c r="AW423" s="19"/>
      <c r="AX423" s="19"/>
      <c r="AY423" s="19"/>
      <c r="AZ423" s="19"/>
      <c r="BA423" s="19"/>
      <c r="BB423" s="19"/>
      <c r="BC423" s="19"/>
      <c r="BD423" s="19"/>
      <c r="BE423" s="19"/>
      <c r="BF423" s="19"/>
      <c r="BG423" s="19"/>
      <c r="BH423" s="19"/>
      <c r="BI423" s="19"/>
      <c r="BJ423" s="19"/>
      <c r="BK423" s="19"/>
      <c r="BL423" s="19"/>
    </row>
    <row r="424" spans="1:64" ht="19.5" hidden="1" customHeight="1">
      <c r="A424" s="83"/>
      <c r="B424" s="83"/>
      <c r="C424" s="444"/>
      <c r="D424" s="259"/>
      <c r="E424" s="431"/>
      <c r="F424" s="239"/>
      <c r="G424" s="1398"/>
      <c r="H424" s="1287"/>
      <c r="I424" s="1287"/>
      <c r="J424" s="1287"/>
      <c r="K424" s="1287"/>
      <c r="L424" s="1287"/>
      <c r="M424" s="1287"/>
      <c r="N424" s="1287"/>
      <c r="O424" s="1287"/>
      <c r="P424" s="1287"/>
      <c r="Q424" s="1287"/>
      <c r="R424" s="1287"/>
      <c r="S424" s="1287"/>
      <c r="T424" s="1287"/>
      <c r="U424" s="1287"/>
      <c r="V424" s="1287"/>
      <c r="W424" s="1287"/>
      <c r="X424" s="1287"/>
      <c r="Y424" s="1287"/>
      <c r="Z424" s="1287"/>
      <c r="AA424" s="1287"/>
      <c r="AB424" s="1287"/>
      <c r="AC424" s="284"/>
      <c r="AD424" s="270" t="s">
        <v>7</v>
      </c>
      <c r="AE424" s="262"/>
      <c r="AF424" s="272" t="str">
        <f t="shared" si="133"/>
        <v>Baik</v>
      </c>
      <c r="AG424" s="271"/>
      <c r="AH424" s="271"/>
      <c r="AI424" s="271"/>
      <c r="AJ424" s="262"/>
      <c r="AK424" s="263">
        <f t="shared" si="134"/>
        <v>0</v>
      </c>
      <c r="AL424" s="263">
        <f t="shared" si="6"/>
        <v>3</v>
      </c>
      <c r="AM424" s="263">
        <f t="shared" si="135"/>
        <v>0</v>
      </c>
      <c r="AN424" s="87"/>
      <c r="AO424" s="87"/>
      <c r="AP424" s="87"/>
      <c r="AQ424" s="87"/>
      <c r="AR424" s="87"/>
      <c r="AS424" s="19"/>
      <c r="AT424" s="19"/>
      <c r="AU424" s="19"/>
      <c r="AV424" s="19"/>
      <c r="AW424" s="19"/>
      <c r="AX424" s="19"/>
      <c r="AY424" s="19"/>
      <c r="AZ424" s="19"/>
      <c r="BA424" s="19"/>
      <c r="BB424" s="19"/>
      <c r="BC424" s="19"/>
      <c r="BD424" s="19"/>
      <c r="BE424" s="19"/>
      <c r="BF424" s="19"/>
      <c r="BG424" s="19"/>
      <c r="BH424" s="19"/>
      <c r="BI424" s="19"/>
      <c r="BJ424" s="19"/>
      <c r="BK424" s="19"/>
      <c r="BL424" s="19"/>
    </row>
    <row r="425" spans="1:64" ht="18" hidden="1" customHeight="1">
      <c r="A425" s="83"/>
      <c r="B425" s="83"/>
      <c r="C425" s="444"/>
      <c r="D425" s="259"/>
      <c r="E425" s="431"/>
      <c r="F425" s="388"/>
      <c r="G425" s="1399"/>
      <c r="H425" s="1312"/>
      <c r="I425" s="1312"/>
      <c r="J425" s="1312"/>
      <c r="K425" s="1312"/>
      <c r="L425" s="1312"/>
      <c r="M425" s="1312"/>
      <c r="N425" s="1312"/>
      <c r="O425" s="1312"/>
      <c r="P425" s="1312"/>
      <c r="Q425" s="1312"/>
      <c r="R425" s="1312"/>
      <c r="S425" s="1312"/>
      <c r="T425" s="1312"/>
      <c r="U425" s="1312"/>
      <c r="V425" s="1312"/>
      <c r="W425" s="1312"/>
      <c r="X425" s="1312"/>
      <c r="Y425" s="1312"/>
      <c r="Z425" s="1312"/>
      <c r="AA425" s="1312"/>
      <c r="AB425" s="1312"/>
      <c r="AC425" s="491"/>
      <c r="AD425" s="270" t="s">
        <v>7</v>
      </c>
      <c r="AE425" s="271"/>
      <c r="AF425" s="272" t="str">
        <f t="shared" si="133"/>
        <v>Baik</v>
      </c>
      <c r="AG425" s="271"/>
      <c r="AH425" s="271"/>
      <c r="AI425" s="271"/>
      <c r="AJ425" s="271"/>
      <c r="AK425" s="263">
        <f>SUM(AK419:AK424)</f>
        <v>4</v>
      </c>
      <c r="AL425" s="263">
        <f t="shared" si="6"/>
        <v>3</v>
      </c>
      <c r="AM425" s="263">
        <f>SUM(AM419:AM424)</f>
        <v>12</v>
      </c>
      <c r="AN425" s="337">
        <f>AM425/(AK425*4)*(100)</f>
        <v>75</v>
      </c>
      <c r="AO425" s="316">
        <f>IF(AN425&gt;80,2,IF(AN425&gt;=33,1,0))</f>
        <v>1</v>
      </c>
      <c r="AP425" s="87"/>
      <c r="AQ425" s="87"/>
      <c r="AR425" s="87"/>
      <c r="AS425" s="19"/>
      <c r="AT425" s="19"/>
      <c r="AU425" s="19"/>
      <c r="AV425" s="19"/>
      <c r="AW425" s="19"/>
      <c r="AX425" s="19"/>
      <c r="AY425" s="19"/>
      <c r="AZ425" s="19"/>
      <c r="BA425" s="19"/>
      <c r="BB425" s="19"/>
      <c r="BC425" s="19"/>
      <c r="BD425" s="19"/>
      <c r="BE425" s="19"/>
      <c r="BF425" s="19"/>
      <c r="BG425" s="19"/>
      <c r="BH425" s="19"/>
      <c r="BI425" s="19"/>
      <c r="BJ425" s="19"/>
      <c r="BK425" s="19"/>
      <c r="BL425" s="19"/>
    </row>
    <row r="426" spans="1:64" ht="30" customHeight="1">
      <c r="A426" s="83"/>
      <c r="B426" s="83"/>
      <c r="C426" s="444"/>
      <c r="D426" s="297" t="s">
        <v>849</v>
      </c>
      <c r="E426" s="1374" t="s">
        <v>850</v>
      </c>
      <c r="F426" s="1287"/>
      <c r="G426" s="1287"/>
      <c r="H426" s="1287"/>
      <c r="I426" s="1287"/>
      <c r="J426" s="1287"/>
      <c r="K426" s="1287"/>
      <c r="L426" s="1287"/>
      <c r="M426" s="1287"/>
      <c r="N426" s="1287"/>
      <c r="O426" s="1287"/>
      <c r="P426" s="1287"/>
      <c r="Q426" s="1287"/>
      <c r="R426" s="1287"/>
      <c r="S426" s="1287"/>
      <c r="T426" s="1287"/>
      <c r="U426" s="1287"/>
      <c r="V426" s="1287"/>
      <c r="W426" s="1287"/>
      <c r="X426" s="1287"/>
      <c r="Y426" s="1287"/>
      <c r="Z426" s="1287"/>
      <c r="AA426" s="1287"/>
      <c r="AB426" s="1287"/>
      <c r="AC426" s="261"/>
      <c r="AD426" s="270"/>
      <c r="AE426" s="271"/>
      <c r="AF426" s="272" t="str">
        <f t="shared" si="133"/>
        <v>Tak ada bukti kinerja</v>
      </c>
      <c r="AG426" s="271"/>
      <c r="AH426" s="271"/>
      <c r="AI426" s="271"/>
      <c r="AJ426" s="271"/>
      <c r="AK426" s="263"/>
      <c r="AL426" s="263" t="str">
        <f t="shared" si="6"/>
        <v>0</v>
      </c>
      <c r="AM426" s="263"/>
      <c r="AN426" s="87"/>
      <c r="AO426" s="87"/>
      <c r="AP426" s="87"/>
      <c r="AQ426" s="87"/>
      <c r="AR426" s="87"/>
      <c r="AS426" s="19"/>
      <c r="AT426" s="19"/>
      <c r="AU426" s="19"/>
      <c r="AV426" s="19"/>
      <c r="AW426" s="19"/>
      <c r="AX426" s="19"/>
      <c r="AY426" s="19"/>
      <c r="AZ426" s="19"/>
      <c r="BA426" s="19"/>
      <c r="BB426" s="19"/>
      <c r="BC426" s="19"/>
      <c r="BD426" s="19"/>
      <c r="BE426" s="19"/>
      <c r="BF426" s="19"/>
      <c r="BG426" s="19"/>
      <c r="BH426" s="19"/>
      <c r="BI426" s="19"/>
      <c r="BJ426" s="19"/>
      <c r="BK426" s="19"/>
      <c r="BL426" s="19"/>
    </row>
    <row r="427" spans="1:64" ht="25.5" customHeight="1">
      <c r="A427" s="83"/>
      <c r="B427" s="83"/>
      <c r="C427" s="444"/>
      <c r="D427" s="259"/>
      <c r="E427" s="379" t="s">
        <v>525</v>
      </c>
      <c r="F427" s="388">
        <v>1</v>
      </c>
      <c r="G427" s="1371" t="s">
        <v>851</v>
      </c>
      <c r="H427" s="1287"/>
      <c r="I427" s="1287"/>
      <c r="J427" s="1287"/>
      <c r="K427" s="1287"/>
      <c r="L427" s="1287"/>
      <c r="M427" s="1287"/>
      <c r="N427" s="1287"/>
      <c r="O427" s="1287"/>
      <c r="P427" s="1287"/>
      <c r="Q427" s="1287"/>
      <c r="R427" s="1287"/>
      <c r="S427" s="1287"/>
      <c r="T427" s="1287"/>
      <c r="U427" s="1287"/>
      <c r="V427" s="1287"/>
      <c r="W427" s="1287"/>
      <c r="X427" s="1287"/>
      <c r="Y427" s="1287"/>
      <c r="Z427" s="1287"/>
      <c r="AA427" s="1287"/>
      <c r="AB427" s="1287"/>
      <c r="AC427" s="261"/>
      <c r="AD427" s="270" t="s">
        <v>7</v>
      </c>
      <c r="AE427" s="262"/>
      <c r="AF427" s="272" t="str">
        <f t="shared" si="133"/>
        <v>Baik</v>
      </c>
      <c r="AG427" s="271"/>
      <c r="AH427" s="271"/>
      <c r="AI427" s="271"/>
      <c r="AJ427" s="262"/>
      <c r="AK427" s="263">
        <f t="shared" ref="AK427:AK431" si="136">COUNTA(G427)</f>
        <v>1</v>
      </c>
      <c r="AL427" s="263">
        <f t="shared" si="6"/>
        <v>3</v>
      </c>
      <c r="AM427" s="263">
        <f t="shared" ref="AM427:AM431" si="137">AK427*AL427</f>
        <v>3</v>
      </c>
      <c r="AN427" s="87"/>
      <c r="AO427" s="87"/>
      <c r="AP427" s="87"/>
      <c r="AQ427" s="87"/>
      <c r="AR427" s="87"/>
      <c r="AS427" s="19"/>
      <c r="AT427" s="19"/>
      <c r="AU427" s="19"/>
      <c r="AV427" s="19"/>
      <c r="AW427" s="19"/>
      <c r="AX427" s="19"/>
      <c r="AY427" s="19"/>
      <c r="AZ427" s="19"/>
      <c r="BA427" s="19"/>
      <c r="BB427" s="19"/>
      <c r="BC427" s="19"/>
      <c r="BD427" s="19"/>
      <c r="BE427" s="19"/>
      <c r="BF427" s="19"/>
      <c r="BG427" s="19"/>
      <c r="BH427" s="19"/>
      <c r="BI427" s="19"/>
      <c r="BJ427" s="19"/>
      <c r="BK427" s="19"/>
      <c r="BL427" s="19"/>
    </row>
    <row r="428" spans="1:64" ht="30" customHeight="1">
      <c r="A428" s="83"/>
      <c r="B428" s="83"/>
      <c r="C428" s="455"/>
      <c r="D428" s="380"/>
      <c r="E428" s="381" t="s">
        <v>603</v>
      </c>
      <c r="F428" s="239">
        <v>2</v>
      </c>
      <c r="G428" s="1371" t="s">
        <v>852</v>
      </c>
      <c r="H428" s="1287"/>
      <c r="I428" s="1287"/>
      <c r="J428" s="1287"/>
      <c r="K428" s="1287"/>
      <c r="L428" s="1287"/>
      <c r="M428" s="1287"/>
      <c r="N428" s="1287"/>
      <c r="O428" s="1287"/>
      <c r="P428" s="1287"/>
      <c r="Q428" s="1287"/>
      <c r="R428" s="1287"/>
      <c r="S428" s="1287"/>
      <c r="T428" s="1287"/>
      <c r="U428" s="1287"/>
      <c r="V428" s="1287"/>
      <c r="W428" s="1287"/>
      <c r="X428" s="1287"/>
      <c r="Y428" s="1287"/>
      <c r="Z428" s="1287"/>
      <c r="AA428" s="1287"/>
      <c r="AB428" s="1287"/>
      <c r="AC428" s="261"/>
      <c r="AD428" s="270" t="s">
        <v>7</v>
      </c>
      <c r="AE428" s="262"/>
      <c r="AF428" s="272" t="str">
        <f t="shared" si="133"/>
        <v>Baik</v>
      </c>
      <c r="AG428" s="271"/>
      <c r="AH428" s="271"/>
      <c r="AI428" s="271"/>
      <c r="AJ428" s="262"/>
      <c r="AK428" s="263">
        <f t="shared" si="136"/>
        <v>1</v>
      </c>
      <c r="AL428" s="263">
        <f t="shared" si="6"/>
        <v>3</v>
      </c>
      <c r="AM428" s="263">
        <f t="shared" si="137"/>
        <v>3</v>
      </c>
      <c r="AN428" s="87"/>
      <c r="AO428" s="87"/>
      <c r="AP428" s="87"/>
      <c r="AQ428" s="87"/>
      <c r="AR428" s="87"/>
      <c r="AS428" s="19"/>
      <c r="AT428" s="19"/>
      <c r="AU428" s="19"/>
      <c r="AV428" s="19"/>
      <c r="AW428" s="19"/>
      <c r="AX428" s="19"/>
      <c r="AY428" s="19"/>
      <c r="AZ428" s="19"/>
      <c r="BA428" s="19"/>
      <c r="BB428" s="19"/>
      <c r="BC428" s="19"/>
      <c r="BD428" s="19"/>
      <c r="BE428" s="19"/>
      <c r="BF428" s="19"/>
      <c r="BG428" s="19"/>
      <c r="BH428" s="19"/>
      <c r="BI428" s="19"/>
      <c r="BJ428" s="19"/>
      <c r="BK428" s="19"/>
      <c r="BL428" s="19"/>
    </row>
    <row r="429" spans="1:64" ht="30" customHeight="1">
      <c r="A429" s="83"/>
      <c r="B429" s="83"/>
      <c r="C429" s="455"/>
      <c r="D429" s="380"/>
      <c r="E429" s="388"/>
      <c r="F429" s="388">
        <v>3</v>
      </c>
      <c r="G429" s="1372" t="s">
        <v>853</v>
      </c>
      <c r="H429" s="1312"/>
      <c r="I429" s="1312"/>
      <c r="J429" s="1312"/>
      <c r="K429" s="1312"/>
      <c r="L429" s="1312"/>
      <c r="M429" s="1312"/>
      <c r="N429" s="1312"/>
      <c r="O429" s="1312"/>
      <c r="P429" s="1312"/>
      <c r="Q429" s="1312"/>
      <c r="R429" s="1312"/>
      <c r="S429" s="1312"/>
      <c r="T429" s="1312"/>
      <c r="U429" s="1312"/>
      <c r="V429" s="1312"/>
      <c r="W429" s="1312"/>
      <c r="X429" s="1312"/>
      <c r="Y429" s="1312"/>
      <c r="Z429" s="1312"/>
      <c r="AA429" s="1312"/>
      <c r="AB429" s="1312"/>
      <c r="AC429" s="300"/>
      <c r="AD429" s="270" t="s">
        <v>7</v>
      </c>
      <c r="AE429" s="262"/>
      <c r="AF429" s="272" t="str">
        <f t="shared" si="133"/>
        <v>Baik</v>
      </c>
      <c r="AG429" s="271"/>
      <c r="AH429" s="271"/>
      <c r="AI429" s="271"/>
      <c r="AJ429" s="262"/>
      <c r="AK429" s="263">
        <f t="shared" si="136"/>
        <v>1</v>
      </c>
      <c r="AL429" s="263">
        <f t="shared" si="6"/>
        <v>3</v>
      </c>
      <c r="AM429" s="263">
        <f t="shared" si="137"/>
        <v>3</v>
      </c>
      <c r="AN429" s="87"/>
      <c r="AO429" s="87"/>
      <c r="AP429" s="87"/>
      <c r="AQ429" s="87"/>
      <c r="AR429" s="87"/>
      <c r="AS429" s="19"/>
      <c r="AT429" s="19"/>
      <c r="AU429" s="19"/>
      <c r="AV429" s="19"/>
      <c r="AW429" s="19"/>
      <c r="AX429" s="19"/>
      <c r="AY429" s="19"/>
      <c r="AZ429" s="19"/>
      <c r="BA429" s="19"/>
      <c r="BB429" s="19"/>
      <c r="BC429" s="19"/>
      <c r="BD429" s="19"/>
      <c r="BE429" s="19"/>
      <c r="BF429" s="19"/>
      <c r="BG429" s="19"/>
      <c r="BH429" s="19"/>
      <c r="BI429" s="19"/>
      <c r="BJ429" s="19"/>
      <c r="BK429" s="19"/>
      <c r="BL429" s="19"/>
    </row>
    <row r="430" spans="1:64" ht="21.75" hidden="1" customHeight="1">
      <c r="A430" s="83"/>
      <c r="B430" s="83"/>
      <c r="C430" s="444"/>
      <c r="D430" s="259"/>
      <c r="E430" s="383"/>
      <c r="F430" s="388"/>
      <c r="G430" s="1372"/>
      <c r="H430" s="1312"/>
      <c r="I430" s="1312"/>
      <c r="J430" s="1312"/>
      <c r="K430" s="1312"/>
      <c r="L430" s="1312"/>
      <c r="M430" s="1312"/>
      <c r="N430" s="1312"/>
      <c r="O430" s="1312"/>
      <c r="P430" s="1312"/>
      <c r="Q430" s="1312"/>
      <c r="R430" s="1312"/>
      <c r="S430" s="1312"/>
      <c r="T430" s="1312"/>
      <c r="U430" s="1312"/>
      <c r="V430" s="1312"/>
      <c r="W430" s="1312"/>
      <c r="X430" s="1312"/>
      <c r="Y430" s="1312"/>
      <c r="Z430" s="1312"/>
      <c r="AA430" s="1312"/>
      <c r="AB430" s="1312"/>
      <c r="AC430" s="300"/>
      <c r="AD430" s="270" t="s">
        <v>7</v>
      </c>
      <c r="AE430" s="262"/>
      <c r="AF430" s="272" t="str">
        <f t="shared" si="133"/>
        <v>Baik</v>
      </c>
      <c r="AG430" s="271"/>
      <c r="AH430" s="271"/>
      <c r="AI430" s="271"/>
      <c r="AJ430" s="262"/>
      <c r="AK430" s="263">
        <f t="shared" si="136"/>
        <v>0</v>
      </c>
      <c r="AL430" s="263">
        <f t="shared" si="6"/>
        <v>3</v>
      </c>
      <c r="AM430" s="263">
        <f t="shared" si="137"/>
        <v>0</v>
      </c>
      <c r="AN430" s="87"/>
      <c r="AO430" s="87"/>
      <c r="AP430" s="87"/>
      <c r="AQ430" s="87"/>
      <c r="AR430" s="87"/>
      <c r="AS430" s="19"/>
      <c r="AT430" s="19"/>
      <c r="AU430" s="19"/>
      <c r="AV430" s="19"/>
      <c r="AW430" s="19"/>
      <c r="AX430" s="19"/>
      <c r="AY430" s="19"/>
      <c r="AZ430" s="19"/>
      <c r="BA430" s="19"/>
      <c r="BB430" s="19"/>
      <c r="BC430" s="19"/>
      <c r="BD430" s="19"/>
      <c r="BE430" s="19"/>
      <c r="BF430" s="19"/>
      <c r="BG430" s="19"/>
      <c r="BH430" s="19"/>
      <c r="BI430" s="19"/>
      <c r="BJ430" s="19"/>
      <c r="BK430" s="19"/>
      <c r="BL430" s="19"/>
    </row>
    <row r="431" spans="1:64" ht="21.75" hidden="1" customHeight="1">
      <c r="A431" s="83"/>
      <c r="B431" s="83"/>
      <c r="C431" s="444"/>
      <c r="D431" s="259"/>
      <c r="E431" s="388"/>
      <c r="F431" s="239"/>
      <c r="G431" s="1371"/>
      <c r="H431" s="1287"/>
      <c r="I431" s="1287"/>
      <c r="J431" s="1287"/>
      <c r="K431" s="1287"/>
      <c r="L431" s="1287"/>
      <c r="M431" s="1287"/>
      <c r="N431" s="1287"/>
      <c r="O431" s="1287"/>
      <c r="P431" s="1287"/>
      <c r="Q431" s="1287"/>
      <c r="R431" s="1287"/>
      <c r="S431" s="1287"/>
      <c r="T431" s="1287"/>
      <c r="U431" s="1287"/>
      <c r="V431" s="1287"/>
      <c r="W431" s="1287"/>
      <c r="X431" s="1287"/>
      <c r="Y431" s="1287"/>
      <c r="Z431" s="1287"/>
      <c r="AA431" s="1287"/>
      <c r="AB431" s="1287"/>
      <c r="AC431" s="261"/>
      <c r="AD431" s="270" t="s">
        <v>7</v>
      </c>
      <c r="AE431" s="262"/>
      <c r="AF431" s="272" t="str">
        <f t="shared" si="133"/>
        <v>Baik</v>
      </c>
      <c r="AG431" s="271"/>
      <c r="AH431" s="271"/>
      <c r="AI431" s="271"/>
      <c r="AJ431" s="262"/>
      <c r="AK431" s="263">
        <f t="shared" si="136"/>
        <v>0</v>
      </c>
      <c r="AL431" s="263">
        <f t="shared" si="6"/>
        <v>3</v>
      </c>
      <c r="AM431" s="263">
        <f t="shared" si="137"/>
        <v>0</v>
      </c>
      <c r="AN431" s="87"/>
      <c r="AO431" s="87"/>
      <c r="AP431" s="87"/>
      <c r="AQ431" s="87"/>
      <c r="AR431" s="87"/>
      <c r="AS431" s="19"/>
      <c r="AT431" s="19"/>
      <c r="AU431" s="19"/>
      <c r="AV431" s="19"/>
      <c r="AW431" s="19"/>
      <c r="AX431" s="19"/>
      <c r="AY431" s="19"/>
      <c r="AZ431" s="19"/>
      <c r="BA431" s="19"/>
      <c r="BB431" s="19"/>
      <c r="BC431" s="19"/>
      <c r="BD431" s="19"/>
      <c r="BE431" s="19"/>
      <c r="BF431" s="19"/>
      <c r="BG431" s="19"/>
      <c r="BH431" s="19"/>
      <c r="BI431" s="19"/>
      <c r="BJ431" s="19"/>
      <c r="BK431" s="19"/>
      <c r="BL431" s="19"/>
    </row>
    <row r="432" spans="1:64" ht="18" hidden="1" customHeight="1">
      <c r="A432" s="83"/>
      <c r="B432" s="83"/>
      <c r="C432" s="444"/>
      <c r="D432" s="259"/>
      <c r="E432" s="383"/>
      <c r="F432" s="383"/>
      <c r="G432" s="1375"/>
      <c r="H432" s="1289"/>
      <c r="I432" s="1289"/>
      <c r="J432" s="1289"/>
      <c r="K432" s="1289"/>
      <c r="L432" s="1289"/>
      <c r="M432" s="1289"/>
      <c r="N432" s="1289"/>
      <c r="O432" s="1289"/>
      <c r="P432" s="1289"/>
      <c r="Q432" s="1289"/>
      <c r="R432" s="1289"/>
      <c r="S432" s="1289"/>
      <c r="T432" s="1289"/>
      <c r="U432" s="1289"/>
      <c r="V432" s="1289"/>
      <c r="W432" s="1289"/>
      <c r="X432" s="1289"/>
      <c r="Y432" s="1289"/>
      <c r="Z432" s="1289"/>
      <c r="AA432" s="1289"/>
      <c r="AB432" s="1289"/>
      <c r="AC432" s="331"/>
      <c r="AD432" s="270" t="s">
        <v>7</v>
      </c>
      <c r="AE432" s="262"/>
      <c r="AF432" s="272" t="str">
        <f t="shared" si="133"/>
        <v>Baik</v>
      </c>
      <c r="AG432" s="271"/>
      <c r="AH432" s="271"/>
      <c r="AI432" s="271"/>
      <c r="AJ432" s="262"/>
      <c r="AK432" s="263">
        <f>SUM(AK427:AK431)</f>
        <v>3</v>
      </c>
      <c r="AL432" s="263">
        <f t="shared" si="6"/>
        <v>3</v>
      </c>
      <c r="AM432" s="263">
        <f>SUM(AM427:AM431)</f>
        <v>9</v>
      </c>
      <c r="AN432" s="337">
        <f>AM432/(AK432*4)*(100)</f>
        <v>75</v>
      </c>
      <c r="AO432" s="316">
        <f>IF(AN432&gt;80,2,IF(AN432&gt;=33,1,0))</f>
        <v>1</v>
      </c>
      <c r="AP432" s="87"/>
      <c r="AQ432" s="87"/>
      <c r="AR432" s="87"/>
      <c r="AS432" s="19"/>
      <c r="AT432" s="19"/>
      <c r="AU432" s="19"/>
      <c r="AV432" s="19"/>
      <c r="AW432" s="19"/>
      <c r="AX432" s="19"/>
      <c r="AY432" s="19"/>
      <c r="AZ432" s="19"/>
      <c r="BA432" s="19"/>
      <c r="BB432" s="19"/>
      <c r="BC432" s="19"/>
      <c r="BD432" s="19"/>
      <c r="BE432" s="19"/>
      <c r="BF432" s="19"/>
      <c r="BG432" s="19"/>
      <c r="BH432" s="19"/>
      <c r="BI432" s="19"/>
      <c r="BJ432" s="19"/>
      <c r="BK432" s="19"/>
      <c r="BL432" s="19"/>
    </row>
    <row r="433" spans="1:64" ht="24" customHeight="1">
      <c r="A433" s="83"/>
      <c r="B433" s="83"/>
      <c r="C433" s="492" t="s">
        <v>636</v>
      </c>
      <c r="D433" s="1396" t="s">
        <v>854</v>
      </c>
      <c r="E433" s="1395"/>
      <c r="F433" s="1395"/>
      <c r="G433" s="1395"/>
      <c r="H433" s="1395"/>
      <c r="I433" s="1395"/>
      <c r="J433" s="1395"/>
      <c r="K433" s="1395"/>
      <c r="L433" s="1395"/>
      <c r="M433" s="1395"/>
      <c r="N433" s="1395"/>
      <c r="O433" s="1395"/>
      <c r="P433" s="1395"/>
      <c r="Q433" s="1395"/>
      <c r="R433" s="1395"/>
      <c r="S433" s="1395"/>
      <c r="T433" s="1395"/>
      <c r="U433" s="1395"/>
      <c r="V433" s="1395"/>
      <c r="W433" s="1395"/>
      <c r="X433" s="1395"/>
      <c r="Y433" s="1395"/>
      <c r="Z433" s="1395"/>
      <c r="AA433" s="1395"/>
      <c r="AB433" s="1395"/>
      <c r="AC433" s="493"/>
      <c r="AD433" s="270"/>
      <c r="AE433" s="273"/>
      <c r="AF433" s="271"/>
      <c r="AG433" s="271"/>
      <c r="AH433" s="271"/>
      <c r="AI433" s="271"/>
      <c r="AJ433" s="262"/>
      <c r="AK433" s="263"/>
      <c r="AL433" s="263" t="str">
        <f t="shared" si="6"/>
        <v>0</v>
      </c>
      <c r="AM433" s="263"/>
      <c r="AN433" s="87"/>
      <c r="AO433" s="87"/>
      <c r="AP433" s="87"/>
      <c r="AQ433" s="87"/>
      <c r="AR433" s="87"/>
      <c r="AS433" s="19"/>
      <c r="AT433" s="19"/>
      <c r="AU433" s="19"/>
      <c r="AV433" s="19"/>
      <c r="AW433" s="19"/>
      <c r="AX433" s="19"/>
      <c r="AY433" s="19"/>
      <c r="AZ433" s="19"/>
      <c r="BA433" s="19"/>
      <c r="BB433" s="19"/>
      <c r="BC433" s="19"/>
      <c r="BD433" s="19"/>
      <c r="BE433" s="19"/>
      <c r="BF433" s="19"/>
      <c r="BG433" s="19"/>
      <c r="BH433" s="19"/>
      <c r="BI433" s="19"/>
      <c r="BJ433" s="19"/>
      <c r="BK433" s="19"/>
      <c r="BL433" s="19"/>
    </row>
    <row r="434" spans="1:64" ht="30" customHeight="1">
      <c r="A434" s="83"/>
      <c r="B434" s="460"/>
      <c r="C434" s="250"/>
      <c r="D434" s="391" t="s">
        <v>855</v>
      </c>
      <c r="E434" s="1374" t="s">
        <v>856</v>
      </c>
      <c r="F434" s="1287"/>
      <c r="G434" s="1287"/>
      <c r="H434" s="1287"/>
      <c r="I434" s="1287"/>
      <c r="J434" s="1287"/>
      <c r="K434" s="1287"/>
      <c r="L434" s="1287"/>
      <c r="M434" s="1287"/>
      <c r="N434" s="1287"/>
      <c r="O434" s="1287"/>
      <c r="P434" s="1287"/>
      <c r="Q434" s="1287"/>
      <c r="R434" s="1287"/>
      <c r="S434" s="1287"/>
      <c r="T434" s="1287"/>
      <c r="U434" s="1287"/>
      <c r="V434" s="1287"/>
      <c r="W434" s="1287"/>
      <c r="X434" s="1287"/>
      <c r="Y434" s="1287"/>
      <c r="Z434" s="1287"/>
      <c r="AA434" s="1287"/>
      <c r="AB434" s="1287"/>
      <c r="AC434" s="494"/>
      <c r="AD434" s="270"/>
      <c r="AE434" s="273"/>
      <c r="AF434" s="271"/>
      <c r="AG434" s="271"/>
      <c r="AH434" s="271"/>
      <c r="AI434" s="271"/>
      <c r="AJ434" s="262"/>
      <c r="AK434" s="263"/>
      <c r="AL434" s="263" t="str">
        <f t="shared" si="6"/>
        <v>0</v>
      </c>
      <c r="AM434" s="263"/>
      <c r="AN434" s="87"/>
      <c r="AO434" s="87"/>
      <c r="AP434" s="87"/>
      <c r="AQ434" s="87"/>
      <c r="AR434" s="87"/>
      <c r="AS434" s="19"/>
      <c r="AT434" s="19"/>
      <c r="AU434" s="19"/>
      <c r="AV434" s="19"/>
      <c r="AW434" s="19"/>
      <c r="AX434" s="19"/>
      <c r="AY434" s="19"/>
      <c r="AZ434" s="19"/>
      <c r="BA434" s="19"/>
      <c r="BB434" s="19"/>
      <c r="BC434" s="19"/>
      <c r="BD434" s="19"/>
      <c r="BE434" s="19"/>
      <c r="BF434" s="19"/>
      <c r="BG434" s="19"/>
      <c r="BH434" s="19"/>
      <c r="BI434" s="19"/>
      <c r="BJ434" s="19"/>
      <c r="BK434" s="19"/>
      <c r="BL434" s="19"/>
    </row>
    <row r="435" spans="1:64" ht="19.5" customHeight="1">
      <c r="A435" s="83"/>
      <c r="B435" s="83"/>
      <c r="C435" s="444"/>
      <c r="D435" s="259"/>
      <c r="E435" s="1397" t="s">
        <v>857</v>
      </c>
      <c r="F435" s="267" t="s">
        <v>50</v>
      </c>
      <c r="G435" s="1372" t="s">
        <v>858</v>
      </c>
      <c r="H435" s="1312"/>
      <c r="I435" s="1312"/>
      <c r="J435" s="1312"/>
      <c r="K435" s="1312"/>
      <c r="L435" s="1312"/>
      <c r="M435" s="1312"/>
      <c r="N435" s="1312"/>
      <c r="O435" s="1312"/>
      <c r="P435" s="1312"/>
      <c r="Q435" s="1312"/>
      <c r="R435" s="1312"/>
      <c r="S435" s="1312"/>
      <c r="T435" s="1312"/>
      <c r="U435" s="1312"/>
      <c r="V435" s="1312"/>
      <c r="W435" s="1312"/>
      <c r="X435" s="1312"/>
      <c r="Y435" s="1312"/>
      <c r="Z435" s="1312"/>
      <c r="AA435" s="1312"/>
      <c r="AB435" s="1312"/>
      <c r="AC435" s="300"/>
      <c r="AD435" s="270" t="s">
        <v>7</v>
      </c>
      <c r="AE435" s="262"/>
      <c r="AF435" s="272" t="str">
        <f t="shared" ref="AF435:AF440" si="138">IF(AD435="A","Sempurna",IF(AD435="A-","mendekati sempurna",IF(AD435="B+","Baik sekali",IF(AD435="B","Baik",IF(AD435="B-","Memadai, hampir baik",IF(AD435="C+","Memadai, cukup plus",IF(AD435="C","Cukup",IF(AD435="D","Kurang","Tak ada bukti kinerja"))))))))</f>
        <v>Baik</v>
      </c>
      <c r="AG435" s="271"/>
      <c r="AH435" s="271"/>
      <c r="AI435" s="271"/>
      <c r="AJ435" s="262"/>
      <c r="AK435" s="263">
        <f t="shared" ref="AK435:AK439" si="139">COUNTA(G435)</f>
        <v>1</v>
      </c>
      <c r="AL435" s="263">
        <f t="shared" si="6"/>
        <v>3</v>
      </c>
      <c r="AM435" s="263">
        <f t="shared" ref="AM435:AM439" si="140">AK435*AL435</f>
        <v>3</v>
      </c>
      <c r="AN435" s="87"/>
      <c r="AO435" s="87"/>
      <c r="AP435" s="87"/>
      <c r="AQ435" s="87"/>
      <c r="AR435" s="87"/>
      <c r="AS435" s="19"/>
      <c r="AT435" s="19"/>
      <c r="AU435" s="19"/>
      <c r="AV435" s="19"/>
      <c r="AW435" s="19"/>
      <c r="AX435" s="19"/>
      <c r="AY435" s="19"/>
      <c r="AZ435" s="19"/>
      <c r="BA435" s="19"/>
      <c r="BB435" s="19"/>
      <c r="BC435" s="19"/>
      <c r="BD435" s="19"/>
      <c r="BE435" s="19"/>
      <c r="BF435" s="19"/>
      <c r="BG435" s="19"/>
      <c r="BH435" s="19"/>
      <c r="BI435" s="19"/>
      <c r="BJ435" s="19"/>
      <c r="BK435" s="19"/>
      <c r="BL435" s="19"/>
    </row>
    <row r="436" spans="1:64" ht="30" customHeight="1">
      <c r="A436" s="83"/>
      <c r="B436" s="83"/>
      <c r="C436" s="444"/>
      <c r="D436" s="259"/>
      <c r="E436" s="1379"/>
      <c r="F436" s="239" t="s">
        <v>52</v>
      </c>
      <c r="G436" s="1371" t="s">
        <v>859</v>
      </c>
      <c r="H436" s="1287"/>
      <c r="I436" s="1287"/>
      <c r="J436" s="1287"/>
      <c r="K436" s="1287"/>
      <c r="L436" s="1287"/>
      <c r="M436" s="1287"/>
      <c r="N436" s="1287"/>
      <c r="O436" s="1287"/>
      <c r="P436" s="1287"/>
      <c r="Q436" s="1287"/>
      <c r="R436" s="1287"/>
      <c r="S436" s="1287"/>
      <c r="T436" s="1287"/>
      <c r="U436" s="1287"/>
      <c r="V436" s="1287"/>
      <c r="W436" s="1287"/>
      <c r="X436" s="1287"/>
      <c r="Y436" s="1287"/>
      <c r="Z436" s="1287"/>
      <c r="AA436" s="1287"/>
      <c r="AB436" s="1287"/>
      <c r="AC436" s="261"/>
      <c r="AD436" s="270" t="s">
        <v>7</v>
      </c>
      <c r="AE436" s="262"/>
      <c r="AF436" s="272" t="str">
        <f t="shared" si="138"/>
        <v>Baik</v>
      </c>
      <c r="AG436" s="271"/>
      <c r="AH436" s="271"/>
      <c r="AI436" s="271"/>
      <c r="AJ436" s="262"/>
      <c r="AK436" s="263">
        <f t="shared" si="139"/>
        <v>1</v>
      </c>
      <c r="AL436" s="263">
        <f t="shared" si="6"/>
        <v>3</v>
      </c>
      <c r="AM436" s="263">
        <f t="shared" si="140"/>
        <v>3</v>
      </c>
      <c r="AN436" s="87"/>
      <c r="AO436" s="87"/>
      <c r="AP436" s="87"/>
      <c r="AQ436" s="87"/>
      <c r="AR436" s="87"/>
      <c r="AS436" s="19"/>
      <c r="AT436" s="19"/>
      <c r="AU436" s="19"/>
      <c r="AV436" s="19"/>
      <c r="AW436" s="19"/>
      <c r="AX436" s="19"/>
      <c r="AY436" s="19"/>
      <c r="AZ436" s="19"/>
      <c r="BA436" s="19"/>
      <c r="BB436" s="19"/>
      <c r="BC436" s="19"/>
      <c r="BD436" s="19"/>
      <c r="BE436" s="19"/>
      <c r="BF436" s="19"/>
      <c r="BG436" s="19"/>
      <c r="BH436" s="19"/>
      <c r="BI436" s="19"/>
      <c r="BJ436" s="19"/>
      <c r="BK436" s="19"/>
      <c r="BL436" s="19"/>
    </row>
    <row r="437" spans="1:64" ht="21.75" customHeight="1">
      <c r="A437" s="83"/>
      <c r="B437" s="83"/>
      <c r="C437" s="444"/>
      <c r="D437" s="259"/>
      <c r="E437" s="1379"/>
      <c r="F437" s="239" t="s">
        <v>514</v>
      </c>
      <c r="G437" s="1371" t="s">
        <v>860</v>
      </c>
      <c r="H437" s="1287"/>
      <c r="I437" s="1287"/>
      <c r="J437" s="1287"/>
      <c r="K437" s="1287"/>
      <c r="L437" s="1287"/>
      <c r="M437" s="1287"/>
      <c r="N437" s="1287"/>
      <c r="O437" s="1287"/>
      <c r="P437" s="1287"/>
      <c r="Q437" s="1287"/>
      <c r="R437" s="1287"/>
      <c r="S437" s="1287"/>
      <c r="T437" s="1287"/>
      <c r="U437" s="1287"/>
      <c r="V437" s="1287"/>
      <c r="W437" s="1287"/>
      <c r="X437" s="1287"/>
      <c r="Y437" s="1287"/>
      <c r="Z437" s="1287"/>
      <c r="AA437" s="1287"/>
      <c r="AB437" s="1287"/>
      <c r="AC437" s="261"/>
      <c r="AD437" s="270" t="s">
        <v>7</v>
      </c>
      <c r="AE437" s="262"/>
      <c r="AF437" s="272" t="str">
        <f t="shared" si="138"/>
        <v>Baik</v>
      </c>
      <c r="AG437" s="271"/>
      <c r="AH437" s="271"/>
      <c r="AI437" s="271"/>
      <c r="AJ437" s="262"/>
      <c r="AK437" s="263">
        <f t="shared" si="139"/>
        <v>1</v>
      </c>
      <c r="AL437" s="263">
        <f t="shared" si="6"/>
        <v>3</v>
      </c>
      <c r="AM437" s="263">
        <f t="shared" si="140"/>
        <v>3</v>
      </c>
      <c r="AN437" s="87"/>
      <c r="AO437" s="87"/>
      <c r="AP437" s="87"/>
      <c r="AQ437" s="87"/>
      <c r="AR437" s="87"/>
      <c r="AS437" s="19"/>
      <c r="AT437" s="19"/>
      <c r="AU437" s="19"/>
      <c r="AV437" s="19"/>
      <c r="AW437" s="19"/>
      <c r="AX437" s="19"/>
      <c r="AY437" s="19"/>
      <c r="AZ437" s="19"/>
      <c r="BA437" s="19"/>
      <c r="BB437" s="19"/>
      <c r="BC437" s="19"/>
      <c r="BD437" s="19"/>
      <c r="BE437" s="19"/>
      <c r="BF437" s="19"/>
      <c r="BG437" s="19"/>
      <c r="BH437" s="19"/>
      <c r="BI437" s="19"/>
      <c r="BJ437" s="19"/>
      <c r="BK437" s="19"/>
      <c r="BL437" s="19"/>
    </row>
    <row r="438" spans="1:64" ht="21.75" hidden="1" customHeight="1">
      <c r="A438" s="83"/>
      <c r="B438" s="83"/>
      <c r="C438" s="444"/>
      <c r="D438" s="259"/>
      <c r="E438" s="1379"/>
      <c r="F438" s="239"/>
      <c r="G438" s="1371"/>
      <c r="H438" s="1287"/>
      <c r="I438" s="1287"/>
      <c r="J438" s="1287"/>
      <c r="K438" s="1287"/>
      <c r="L438" s="1287"/>
      <c r="M438" s="1287"/>
      <c r="N438" s="1287"/>
      <c r="O438" s="1287"/>
      <c r="P438" s="1287"/>
      <c r="Q438" s="1287"/>
      <c r="R438" s="1287"/>
      <c r="S438" s="1287"/>
      <c r="T438" s="1287"/>
      <c r="U438" s="1287"/>
      <c r="V438" s="1287"/>
      <c r="W438" s="1287"/>
      <c r="X438" s="1287"/>
      <c r="Y438" s="1287"/>
      <c r="Z438" s="1287"/>
      <c r="AA438" s="1287"/>
      <c r="AB438" s="1287"/>
      <c r="AC438" s="261"/>
      <c r="AD438" s="270" t="s">
        <v>7</v>
      </c>
      <c r="AE438" s="262"/>
      <c r="AF438" s="272" t="str">
        <f t="shared" si="138"/>
        <v>Baik</v>
      </c>
      <c r="AG438" s="271"/>
      <c r="AH438" s="271"/>
      <c r="AI438" s="271"/>
      <c r="AJ438" s="262"/>
      <c r="AK438" s="263">
        <f t="shared" si="139"/>
        <v>0</v>
      </c>
      <c r="AL438" s="263">
        <f t="shared" si="6"/>
        <v>3</v>
      </c>
      <c r="AM438" s="263">
        <f t="shared" si="140"/>
        <v>0</v>
      </c>
      <c r="AN438" s="87"/>
      <c r="AO438" s="87"/>
      <c r="AP438" s="87"/>
      <c r="AQ438" s="87"/>
      <c r="AR438" s="87"/>
      <c r="AS438" s="19"/>
      <c r="AT438" s="19"/>
      <c r="AU438" s="19"/>
      <c r="AV438" s="19"/>
      <c r="AW438" s="19"/>
      <c r="AX438" s="19"/>
      <c r="AY438" s="19"/>
      <c r="AZ438" s="19"/>
      <c r="BA438" s="19"/>
      <c r="BB438" s="19"/>
      <c r="BC438" s="19"/>
      <c r="BD438" s="19"/>
      <c r="BE438" s="19"/>
      <c r="BF438" s="19"/>
      <c r="BG438" s="19"/>
      <c r="BH438" s="19"/>
      <c r="BI438" s="19"/>
      <c r="BJ438" s="19"/>
      <c r="BK438" s="19"/>
      <c r="BL438" s="19"/>
    </row>
    <row r="439" spans="1:64" ht="21.75" hidden="1" customHeight="1">
      <c r="A439" s="83"/>
      <c r="B439" s="83"/>
      <c r="C439" s="455"/>
      <c r="D439" s="380"/>
      <c r="E439" s="1380"/>
      <c r="F439" s="239"/>
      <c r="G439" s="1371"/>
      <c r="H439" s="1287"/>
      <c r="I439" s="1287"/>
      <c r="J439" s="1287"/>
      <c r="K439" s="1287"/>
      <c r="L439" s="1287"/>
      <c r="M439" s="1287"/>
      <c r="N439" s="1287"/>
      <c r="O439" s="1287"/>
      <c r="P439" s="1287"/>
      <c r="Q439" s="1287"/>
      <c r="R439" s="1287"/>
      <c r="S439" s="1287"/>
      <c r="T439" s="1287"/>
      <c r="U439" s="1287"/>
      <c r="V439" s="1287"/>
      <c r="W439" s="1287"/>
      <c r="X439" s="1287"/>
      <c r="Y439" s="1287"/>
      <c r="Z439" s="1287"/>
      <c r="AA439" s="1287"/>
      <c r="AB439" s="1287"/>
      <c r="AC439" s="261"/>
      <c r="AD439" s="270" t="s">
        <v>7</v>
      </c>
      <c r="AE439" s="262"/>
      <c r="AF439" s="272" t="str">
        <f t="shared" si="138"/>
        <v>Baik</v>
      </c>
      <c r="AG439" s="271"/>
      <c r="AH439" s="271"/>
      <c r="AI439" s="271"/>
      <c r="AJ439" s="262"/>
      <c r="AK439" s="263">
        <f t="shared" si="139"/>
        <v>0</v>
      </c>
      <c r="AL439" s="263">
        <f t="shared" si="6"/>
        <v>3</v>
      </c>
      <c r="AM439" s="263">
        <f t="shared" si="140"/>
        <v>0</v>
      </c>
      <c r="AN439" s="87"/>
      <c r="AO439" s="87"/>
      <c r="AP439" s="87"/>
      <c r="AQ439" s="87"/>
      <c r="AR439" s="87"/>
      <c r="AS439" s="19"/>
      <c r="AT439" s="19"/>
      <c r="AU439" s="19"/>
      <c r="AV439" s="19"/>
      <c r="AW439" s="19"/>
      <c r="AX439" s="19"/>
      <c r="AY439" s="19"/>
      <c r="AZ439" s="19"/>
      <c r="BA439" s="19"/>
      <c r="BB439" s="19"/>
      <c r="BC439" s="19"/>
      <c r="BD439" s="19"/>
      <c r="BE439" s="19"/>
      <c r="BF439" s="19"/>
      <c r="BG439" s="19"/>
      <c r="BH439" s="19"/>
      <c r="BI439" s="19"/>
      <c r="BJ439" s="19"/>
      <c r="BK439" s="19"/>
      <c r="BL439" s="19"/>
    </row>
    <row r="440" spans="1:64" ht="18" hidden="1" customHeight="1">
      <c r="A440" s="83"/>
      <c r="B440" s="83"/>
      <c r="C440" s="444"/>
      <c r="D440" s="259"/>
      <c r="E440" s="431"/>
      <c r="F440" s="388"/>
      <c r="G440" s="1372"/>
      <c r="H440" s="1312"/>
      <c r="I440" s="1312"/>
      <c r="J440" s="1312"/>
      <c r="K440" s="1312"/>
      <c r="L440" s="1312"/>
      <c r="M440" s="1312"/>
      <c r="N440" s="1312"/>
      <c r="O440" s="1312"/>
      <c r="P440" s="1312"/>
      <c r="Q440" s="1312"/>
      <c r="R440" s="1312"/>
      <c r="S440" s="1312"/>
      <c r="T440" s="1312"/>
      <c r="U440" s="1312"/>
      <c r="V440" s="1312"/>
      <c r="W440" s="1312"/>
      <c r="X440" s="1312"/>
      <c r="Y440" s="1312"/>
      <c r="Z440" s="1312"/>
      <c r="AA440" s="1312"/>
      <c r="AB440" s="1312"/>
      <c r="AC440" s="300"/>
      <c r="AD440" s="270" t="s">
        <v>7</v>
      </c>
      <c r="AE440" s="262"/>
      <c r="AF440" s="272" t="str">
        <f t="shared" si="138"/>
        <v>Baik</v>
      </c>
      <c r="AG440" s="271"/>
      <c r="AH440" s="271"/>
      <c r="AI440" s="271"/>
      <c r="AJ440" s="262"/>
      <c r="AK440" s="263">
        <f>SUM(AK435:AK439)</f>
        <v>3</v>
      </c>
      <c r="AL440" s="263">
        <f t="shared" si="6"/>
        <v>3</v>
      </c>
      <c r="AM440" s="263">
        <f>SUM(AM435:AM439)</f>
        <v>9</v>
      </c>
      <c r="AN440" s="337">
        <f>AM440/(AK440*4)*(100)</f>
        <v>75</v>
      </c>
      <c r="AO440" s="294">
        <f>IF(AN440&gt;=75,2,IF(AN440&gt;=33,1,0))</f>
        <v>2</v>
      </c>
      <c r="AP440" s="495"/>
      <c r="AQ440" s="87"/>
      <c r="AR440" s="87"/>
      <c r="AS440" s="19"/>
      <c r="AT440" s="19"/>
      <c r="AU440" s="19"/>
      <c r="AV440" s="19"/>
      <c r="AW440" s="19"/>
      <c r="AX440" s="19"/>
      <c r="AY440" s="19"/>
      <c r="AZ440" s="19"/>
      <c r="BA440" s="19"/>
      <c r="BB440" s="19"/>
      <c r="BC440" s="19"/>
      <c r="BD440" s="19"/>
      <c r="BE440" s="19"/>
      <c r="BF440" s="19"/>
      <c r="BG440" s="19"/>
      <c r="BH440" s="19"/>
      <c r="BI440" s="19"/>
      <c r="BJ440" s="19"/>
      <c r="BK440" s="19"/>
      <c r="BL440" s="19"/>
    </row>
    <row r="441" spans="1:64" ht="30" customHeight="1">
      <c r="A441" s="83"/>
      <c r="B441" s="83"/>
      <c r="C441" s="444"/>
      <c r="D441" s="297" t="s">
        <v>861</v>
      </c>
      <c r="E441" s="1374" t="s">
        <v>862</v>
      </c>
      <c r="F441" s="1287"/>
      <c r="G441" s="1287"/>
      <c r="H441" s="1287"/>
      <c r="I441" s="1287"/>
      <c r="J441" s="1287"/>
      <c r="K441" s="1287"/>
      <c r="L441" s="1287"/>
      <c r="M441" s="1287"/>
      <c r="N441" s="1287"/>
      <c r="O441" s="1287"/>
      <c r="P441" s="1287"/>
      <c r="Q441" s="1287"/>
      <c r="R441" s="1287"/>
      <c r="S441" s="1287"/>
      <c r="T441" s="1287"/>
      <c r="U441" s="1287"/>
      <c r="V441" s="1287"/>
      <c r="W441" s="1287"/>
      <c r="X441" s="1287"/>
      <c r="Y441" s="1287"/>
      <c r="Z441" s="1287"/>
      <c r="AA441" s="1287"/>
      <c r="AB441" s="1287"/>
      <c r="AC441" s="290"/>
      <c r="AD441" s="270" t="s">
        <v>7</v>
      </c>
      <c r="AE441" s="273"/>
      <c r="AF441" s="271"/>
      <c r="AG441" s="271"/>
      <c r="AH441" s="271"/>
      <c r="AI441" s="271"/>
      <c r="AJ441" s="262"/>
      <c r="AK441" s="263"/>
      <c r="AL441" s="263">
        <f t="shared" si="6"/>
        <v>3</v>
      </c>
      <c r="AM441" s="263"/>
      <c r="AN441" s="87"/>
      <c r="AO441" s="495"/>
      <c r="AP441" s="495"/>
      <c r="AQ441" s="87"/>
      <c r="AR441" s="87"/>
      <c r="AS441" s="19"/>
      <c r="AT441" s="19"/>
      <c r="AU441" s="19"/>
      <c r="AV441" s="19"/>
      <c r="AW441" s="19"/>
      <c r="AX441" s="19"/>
      <c r="AY441" s="19"/>
      <c r="AZ441" s="19"/>
      <c r="BA441" s="19"/>
      <c r="BB441" s="19"/>
      <c r="BC441" s="19"/>
      <c r="BD441" s="19"/>
      <c r="BE441" s="19"/>
      <c r="BF441" s="19"/>
      <c r="BG441" s="19"/>
      <c r="BH441" s="19"/>
      <c r="BI441" s="19"/>
      <c r="BJ441" s="19"/>
      <c r="BK441" s="19"/>
      <c r="BL441" s="19"/>
    </row>
    <row r="442" spans="1:64" ht="30" customHeight="1">
      <c r="A442" s="83"/>
      <c r="B442" s="83"/>
      <c r="C442" s="444"/>
      <c r="D442" s="259"/>
      <c r="E442" s="1381" t="s">
        <v>857</v>
      </c>
      <c r="F442" s="239" t="s">
        <v>50</v>
      </c>
      <c r="G442" s="1371" t="s">
        <v>863</v>
      </c>
      <c r="H442" s="1287"/>
      <c r="I442" s="1287"/>
      <c r="J442" s="1287"/>
      <c r="K442" s="1287"/>
      <c r="L442" s="1287"/>
      <c r="M442" s="1287"/>
      <c r="N442" s="1287"/>
      <c r="O442" s="1287"/>
      <c r="P442" s="1287"/>
      <c r="Q442" s="1287"/>
      <c r="R442" s="1287"/>
      <c r="S442" s="1287"/>
      <c r="T442" s="1287"/>
      <c r="U442" s="1287"/>
      <c r="V442" s="1287"/>
      <c r="W442" s="1287"/>
      <c r="X442" s="1287"/>
      <c r="Y442" s="1287"/>
      <c r="Z442" s="1287"/>
      <c r="AA442" s="1287"/>
      <c r="AB442" s="1287"/>
      <c r="AC442" s="300"/>
      <c r="AD442" s="270" t="s">
        <v>7</v>
      </c>
      <c r="AE442" s="262"/>
      <c r="AF442" s="272" t="str">
        <f t="shared" ref="AF442:AF447" si="141">IF(AD442="A","Sempurna",IF(AD442="A-","mendekati sempurna",IF(AD442="B+","Baik sekali",IF(AD442="B","Baik",IF(AD442="B-","Memadai, hampir baik",IF(AD442="C+","Memadai, cukup plus",IF(AD442="C","Cukup",IF(AD442="D","Kurang","Tak ada bukti kinerja"))))))))</f>
        <v>Baik</v>
      </c>
      <c r="AG442" s="271"/>
      <c r="AH442" s="271"/>
      <c r="AI442" s="271"/>
      <c r="AJ442" s="262"/>
      <c r="AK442" s="263">
        <f t="shared" ref="AK442:AK446" si="142">COUNTA(G442)</f>
        <v>1</v>
      </c>
      <c r="AL442" s="263">
        <f t="shared" si="6"/>
        <v>3</v>
      </c>
      <c r="AM442" s="263">
        <f t="shared" ref="AM442:AM446" si="143">AK442*AL442</f>
        <v>3</v>
      </c>
      <c r="AN442" s="87"/>
      <c r="AO442" s="495"/>
      <c r="AP442" s="495"/>
      <c r="AQ442" s="87"/>
      <c r="AR442" s="87"/>
      <c r="AS442" s="19"/>
      <c r="AT442" s="19"/>
      <c r="AU442" s="19"/>
      <c r="AV442" s="19"/>
      <c r="AW442" s="19"/>
      <c r="AX442" s="19"/>
      <c r="AY442" s="19"/>
      <c r="AZ442" s="19"/>
      <c r="BA442" s="19"/>
      <c r="BB442" s="19"/>
      <c r="BC442" s="19"/>
      <c r="BD442" s="19"/>
      <c r="BE442" s="19"/>
      <c r="BF442" s="19"/>
      <c r="BG442" s="19"/>
      <c r="BH442" s="19"/>
      <c r="BI442" s="19"/>
      <c r="BJ442" s="19"/>
      <c r="BK442" s="19"/>
      <c r="BL442" s="19"/>
    </row>
    <row r="443" spans="1:64" ht="30" customHeight="1">
      <c r="A443" s="83"/>
      <c r="B443" s="83"/>
      <c r="C443" s="444"/>
      <c r="D443" s="259"/>
      <c r="E443" s="1379"/>
      <c r="F443" s="239" t="s">
        <v>52</v>
      </c>
      <c r="G443" s="1371" t="s">
        <v>864</v>
      </c>
      <c r="H443" s="1287"/>
      <c r="I443" s="1287"/>
      <c r="J443" s="1287"/>
      <c r="K443" s="1287"/>
      <c r="L443" s="1287"/>
      <c r="M443" s="1287"/>
      <c r="N443" s="1287"/>
      <c r="O443" s="1287"/>
      <c r="P443" s="1287"/>
      <c r="Q443" s="1287"/>
      <c r="R443" s="1287"/>
      <c r="S443" s="1287"/>
      <c r="T443" s="1287"/>
      <c r="U443" s="1287"/>
      <c r="V443" s="1287"/>
      <c r="W443" s="1287"/>
      <c r="X443" s="1287"/>
      <c r="Y443" s="1287"/>
      <c r="Z443" s="1287"/>
      <c r="AA443" s="1287"/>
      <c r="AB443" s="1287"/>
      <c r="AC443" s="300"/>
      <c r="AD443" s="270" t="s">
        <v>7</v>
      </c>
      <c r="AE443" s="262"/>
      <c r="AF443" s="272" t="str">
        <f t="shared" si="141"/>
        <v>Baik</v>
      </c>
      <c r="AG443" s="271"/>
      <c r="AH443" s="271"/>
      <c r="AI443" s="271"/>
      <c r="AJ443" s="262"/>
      <c r="AK443" s="263">
        <f t="shared" si="142"/>
        <v>1</v>
      </c>
      <c r="AL443" s="263">
        <f t="shared" si="6"/>
        <v>3</v>
      </c>
      <c r="AM443" s="263">
        <f t="shared" si="143"/>
        <v>3</v>
      </c>
      <c r="AN443" s="87"/>
      <c r="AO443" s="495"/>
      <c r="AP443" s="495"/>
      <c r="AQ443" s="87"/>
      <c r="AR443" s="87"/>
      <c r="AS443" s="19"/>
      <c r="AT443" s="19"/>
      <c r="AU443" s="19"/>
      <c r="AV443" s="19"/>
      <c r="AW443" s="19"/>
      <c r="AX443" s="19"/>
      <c r="AY443" s="19"/>
      <c r="AZ443" s="19"/>
      <c r="BA443" s="19"/>
      <c r="BB443" s="19"/>
      <c r="BC443" s="19"/>
      <c r="BD443" s="19"/>
      <c r="BE443" s="19"/>
      <c r="BF443" s="19"/>
      <c r="BG443" s="19"/>
      <c r="BH443" s="19"/>
      <c r="BI443" s="19"/>
      <c r="BJ443" s="19"/>
      <c r="BK443" s="19"/>
      <c r="BL443" s="19"/>
    </row>
    <row r="444" spans="1:64" ht="19.5" customHeight="1">
      <c r="A444" s="83"/>
      <c r="B444" s="83"/>
      <c r="C444" s="444"/>
      <c r="D444" s="259"/>
      <c r="E444" s="1379"/>
      <c r="F444" s="239" t="s">
        <v>514</v>
      </c>
      <c r="G444" s="1371" t="s">
        <v>865</v>
      </c>
      <c r="H444" s="1287"/>
      <c r="I444" s="1287"/>
      <c r="J444" s="1287"/>
      <c r="K444" s="1287"/>
      <c r="L444" s="1287"/>
      <c r="M444" s="1287"/>
      <c r="N444" s="1287"/>
      <c r="O444" s="1287"/>
      <c r="P444" s="1287"/>
      <c r="Q444" s="1287"/>
      <c r="R444" s="1287"/>
      <c r="S444" s="1287"/>
      <c r="T444" s="1287"/>
      <c r="U444" s="1287"/>
      <c r="V444" s="1287"/>
      <c r="W444" s="1287"/>
      <c r="X444" s="1287"/>
      <c r="Y444" s="1287"/>
      <c r="Z444" s="1287"/>
      <c r="AA444" s="1287"/>
      <c r="AB444" s="1293"/>
      <c r="AC444" s="261"/>
      <c r="AD444" s="270" t="s">
        <v>7</v>
      </c>
      <c r="AE444" s="262"/>
      <c r="AF444" s="272" t="str">
        <f t="shared" si="141"/>
        <v>Baik</v>
      </c>
      <c r="AG444" s="271"/>
      <c r="AH444" s="271"/>
      <c r="AI444" s="271"/>
      <c r="AJ444" s="262"/>
      <c r="AK444" s="263">
        <f t="shared" si="142"/>
        <v>1</v>
      </c>
      <c r="AL444" s="263">
        <f t="shared" si="6"/>
        <v>3</v>
      </c>
      <c r="AM444" s="263">
        <f t="shared" si="143"/>
        <v>3</v>
      </c>
      <c r="AN444" s="87"/>
      <c r="AO444" s="495"/>
      <c r="AP444" s="495"/>
      <c r="AQ444" s="87"/>
      <c r="AR444" s="87"/>
      <c r="AS444" s="19"/>
      <c r="AT444" s="19"/>
      <c r="AU444" s="19"/>
      <c r="AV444" s="19"/>
      <c r="AW444" s="19"/>
      <c r="AX444" s="19"/>
      <c r="AY444" s="19"/>
      <c r="AZ444" s="19"/>
      <c r="BA444" s="19"/>
      <c r="BB444" s="19"/>
      <c r="BC444" s="19"/>
      <c r="BD444" s="19"/>
      <c r="BE444" s="19"/>
      <c r="BF444" s="19"/>
      <c r="BG444" s="19"/>
      <c r="BH444" s="19"/>
      <c r="BI444" s="19"/>
      <c r="BJ444" s="19"/>
      <c r="BK444" s="19"/>
      <c r="BL444" s="19"/>
    </row>
    <row r="445" spans="1:64" ht="19.5" hidden="1" customHeight="1">
      <c r="A445" s="83"/>
      <c r="B445" s="83"/>
      <c r="C445" s="444"/>
      <c r="D445" s="259"/>
      <c r="E445" s="1379"/>
      <c r="F445" s="239"/>
      <c r="G445" s="1371"/>
      <c r="H445" s="1287"/>
      <c r="I445" s="1287"/>
      <c r="J445" s="1287"/>
      <c r="K445" s="1287"/>
      <c r="L445" s="1287"/>
      <c r="M445" s="1287"/>
      <c r="N445" s="1287"/>
      <c r="O445" s="1287"/>
      <c r="P445" s="1287"/>
      <c r="Q445" s="1287"/>
      <c r="R445" s="1287"/>
      <c r="S445" s="1287"/>
      <c r="T445" s="1287"/>
      <c r="U445" s="1287"/>
      <c r="V445" s="1287"/>
      <c r="W445" s="1287"/>
      <c r="X445" s="1287"/>
      <c r="Y445" s="1287"/>
      <c r="Z445" s="1287"/>
      <c r="AA445" s="1287"/>
      <c r="AB445" s="1293"/>
      <c r="AC445" s="261"/>
      <c r="AD445" s="270" t="s">
        <v>7</v>
      </c>
      <c r="AE445" s="262"/>
      <c r="AF445" s="272" t="str">
        <f t="shared" si="141"/>
        <v>Baik</v>
      </c>
      <c r="AG445" s="271"/>
      <c r="AH445" s="271"/>
      <c r="AI445" s="271"/>
      <c r="AJ445" s="262"/>
      <c r="AK445" s="263">
        <f t="shared" si="142"/>
        <v>0</v>
      </c>
      <c r="AL445" s="263">
        <f t="shared" si="6"/>
        <v>3</v>
      </c>
      <c r="AM445" s="263">
        <f t="shared" si="143"/>
        <v>0</v>
      </c>
      <c r="AN445" s="87"/>
      <c r="AO445" s="495"/>
      <c r="AP445" s="495"/>
      <c r="AQ445" s="87"/>
      <c r="AR445" s="87"/>
      <c r="AS445" s="19"/>
      <c r="AT445" s="19"/>
      <c r="AU445" s="19"/>
      <c r="AV445" s="19"/>
      <c r="AW445" s="19"/>
      <c r="AX445" s="19"/>
      <c r="AY445" s="19"/>
      <c r="AZ445" s="19"/>
      <c r="BA445" s="19"/>
      <c r="BB445" s="19"/>
      <c r="BC445" s="19"/>
      <c r="BD445" s="19"/>
      <c r="BE445" s="19"/>
      <c r="BF445" s="19"/>
      <c r="BG445" s="19"/>
      <c r="BH445" s="19"/>
      <c r="BI445" s="19"/>
      <c r="BJ445" s="19"/>
      <c r="BK445" s="19"/>
      <c r="BL445" s="19"/>
    </row>
    <row r="446" spans="1:64" ht="19.5" hidden="1" customHeight="1">
      <c r="A446" s="83"/>
      <c r="B446" s="83"/>
      <c r="C446" s="472"/>
      <c r="D446" s="490"/>
      <c r="E446" s="1390"/>
      <c r="F446" s="489"/>
      <c r="G446" s="1382"/>
      <c r="H446" s="1383"/>
      <c r="I446" s="1383"/>
      <c r="J446" s="1383"/>
      <c r="K446" s="1383"/>
      <c r="L446" s="1383"/>
      <c r="M446" s="1383"/>
      <c r="N446" s="1383"/>
      <c r="O446" s="1383"/>
      <c r="P446" s="1383"/>
      <c r="Q446" s="1383"/>
      <c r="R446" s="1383"/>
      <c r="S446" s="1383"/>
      <c r="T446" s="1383"/>
      <c r="U446" s="1383"/>
      <c r="V446" s="1383"/>
      <c r="W446" s="1383"/>
      <c r="X446" s="1383"/>
      <c r="Y446" s="1383"/>
      <c r="Z446" s="1383"/>
      <c r="AA446" s="1383"/>
      <c r="AB446" s="1384"/>
      <c r="AC446" s="329"/>
      <c r="AD446" s="270" t="s">
        <v>7</v>
      </c>
      <c r="AE446" s="262"/>
      <c r="AF446" s="272" t="str">
        <f t="shared" si="141"/>
        <v>Baik</v>
      </c>
      <c r="AG446" s="271"/>
      <c r="AH446" s="271"/>
      <c r="AI446" s="271"/>
      <c r="AJ446" s="262"/>
      <c r="AK446" s="263">
        <f t="shared" si="142"/>
        <v>0</v>
      </c>
      <c r="AL446" s="263">
        <f t="shared" si="6"/>
        <v>3</v>
      </c>
      <c r="AM446" s="263">
        <f t="shared" si="143"/>
        <v>0</v>
      </c>
      <c r="AN446" s="87"/>
      <c r="AO446" s="495"/>
      <c r="AP446" s="495"/>
      <c r="AQ446" s="87"/>
      <c r="AR446" s="87"/>
      <c r="AS446" s="19"/>
      <c r="AT446" s="19"/>
      <c r="AU446" s="19"/>
      <c r="AV446" s="19"/>
      <c r="AW446" s="19"/>
      <c r="AX446" s="19"/>
      <c r="AY446" s="19"/>
      <c r="AZ446" s="19"/>
      <c r="BA446" s="19"/>
      <c r="BB446" s="19"/>
      <c r="BC446" s="19"/>
      <c r="BD446" s="19"/>
      <c r="BE446" s="19"/>
      <c r="BF446" s="19"/>
      <c r="BG446" s="19"/>
      <c r="BH446" s="19"/>
      <c r="BI446" s="19"/>
      <c r="BJ446" s="19"/>
      <c r="BK446" s="19"/>
      <c r="BL446" s="19"/>
    </row>
    <row r="447" spans="1:64" ht="19.5" hidden="1" customHeight="1">
      <c r="A447" s="83"/>
      <c r="B447" s="83"/>
      <c r="C447" s="444"/>
      <c r="D447" s="259"/>
      <c r="E447" s="430"/>
      <c r="F447" s="383"/>
      <c r="G447" s="1375"/>
      <c r="H447" s="1289"/>
      <c r="I447" s="1289"/>
      <c r="J447" s="1289"/>
      <c r="K447" s="1289"/>
      <c r="L447" s="1289"/>
      <c r="M447" s="1289"/>
      <c r="N447" s="1289"/>
      <c r="O447" s="1289"/>
      <c r="P447" s="1289"/>
      <c r="Q447" s="1289"/>
      <c r="R447" s="1289"/>
      <c r="S447" s="1289"/>
      <c r="T447" s="1289"/>
      <c r="U447" s="1289"/>
      <c r="V447" s="1289"/>
      <c r="W447" s="1289"/>
      <c r="X447" s="1289"/>
      <c r="Y447" s="1289"/>
      <c r="Z447" s="1289"/>
      <c r="AA447" s="1289"/>
      <c r="AB447" s="1289"/>
      <c r="AC447" s="331"/>
      <c r="AD447" s="270" t="s">
        <v>7</v>
      </c>
      <c r="AE447" s="262"/>
      <c r="AF447" s="272" t="str">
        <f t="shared" si="141"/>
        <v>Baik</v>
      </c>
      <c r="AG447" s="271"/>
      <c r="AH447" s="271"/>
      <c r="AI447" s="271"/>
      <c r="AJ447" s="262"/>
      <c r="AK447" s="263">
        <f>SUM(AK442:AK446)</f>
        <v>3</v>
      </c>
      <c r="AL447" s="263">
        <f t="shared" si="6"/>
        <v>3</v>
      </c>
      <c r="AM447" s="263">
        <f>SUM(AM442:AM446)</f>
        <v>9</v>
      </c>
      <c r="AN447" s="337">
        <f>AM447/(AK447*4)*(100)</f>
        <v>75</v>
      </c>
      <c r="AO447" s="294">
        <f>IF(AN447&gt;=75,2,IF(AN447&gt;=33,1,0))</f>
        <v>2</v>
      </c>
      <c r="AP447" s="495"/>
      <c r="AQ447" s="87"/>
      <c r="AR447" s="87"/>
      <c r="AS447" s="19"/>
      <c r="AT447" s="19"/>
      <c r="AU447" s="19"/>
      <c r="AV447" s="19"/>
      <c r="AW447" s="19"/>
      <c r="AX447" s="19"/>
      <c r="AY447" s="19"/>
      <c r="AZ447" s="19"/>
      <c r="BA447" s="19"/>
      <c r="BB447" s="19"/>
      <c r="BC447" s="19"/>
      <c r="BD447" s="19"/>
      <c r="BE447" s="19"/>
      <c r="BF447" s="19"/>
      <c r="BG447" s="19"/>
      <c r="BH447" s="19"/>
      <c r="BI447" s="19"/>
      <c r="BJ447" s="19"/>
      <c r="BK447" s="19"/>
      <c r="BL447" s="19"/>
    </row>
    <row r="448" spans="1:64" ht="33.75" customHeight="1">
      <c r="A448" s="83"/>
      <c r="B448" s="83"/>
      <c r="C448" s="444"/>
      <c r="D448" s="391" t="s">
        <v>866</v>
      </c>
      <c r="E448" s="1374" t="s">
        <v>867</v>
      </c>
      <c r="F448" s="1287"/>
      <c r="G448" s="1287"/>
      <c r="H448" s="1287"/>
      <c r="I448" s="1287"/>
      <c r="J448" s="1287"/>
      <c r="K448" s="1287"/>
      <c r="L448" s="1287"/>
      <c r="M448" s="1287"/>
      <c r="N448" s="1287"/>
      <c r="O448" s="1287"/>
      <c r="P448" s="1287"/>
      <c r="Q448" s="1287"/>
      <c r="R448" s="1287"/>
      <c r="S448" s="1287"/>
      <c r="T448" s="1287"/>
      <c r="U448" s="1287"/>
      <c r="V448" s="1287"/>
      <c r="W448" s="1287"/>
      <c r="X448" s="1287"/>
      <c r="Y448" s="1287"/>
      <c r="Z448" s="1287"/>
      <c r="AA448" s="1287"/>
      <c r="AB448" s="1287"/>
      <c r="AC448" s="261"/>
      <c r="AD448" s="270"/>
      <c r="AE448" s="273"/>
      <c r="AF448" s="271"/>
      <c r="AG448" s="271"/>
      <c r="AH448" s="271"/>
      <c r="AI448" s="271"/>
      <c r="AJ448" s="262"/>
      <c r="AK448" s="263"/>
      <c r="AL448" s="263" t="str">
        <f t="shared" si="6"/>
        <v>0</v>
      </c>
      <c r="AM448" s="263"/>
      <c r="AN448" s="87"/>
      <c r="AO448" s="495"/>
      <c r="AP448" s="495"/>
      <c r="AQ448" s="87"/>
      <c r="AR448" s="87"/>
      <c r="AS448" s="19"/>
      <c r="AT448" s="19"/>
      <c r="AU448" s="19"/>
      <c r="AV448" s="19"/>
      <c r="AW448" s="19"/>
      <c r="AX448" s="19"/>
      <c r="AY448" s="19"/>
      <c r="AZ448" s="19"/>
      <c r="BA448" s="19"/>
      <c r="BB448" s="19"/>
      <c r="BC448" s="19"/>
      <c r="BD448" s="19"/>
      <c r="BE448" s="19"/>
      <c r="BF448" s="19"/>
      <c r="BG448" s="19"/>
      <c r="BH448" s="19"/>
      <c r="BI448" s="19"/>
      <c r="BJ448" s="19"/>
      <c r="BK448" s="19"/>
      <c r="BL448" s="19"/>
    </row>
    <row r="449" spans="1:64" ht="19.5" customHeight="1">
      <c r="A449" s="83"/>
      <c r="B449" s="83"/>
      <c r="C449" s="444"/>
      <c r="D449" s="496"/>
      <c r="E449" s="1381" t="s">
        <v>857</v>
      </c>
      <c r="F449" s="275" t="s">
        <v>50</v>
      </c>
      <c r="G449" s="1371" t="s">
        <v>868</v>
      </c>
      <c r="H449" s="1287"/>
      <c r="I449" s="1287"/>
      <c r="J449" s="1287"/>
      <c r="K449" s="1287"/>
      <c r="L449" s="1287"/>
      <c r="M449" s="1287"/>
      <c r="N449" s="1287"/>
      <c r="O449" s="1287"/>
      <c r="P449" s="1287"/>
      <c r="Q449" s="1287"/>
      <c r="R449" s="1287"/>
      <c r="S449" s="1287"/>
      <c r="T449" s="1287"/>
      <c r="U449" s="1287"/>
      <c r="V449" s="1287"/>
      <c r="W449" s="1287"/>
      <c r="X449" s="1287"/>
      <c r="Y449" s="1287"/>
      <c r="Z449" s="1287"/>
      <c r="AA449" s="1287"/>
      <c r="AB449" s="1293"/>
      <c r="AC449" s="261"/>
      <c r="AD449" s="270" t="s">
        <v>7</v>
      </c>
      <c r="AE449" s="357"/>
      <c r="AF449" s="272" t="str">
        <f t="shared" ref="AF449:AF454" si="144">IF(AD449="A","Sempurna",IF(AD449="A-","mendekati sempurna",IF(AD449="B+","Baik sekali",IF(AD449="B","Baik",IF(AD449="B-","Memadai, hampir baik",IF(AD449="C+","Memadai, cukup plus",IF(AD449="C","Cukup",IF(AD449="D","Kurang","Tak ada bukti kinerja"))))))))</f>
        <v>Baik</v>
      </c>
      <c r="AG449" s="271"/>
      <c r="AH449" s="271"/>
      <c r="AI449" s="271"/>
      <c r="AJ449" s="357"/>
      <c r="AK449" s="263">
        <f t="shared" ref="AK449:AK453" si="145">COUNTA(G449)</f>
        <v>1</v>
      </c>
      <c r="AL449" s="263">
        <f t="shared" si="6"/>
        <v>3</v>
      </c>
      <c r="AM449" s="263">
        <f t="shared" ref="AM449:AM453" si="146">AK449*AL449</f>
        <v>3</v>
      </c>
      <c r="AN449" s="87"/>
      <c r="AO449" s="495"/>
      <c r="AP449" s="495"/>
      <c r="AQ449" s="87"/>
      <c r="AR449" s="87"/>
      <c r="AS449" s="19"/>
      <c r="AT449" s="19"/>
      <c r="AU449" s="19"/>
      <c r="AV449" s="19"/>
      <c r="AW449" s="19"/>
      <c r="AX449" s="19"/>
      <c r="AY449" s="19"/>
      <c r="AZ449" s="19"/>
      <c r="BA449" s="19"/>
      <c r="BB449" s="19"/>
      <c r="BC449" s="19"/>
      <c r="BD449" s="19"/>
      <c r="BE449" s="19"/>
      <c r="BF449" s="19"/>
      <c r="BG449" s="19"/>
      <c r="BH449" s="19"/>
      <c r="BI449" s="19"/>
      <c r="BJ449" s="19"/>
      <c r="BK449" s="19"/>
      <c r="BL449" s="19"/>
    </row>
    <row r="450" spans="1:64" ht="19.5" customHeight="1">
      <c r="A450" s="83"/>
      <c r="B450" s="83"/>
      <c r="C450" s="444"/>
      <c r="D450" s="435"/>
      <c r="E450" s="1379"/>
      <c r="F450" s="239" t="s">
        <v>52</v>
      </c>
      <c r="G450" s="1387" t="s">
        <v>869</v>
      </c>
      <c r="H450" s="1287"/>
      <c r="I450" s="1287"/>
      <c r="J450" s="1287"/>
      <c r="K450" s="1287"/>
      <c r="L450" s="1287"/>
      <c r="M450" s="1287"/>
      <c r="N450" s="1287"/>
      <c r="O450" s="1287"/>
      <c r="P450" s="1287"/>
      <c r="Q450" s="1287"/>
      <c r="R450" s="1287"/>
      <c r="S450" s="1287"/>
      <c r="T450" s="1287"/>
      <c r="U450" s="1287"/>
      <c r="V450" s="1287"/>
      <c r="W450" s="1287"/>
      <c r="X450" s="1287"/>
      <c r="Y450" s="1287"/>
      <c r="Z450" s="1287"/>
      <c r="AA450" s="1287"/>
      <c r="AB450" s="1293"/>
      <c r="AC450" s="344"/>
      <c r="AD450" s="270" t="s">
        <v>7</v>
      </c>
      <c r="AE450" s="262"/>
      <c r="AF450" s="272" t="str">
        <f t="shared" si="144"/>
        <v>Baik</v>
      </c>
      <c r="AG450" s="271"/>
      <c r="AH450" s="271"/>
      <c r="AI450" s="271"/>
      <c r="AJ450" s="262"/>
      <c r="AK450" s="263">
        <f t="shared" si="145"/>
        <v>1</v>
      </c>
      <c r="AL450" s="263">
        <f t="shared" si="6"/>
        <v>3</v>
      </c>
      <c r="AM450" s="263">
        <f t="shared" si="146"/>
        <v>3</v>
      </c>
      <c r="AN450" s="87"/>
      <c r="AO450" s="495"/>
      <c r="AP450" s="495"/>
      <c r="AQ450" s="87"/>
      <c r="AR450" s="87"/>
      <c r="AS450" s="19"/>
      <c r="AT450" s="19"/>
      <c r="AU450" s="19"/>
      <c r="AV450" s="19"/>
      <c r="AW450" s="19"/>
      <c r="AX450" s="19"/>
      <c r="AY450" s="19"/>
      <c r="AZ450" s="19"/>
      <c r="BA450" s="19"/>
      <c r="BB450" s="19"/>
      <c r="BC450" s="19"/>
      <c r="BD450" s="19"/>
      <c r="BE450" s="19"/>
      <c r="BF450" s="19"/>
      <c r="BG450" s="19"/>
      <c r="BH450" s="19"/>
      <c r="BI450" s="19"/>
      <c r="BJ450" s="19"/>
      <c r="BK450" s="19"/>
      <c r="BL450" s="19"/>
    </row>
    <row r="451" spans="1:64" ht="30" customHeight="1">
      <c r="A451" s="83"/>
      <c r="B451" s="83"/>
      <c r="C451" s="444"/>
      <c r="D451" s="435"/>
      <c r="E451" s="1379"/>
      <c r="F451" s="239" t="s">
        <v>514</v>
      </c>
      <c r="G451" s="1371" t="s">
        <v>870</v>
      </c>
      <c r="H451" s="1287"/>
      <c r="I451" s="1287"/>
      <c r="J451" s="1287"/>
      <c r="K451" s="1287"/>
      <c r="L451" s="1287"/>
      <c r="M451" s="1287"/>
      <c r="N451" s="1287"/>
      <c r="O451" s="1287"/>
      <c r="P451" s="1287"/>
      <c r="Q451" s="1287"/>
      <c r="R451" s="1287"/>
      <c r="S451" s="1287"/>
      <c r="T451" s="1287"/>
      <c r="U451" s="1287"/>
      <c r="V451" s="1287"/>
      <c r="W451" s="1287"/>
      <c r="X451" s="1287"/>
      <c r="Y451" s="1287"/>
      <c r="Z451" s="1287"/>
      <c r="AA451" s="1287"/>
      <c r="AB451" s="1287"/>
      <c r="AC451" s="261"/>
      <c r="AD451" s="270" t="s">
        <v>7</v>
      </c>
      <c r="AE451" s="262"/>
      <c r="AF451" s="272" t="str">
        <f t="shared" si="144"/>
        <v>Baik</v>
      </c>
      <c r="AG451" s="271"/>
      <c r="AH451" s="271"/>
      <c r="AI451" s="271"/>
      <c r="AJ451" s="262"/>
      <c r="AK451" s="263">
        <f t="shared" si="145"/>
        <v>1</v>
      </c>
      <c r="AL451" s="263">
        <f t="shared" si="6"/>
        <v>3</v>
      </c>
      <c r="AM451" s="263">
        <f t="shared" si="146"/>
        <v>3</v>
      </c>
      <c r="AN451" s="87"/>
      <c r="AO451" s="495"/>
      <c r="AP451" s="495"/>
      <c r="AQ451" s="87"/>
      <c r="AR451" s="87"/>
      <c r="AS451" s="19"/>
      <c r="AT451" s="19"/>
      <c r="AU451" s="19"/>
      <c r="AV451" s="19"/>
      <c r="AW451" s="19"/>
      <c r="AX451" s="19"/>
      <c r="AY451" s="19"/>
      <c r="AZ451" s="19"/>
      <c r="BA451" s="19"/>
      <c r="BB451" s="19"/>
      <c r="BC451" s="19"/>
      <c r="BD451" s="19"/>
      <c r="BE451" s="19"/>
      <c r="BF451" s="19"/>
      <c r="BG451" s="19"/>
      <c r="BH451" s="19"/>
      <c r="BI451" s="19"/>
      <c r="BJ451" s="19"/>
      <c r="BK451" s="19"/>
      <c r="BL451" s="19"/>
    </row>
    <row r="452" spans="1:64" ht="19.5" hidden="1" customHeight="1">
      <c r="A452" s="83"/>
      <c r="B452" s="83"/>
      <c r="C452" s="444"/>
      <c r="D452" s="435"/>
      <c r="E452" s="1379"/>
      <c r="F452" s="239"/>
      <c r="G452" s="1387"/>
      <c r="H452" s="1287"/>
      <c r="I452" s="1287"/>
      <c r="J452" s="1287"/>
      <c r="K452" s="1287"/>
      <c r="L452" s="1287"/>
      <c r="M452" s="1287"/>
      <c r="N452" s="1287"/>
      <c r="O452" s="1287"/>
      <c r="P452" s="1287"/>
      <c r="Q452" s="1287"/>
      <c r="R452" s="1287"/>
      <c r="S452" s="1287"/>
      <c r="T452" s="1287"/>
      <c r="U452" s="1287"/>
      <c r="V452" s="1287"/>
      <c r="W452" s="1287"/>
      <c r="X452" s="1287"/>
      <c r="Y452" s="1287"/>
      <c r="Z452" s="1287"/>
      <c r="AA452" s="1287"/>
      <c r="AB452" s="1293"/>
      <c r="AC452" s="344"/>
      <c r="AD452" s="270" t="s">
        <v>7</v>
      </c>
      <c r="AE452" s="262"/>
      <c r="AF452" s="272" t="str">
        <f t="shared" si="144"/>
        <v>Baik</v>
      </c>
      <c r="AG452" s="271"/>
      <c r="AH452" s="271"/>
      <c r="AI452" s="271"/>
      <c r="AJ452" s="262"/>
      <c r="AK452" s="263">
        <f t="shared" si="145"/>
        <v>0</v>
      </c>
      <c r="AL452" s="263">
        <f t="shared" si="6"/>
        <v>3</v>
      </c>
      <c r="AM452" s="263">
        <f t="shared" si="146"/>
        <v>0</v>
      </c>
      <c r="AN452" s="87"/>
      <c r="AO452" s="495"/>
      <c r="AP452" s="495"/>
      <c r="AQ452" s="87"/>
      <c r="AR452" s="87"/>
      <c r="AS452" s="19"/>
      <c r="AT452" s="19"/>
      <c r="AU452" s="19"/>
      <c r="AV452" s="19"/>
      <c r="AW452" s="19"/>
      <c r="AX452" s="19"/>
      <c r="AY452" s="19"/>
      <c r="AZ452" s="19"/>
      <c r="BA452" s="19"/>
      <c r="BB452" s="19"/>
      <c r="BC452" s="19"/>
      <c r="BD452" s="19"/>
      <c r="BE452" s="19"/>
      <c r="BF452" s="19"/>
      <c r="BG452" s="19"/>
      <c r="BH452" s="19"/>
      <c r="BI452" s="19"/>
      <c r="BJ452" s="19"/>
      <c r="BK452" s="19"/>
      <c r="BL452" s="19"/>
    </row>
    <row r="453" spans="1:64" ht="19.5" hidden="1" customHeight="1">
      <c r="A453" s="83"/>
      <c r="B453" s="83"/>
      <c r="C453" s="472"/>
      <c r="D453" s="438"/>
      <c r="E453" s="1380"/>
      <c r="F453" s="239"/>
      <c r="G453" s="1387"/>
      <c r="H453" s="1287"/>
      <c r="I453" s="1287"/>
      <c r="J453" s="1287"/>
      <c r="K453" s="1287"/>
      <c r="L453" s="1287"/>
      <c r="M453" s="1287"/>
      <c r="N453" s="1287"/>
      <c r="O453" s="1287"/>
      <c r="P453" s="1287"/>
      <c r="Q453" s="1287"/>
      <c r="R453" s="1287"/>
      <c r="S453" s="1287"/>
      <c r="T453" s="1287"/>
      <c r="U453" s="1287"/>
      <c r="V453" s="1287"/>
      <c r="W453" s="1287"/>
      <c r="X453" s="1287"/>
      <c r="Y453" s="1287"/>
      <c r="Z453" s="1287"/>
      <c r="AA453" s="1287"/>
      <c r="AB453" s="1293"/>
      <c r="AC453" s="344"/>
      <c r="AD453" s="270" t="s">
        <v>7</v>
      </c>
      <c r="AE453" s="262"/>
      <c r="AF453" s="272" t="str">
        <f t="shared" si="144"/>
        <v>Baik</v>
      </c>
      <c r="AG453" s="271"/>
      <c r="AH453" s="271"/>
      <c r="AI453" s="271"/>
      <c r="AJ453" s="262"/>
      <c r="AK453" s="263">
        <f t="shared" si="145"/>
        <v>0</v>
      </c>
      <c r="AL453" s="263">
        <f t="shared" si="6"/>
        <v>3</v>
      </c>
      <c r="AM453" s="263">
        <f t="shared" si="146"/>
        <v>0</v>
      </c>
      <c r="AN453" s="87"/>
      <c r="AO453" s="495"/>
      <c r="AP453" s="495"/>
      <c r="AQ453" s="87"/>
      <c r="AR453" s="87"/>
      <c r="AS453" s="19"/>
      <c r="AT453" s="19"/>
      <c r="AU453" s="19"/>
      <c r="AV453" s="19"/>
      <c r="AW453" s="19"/>
      <c r="AX453" s="19"/>
      <c r="AY453" s="19"/>
      <c r="AZ453" s="19"/>
      <c r="BA453" s="19"/>
      <c r="BB453" s="19"/>
      <c r="BC453" s="19"/>
      <c r="BD453" s="19"/>
      <c r="BE453" s="19"/>
      <c r="BF453" s="19"/>
      <c r="BG453" s="19"/>
      <c r="BH453" s="19"/>
      <c r="BI453" s="19"/>
      <c r="BJ453" s="19"/>
      <c r="BK453" s="19"/>
      <c r="BL453" s="19"/>
    </row>
    <row r="454" spans="1:64" ht="18" hidden="1" customHeight="1">
      <c r="A454" s="83"/>
      <c r="B454" s="83"/>
      <c r="C454" s="444"/>
      <c r="D454" s="259"/>
      <c r="E454" s="430"/>
      <c r="F454" s="383"/>
      <c r="G454" s="1388"/>
      <c r="H454" s="1289"/>
      <c r="I454" s="1289"/>
      <c r="J454" s="1289"/>
      <c r="K454" s="1289"/>
      <c r="L454" s="1289"/>
      <c r="M454" s="1289"/>
      <c r="N454" s="1289"/>
      <c r="O454" s="1289"/>
      <c r="P454" s="1289"/>
      <c r="Q454" s="1289"/>
      <c r="R454" s="1289"/>
      <c r="S454" s="1289"/>
      <c r="T454" s="1289"/>
      <c r="U454" s="1289"/>
      <c r="V454" s="1289"/>
      <c r="W454" s="1289"/>
      <c r="X454" s="1289"/>
      <c r="Y454" s="1289"/>
      <c r="Z454" s="1289"/>
      <c r="AA454" s="1289"/>
      <c r="AB454" s="1385"/>
      <c r="AC454" s="351"/>
      <c r="AD454" s="270" t="s">
        <v>7</v>
      </c>
      <c r="AE454" s="262"/>
      <c r="AF454" s="272" t="str">
        <f t="shared" si="144"/>
        <v>Baik</v>
      </c>
      <c r="AG454" s="271"/>
      <c r="AH454" s="271"/>
      <c r="AI454" s="271"/>
      <c r="AJ454" s="262"/>
      <c r="AK454" s="263">
        <f>SUM(AK449:AK453)</f>
        <v>3</v>
      </c>
      <c r="AL454" s="263">
        <f t="shared" si="6"/>
        <v>3</v>
      </c>
      <c r="AM454" s="263">
        <f>SUM(AM449:AM453)</f>
        <v>9</v>
      </c>
      <c r="AN454" s="337">
        <f>AM454/(AK454*4)*(100)</f>
        <v>75</v>
      </c>
      <c r="AO454" s="294">
        <f>IF(AN454&gt;=75,2,IF(AN454&gt;=33,1,0))</f>
        <v>2</v>
      </c>
      <c r="AP454" s="495"/>
      <c r="AQ454" s="87"/>
      <c r="AR454" s="87"/>
      <c r="AS454" s="19"/>
      <c r="AT454" s="19"/>
      <c r="AU454" s="19"/>
      <c r="AV454" s="19"/>
      <c r="AW454" s="19"/>
      <c r="AX454" s="19"/>
      <c r="AY454" s="19"/>
      <c r="AZ454" s="19"/>
      <c r="BA454" s="19"/>
      <c r="BB454" s="19"/>
      <c r="BC454" s="19"/>
      <c r="BD454" s="19"/>
      <c r="BE454" s="19"/>
      <c r="BF454" s="19"/>
      <c r="BG454" s="19"/>
      <c r="BH454" s="19"/>
      <c r="BI454" s="19"/>
      <c r="BJ454" s="19"/>
      <c r="BK454" s="19"/>
      <c r="BL454" s="19"/>
    </row>
    <row r="455" spans="1:64" ht="24" customHeight="1">
      <c r="A455" s="83"/>
      <c r="B455" s="83"/>
      <c r="C455" s="444"/>
      <c r="D455" s="497" t="s">
        <v>871</v>
      </c>
      <c r="E455" s="1394" t="s">
        <v>872</v>
      </c>
      <c r="F455" s="1395"/>
      <c r="G455" s="1395"/>
      <c r="H455" s="1395"/>
      <c r="I455" s="1395"/>
      <c r="J455" s="1395"/>
      <c r="K455" s="1395"/>
      <c r="L455" s="1395"/>
      <c r="M455" s="1395"/>
      <c r="N455" s="1395"/>
      <c r="O455" s="1395"/>
      <c r="P455" s="1395"/>
      <c r="Q455" s="1395"/>
      <c r="R455" s="1395"/>
      <c r="S455" s="1395"/>
      <c r="T455" s="1395"/>
      <c r="U455" s="1395"/>
      <c r="V455" s="1395"/>
      <c r="W455" s="1395"/>
      <c r="X455" s="1395"/>
      <c r="Y455" s="1395"/>
      <c r="Z455" s="1395"/>
      <c r="AA455" s="1395"/>
      <c r="AB455" s="1395"/>
      <c r="AC455" s="498"/>
      <c r="AD455" s="270"/>
      <c r="AE455" s="273"/>
      <c r="AF455" s="271"/>
      <c r="AG455" s="271"/>
      <c r="AH455" s="271"/>
      <c r="AI455" s="271"/>
      <c r="AJ455" s="262"/>
      <c r="AK455" s="263"/>
      <c r="AL455" s="263" t="str">
        <f t="shared" si="6"/>
        <v>0</v>
      </c>
      <c r="AM455" s="263"/>
      <c r="AN455" s="87"/>
      <c r="AO455" s="495"/>
      <c r="AP455" s="495"/>
      <c r="AQ455" s="87"/>
      <c r="AR455" s="87"/>
      <c r="AS455" s="19"/>
      <c r="AT455" s="19"/>
      <c r="AU455" s="19"/>
      <c r="AV455" s="19"/>
      <c r="AW455" s="19"/>
      <c r="AX455" s="19"/>
      <c r="AY455" s="19"/>
      <c r="AZ455" s="19"/>
      <c r="BA455" s="19"/>
      <c r="BB455" s="19"/>
      <c r="BC455" s="19"/>
      <c r="BD455" s="19"/>
      <c r="BE455" s="19"/>
      <c r="BF455" s="19"/>
      <c r="BG455" s="19"/>
      <c r="BH455" s="19"/>
      <c r="BI455" s="19"/>
      <c r="BJ455" s="19"/>
      <c r="BK455" s="19"/>
      <c r="BL455" s="19"/>
    </row>
    <row r="456" spans="1:64" ht="19.5" customHeight="1">
      <c r="A456" s="83"/>
      <c r="B456" s="83"/>
      <c r="C456" s="444"/>
      <c r="D456" s="259"/>
      <c r="E456" s="1381" t="s">
        <v>857</v>
      </c>
      <c r="F456" s="388" t="s">
        <v>50</v>
      </c>
      <c r="G456" s="1391" t="s">
        <v>873</v>
      </c>
      <c r="H456" s="1312"/>
      <c r="I456" s="1312"/>
      <c r="J456" s="1312"/>
      <c r="K456" s="1312"/>
      <c r="L456" s="1312"/>
      <c r="M456" s="1312"/>
      <c r="N456" s="1312"/>
      <c r="O456" s="1312"/>
      <c r="P456" s="1312"/>
      <c r="Q456" s="1312"/>
      <c r="R456" s="1312"/>
      <c r="S456" s="1312"/>
      <c r="T456" s="1312"/>
      <c r="U456" s="1312"/>
      <c r="V456" s="1312"/>
      <c r="W456" s="1312"/>
      <c r="X456" s="1312"/>
      <c r="Y456" s="1312"/>
      <c r="Z456" s="1312"/>
      <c r="AA456" s="1312"/>
      <c r="AB456" s="1312"/>
      <c r="AC456" s="351"/>
      <c r="AD456" s="270" t="s">
        <v>7</v>
      </c>
      <c r="AE456" s="262"/>
      <c r="AF456" s="272" t="str">
        <f t="shared" ref="AF456:AF461" si="147">IF(AD456="A","Sempurna",IF(AD456="A-","mendekati sempurna",IF(AD456="B+","Baik sekali",IF(AD456="B","Baik",IF(AD456="B-","Memadai, hampir baik",IF(AD456="C+","Memadai, cukup plus",IF(AD456="C","Cukup",IF(AD456="D","Kurang","Tak ada bukti kinerja"))))))))</f>
        <v>Baik</v>
      </c>
      <c r="AG456" s="271"/>
      <c r="AH456" s="271"/>
      <c r="AI456" s="271"/>
      <c r="AJ456" s="262"/>
      <c r="AK456" s="263">
        <f t="shared" ref="AK456:AK460" si="148">COUNTA(G456)</f>
        <v>1</v>
      </c>
      <c r="AL456" s="263">
        <f t="shared" si="6"/>
        <v>3</v>
      </c>
      <c r="AM456" s="263">
        <f t="shared" ref="AM456:AM460" si="149">AK456*AL456</f>
        <v>3</v>
      </c>
      <c r="AN456" s="87"/>
      <c r="AO456" s="495"/>
      <c r="AP456" s="495"/>
      <c r="AQ456" s="87"/>
      <c r="AR456" s="87"/>
      <c r="AS456" s="19"/>
      <c r="AT456" s="19"/>
      <c r="AU456" s="19"/>
      <c r="AV456" s="19"/>
      <c r="AW456" s="19"/>
      <c r="AX456" s="19"/>
      <c r="AY456" s="19"/>
      <c r="AZ456" s="19"/>
      <c r="BA456" s="19"/>
      <c r="BB456" s="19"/>
      <c r="BC456" s="19"/>
      <c r="BD456" s="19"/>
      <c r="BE456" s="19"/>
      <c r="BF456" s="19"/>
      <c r="BG456" s="19"/>
      <c r="BH456" s="19"/>
      <c r="BI456" s="19"/>
      <c r="BJ456" s="19"/>
      <c r="BK456" s="19"/>
      <c r="BL456" s="19"/>
    </row>
    <row r="457" spans="1:64" ht="30" customHeight="1">
      <c r="A457" s="83"/>
      <c r="B457" s="83"/>
      <c r="C457" s="444"/>
      <c r="D457" s="499"/>
      <c r="E457" s="1379"/>
      <c r="F457" s="239" t="s">
        <v>52</v>
      </c>
      <c r="G457" s="1371" t="s">
        <v>874</v>
      </c>
      <c r="H457" s="1287"/>
      <c r="I457" s="1287"/>
      <c r="J457" s="1287"/>
      <c r="K457" s="1287"/>
      <c r="L457" s="1287"/>
      <c r="M457" s="1287"/>
      <c r="N457" s="1287"/>
      <c r="O457" s="1287"/>
      <c r="P457" s="1287"/>
      <c r="Q457" s="1287"/>
      <c r="R457" s="1287"/>
      <c r="S457" s="1287"/>
      <c r="T457" s="1287"/>
      <c r="U457" s="1287"/>
      <c r="V457" s="1287"/>
      <c r="W457" s="1287"/>
      <c r="X457" s="1287"/>
      <c r="Y457" s="1287"/>
      <c r="Z457" s="1287"/>
      <c r="AA457" s="1287"/>
      <c r="AB457" s="1287"/>
      <c r="AC457" s="300"/>
      <c r="AD457" s="270" t="s">
        <v>7</v>
      </c>
      <c r="AE457" s="357"/>
      <c r="AF457" s="272" t="str">
        <f t="shared" si="147"/>
        <v>Baik</v>
      </c>
      <c r="AG457" s="271"/>
      <c r="AH457" s="271"/>
      <c r="AI457" s="271"/>
      <c r="AJ457" s="357"/>
      <c r="AK457" s="263">
        <f t="shared" si="148"/>
        <v>1</v>
      </c>
      <c r="AL457" s="263">
        <f t="shared" si="6"/>
        <v>3</v>
      </c>
      <c r="AM457" s="263">
        <f t="shared" si="149"/>
        <v>3</v>
      </c>
      <c r="AN457" s="87"/>
      <c r="AO457" s="495"/>
      <c r="AP457" s="495"/>
      <c r="AQ457" s="87"/>
      <c r="AR457" s="87"/>
      <c r="AS457" s="19"/>
      <c r="AT457" s="19"/>
      <c r="AU457" s="19"/>
      <c r="AV457" s="19"/>
      <c r="AW457" s="19"/>
      <c r="AX457" s="19"/>
      <c r="AY457" s="19"/>
      <c r="AZ457" s="19"/>
      <c r="BA457" s="19"/>
      <c r="BB457" s="19"/>
      <c r="BC457" s="19"/>
      <c r="BD457" s="19"/>
      <c r="BE457" s="19"/>
      <c r="BF457" s="19"/>
      <c r="BG457" s="19"/>
      <c r="BH457" s="19"/>
      <c r="BI457" s="19"/>
      <c r="BJ457" s="19"/>
      <c r="BK457" s="19"/>
      <c r="BL457" s="19"/>
    </row>
    <row r="458" spans="1:64" ht="19.5" customHeight="1">
      <c r="A458" s="83"/>
      <c r="B458" s="83"/>
      <c r="C458" s="455"/>
      <c r="D458" s="500"/>
      <c r="E458" s="1380"/>
      <c r="F458" s="239" t="s">
        <v>514</v>
      </c>
      <c r="G458" s="1371" t="s">
        <v>875</v>
      </c>
      <c r="H458" s="1287"/>
      <c r="I458" s="1287"/>
      <c r="J458" s="1287"/>
      <c r="K458" s="1287"/>
      <c r="L458" s="1287"/>
      <c r="M458" s="1287"/>
      <c r="N458" s="1287"/>
      <c r="O458" s="1287"/>
      <c r="P458" s="1287"/>
      <c r="Q458" s="1287"/>
      <c r="R458" s="1287"/>
      <c r="S458" s="1287"/>
      <c r="T458" s="1287"/>
      <c r="U458" s="1287"/>
      <c r="V458" s="1287"/>
      <c r="W458" s="1287"/>
      <c r="X458" s="1287"/>
      <c r="Y458" s="1287"/>
      <c r="Z458" s="1287"/>
      <c r="AA458" s="1287"/>
      <c r="AB458" s="1293"/>
      <c r="AC458" s="261"/>
      <c r="AD458" s="270" t="s">
        <v>7</v>
      </c>
      <c r="AE458" s="357"/>
      <c r="AF458" s="272" t="str">
        <f t="shared" si="147"/>
        <v>Baik</v>
      </c>
      <c r="AG458" s="271"/>
      <c r="AH458" s="271"/>
      <c r="AI458" s="271"/>
      <c r="AJ458" s="357"/>
      <c r="AK458" s="263">
        <f t="shared" si="148"/>
        <v>1</v>
      </c>
      <c r="AL458" s="263">
        <f t="shared" si="6"/>
        <v>3</v>
      </c>
      <c r="AM458" s="263">
        <f t="shared" si="149"/>
        <v>3</v>
      </c>
      <c r="AN458" s="87"/>
      <c r="AO458" s="495"/>
      <c r="AP458" s="495"/>
      <c r="AQ458" s="87"/>
      <c r="AR458" s="87"/>
      <c r="AS458" s="19"/>
      <c r="AT458" s="19"/>
      <c r="AU458" s="19"/>
      <c r="AV458" s="19"/>
      <c r="AW458" s="19"/>
      <c r="AX458" s="19"/>
      <c r="AY458" s="19"/>
      <c r="AZ458" s="19"/>
      <c r="BA458" s="19"/>
      <c r="BB458" s="19"/>
      <c r="BC458" s="19"/>
      <c r="BD458" s="19"/>
      <c r="BE458" s="19"/>
      <c r="BF458" s="19"/>
      <c r="BG458" s="19"/>
      <c r="BH458" s="19"/>
      <c r="BI458" s="19"/>
      <c r="BJ458" s="19"/>
      <c r="BK458" s="19"/>
      <c r="BL458" s="19"/>
    </row>
    <row r="459" spans="1:64" ht="18" hidden="1" customHeight="1">
      <c r="A459" s="83"/>
      <c r="B459" s="83"/>
      <c r="C459" s="444"/>
      <c r="D459" s="499"/>
      <c r="E459" s="501"/>
      <c r="F459" s="388"/>
      <c r="G459" s="1372"/>
      <c r="H459" s="1312"/>
      <c r="I459" s="1312"/>
      <c r="J459" s="1312"/>
      <c r="K459" s="1312"/>
      <c r="L459" s="1312"/>
      <c r="M459" s="1312"/>
      <c r="N459" s="1312"/>
      <c r="O459" s="1312"/>
      <c r="P459" s="1312"/>
      <c r="Q459" s="1312"/>
      <c r="R459" s="1312"/>
      <c r="S459" s="1312"/>
      <c r="T459" s="1312"/>
      <c r="U459" s="1312"/>
      <c r="V459" s="1312"/>
      <c r="W459" s="1312"/>
      <c r="X459" s="1312"/>
      <c r="Y459" s="1312"/>
      <c r="Z459" s="1312"/>
      <c r="AA459" s="1312"/>
      <c r="AB459" s="1313"/>
      <c r="AC459" s="300"/>
      <c r="AD459" s="270" t="s">
        <v>7</v>
      </c>
      <c r="AE459" s="262"/>
      <c r="AF459" s="272" t="str">
        <f t="shared" si="147"/>
        <v>Baik</v>
      </c>
      <c r="AG459" s="271"/>
      <c r="AH459" s="271"/>
      <c r="AI459" s="271"/>
      <c r="AJ459" s="262"/>
      <c r="AK459" s="263">
        <f t="shared" si="148"/>
        <v>0</v>
      </c>
      <c r="AL459" s="263">
        <f t="shared" si="6"/>
        <v>3</v>
      </c>
      <c r="AM459" s="263">
        <f t="shared" si="149"/>
        <v>0</v>
      </c>
      <c r="AN459" s="87"/>
      <c r="AO459" s="495"/>
      <c r="AP459" s="495"/>
      <c r="AQ459" s="87"/>
      <c r="AR459" s="87"/>
      <c r="AS459" s="19"/>
      <c r="AT459" s="19"/>
      <c r="AU459" s="19"/>
      <c r="AV459" s="19"/>
      <c r="AW459" s="19"/>
      <c r="AX459" s="19"/>
      <c r="AY459" s="19"/>
      <c r="AZ459" s="19"/>
      <c r="BA459" s="19"/>
      <c r="BB459" s="19"/>
      <c r="BC459" s="19"/>
      <c r="BD459" s="19"/>
      <c r="BE459" s="19"/>
      <c r="BF459" s="19"/>
      <c r="BG459" s="19"/>
      <c r="BH459" s="19"/>
      <c r="BI459" s="19"/>
      <c r="BJ459" s="19"/>
      <c r="BK459" s="19"/>
      <c r="BL459" s="19"/>
    </row>
    <row r="460" spans="1:64" ht="18" hidden="1" customHeight="1">
      <c r="A460" s="83"/>
      <c r="B460" s="83"/>
      <c r="C460" s="455"/>
      <c r="D460" s="500"/>
      <c r="E460" s="502"/>
      <c r="F460" s="239"/>
      <c r="G460" s="1371"/>
      <c r="H460" s="1287"/>
      <c r="I460" s="1287"/>
      <c r="J460" s="1287"/>
      <c r="K460" s="1287"/>
      <c r="L460" s="1287"/>
      <c r="M460" s="1287"/>
      <c r="N460" s="1287"/>
      <c r="O460" s="1287"/>
      <c r="P460" s="1287"/>
      <c r="Q460" s="1287"/>
      <c r="R460" s="1287"/>
      <c r="S460" s="1287"/>
      <c r="T460" s="1287"/>
      <c r="U460" s="1287"/>
      <c r="V460" s="1287"/>
      <c r="W460" s="1287"/>
      <c r="X460" s="1287"/>
      <c r="Y460" s="1287"/>
      <c r="Z460" s="1287"/>
      <c r="AA460" s="1287"/>
      <c r="AB460" s="1293"/>
      <c r="AC460" s="261"/>
      <c r="AD460" s="270" t="s">
        <v>7</v>
      </c>
      <c r="AE460" s="262"/>
      <c r="AF460" s="272" t="str">
        <f t="shared" si="147"/>
        <v>Baik</v>
      </c>
      <c r="AG460" s="271"/>
      <c r="AH460" s="271"/>
      <c r="AI460" s="271"/>
      <c r="AJ460" s="262"/>
      <c r="AK460" s="263">
        <f t="shared" si="148"/>
        <v>0</v>
      </c>
      <c r="AL460" s="263">
        <f t="shared" si="6"/>
        <v>3</v>
      </c>
      <c r="AM460" s="263">
        <f t="shared" si="149"/>
        <v>0</v>
      </c>
      <c r="AN460" s="87"/>
      <c r="AO460" s="495"/>
      <c r="AP460" s="495"/>
      <c r="AQ460" s="87"/>
      <c r="AR460" s="87"/>
      <c r="AS460" s="19"/>
      <c r="AT460" s="19"/>
      <c r="AU460" s="19"/>
      <c r="AV460" s="19"/>
      <c r="AW460" s="19"/>
      <c r="AX460" s="19"/>
      <c r="AY460" s="19"/>
      <c r="AZ460" s="19"/>
      <c r="BA460" s="19"/>
      <c r="BB460" s="19"/>
      <c r="BC460" s="19"/>
      <c r="BD460" s="19"/>
      <c r="BE460" s="19"/>
      <c r="BF460" s="19"/>
      <c r="BG460" s="19"/>
      <c r="BH460" s="19"/>
      <c r="BI460" s="19"/>
      <c r="BJ460" s="19"/>
      <c r="BK460" s="19"/>
      <c r="BL460" s="19"/>
    </row>
    <row r="461" spans="1:64" ht="18" hidden="1" customHeight="1">
      <c r="A461" s="83"/>
      <c r="B461" s="83"/>
      <c r="C461" s="444"/>
      <c r="D461" s="499"/>
      <c r="E461" s="394"/>
      <c r="F461" s="388"/>
      <c r="G461" s="1372"/>
      <c r="H461" s="1312"/>
      <c r="I461" s="1312"/>
      <c r="J461" s="1312"/>
      <c r="K461" s="1312"/>
      <c r="L461" s="1312"/>
      <c r="M461" s="1312"/>
      <c r="N461" s="1312"/>
      <c r="O461" s="1312"/>
      <c r="P461" s="1312"/>
      <c r="Q461" s="1312"/>
      <c r="R461" s="1312"/>
      <c r="S461" s="1312"/>
      <c r="T461" s="1312"/>
      <c r="U461" s="1312"/>
      <c r="V461" s="1312"/>
      <c r="W461" s="1312"/>
      <c r="X461" s="1312"/>
      <c r="Y461" s="1312"/>
      <c r="Z461" s="1312"/>
      <c r="AA461" s="1312"/>
      <c r="AB461" s="1313"/>
      <c r="AC461" s="300"/>
      <c r="AD461" s="270" t="s">
        <v>7</v>
      </c>
      <c r="AE461" s="262"/>
      <c r="AF461" s="272" t="str">
        <f t="shared" si="147"/>
        <v>Baik</v>
      </c>
      <c r="AG461" s="271"/>
      <c r="AH461" s="271"/>
      <c r="AI461" s="271"/>
      <c r="AJ461" s="262"/>
      <c r="AK461" s="263">
        <f>SUM(AK456:AK460)</f>
        <v>3</v>
      </c>
      <c r="AL461" s="263">
        <f t="shared" si="6"/>
        <v>3</v>
      </c>
      <c r="AM461" s="263">
        <f>SUM(AM456:AM460)</f>
        <v>9</v>
      </c>
      <c r="AN461" s="337">
        <f>AM461/(AK461*4)*(100)</f>
        <v>75</v>
      </c>
      <c r="AO461" s="503">
        <f>IF(AN461&gt;=83,2,IF(AN461&gt;=33,1,0))</f>
        <v>1</v>
      </c>
      <c r="AP461" s="495"/>
      <c r="AQ461" s="87"/>
      <c r="AR461" s="87"/>
      <c r="AS461" s="19"/>
      <c r="AT461" s="19"/>
      <c r="AU461" s="19"/>
      <c r="AV461" s="19"/>
      <c r="AW461" s="19"/>
      <c r="AX461" s="19"/>
      <c r="AY461" s="19"/>
      <c r="AZ461" s="19"/>
      <c r="BA461" s="19"/>
      <c r="BB461" s="19"/>
      <c r="BC461" s="19"/>
      <c r="BD461" s="19"/>
      <c r="BE461" s="19"/>
      <c r="BF461" s="19"/>
      <c r="BG461" s="19"/>
      <c r="BH461" s="19"/>
      <c r="BI461" s="19"/>
      <c r="BJ461" s="19"/>
      <c r="BK461" s="19"/>
      <c r="BL461" s="19"/>
    </row>
    <row r="462" spans="1:64" ht="33.75" customHeight="1">
      <c r="A462" s="83"/>
      <c r="B462" s="83"/>
      <c r="C462" s="444"/>
      <c r="D462" s="297" t="s">
        <v>876</v>
      </c>
      <c r="E462" s="1374" t="s">
        <v>877</v>
      </c>
      <c r="F462" s="1287"/>
      <c r="G462" s="1287"/>
      <c r="H462" s="1287"/>
      <c r="I462" s="1287"/>
      <c r="J462" s="1287"/>
      <c r="K462" s="1287"/>
      <c r="L462" s="1287"/>
      <c r="M462" s="1287"/>
      <c r="N462" s="1287"/>
      <c r="O462" s="1287"/>
      <c r="P462" s="1287"/>
      <c r="Q462" s="1287"/>
      <c r="R462" s="1287"/>
      <c r="S462" s="1287"/>
      <c r="T462" s="1287"/>
      <c r="U462" s="1287"/>
      <c r="V462" s="1287"/>
      <c r="W462" s="1287"/>
      <c r="X462" s="1287"/>
      <c r="Y462" s="1287"/>
      <c r="Z462" s="1287"/>
      <c r="AA462" s="1287"/>
      <c r="AB462" s="1287"/>
      <c r="AC462" s="494"/>
      <c r="AD462" s="270" t="s">
        <v>7</v>
      </c>
      <c r="AE462" s="273"/>
      <c r="AF462" s="271"/>
      <c r="AG462" s="271"/>
      <c r="AH462" s="271"/>
      <c r="AI462" s="271"/>
      <c r="AJ462" s="262"/>
      <c r="AK462" s="263"/>
      <c r="AL462" s="263">
        <f t="shared" si="6"/>
        <v>3</v>
      </c>
      <c r="AM462" s="263"/>
      <c r="AN462" s="87"/>
      <c r="AO462" s="495"/>
      <c r="AP462" s="495"/>
      <c r="AQ462" s="87"/>
      <c r="AR462" s="87"/>
      <c r="AS462" s="19"/>
      <c r="AT462" s="19"/>
      <c r="AU462" s="19"/>
      <c r="AV462" s="19"/>
      <c r="AW462" s="19"/>
      <c r="AX462" s="19"/>
      <c r="AY462" s="19"/>
      <c r="AZ462" s="19"/>
      <c r="BA462" s="19"/>
      <c r="BB462" s="19"/>
      <c r="BC462" s="19"/>
      <c r="BD462" s="19"/>
      <c r="BE462" s="19"/>
      <c r="BF462" s="19"/>
      <c r="BG462" s="19"/>
      <c r="BH462" s="19"/>
      <c r="BI462" s="19"/>
      <c r="BJ462" s="19"/>
      <c r="BK462" s="19"/>
      <c r="BL462" s="19"/>
    </row>
    <row r="463" spans="1:64" ht="30" customHeight="1">
      <c r="A463" s="83"/>
      <c r="B463" s="83"/>
      <c r="C463" s="444"/>
      <c r="D463" s="499"/>
      <c r="E463" s="1381" t="s">
        <v>857</v>
      </c>
      <c r="F463" s="239">
        <v>1</v>
      </c>
      <c r="G463" s="1371" t="s">
        <v>878</v>
      </c>
      <c r="H463" s="1287"/>
      <c r="I463" s="1287"/>
      <c r="J463" s="1287"/>
      <c r="K463" s="1287"/>
      <c r="L463" s="1287"/>
      <c r="M463" s="1287"/>
      <c r="N463" s="1287"/>
      <c r="O463" s="1287"/>
      <c r="P463" s="1287"/>
      <c r="Q463" s="1287"/>
      <c r="R463" s="1287"/>
      <c r="S463" s="1287"/>
      <c r="T463" s="1287"/>
      <c r="U463" s="1287"/>
      <c r="V463" s="1287"/>
      <c r="W463" s="1287"/>
      <c r="X463" s="1287"/>
      <c r="Y463" s="1287"/>
      <c r="Z463" s="1287"/>
      <c r="AA463" s="1287"/>
      <c r="AB463" s="1287"/>
      <c r="AC463" s="261"/>
      <c r="AD463" s="270" t="s">
        <v>7</v>
      </c>
      <c r="AE463" s="262"/>
      <c r="AF463" s="272" t="str">
        <f t="shared" ref="AF463:AF468" si="150">IF(AD463="A","Sempurna",IF(AD463="A-","mendekati sempurna",IF(AD463="B+","Baik sekali",IF(AD463="B","Baik",IF(AD463="B-","Memadai, hampir baik",IF(AD463="C+","Memadai, cukup plus",IF(AD463="C","Cukup",IF(AD463="D","Kurang","Tak ada bukti kinerja"))))))))</f>
        <v>Baik</v>
      </c>
      <c r="AG463" s="271"/>
      <c r="AH463" s="271"/>
      <c r="AI463" s="271"/>
      <c r="AJ463" s="262"/>
      <c r="AK463" s="263">
        <f t="shared" ref="AK463:AK467" si="151">COUNTA(G463)</f>
        <v>1</v>
      </c>
      <c r="AL463" s="263">
        <f t="shared" si="6"/>
        <v>3</v>
      </c>
      <c r="AM463" s="263">
        <f t="shared" ref="AM463:AM467" si="152">AK463*AL463</f>
        <v>3</v>
      </c>
      <c r="AN463" s="87"/>
      <c r="AO463" s="495"/>
      <c r="AP463" s="495"/>
      <c r="AQ463" s="87"/>
      <c r="AR463" s="87"/>
      <c r="AS463" s="19"/>
      <c r="AT463" s="19"/>
      <c r="AU463" s="19"/>
      <c r="AV463" s="19"/>
      <c r="AW463" s="19"/>
      <c r="AX463" s="19"/>
      <c r="AY463" s="19"/>
      <c r="AZ463" s="19"/>
      <c r="BA463" s="19"/>
      <c r="BB463" s="19"/>
      <c r="BC463" s="19"/>
      <c r="BD463" s="19"/>
      <c r="BE463" s="19"/>
      <c r="BF463" s="19"/>
      <c r="BG463" s="19"/>
      <c r="BH463" s="19"/>
      <c r="BI463" s="19"/>
      <c r="BJ463" s="19"/>
      <c r="BK463" s="19"/>
      <c r="BL463" s="19"/>
    </row>
    <row r="464" spans="1:64" ht="19.5" customHeight="1">
      <c r="A464" s="83"/>
      <c r="B464" s="83"/>
      <c r="C464" s="444"/>
      <c r="D464" s="499"/>
      <c r="E464" s="1379"/>
      <c r="F464" s="239">
        <v>2</v>
      </c>
      <c r="G464" s="1371" t="s">
        <v>879</v>
      </c>
      <c r="H464" s="1287"/>
      <c r="I464" s="1287"/>
      <c r="J464" s="1287"/>
      <c r="K464" s="1287"/>
      <c r="L464" s="1287"/>
      <c r="M464" s="1287"/>
      <c r="N464" s="1287"/>
      <c r="O464" s="1287"/>
      <c r="P464" s="1287"/>
      <c r="Q464" s="1287"/>
      <c r="R464" s="1287"/>
      <c r="S464" s="1287"/>
      <c r="T464" s="1287"/>
      <c r="U464" s="1287"/>
      <c r="V464" s="1287"/>
      <c r="W464" s="1287"/>
      <c r="X464" s="1287"/>
      <c r="Y464" s="1287"/>
      <c r="Z464" s="1287"/>
      <c r="AA464" s="1287"/>
      <c r="AB464" s="1287"/>
      <c r="AC464" s="261"/>
      <c r="AD464" s="270" t="s">
        <v>7</v>
      </c>
      <c r="AE464" s="262"/>
      <c r="AF464" s="272" t="str">
        <f t="shared" si="150"/>
        <v>Baik</v>
      </c>
      <c r="AG464" s="271"/>
      <c r="AH464" s="271"/>
      <c r="AI464" s="271"/>
      <c r="AJ464" s="262"/>
      <c r="AK464" s="263">
        <f t="shared" si="151"/>
        <v>1</v>
      </c>
      <c r="AL464" s="263">
        <f t="shared" si="6"/>
        <v>3</v>
      </c>
      <c r="AM464" s="263">
        <f t="shared" si="152"/>
        <v>3</v>
      </c>
      <c r="AN464" s="87"/>
      <c r="AO464" s="495"/>
      <c r="AP464" s="495"/>
      <c r="AQ464" s="87"/>
      <c r="AR464" s="87"/>
      <c r="AS464" s="19"/>
      <c r="AT464" s="19"/>
      <c r="AU464" s="19"/>
      <c r="AV464" s="19"/>
      <c r="AW464" s="19"/>
      <c r="AX464" s="19"/>
      <c r="AY464" s="19"/>
      <c r="AZ464" s="19"/>
      <c r="BA464" s="19"/>
      <c r="BB464" s="19"/>
      <c r="BC464" s="19"/>
      <c r="BD464" s="19"/>
      <c r="BE464" s="19"/>
      <c r="BF464" s="19"/>
      <c r="BG464" s="19"/>
      <c r="BH464" s="19"/>
      <c r="BI464" s="19"/>
      <c r="BJ464" s="19"/>
      <c r="BK464" s="19"/>
      <c r="BL464" s="19"/>
    </row>
    <row r="465" spans="1:64" ht="19.5" customHeight="1">
      <c r="A465" s="83"/>
      <c r="B465" s="83"/>
      <c r="C465" s="444"/>
      <c r="D465" s="499"/>
      <c r="E465" s="1379"/>
      <c r="F465" s="239">
        <v>3</v>
      </c>
      <c r="G465" s="1371" t="s">
        <v>880</v>
      </c>
      <c r="H465" s="1287"/>
      <c r="I465" s="1287"/>
      <c r="J465" s="1287"/>
      <c r="K465" s="1287"/>
      <c r="L465" s="1287"/>
      <c r="M465" s="1287"/>
      <c r="N465" s="1287"/>
      <c r="O465" s="1287"/>
      <c r="P465" s="1287"/>
      <c r="Q465" s="1287"/>
      <c r="R465" s="1287"/>
      <c r="S465" s="1287"/>
      <c r="T465" s="1287"/>
      <c r="U465" s="1287"/>
      <c r="V465" s="1287"/>
      <c r="W465" s="1287"/>
      <c r="X465" s="1287"/>
      <c r="Y465" s="1287"/>
      <c r="Z465" s="1287"/>
      <c r="AA465" s="1287"/>
      <c r="AB465" s="1287"/>
      <c r="AC465" s="261"/>
      <c r="AD465" s="270" t="s">
        <v>7</v>
      </c>
      <c r="AE465" s="262"/>
      <c r="AF465" s="272" t="str">
        <f t="shared" si="150"/>
        <v>Baik</v>
      </c>
      <c r="AG465" s="271"/>
      <c r="AH465" s="271"/>
      <c r="AI465" s="271"/>
      <c r="AJ465" s="262"/>
      <c r="AK465" s="263">
        <f t="shared" si="151"/>
        <v>1</v>
      </c>
      <c r="AL465" s="263">
        <f t="shared" si="6"/>
        <v>3</v>
      </c>
      <c r="AM465" s="263">
        <f t="shared" si="152"/>
        <v>3</v>
      </c>
      <c r="AN465" s="87"/>
      <c r="AO465" s="495"/>
      <c r="AP465" s="495"/>
      <c r="AQ465" s="87"/>
      <c r="AR465" s="87"/>
      <c r="AS465" s="19"/>
      <c r="AT465" s="19"/>
      <c r="AU465" s="19"/>
      <c r="AV465" s="19"/>
      <c r="AW465" s="19"/>
      <c r="AX465" s="19"/>
      <c r="AY465" s="19"/>
      <c r="AZ465" s="19"/>
      <c r="BA465" s="19"/>
      <c r="BB465" s="19"/>
      <c r="BC465" s="19"/>
      <c r="BD465" s="19"/>
      <c r="BE465" s="19"/>
      <c r="BF465" s="19"/>
      <c r="BG465" s="19"/>
      <c r="BH465" s="19"/>
      <c r="BI465" s="19"/>
      <c r="BJ465" s="19"/>
      <c r="BK465" s="19"/>
      <c r="BL465" s="19"/>
    </row>
    <row r="466" spans="1:64" ht="21.75" hidden="1" customHeight="1">
      <c r="A466" s="83"/>
      <c r="B466" s="83"/>
      <c r="C466" s="444"/>
      <c r="D466" s="499"/>
      <c r="E466" s="1379"/>
      <c r="F466" s="239"/>
      <c r="G466" s="1371"/>
      <c r="H466" s="1287"/>
      <c r="I466" s="1287"/>
      <c r="J466" s="1287"/>
      <c r="K466" s="1287"/>
      <c r="L466" s="1287"/>
      <c r="M466" s="1287"/>
      <c r="N466" s="1287"/>
      <c r="O466" s="1287"/>
      <c r="P466" s="1287"/>
      <c r="Q466" s="1287"/>
      <c r="R466" s="1287"/>
      <c r="S466" s="1287"/>
      <c r="T466" s="1287"/>
      <c r="U466" s="1287"/>
      <c r="V466" s="1287"/>
      <c r="W466" s="1287"/>
      <c r="X466" s="1287"/>
      <c r="Y466" s="1287"/>
      <c r="Z466" s="1287"/>
      <c r="AA466" s="1287"/>
      <c r="AB466" s="1287"/>
      <c r="AC466" s="261"/>
      <c r="AD466" s="270" t="s">
        <v>7</v>
      </c>
      <c r="AE466" s="262"/>
      <c r="AF466" s="272" t="str">
        <f t="shared" si="150"/>
        <v>Baik</v>
      </c>
      <c r="AG466" s="271"/>
      <c r="AH466" s="271"/>
      <c r="AI466" s="271"/>
      <c r="AJ466" s="262"/>
      <c r="AK466" s="263">
        <f t="shared" si="151"/>
        <v>0</v>
      </c>
      <c r="AL466" s="263">
        <f t="shared" si="6"/>
        <v>3</v>
      </c>
      <c r="AM466" s="263">
        <f t="shared" si="152"/>
        <v>0</v>
      </c>
      <c r="AN466" s="87"/>
      <c r="AO466" s="495"/>
      <c r="AP466" s="495"/>
      <c r="AQ466" s="87"/>
      <c r="AR466" s="87"/>
      <c r="AS466" s="19"/>
      <c r="AT466" s="19"/>
      <c r="AU466" s="19"/>
      <c r="AV466" s="19"/>
      <c r="AW466" s="19"/>
      <c r="AX466" s="19"/>
      <c r="AY466" s="19"/>
      <c r="AZ466" s="19"/>
      <c r="BA466" s="19"/>
      <c r="BB466" s="19"/>
      <c r="BC466" s="19"/>
      <c r="BD466" s="19"/>
      <c r="BE466" s="19"/>
      <c r="BF466" s="19"/>
      <c r="BG466" s="19"/>
      <c r="BH466" s="19"/>
      <c r="BI466" s="19"/>
      <c r="BJ466" s="19"/>
      <c r="BK466" s="19"/>
      <c r="BL466" s="19"/>
    </row>
    <row r="467" spans="1:64" ht="21.75" hidden="1" customHeight="1">
      <c r="A467" s="83"/>
      <c r="B467" s="83"/>
      <c r="C467" s="472"/>
      <c r="D467" s="504"/>
      <c r="E467" s="1390"/>
      <c r="F467" s="489"/>
      <c r="G467" s="1382"/>
      <c r="H467" s="1383"/>
      <c r="I467" s="1383"/>
      <c r="J467" s="1383"/>
      <c r="K467" s="1383"/>
      <c r="L467" s="1383"/>
      <c r="M467" s="1383"/>
      <c r="N467" s="1383"/>
      <c r="O467" s="1383"/>
      <c r="P467" s="1383"/>
      <c r="Q467" s="1383"/>
      <c r="R467" s="1383"/>
      <c r="S467" s="1383"/>
      <c r="T467" s="1383"/>
      <c r="U467" s="1383"/>
      <c r="V467" s="1383"/>
      <c r="W467" s="1383"/>
      <c r="X467" s="1383"/>
      <c r="Y467" s="1383"/>
      <c r="Z467" s="1383"/>
      <c r="AA467" s="1383"/>
      <c r="AB467" s="1383"/>
      <c r="AC467" s="329"/>
      <c r="AD467" s="270" t="s">
        <v>7</v>
      </c>
      <c r="AE467" s="262"/>
      <c r="AF467" s="272" t="str">
        <f t="shared" si="150"/>
        <v>Baik</v>
      </c>
      <c r="AG467" s="271"/>
      <c r="AH467" s="271"/>
      <c r="AI467" s="271"/>
      <c r="AJ467" s="262"/>
      <c r="AK467" s="263">
        <f t="shared" si="151"/>
        <v>0</v>
      </c>
      <c r="AL467" s="263">
        <f t="shared" si="6"/>
        <v>3</v>
      </c>
      <c r="AM467" s="263">
        <f t="shared" si="152"/>
        <v>0</v>
      </c>
      <c r="AN467" s="87"/>
      <c r="AO467" s="495"/>
      <c r="AP467" s="495"/>
      <c r="AQ467" s="87"/>
      <c r="AR467" s="87"/>
      <c r="AS467" s="19"/>
      <c r="AT467" s="19"/>
      <c r="AU467" s="19"/>
      <c r="AV467" s="19"/>
      <c r="AW467" s="19"/>
      <c r="AX467" s="19"/>
      <c r="AY467" s="19"/>
      <c r="AZ467" s="19"/>
      <c r="BA467" s="19"/>
      <c r="BB467" s="19"/>
      <c r="BC467" s="19"/>
      <c r="BD467" s="19"/>
      <c r="BE467" s="19"/>
      <c r="BF467" s="19"/>
      <c r="BG467" s="19"/>
      <c r="BH467" s="19"/>
      <c r="BI467" s="19"/>
      <c r="BJ467" s="19"/>
      <c r="BK467" s="19"/>
      <c r="BL467" s="19"/>
    </row>
    <row r="468" spans="1:64" ht="18" hidden="1" customHeight="1">
      <c r="A468" s="83"/>
      <c r="B468" s="83"/>
      <c r="C468" s="444"/>
      <c r="D468" s="499"/>
      <c r="E468" s="394"/>
      <c r="F468" s="383"/>
      <c r="G468" s="1375"/>
      <c r="H468" s="1289"/>
      <c r="I468" s="1289"/>
      <c r="J468" s="1289"/>
      <c r="K468" s="1289"/>
      <c r="L468" s="1289"/>
      <c r="M468" s="1289"/>
      <c r="N468" s="1289"/>
      <c r="O468" s="1289"/>
      <c r="P468" s="1289"/>
      <c r="Q468" s="1289"/>
      <c r="R468" s="1289"/>
      <c r="S468" s="1289"/>
      <c r="T468" s="1289"/>
      <c r="U468" s="1289"/>
      <c r="V468" s="1289"/>
      <c r="W468" s="1289"/>
      <c r="X468" s="1289"/>
      <c r="Y468" s="1289"/>
      <c r="Z468" s="1289"/>
      <c r="AA468" s="1289"/>
      <c r="AB468" s="1289"/>
      <c r="AC468" s="331"/>
      <c r="AD468" s="270" t="s">
        <v>7</v>
      </c>
      <c r="AE468" s="262"/>
      <c r="AF468" s="272" t="str">
        <f t="shared" si="150"/>
        <v>Baik</v>
      </c>
      <c r="AG468" s="271"/>
      <c r="AH468" s="271"/>
      <c r="AI468" s="271"/>
      <c r="AJ468" s="262"/>
      <c r="AK468" s="263">
        <f>SUM(AK463:AK467)</f>
        <v>3</v>
      </c>
      <c r="AL468" s="263">
        <f t="shared" si="6"/>
        <v>3</v>
      </c>
      <c r="AM468" s="263">
        <f>SUM(AM463:AM467)</f>
        <v>9</v>
      </c>
      <c r="AN468" s="337">
        <f>AM468/(AK468*4)*(100)</f>
        <v>75</v>
      </c>
      <c r="AO468" s="503">
        <f>IF(AN468&gt;=83,2,IF(AN468&gt;=33,1,0))</f>
        <v>1</v>
      </c>
      <c r="AP468" s="495"/>
      <c r="AQ468" s="87"/>
      <c r="AR468" s="87"/>
      <c r="AS468" s="19"/>
      <c r="AT468" s="19"/>
      <c r="AU468" s="19"/>
      <c r="AV468" s="19"/>
      <c r="AW468" s="19"/>
      <c r="AX468" s="19"/>
      <c r="AY468" s="19"/>
      <c r="AZ468" s="19"/>
      <c r="BA468" s="19"/>
      <c r="BB468" s="19"/>
      <c r="BC468" s="19"/>
      <c r="BD468" s="19"/>
      <c r="BE468" s="19"/>
      <c r="BF468" s="19"/>
      <c r="BG468" s="19"/>
      <c r="BH468" s="19"/>
      <c r="BI468" s="19"/>
      <c r="BJ468" s="19"/>
      <c r="BK468" s="19"/>
      <c r="BL468" s="19"/>
    </row>
    <row r="469" spans="1:64" ht="24" customHeight="1">
      <c r="A469" s="83"/>
      <c r="B469" s="460"/>
      <c r="C469" s="358" t="s">
        <v>638</v>
      </c>
      <c r="D469" s="1376" t="s">
        <v>881</v>
      </c>
      <c r="E469" s="1287"/>
      <c r="F469" s="1287"/>
      <c r="G469" s="1287"/>
      <c r="H469" s="1287"/>
      <c r="I469" s="1287"/>
      <c r="J469" s="1287"/>
      <c r="K469" s="1287"/>
      <c r="L469" s="1287"/>
      <c r="M469" s="1287"/>
      <c r="N469" s="1287"/>
      <c r="O469" s="1287"/>
      <c r="P469" s="1287"/>
      <c r="Q469" s="1287"/>
      <c r="R469" s="1287"/>
      <c r="S469" s="1287"/>
      <c r="T469" s="1287"/>
      <c r="U469" s="1287"/>
      <c r="V469" s="1287"/>
      <c r="W469" s="1287"/>
      <c r="X469" s="1287"/>
      <c r="Y469" s="1287"/>
      <c r="Z469" s="1287"/>
      <c r="AA469" s="1287"/>
      <c r="AB469" s="1287"/>
      <c r="AC469" s="481"/>
      <c r="AD469" s="270"/>
      <c r="AE469" s="273"/>
      <c r="AF469" s="271"/>
      <c r="AG469" s="271"/>
      <c r="AH469" s="271"/>
      <c r="AI469" s="271"/>
      <c r="AJ469" s="462"/>
      <c r="AK469" s="263"/>
      <c r="AL469" s="263" t="str">
        <f t="shared" si="6"/>
        <v>0</v>
      </c>
      <c r="AM469" s="263"/>
      <c r="AN469" s="87"/>
      <c r="AO469" s="495"/>
      <c r="AP469" s="495"/>
      <c r="AQ469" s="87"/>
      <c r="AR469" s="87"/>
      <c r="AS469" s="19"/>
      <c r="AT469" s="19"/>
      <c r="AU469" s="19"/>
      <c r="AV469" s="19"/>
      <c r="AW469" s="19"/>
      <c r="AX469" s="19"/>
      <c r="AY469" s="19"/>
      <c r="AZ469" s="19"/>
      <c r="BA469" s="19"/>
      <c r="BB469" s="19"/>
      <c r="BC469" s="19"/>
      <c r="BD469" s="19"/>
      <c r="BE469" s="19"/>
      <c r="BF469" s="19"/>
      <c r="BG469" s="19"/>
      <c r="BH469" s="19"/>
      <c r="BI469" s="19"/>
      <c r="BJ469" s="19"/>
      <c r="BK469" s="19"/>
      <c r="BL469" s="19"/>
    </row>
    <row r="470" spans="1:64" ht="30" customHeight="1">
      <c r="A470" s="83"/>
      <c r="B470" s="460"/>
      <c r="C470" s="463"/>
      <c r="D470" s="505" t="s">
        <v>882</v>
      </c>
      <c r="E470" s="1377" t="s">
        <v>883</v>
      </c>
      <c r="F470" s="1287"/>
      <c r="G470" s="1287"/>
      <c r="H470" s="1287"/>
      <c r="I470" s="1287"/>
      <c r="J470" s="1287"/>
      <c r="K470" s="1287"/>
      <c r="L470" s="1287"/>
      <c r="M470" s="1287"/>
      <c r="N470" s="1287"/>
      <c r="O470" s="1287"/>
      <c r="P470" s="1287"/>
      <c r="Q470" s="1287"/>
      <c r="R470" s="1287"/>
      <c r="S470" s="1287"/>
      <c r="T470" s="1287"/>
      <c r="U470" s="1287"/>
      <c r="V470" s="1287"/>
      <c r="W470" s="1287"/>
      <c r="X470" s="1287"/>
      <c r="Y470" s="1287"/>
      <c r="Z470" s="1287"/>
      <c r="AA470" s="1287"/>
      <c r="AB470" s="1287"/>
      <c r="AC470" s="261"/>
      <c r="AD470" s="270"/>
      <c r="AE470" s="273"/>
      <c r="AF470" s="271"/>
      <c r="AG470" s="271"/>
      <c r="AH470" s="271"/>
      <c r="AI470" s="271"/>
      <c r="AJ470" s="462"/>
      <c r="AK470" s="263"/>
      <c r="AL470" s="263" t="str">
        <f t="shared" si="6"/>
        <v>0</v>
      </c>
      <c r="AM470" s="263"/>
      <c r="AN470" s="87"/>
      <c r="AO470" s="495"/>
      <c r="AP470" s="495"/>
      <c r="AQ470" s="87"/>
      <c r="AR470" s="87"/>
      <c r="AS470" s="19"/>
      <c r="AT470" s="19"/>
      <c r="AU470" s="19"/>
      <c r="AV470" s="19"/>
      <c r="AW470" s="19"/>
      <c r="AX470" s="19"/>
      <c r="AY470" s="19"/>
      <c r="AZ470" s="19"/>
      <c r="BA470" s="19"/>
      <c r="BB470" s="19"/>
      <c r="BC470" s="19"/>
      <c r="BD470" s="19"/>
      <c r="BE470" s="19"/>
      <c r="BF470" s="19"/>
      <c r="BG470" s="19"/>
      <c r="BH470" s="19"/>
      <c r="BI470" s="19"/>
      <c r="BJ470" s="19"/>
      <c r="BK470" s="19"/>
      <c r="BL470" s="19"/>
    </row>
    <row r="471" spans="1:64" ht="30" customHeight="1">
      <c r="A471" s="83"/>
      <c r="B471" s="83"/>
      <c r="C471" s="444"/>
      <c r="D471" s="506"/>
      <c r="E471" s="1378" t="s">
        <v>857</v>
      </c>
      <c r="F471" s="275">
        <v>1</v>
      </c>
      <c r="G471" s="1371" t="s">
        <v>884</v>
      </c>
      <c r="H471" s="1287"/>
      <c r="I471" s="1287"/>
      <c r="J471" s="1287"/>
      <c r="K471" s="1287"/>
      <c r="L471" s="1287"/>
      <c r="M471" s="1287"/>
      <c r="N471" s="1287"/>
      <c r="O471" s="1287"/>
      <c r="P471" s="1287"/>
      <c r="Q471" s="1287"/>
      <c r="R471" s="1287"/>
      <c r="S471" s="1287"/>
      <c r="T471" s="1287"/>
      <c r="U471" s="1287"/>
      <c r="V471" s="1287"/>
      <c r="W471" s="1287"/>
      <c r="X471" s="1287"/>
      <c r="Y471" s="1287"/>
      <c r="Z471" s="1287"/>
      <c r="AA471" s="1287"/>
      <c r="AB471" s="1287"/>
      <c r="AC471" s="261"/>
      <c r="AD471" s="270" t="s">
        <v>7</v>
      </c>
      <c r="AE471" s="262"/>
      <c r="AF471" s="272" t="str">
        <f t="shared" ref="AF471:AF479" si="153">IF(AD471="A","Sempurna",IF(AD471="A-","mendekati sempurna",IF(AD471="B+","Baik sekali",IF(AD471="B","Baik",IF(AD471="B-","Memadai, hampir baik",IF(AD471="C+","Memadai, cukup plus",IF(AD471="C","Cukup",IF(AD471="D","Kurang","Tak ada bukti kinerja"))))))))</f>
        <v>Baik</v>
      </c>
      <c r="AG471" s="271"/>
      <c r="AH471" s="271"/>
      <c r="AI471" s="271"/>
      <c r="AJ471" s="262"/>
      <c r="AK471" s="263">
        <f t="shared" ref="AK471:AK478" si="154">COUNTA(G471)</f>
        <v>1</v>
      </c>
      <c r="AL471" s="263">
        <f t="shared" si="6"/>
        <v>3</v>
      </c>
      <c r="AM471" s="263">
        <f t="shared" ref="AM471:AM478" si="155">AK471*AL471</f>
        <v>3</v>
      </c>
      <c r="AN471" s="87"/>
      <c r="AO471" s="495"/>
      <c r="AP471" s="495"/>
      <c r="AQ471" s="87"/>
      <c r="AR471" s="87"/>
      <c r="AS471" s="19"/>
      <c r="AT471" s="19"/>
      <c r="AU471" s="19"/>
      <c r="AV471" s="19"/>
      <c r="AW471" s="19"/>
      <c r="AX471" s="19"/>
      <c r="AY471" s="19"/>
      <c r="AZ471" s="19"/>
      <c r="BA471" s="19"/>
      <c r="BB471" s="19"/>
      <c r="BC471" s="19"/>
      <c r="BD471" s="19"/>
      <c r="BE471" s="19"/>
      <c r="BF471" s="19"/>
      <c r="BG471" s="19"/>
      <c r="BH471" s="19"/>
      <c r="BI471" s="19"/>
      <c r="BJ471" s="19"/>
      <c r="BK471" s="19"/>
      <c r="BL471" s="19"/>
    </row>
    <row r="472" spans="1:64" ht="30" customHeight="1">
      <c r="A472" s="83"/>
      <c r="B472" s="83"/>
      <c r="C472" s="444"/>
      <c r="D472" s="445"/>
      <c r="E472" s="1379"/>
      <c r="F472" s="267">
        <v>2</v>
      </c>
      <c r="G472" s="1371" t="s">
        <v>885</v>
      </c>
      <c r="H472" s="1287"/>
      <c r="I472" s="1287"/>
      <c r="J472" s="1287"/>
      <c r="K472" s="1287"/>
      <c r="L472" s="1287"/>
      <c r="M472" s="1287"/>
      <c r="N472" s="1287"/>
      <c r="O472" s="1287"/>
      <c r="P472" s="1287"/>
      <c r="Q472" s="1287"/>
      <c r="R472" s="1287"/>
      <c r="S472" s="1287"/>
      <c r="T472" s="1287"/>
      <c r="U472" s="1287"/>
      <c r="V472" s="1287"/>
      <c r="W472" s="1287"/>
      <c r="X472" s="1287"/>
      <c r="Y472" s="1287"/>
      <c r="Z472" s="1287"/>
      <c r="AA472" s="1287"/>
      <c r="AB472" s="1287"/>
      <c r="AC472" s="300"/>
      <c r="AD472" s="270" t="s">
        <v>7</v>
      </c>
      <c r="AE472" s="262"/>
      <c r="AF472" s="272" t="str">
        <f t="shared" si="153"/>
        <v>Baik</v>
      </c>
      <c r="AG472" s="271"/>
      <c r="AH472" s="271"/>
      <c r="AI472" s="271"/>
      <c r="AJ472" s="262"/>
      <c r="AK472" s="263">
        <f t="shared" si="154"/>
        <v>1</v>
      </c>
      <c r="AL472" s="263">
        <f t="shared" si="6"/>
        <v>3</v>
      </c>
      <c r="AM472" s="263">
        <f t="shared" si="155"/>
        <v>3</v>
      </c>
      <c r="AN472" s="87"/>
      <c r="AO472" s="495"/>
      <c r="AP472" s="495"/>
      <c r="AQ472" s="87"/>
      <c r="AR472" s="87"/>
      <c r="AS472" s="19"/>
      <c r="AT472" s="19"/>
      <c r="AU472" s="19"/>
      <c r="AV472" s="19"/>
      <c r="AW472" s="19"/>
      <c r="AX472" s="19"/>
      <c r="AY472" s="19"/>
      <c r="AZ472" s="19"/>
      <c r="BA472" s="19"/>
      <c r="BB472" s="19"/>
      <c r="BC472" s="19"/>
      <c r="BD472" s="19"/>
      <c r="BE472" s="19"/>
      <c r="BF472" s="19"/>
      <c r="BG472" s="19"/>
      <c r="BH472" s="19"/>
      <c r="BI472" s="19"/>
      <c r="BJ472" s="19"/>
      <c r="BK472" s="19"/>
      <c r="BL472" s="19"/>
    </row>
    <row r="473" spans="1:64" ht="30" customHeight="1">
      <c r="A473" s="83"/>
      <c r="B473" s="83"/>
      <c r="C473" s="444"/>
      <c r="D473" s="445"/>
      <c r="E473" s="1379"/>
      <c r="F473" s="275">
        <v>3</v>
      </c>
      <c r="G473" s="1371" t="s">
        <v>886</v>
      </c>
      <c r="H473" s="1287"/>
      <c r="I473" s="1287"/>
      <c r="J473" s="1287"/>
      <c r="K473" s="1287"/>
      <c r="L473" s="1287"/>
      <c r="M473" s="1287"/>
      <c r="N473" s="1287"/>
      <c r="O473" s="1287"/>
      <c r="P473" s="1287"/>
      <c r="Q473" s="1287"/>
      <c r="R473" s="1287"/>
      <c r="S473" s="1287"/>
      <c r="T473" s="1287"/>
      <c r="U473" s="1287"/>
      <c r="V473" s="1287"/>
      <c r="W473" s="1287"/>
      <c r="X473" s="1287"/>
      <c r="Y473" s="1287"/>
      <c r="Z473" s="1287"/>
      <c r="AA473" s="1287"/>
      <c r="AB473" s="1287"/>
      <c r="AC473" s="261"/>
      <c r="AD473" s="270" t="s">
        <v>7</v>
      </c>
      <c r="AE473" s="262"/>
      <c r="AF473" s="272" t="str">
        <f t="shared" si="153"/>
        <v>Baik</v>
      </c>
      <c r="AG473" s="271"/>
      <c r="AH473" s="271"/>
      <c r="AI473" s="271"/>
      <c r="AJ473" s="262"/>
      <c r="AK473" s="263">
        <f t="shared" si="154"/>
        <v>1</v>
      </c>
      <c r="AL473" s="263">
        <f t="shared" si="6"/>
        <v>3</v>
      </c>
      <c r="AM473" s="263">
        <f t="shared" si="155"/>
        <v>3</v>
      </c>
      <c r="AN473" s="87"/>
      <c r="AO473" s="495"/>
      <c r="AP473" s="495"/>
      <c r="AQ473" s="87"/>
      <c r="AR473" s="87"/>
      <c r="AS473" s="19"/>
      <c r="AT473" s="19"/>
      <c r="AU473" s="19"/>
      <c r="AV473" s="19"/>
      <c r="AW473" s="19"/>
      <c r="AX473" s="19"/>
      <c r="AY473" s="19"/>
      <c r="AZ473" s="19"/>
      <c r="BA473" s="19"/>
      <c r="BB473" s="19"/>
      <c r="BC473" s="19"/>
      <c r="BD473" s="19"/>
      <c r="BE473" s="19"/>
      <c r="BF473" s="19"/>
      <c r="BG473" s="19"/>
      <c r="BH473" s="19"/>
      <c r="BI473" s="19"/>
      <c r="BJ473" s="19"/>
      <c r="BK473" s="19"/>
      <c r="BL473" s="19"/>
    </row>
    <row r="474" spans="1:64" ht="21.75" customHeight="1">
      <c r="A474" s="83"/>
      <c r="B474" s="83"/>
      <c r="C474" s="444"/>
      <c r="D474" s="445"/>
      <c r="E474" s="1379"/>
      <c r="F474" s="239">
        <v>4</v>
      </c>
      <c r="G474" s="1371" t="s">
        <v>887</v>
      </c>
      <c r="H474" s="1287"/>
      <c r="I474" s="1287"/>
      <c r="J474" s="1287"/>
      <c r="K474" s="1287"/>
      <c r="L474" s="1287"/>
      <c r="M474" s="1287"/>
      <c r="N474" s="1287"/>
      <c r="O474" s="1287"/>
      <c r="P474" s="1287"/>
      <c r="Q474" s="1287"/>
      <c r="R474" s="1287"/>
      <c r="S474" s="1287"/>
      <c r="T474" s="1287"/>
      <c r="U474" s="1287"/>
      <c r="V474" s="1287"/>
      <c r="W474" s="1287"/>
      <c r="X474" s="1287"/>
      <c r="Y474" s="1287"/>
      <c r="Z474" s="1287"/>
      <c r="AA474" s="1287"/>
      <c r="AB474" s="1287"/>
      <c r="AC474" s="261"/>
      <c r="AD474" s="270" t="s">
        <v>7</v>
      </c>
      <c r="AE474" s="262"/>
      <c r="AF474" s="272" t="str">
        <f t="shared" si="153"/>
        <v>Baik</v>
      </c>
      <c r="AG474" s="271"/>
      <c r="AH474" s="271"/>
      <c r="AI474" s="271"/>
      <c r="AJ474" s="262"/>
      <c r="AK474" s="263">
        <f t="shared" si="154"/>
        <v>1</v>
      </c>
      <c r="AL474" s="263">
        <f t="shared" si="6"/>
        <v>3</v>
      </c>
      <c r="AM474" s="263">
        <f t="shared" si="155"/>
        <v>3</v>
      </c>
      <c r="AN474" s="87"/>
      <c r="AO474" s="495"/>
      <c r="AP474" s="495"/>
      <c r="AQ474" s="87"/>
      <c r="AR474" s="87"/>
      <c r="AS474" s="19"/>
      <c r="AT474" s="19"/>
      <c r="AU474" s="19"/>
      <c r="AV474" s="19"/>
      <c r="AW474" s="19"/>
      <c r="AX474" s="19"/>
      <c r="AY474" s="19"/>
      <c r="AZ474" s="19"/>
      <c r="BA474" s="19"/>
      <c r="BB474" s="19"/>
      <c r="BC474" s="19"/>
      <c r="BD474" s="19"/>
      <c r="BE474" s="19"/>
      <c r="BF474" s="19"/>
      <c r="BG474" s="19"/>
      <c r="BH474" s="19"/>
      <c r="BI474" s="19"/>
      <c r="BJ474" s="19"/>
      <c r="BK474" s="19"/>
      <c r="BL474" s="19"/>
    </row>
    <row r="475" spans="1:64" ht="30" customHeight="1">
      <c r="A475" s="83"/>
      <c r="B475" s="83"/>
      <c r="C475" s="444"/>
      <c r="D475" s="445"/>
      <c r="E475" s="1379"/>
      <c r="F475" s="239">
        <v>5</v>
      </c>
      <c r="G475" s="1371" t="s">
        <v>888</v>
      </c>
      <c r="H475" s="1287"/>
      <c r="I475" s="1287"/>
      <c r="J475" s="1287"/>
      <c r="K475" s="1287"/>
      <c r="L475" s="1287"/>
      <c r="M475" s="1287"/>
      <c r="N475" s="1287"/>
      <c r="O475" s="1287"/>
      <c r="P475" s="1287"/>
      <c r="Q475" s="1287"/>
      <c r="R475" s="1287"/>
      <c r="S475" s="1287"/>
      <c r="T475" s="1287"/>
      <c r="U475" s="1287"/>
      <c r="V475" s="1287"/>
      <c r="W475" s="1287"/>
      <c r="X475" s="1287"/>
      <c r="Y475" s="1287"/>
      <c r="Z475" s="1287"/>
      <c r="AA475" s="1287"/>
      <c r="AB475" s="1287"/>
      <c r="AC475" s="261"/>
      <c r="AD475" s="270" t="s">
        <v>7</v>
      </c>
      <c r="AE475" s="262"/>
      <c r="AF475" s="272" t="str">
        <f t="shared" si="153"/>
        <v>Baik</v>
      </c>
      <c r="AG475" s="271"/>
      <c r="AH475" s="271"/>
      <c r="AI475" s="271"/>
      <c r="AJ475" s="262"/>
      <c r="AK475" s="263">
        <f t="shared" si="154"/>
        <v>1</v>
      </c>
      <c r="AL475" s="263">
        <f t="shared" si="6"/>
        <v>3</v>
      </c>
      <c r="AM475" s="263">
        <f t="shared" si="155"/>
        <v>3</v>
      </c>
      <c r="AN475" s="87"/>
      <c r="AO475" s="495"/>
      <c r="AP475" s="495"/>
      <c r="AQ475" s="87"/>
      <c r="AR475" s="87"/>
      <c r="AS475" s="19"/>
      <c r="AT475" s="19"/>
      <c r="AU475" s="19"/>
      <c r="AV475" s="19"/>
      <c r="AW475" s="19"/>
      <c r="AX475" s="19"/>
      <c r="AY475" s="19"/>
      <c r="AZ475" s="19"/>
      <c r="BA475" s="19"/>
      <c r="BB475" s="19"/>
      <c r="BC475" s="19"/>
      <c r="BD475" s="19"/>
      <c r="BE475" s="19"/>
      <c r="BF475" s="19"/>
      <c r="BG475" s="19"/>
      <c r="BH475" s="19"/>
      <c r="BI475" s="19"/>
      <c r="BJ475" s="19"/>
      <c r="BK475" s="19"/>
      <c r="BL475" s="19"/>
    </row>
    <row r="476" spans="1:64" ht="30" customHeight="1">
      <c r="A476" s="83"/>
      <c r="B476" s="83"/>
      <c r="C476" s="444"/>
      <c r="D476" s="446"/>
      <c r="E476" s="1380"/>
      <c r="F476" s="239">
        <v>6</v>
      </c>
      <c r="G476" s="1371" t="s">
        <v>889</v>
      </c>
      <c r="H476" s="1287"/>
      <c r="I476" s="1287"/>
      <c r="J476" s="1287"/>
      <c r="K476" s="1287"/>
      <c r="L476" s="1287"/>
      <c r="M476" s="1287"/>
      <c r="N476" s="1287"/>
      <c r="O476" s="1287"/>
      <c r="P476" s="1287"/>
      <c r="Q476" s="1287"/>
      <c r="R476" s="1287"/>
      <c r="S476" s="1287"/>
      <c r="T476" s="1287"/>
      <c r="U476" s="1287"/>
      <c r="V476" s="1287"/>
      <c r="W476" s="1287"/>
      <c r="X476" s="1287"/>
      <c r="Y476" s="1287"/>
      <c r="Z476" s="1287"/>
      <c r="AA476" s="1287"/>
      <c r="AB476" s="1287"/>
      <c r="AC476" s="261"/>
      <c r="AD476" s="270" t="s">
        <v>7</v>
      </c>
      <c r="AE476" s="262"/>
      <c r="AF476" s="272" t="str">
        <f t="shared" si="153"/>
        <v>Baik</v>
      </c>
      <c r="AG476" s="271"/>
      <c r="AH476" s="271"/>
      <c r="AI476" s="271"/>
      <c r="AJ476" s="262"/>
      <c r="AK476" s="263">
        <f t="shared" si="154"/>
        <v>1</v>
      </c>
      <c r="AL476" s="263">
        <f t="shared" si="6"/>
        <v>3</v>
      </c>
      <c r="AM476" s="263">
        <f t="shared" si="155"/>
        <v>3</v>
      </c>
      <c r="AN476" s="87"/>
      <c r="AO476" s="495"/>
      <c r="AP476" s="495"/>
      <c r="AQ476" s="87"/>
      <c r="AR476" s="87"/>
      <c r="AS476" s="19"/>
      <c r="AT476" s="19"/>
      <c r="AU476" s="19"/>
      <c r="AV476" s="19"/>
      <c r="AW476" s="19"/>
      <c r="AX476" s="19"/>
      <c r="AY476" s="19"/>
      <c r="AZ476" s="19"/>
      <c r="BA476" s="19"/>
      <c r="BB476" s="19"/>
      <c r="BC476" s="19"/>
      <c r="BD476" s="19"/>
      <c r="BE476" s="19"/>
      <c r="BF476" s="19"/>
      <c r="BG476" s="19"/>
      <c r="BH476" s="19"/>
      <c r="BI476" s="19"/>
      <c r="BJ476" s="19"/>
      <c r="BK476" s="19"/>
      <c r="BL476" s="19"/>
    </row>
    <row r="477" spans="1:64" ht="21.75" hidden="1" customHeight="1">
      <c r="A477" s="83"/>
      <c r="B477" s="83"/>
      <c r="C477" s="444"/>
      <c r="D477" s="83"/>
      <c r="E477" s="507"/>
      <c r="F477" s="388"/>
      <c r="G477" s="1372"/>
      <c r="H477" s="1312"/>
      <c r="I477" s="1312"/>
      <c r="J477" s="1312"/>
      <c r="K477" s="1312"/>
      <c r="L477" s="1312"/>
      <c r="M477" s="1312"/>
      <c r="N477" s="1312"/>
      <c r="O477" s="1312"/>
      <c r="P477" s="1312"/>
      <c r="Q477" s="1312"/>
      <c r="R477" s="1312"/>
      <c r="S477" s="1312"/>
      <c r="T477" s="1312"/>
      <c r="U477" s="1312"/>
      <c r="V477" s="1312"/>
      <c r="W477" s="1312"/>
      <c r="X477" s="1312"/>
      <c r="Y477" s="1312"/>
      <c r="Z477" s="1312"/>
      <c r="AA477" s="1312"/>
      <c r="AB477" s="1312"/>
      <c r="AC477" s="300"/>
      <c r="AD477" s="270" t="s">
        <v>7</v>
      </c>
      <c r="AE477" s="262"/>
      <c r="AF477" s="272" t="str">
        <f t="shared" si="153"/>
        <v>Baik</v>
      </c>
      <c r="AG477" s="271"/>
      <c r="AH477" s="271"/>
      <c r="AI477" s="271"/>
      <c r="AJ477" s="262"/>
      <c r="AK477" s="263">
        <f t="shared" si="154"/>
        <v>0</v>
      </c>
      <c r="AL477" s="263">
        <f t="shared" si="6"/>
        <v>3</v>
      </c>
      <c r="AM477" s="263">
        <f t="shared" si="155"/>
        <v>0</v>
      </c>
      <c r="AN477" s="87"/>
      <c r="AO477" s="495"/>
      <c r="AP477" s="495"/>
      <c r="AQ477" s="87"/>
      <c r="AR477" s="87"/>
      <c r="AS477" s="19"/>
      <c r="AT477" s="19"/>
      <c r="AU477" s="19"/>
      <c r="AV477" s="19"/>
      <c r="AW477" s="19"/>
      <c r="AX477" s="19"/>
      <c r="AY477" s="19"/>
      <c r="AZ477" s="19"/>
      <c r="BA477" s="19"/>
      <c r="BB477" s="19"/>
      <c r="BC477" s="19"/>
      <c r="BD477" s="19"/>
      <c r="BE477" s="19"/>
      <c r="BF477" s="19"/>
      <c r="BG477" s="19"/>
      <c r="BH477" s="19"/>
      <c r="BI477" s="19"/>
      <c r="BJ477" s="19"/>
      <c r="BK477" s="19"/>
      <c r="BL477" s="19"/>
    </row>
    <row r="478" spans="1:64" ht="21.75" hidden="1" customHeight="1">
      <c r="A478" s="83"/>
      <c r="B478" s="83"/>
      <c r="C478" s="455"/>
      <c r="D478" s="456"/>
      <c r="E478" s="508"/>
      <c r="F478" s="239"/>
      <c r="G478" s="1371"/>
      <c r="H478" s="1287"/>
      <c r="I478" s="1287"/>
      <c r="J478" s="1287"/>
      <c r="K478" s="1287"/>
      <c r="L478" s="1287"/>
      <c r="M478" s="1287"/>
      <c r="N478" s="1287"/>
      <c r="O478" s="1287"/>
      <c r="P478" s="1287"/>
      <c r="Q478" s="1287"/>
      <c r="R478" s="1287"/>
      <c r="S478" s="1287"/>
      <c r="T478" s="1287"/>
      <c r="U478" s="1287"/>
      <c r="V478" s="1287"/>
      <c r="W478" s="1287"/>
      <c r="X478" s="1287"/>
      <c r="Y478" s="1287"/>
      <c r="Z478" s="1287"/>
      <c r="AA478" s="1287"/>
      <c r="AB478" s="1287"/>
      <c r="AC478" s="261"/>
      <c r="AD478" s="270" t="s">
        <v>7</v>
      </c>
      <c r="AE478" s="262"/>
      <c r="AF478" s="272" t="str">
        <f t="shared" si="153"/>
        <v>Baik</v>
      </c>
      <c r="AG478" s="271"/>
      <c r="AH478" s="271"/>
      <c r="AI478" s="271"/>
      <c r="AJ478" s="262"/>
      <c r="AK478" s="263">
        <f t="shared" si="154"/>
        <v>0</v>
      </c>
      <c r="AL478" s="263">
        <f t="shared" si="6"/>
        <v>3</v>
      </c>
      <c r="AM478" s="263">
        <f t="shared" si="155"/>
        <v>0</v>
      </c>
      <c r="AN478" s="87"/>
      <c r="AO478" s="495"/>
      <c r="AP478" s="495"/>
      <c r="AQ478" s="87"/>
      <c r="AR478" s="87"/>
      <c r="AS478" s="19"/>
      <c r="AT478" s="19"/>
      <c r="AU478" s="19"/>
      <c r="AV478" s="19"/>
      <c r="AW478" s="19"/>
      <c r="AX478" s="19"/>
      <c r="AY478" s="19"/>
      <c r="AZ478" s="19"/>
      <c r="BA478" s="19"/>
      <c r="BB478" s="19"/>
      <c r="BC478" s="19"/>
      <c r="BD478" s="19"/>
      <c r="BE478" s="19"/>
      <c r="BF478" s="19"/>
      <c r="BG478" s="19"/>
      <c r="BH478" s="19"/>
      <c r="BI478" s="19"/>
      <c r="BJ478" s="19"/>
      <c r="BK478" s="19"/>
      <c r="BL478" s="19"/>
    </row>
    <row r="479" spans="1:64" ht="18" hidden="1" customHeight="1">
      <c r="A479" s="83"/>
      <c r="B479" s="83"/>
      <c r="C479" s="444"/>
      <c r="D479" s="445"/>
      <c r="E479" s="509"/>
      <c r="F479" s="383"/>
      <c r="G479" s="1375"/>
      <c r="H479" s="1289"/>
      <c r="I479" s="1289"/>
      <c r="J479" s="1289"/>
      <c r="K479" s="1289"/>
      <c r="L479" s="1289"/>
      <c r="M479" s="1289"/>
      <c r="N479" s="1289"/>
      <c r="O479" s="1289"/>
      <c r="P479" s="1289"/>
      <c r="Q479" s="1289"/>
      <c r="R479" s="1289"/>
      <c r="S479" s="1289"/>
      <c r="T479" s="1289"/>
      <c r="U479" s="1289"/>
      <c r="V479" s="1289"/>
      <c r="W479" s="1289"/>
      <c r="X479" s="1289"/>
      <c r="Y479" s="1289"/>
      <c r="Z479" s="1289"/>
      <c r="AA479" s="1289"/>
      <c r="AB479" s="1289"/>
      <c r="AC479" s="331"/>
      <c r="AD479" s="270" t="s">
        <v>7</v>
      </c>
      <c r="AE479" s="262"/>
      <c r="AF479" s="272" t="str">
        <f t="shared" si="153"/>
        <v>Baik</v>
      </c>
      <c r="AG479" s="271"/>
      <c r="AH479" s="271"/>
      <c r="AI479" s="271"/>
      <c r="AJ479" s="262"/>
      <c r="AK479" s="263">
        <f>SUM(AK471:AK478)</f>
        <v>6</v>
      </c>
      <c r="AL479" s="263">
        <f t="shared" si="6"/>
        <v>3</v>
      </c>
      <c r="AM479" s="263">
        <f>SUM(AM471:AM478)</f>
        <v>18</v>
      </c>
      <c r="AN479" s="337">
        <f>AM479/(AK479*4)*(100)</f>
        <v>75</v>
      </c>
      <c r="AO479" s="294">
        <f>IF(AN479&gt;=75,2,IF(AN479&gt;=33,1,0))</f>
        <v>2</v>
      </c>
      <c r="AP479" s="495"/>
      <c r="AQ479" s="87"/>
      <c r="AR479" s="87"/>
      <c r="AS479" s="19"/>
      <c r="AT479" s="19"/>
      <c r="AU479" s="19"/>
      <c r="AV479" s="19"/>
      <c r="AW479" s="19"/>
      <c r="AX479" s="19"/>
      <c r="AY479" s="19"/>
      <c r="AZ479" s="19"/>
      <c r="BA479" s="19"/>
      <c r="BB479" s="19"/>
      <c r="BC479" s="19"/>
      <c r="BD479" s="19"/>
      <c r="BE479" s="19"/>
      <c r="BF479" s="19"/>
      <c r="BG479" s="19"/>
      <c r="BH479" s="19"/>
      <c r="BI479" s="19"/>
      <c r="BJ479" s="19"/>
      <c r="BK479" s="19"/>
      <c r="BL479" s="19"/>
    </row>
    <row r="480" spans="1:64" ht="30" customHeight="1">
      <c r="A480" s="83"/>
      <c r="B480" s="83"/>
      <c r="C480" s="444"/>
      <c r="D480" s="391" t="s">
        <v>890</v>
      </c>
      <c r="E480" s="1374" t="s">
        <v>891</v>
      </c>
      <c r="F480" s="1287"/>
      <c r="G480" s="1287"/>
      <c r="H480" s="1287"/>
      <c r="I480" s="1287"/>
      <c r="J480" s="1287"/>
      <c r="K480" s="1287"/>
      <c r="L480" s="1287"/>
      <c r="M480" s="1287"/>
      <c r="N480" s="1287"/>
      <c r="O480" s="1287"/>
      <c r="P480" s="1287"/>
      <c r="Q480" s="1287"/>
      <c r="R480" s="1287"/>
      <c r="S480" s="1287"/>
      <c r="T480" s="1287"/>
      <c r="U480" s="1287"/>
      <c r="V480" s="1287"/>
      <c r="W480" s="1287"/>
      <c r="X480" s="1287"/>
      <c r="Y480" s="1287"/>
      <c r="Z480" s="1287"/>
      <c r="AA480" s="1287"/>
      <c r="AB480" s="1287"/>
      <c r="AC480" s="261"/>
      <c r="AD480" s="270"/>
      <c r="AE480" s="273"/>
      <c r="AF480" s="271"/>
      <c r="AG480" s="271"/>
      <c r="AH480" s="271"/>
      <c r="AI480" s="271"/>
      <c r="AJ480" s="262"/>
      <c r="AK480" s="263"/>
      <c r="AL480" s="263" t="str">
        <f t="shared" si="6"/>
        <v>0</v>
      </c>
      <c r="AM480" s="263"/>
      <c r="AN480" s="87"/>
      <c r="AO480" s="495"/>
      <c r="AP480" s="495"/>
      <c r="AQ480" s="87"/>
      <c r="AR480" s="87"/>
      <c r="AS480" s="19"/>
      <c r="AT480" s="19"/>
      <c r="AU480" s="19"/>
      <c r="AV480" s="19"/>
      <c r="AW480" s="19"/>
      <c r="AX480" s="19"/>
      <c r="AY480" s="19"/>
      <c r="AZ480" s="19"/>
      <c r="BA480" s="19"/>
      <c r="BB480" s="19"/>
      <c r="BC480" s="19"/>
      <c r="BD480" s="19"/>
      <c r="BE480" s="19"/>
      <c r="BF480" s="19"/>
      <c r="BG480" s="19"/>
      <c r="BH480" s="19"/>
      <c r="BI480" s="19"/>
      <c r="BJ480" s="19"/>
      <c r="BK480" s="19"/>
      <c r="BL480" s="19"/>
    </row>
    <row r="481" spans="1:64" ht="30" customHeight="1">
      <c r="A481" s="83"/>
      <c r="B481" s="83"/>
      <c r="C481" s="444"/>
      <c r="D481" s="83"/>
      <c r="E481" s="1381" t="s">
        <v>892</v>
      </c>
      <c r="F481" s="388">
        <v>1</v>
      </c>
      <c r="G481" s="1371" t="s">
        <v>893</v>
      </c>
      <c r="H481" s="1287"/>
      <c r="I481" s="1287"/>
      <c r="J481" s="1287"/>
      <c r="K481" s="1287"/>
      <c r="L481" s="1287"/>
      <c r="M481" s="1287"/>
      <c r="N481" s="1287"/>
      <c r="O481" s="1287"/>
      <c r="P481" s="1287"/>
      <c r="Q481" s="1287"/>
      <c r="R481" s="1287"/>
      <c r="S481" s="1287"/>
      <c r="T481" s="1287"/>
      <c r="U481" s="1287"/>
      <c r="V481" s="1287"/>
      <c r="W481" s="1287"/>
      <c r="X481" s="1287"/>
      <c r="Y481" s="1287"/>
      <c r="Z481" s="1287"/>
      <c r="AA481" s="1287"/>
      <c r="AB481" s="1287"/>
      <c r="AC481" s="261"/>
      <c r="AD481" s="270" t="s">
        <v>7</v>
      </c>
      <c r="AE481" s="262"/>
      <c r="AF481" s="272" t="str">
        <f t="shared" ref="AF481:AF487" si="156">IF(AD481="A","Sempurna",IF(AD481="A-","mendekati sempurna",IF(AD481="B+","Baik sekali",IF(AD481="B","Baik",IF(AD481="B-","Memadai, hampir baik",IF(AD481="C+","Memadai, cukup plus",IF(AD481="C","Cukup",IF(AD481="D","Kurang","Tak ada bukti kinerja"))))))))</f>
        <v>Baik</v>
      </c>
      <c r="AG481" s="271"/>
      <c r="AH481" s="271"/>
      <c r="AI481" s="271"/>
      <c r="AJ481" s="262"/>
      <c r="AK481" s="263">
        <f t="shared" ref="AK481:AK486" si="157">COUNTA(G481)</f>
        <v>1</v>
      </c>
      <c r="AL481" s="263">
        <f t="shared" si="6"/>
        <v>3</v>
      </c>
      <c r="AM481" s="263">
        <f t="shared" ref="AM481:AM486" si="158">AK481*AL481</f>
        <v>3</v>
      </c>
      <c r="AN481" s="87"/>
      <c r="AO481" s="495"/>
      <c r="AP481" s="495"/>
      <c r="AQ481" s="87"/>
      <c r="AR481" s="87"/>
      <c r="AS481" s="19"/>
      <c r="AT481" s="19"/>
      <c r="AU481" s="19"/>
      <c r="AV481" s="19"/>
      <c r="AW481" s="19"/>
      <c r="AX481" s="19"/>
      <c r="AY481" s="19"/>
      <c r="AZ481" s="19"/>
      <c r="BA481" s="19"/>
      <c r="BB481" s="19"/>
      <c r="BC481" s="19"/>
      <c r="BD481" s="19"/>
      <c r="BE481" s="19"/>
      <c r="BF481" s="19"/>
      <c r="BG481" s="19"/>
      <c r="BH481" s="19"/>
      <c r="BI481" s="19"/>
      <c r="BJ481" s="19"/>
      <c r="BK481" s="19"/>
      <c r="BL481" s="19"/>
    </row>
    <row r="482" spans="1:64" ht="19.5" customHeight="1">
      <c r="A482" s="83"/>
      <c r="B482" s="83"/>
      <c r="C482" s="444"/>
      <c r="D482" s="83"/>
      <c r="E482" s="1379"/>
      <c r="F482" s="239">
        <v>2</v>
      </c>
      <c r="G482" s="1372" t="s">
        <v>894</v>
      </c>
      <c r="H482" s="1312"/>
      <c r="I482" s="1312"/>
      <c r="J482" s="1312"/>
      <c r="K482" s="1312"/>
      <c r="L482" s="1312"/>
      <c r="M482" s="1312"/>
      <c r="N482" s="1312"/>
      <c r="O482" s="1312"/>
      <c r="P482" s="1312"/>
      <c r="Q482" s="1312"/>
      <c r="R482" s="1312"/>
      <c r="S482" s="1312"/>
      <c r="T482" s="1312"/>
      <c r="U482" s="1312"/>
      <c r="V482" s="1312"/>
      <c r="W482" s="1312"/>
      <c r="X482" s="1312"/>
      <c r="Y482" s="1312"/>
      <c r="Z482" s="1312"/>
      <c r="AA482" s="1312"/>
      <c r="AB482" s="1312"/>
      <c r="AC482" s="300"/>
      <c r="AD482" s="270" t="s">
        <v>7</v>
      </c>
      <c r="AE482" s="262"/>
      <c r="AF482" s="272" t="str">
        <f t="shared" si="156"/>
        <v>Baik</v>
      </c>
      <c r="AG482" s="271"/>
      <c r="AH482" s="271"/>
      <c r="AI482" s="271"/>
      <c r="AJ482" s="262"/>
      <c r="AK482" s="263">
        <f t="shared" si="157"/>
        <v>1</v>
      </c>
      <c r="AL482" s="263">
        <f t="shared" si="6"/>
        <v>3</v>
      </c>
      <c r="AM482" s="263">
        <f t="shared" si="158"/>
        <v>3</v>
      </c>
      <c r="AN482" s="87"/>
      <c r="AO482" s="495"/>
      <c r="AP482" s="495"/>
      <c r="AQ482" s="87"/>
      <c r="AR482" s="87"/>
      <c r="AS482" s="19"/>
      <c r="AT482" s="19"/>
      <c r="AU482" s="19"/>
      <c r="AV482" s="19"/>
      <c r="AW482" s="19"/>
      <c r="AX482" s="19"/>
      <c r="AY482" s="19"/>
      <c r="AZ482" s="19"/>
      <c r="BA482" s="19"/>
      <c r="BB482" s="19"/>
      <c r="BC482" s="19"/>
      <c r="BD482" s="19"/>
      <c r="BE482" s="19"/>
      <c r="BF482" s="19"/>
      <c r="BG482" s="19"/>
      <c r="BH482" s="19"/>
      <c r="BI482" s="19"/>
      <c r="BJ482" s="19"/>
      <c r="BK482" s="19"/>
      <c r="BL482" s="19"/>
    </row>
    <row r="483" spans="1:64" ht="19.5" customHeight="1">
      <c r="A483" s="83"/>
      <c r="B483" s="83"/>
      <c r="C483" s="455"/>
      <c r="D483" s="456"/>
      <c r="E483" s="1380"/>
      <c r="F483" s="371">
        <v>3</v>
      </c>
      <c r="G483" s="1371" t="s">
        <v>895</v>
      </c>
      <c r="H483" s="1287"/>
      <c r="I483" s="1287"/>
      <c r="J483" s="1287"/>
      <c r="K483" s="1287"/>
      <c r="L483" s="1287"/>
      <c r="M483" s="1287"/>
      <c r="N483" s="1287"/>
      <c r="O483" s="1287"/>
      <c r="P483" s="1287"/>
      <c r="Q483" s="1287"/>
      <c r="R483" s="1287"/>
      <c r="S483" s="1287"/>
      <c r="T483" s="1287"/>
      <c r="U483" s="1287"/>
      <c r="V483" s="1287"/>
      <c r="W483" s="1287"/>
      <c r="X483" s="1287"/>
      <c r="Y483" s="1287"/>
      <c r="Z483" s="1287"/>
      <c r="AA483" s="1287"/>
      <c r="AB483" s="1287"/>
      <c r="AC483" s="261"/>
      <c r="AD483" s="270" t="s">
        <v>7</v>
      </c>
      <c r="AE483" s="262"/>
      <c r="AF483" s="272" t="str">
        <f t="shared" si="156"/>
        <v>Baik</v>
      </c>
      <c r="AG483" s="271"/>
      <c r="AH483" s="271"/>
      <c r="AI483" s="271"/>
      <c r="AJ483" s="262"/>
      <c r="AK483" s="263">
        <f t="shared" si="157"/>
        <v>1</v>
      </c>
      <c r="AL483" s="263">
        <f t="shared" si="6"/>
        <v>3</v>
      </c>
      <c r="AM483" s="263">
        <f t="shared" si="158"/>
        <v>3</v>
      </c>
      <c r="AN483" s="87"/>
      <c r="AO483" s="495"/>
      <c r="AP483" s="495"/>
      <c r="AQ483" s="87"/>
      <c r="AR483" s="87"/>
      <c r="AS483" s="19"/>
      <c r="AT483" s="19"/>
      <c r="AU483" s="19"/>
      <c r="AV483" s="19"/>
      <c r="AW483" s="19"/>
      <c r="AX483" s="19"/>
      <c r="AY483" s="19"/>
      <c r="AZ483" s="19"/>
      <c r="BA483" s="19"/>
      <c r="BB483" s="19"/>
      <c r="BC483" s="19"/>
      <c r="BD483" s="19"/>
      <c r="BE483" s="19"/>
      <c r="BF483" s="19"/>
      <c r="BG483" s="19"/>
      <c r="BH483" s="19"/>
      <c r="BI483" s="19"/>
      <c r="BJ483" s="19"/>
      <c r="BK483" s="19"/>
      <c r="BL483" s="19"/>
    </row>
    <row r="484" spans="1:64" ht="19.5" customHeight="1">
      <c r="A484" s="83"/>
      <c r="B484" s="83"/>
      <c r="C484" s="455"/>
      <c r="D484" s="456"/>
      <c r="E484" s="502"/>
      <c r="F484" s="371">
        <v>4</v>
      </c>
      <c r="G484" s="1391" t="s">
        <v>896</v>
      </c>
      <c r="H484" s="1312"/>
      <c r="I484" s="1312"/>
      <c r="J484" s="1312"/>
      <c r="K484" s="1312"/>
      <c r="L484" s="1312"/>
      <c r="M484" s="1312"/>
      <c r="N484" s="1312"/>
      <c r="O484" s="1312"/>
      <c r="P484" s="1312"/>
      <c r="Q484" s="1312"/>
      <c r="R484" s="1312"/>
      <c r="S484" s="1312"/>
      <c r="T484" s="1312"/>
      <c r="U484" s="1312"/>
      <c r="V484" s="1312"/>
      <c r="W484" s="1312"/>
      <c r="X484" s="1312"/>
      <c r="Y484" s="1312"/>
      <c r="Z484" s="1312"/>
      <c r="AA484" s="1312"/>
      <c r="AB484" s="1313"/>
      <c r="AC484" s="325"/>
      <c r="AD484" s="270" t="s">
        <v>7</v>
      </c>
      <c r="AE484" s="262"/>
      <c r="AF484" s="272" t="str">
        <f t="shared" si="156"/>
        <v>Baik</v>
      </c>
      <c r="AG484" s="271"/>
      <c r="AH484" s="271"/>
      <c r="AI484" s="271"/>
      <c r="AJ484" s="262"/>
      <c r="AK484" s="263">
        <f t="shared" si="157"/>
        <v>1</v>
      </c>
      <c r="AL484" s="263">
        <f t="shared" si="6"/>
        <v>3</v>
      </c>
      <c r="AM484" s="263">
        <f t="shared" si="158"/>
        <v>3</v>
      </c>
      <c r="AN484" s="87"/>
      <c r="AO484" s="495"/>
      <c r="AP484" s="495"/>
      <c r="AQ484" s="87"/>
      <c r="AR484" s="87"/>
      <c r="AS484" s="19"/>
      <c r="AT484" s="19"/>
      <c r="AU484" s="19"/>
      <c r="AV484" s="19"/>
      <c r="AW484" s="19"/>
      <c r="AX484" s="19"/>
      <c r="AY484" s="19"/>
      <c r="AZ484" s="19"/>
      <c r="BA484" s="19"/>
      <c r="BB484" s="19"/>
      <c r="BC484" s="19"/>
      <c r="BD484" s="19"/>
      <c r="BE484" s="19"/>
      <c r="BF484" s="19"/>
      <c r="BG484" s="19"/>
      <c r="BH484" s="19"/>
      <c r="BI484" s="19"/>
      <c r="BJ484" s="19"/>
      <c r="BK484" s="19"/>
      <c r="BL484" s="19"/>
    </row>
    <row r="485" spans="1:64" ht="21.75" hidden="1" customHeight="1">
      <c r="A485" s="83"/>
      <c r="B485" s="83"/>
      <c r="C485" s="444"/>
      <c r="D485" s="83"/>
      <c r="E485" s="510"/>
      <c r="F485" s="371"/>
      <c r="G485" s="1372"/>
      <c r="H485" s="1312"/>
      <c r="I485" s="1312"/>
      <c r="J485" s="1312"/>
      <c r="K485" s="1312"/>
      <c r="L485" s="1312"/>
      <c r="M485" s="1312"/>
      <c r="N485" s="1312"/>
      <c r="O485" s="1312"/>
      <c r="P485" s="1312"/>
      <c r="Q485" s="1312"/>
      <c r="R485" s="1312"/>
      <c r="S485" s="1312"/>
      <c r="T485" s="1312"/>
      <c r="U485" s="1312"/>
      <c r="V485" s="1312"/>
      <c r="W485" s="1312"/>
      <c r="X485" s="1312"/>
      <c r="Y485" s="1312"/>
      <c r="Z485" s="1312"/>
      <c r="AA485" s="1312"/>
      <c r="AB485" s="1312"/>
      <c r="AC485" s="300"/>
      <c r="AD485" s="270" t="s">
        <v>7</v>
      </c>
      <c r="AE485" s="262"/>
      <c r="AF485" s="272" t="str">
        <f t="shared" si="156"/>
        <v>Baik</v>
      </c>
      <c r="AG485" s="271"/>
      <c r="AH485" s="271"/>
      <c r="AI485" s="271"/>
      <c r="AJ485" s="262"/>
      <c r="AK485" s="263">
        <f t="shared" si="157"/>
        <v>0</v>
      </c>
      <c r="AL485" s="263">
        <f t="shared" si="6"/>
        <v>3</v>
      </c>
      <c r="AM485" s="263">
        <f t="shared" si="158"/>
        <v>0</v>
      </c>
      <c r="AN485" s="87"/>
      <c r="AO485" s="495"/>
      <c r="AP485" s="495"/>
      <c r="AQ485" s="87"/>
      <c r="AR485" s="87"/>
      <c r="AS485" s="19"/>
      <c r="AT485" s="19"/>
      <c r="AU485" s="19"/>
      <c r="AV485" s="19"/>
      <c r="AW485" s="19"/>
      <c r="AX485" s="19"/>
      <c r="AY485" s="19"/>
      <c r="AZ485" s="19"/>
      <c r="BA485" s="19"/>
      <c r="BB485" s="19"/>
      <c r="BC485" s="19"/>
      <c r="BD485" s="19"/>
      <c r="BE485" s="19"/>
      <c r="BF485" s="19"/>
      <c r="BG485" s="19"/>
      <c r="BH485" s="19"/>
      <c r="BI485" s="19"/>
      <c r="BJ485" s="19"/>
      <c r="BK485" s="19"/>
      <c r="BL485" s="19"/>
    </row>
    <row r="486" spans="1:64" ht="21.75" hidden="1" customHeight="1">
      <c r="A486" s="83"/>
      <c r="B486" s="83"/>
      <c r="C486" s="472"/>
      <c r="D486" s="511"/>
      <c r="E486" s="512"/>
      <c r="F486" s="513"/>
      <c r="G486" s="1392"/>
      <c r="H486" s="1393"/>
      <c r="I486" s="1393"/>
      <c r="J486" s="1393"/>
      <c r="K486" s="1393"/>
      <c r="L486" s="1393"/>
      <c r="M486" s="1393"/>
      <c r="N486" s="1393"/>
      <c r="O486" s="1393"/>
      <c r="P486" s="1393"/>
      <c r="Q486" s="1393"/>
      <c r="R486" s="1393"/>
      <c r="S486" s="1393"/>
      <c r="T486" s="1393"/>
      <c r="U486" s="1393"/>
      <c r="V486" s="1393"/>
      <c r="W486" s="1393"/>
      <c r="X486" s="1393"/>
      <c r="Y486" s="1393"/>
      <c r="Z486" s="1393"/>
      <c r="AA486" s="1393"/>
      <c r="AB486" s="1393"/>
      <c r="AC486" s="478"/>
      <c r="AD486" s="270" t="s">
        <v>7</v>
      </c>
      <c r="AE486" s="262"/>
      <c r="AF486" s="272" t="str">
        <f t="shared" si="156"/>
        <v>Baik</v>
      </c>
      <c r="AG486" s="271"/>
      <c r="AH486" s="271"/>
      <c r="AI486" s="271"/>
      <c r="AJ486" s="262"/>
      <c r="AK486" s="263">
        <f t="shared" si="157"/>
        <v>0</v>
      </c>
      <c r="AL486" s="263">
        <f t="shared" si="6"/>
        <v>3</v>
      </c>
      <c r="AM486" s="263">
        <f t="shared" si="158"/>
        <v>0</v>
      </c>
      <c r="AN486" s="87"/>
      <c r="AO486" s="495"/>
      <c r="AP486" s="495"/>
      <c r="AQ486" s="87"/>
      <c r="AR486" s="87"/>
      <c r="AS486" s="19"/>
      <c r="AT486" s="19"/>
      <c r="AU486" s="19"/>
      <c r="AV486" s="19"/>
      <c r="AW486" s="19"/>
      <c r="AX486" s="19"/>
      <c r="AY486" s="19"/>
      <c r="AZ486" s="19"/>
      <c r="BA486" s="19"/>
      <c r="BB486" s="19"/>
      <c r="BC486" s="19"/>
      <c r="BD486" s="19"/>
      <c r="BE486" s="19"/>
      <c r="BF486" s="19"/>
      <c r="BG486" s="19"/>
      <c r="BH486" s="19"/>
      <c r="BI486" s="19"/>
      <c r="BJ486" s="19"/>
      <c r="BK486" s="19"/>
      <c r="BL486" s="19"/>
    </row>
    <row r="487" spans="1:64" ht="18" hidden="1" customHeight="1">
      <c r="A487" s="83"/>
      <c r="B487" s="83"/>
      <c r="C487" s="444"/>
      <c r="D487" s="83"/>
      <c r="E487" s="514"/>
      <c r="F487" s="371"/>
      <c r="G487" s="1372"/>
      <c r="H487" s="1312"/>
      <c r="I487" s="1312"/>
      <c r="J487" s="1312"/>
      <c r="K487" s="1312"/>
      <c r="L487" s="1312"/>
      <c r="M487" s="1312"/>
      <c r="N487" s="1312"/>
      <c r="O487" s="1312"/>
      <c r="P487" s="1312"/>
      <c r="Q487" s="1312"/>
      <c r="R487" s="1312"/>
      <c r="S487" s="1312"/>
      <c r="T487" s="1312"/>
      <c r="U487" s="1312"/>
      <c r="V487" s="1312"/>
      <c r="W487" s="1312"/>
      <c r="X487" s="1312"/>
      <c r="Y487" s="1312"/>
      <c r="Z487" s="1312"/>
      <c r="AA487" s="1312"/>
      <c r="AB487" s="1312"/>
      <c r="AC487" s="300"/>
      <c r="AD487" s="270" t="s">
        <v>7</v>
      </c>
      <c r="AE487" s="262"/>
      <c r="AF487" s="272" t="str">
        <f t="shared" si="156"/>
        <v>Baik</v>
      </c>
      <c r="AG487" s="271"/>
      <c r="AH487" s="271"/>
      <c r="AI487" s="271"/>
      <c r="AJ487" s="262"/>
      <c r="AK487" s="263">
        <f>SUM(AK481:AK486)</f>
        <v>4</v>
      </c>
      <c r="AL487" s="263">
        <f t="shared" si="6"/>
        <v>3</v>
      </c>
      <c r="AM487" s="263">
        <f>SUM(AM481:AM486)</f>
        <v>12</v>
      </c>
      <c r="AN487" s="337">
        <f>AM487/(AK487*4)*(100)</f>
        <v>75</v>
      </c>
      <c r="AO487" s="503">
        <f>IF(AN487&gt;=83,2,IF(AN487&gt;=33,1,0))</f>
        <v>1</v>
      </c>
      <c r="AP487" s="495"/>
      <c r="AQ487" s="87"/>
      <c r="AR487" s="87"/>
      <c r="AS487" s="19"/>
      <c r="AT487" s="19"/>
      <c r="AU487" s="19"/>
      <c r="AV487" s="19"/>
      <c r="AW487" s="19"/>
      <c r="AX487" s="19"/>
      <c r="AY487" s="19"/>
      <c r="AZ487" s="19"/>
      <c r="BA487" s="19"/>
      <c r="BB487" s="19"/>
      <c r="BC487" s="19"/>
      <c r="BD487" s="19"/>
      <c r="BE487" s="19"/>
      <c r="BF487" s="19"/>
      <c r="BG487" s="19"/>
      <c r="BH487" s="19"/>
      <c r="BI487" s="19"/>
      <c r="BJ487" s="19"/>
      <c r="BK487" s="19"/>
      <c r="BL487" s="19"/>
    </row>
    <row r="488" spans="1:64" ht="39.75" customHeight="1">
      <c r="A488" s="83"/>
      <c r="B488" s="83"/>
      <c r="C488" s="444"/>
      <c r="D488" s="297" t="s">
        <v>897</v>
      </c>
      <c r="E488" s="1374" t="s">
        <v>898</v>
      </c>
      <c r="F488" s="1287"/>
      <c r="G488" s="1287"/>
      <c r="H488" s="1287"/>
      <c r="I488" s="1287"/>
      <c r="J488" s="1287"/>
      <c r="K488" s="1287"/>
      <c r="L488" s="1287"/>
      <c r="M488" s="1287"/>
      <c r="N488" s="1287"/>
      <c r="O488" s="1287"/>
      <c r="P488" s="1287"/>
      <c r="Q488" s="1287"/>
      <c r="R488" s="1287"/>
      <c r="S488" s="1287"/>
      <c r="T488" s="1287"/>
      <c r="U488" s="1287"/>
      <c r="V488" s="1287"/>
      <c r="W488" s="1287"/>
      <c r="X488" s="1287"/>
      <c r="Y488" s="1287"/>
      <c r="Z488" s="1287"/>
      <c r="AA488" s="1287"/>
      <c r="AB488" s="1287"/>
      <c r="AC488" s="494"/>
      <c r="AD488" s="270"/>
      <c r="AE488" s="273"/>
      <c r="AF488" s="271"/>
      <c r="AG488" s="271"/>
      <c r="AH488" s="271"/>
      <c r="AI488" s="271"/>
      <c r="AJ488" s="262"/>
      <c r="AK488" s="263"/>
      <c r="AL488" s="263" t="str">
        <f t="shared" si="6"/>
        <v>0</v>
      </c>
      <c r="AM488" s="263"/>
      <c r="AN488" s="87"/>
      <c r="AO488" s="495"/>
      <c r="AP488" s="495"/>
      <c r="AQ488" s="87"/>
      <c r="AR488" s="87"/>
      <c r="AS488" s="19"/>
      <c r="AT488" s="19"/>
      <c r="AU488" s="19"/>
      <c r="AV488" s="19"/>
      <c r="AW488" s="19"/>
      <c r="AX488" s="19"/>
      <c r="AY488" s="19"/>
      <c r="AZ488" s="19"/>
      <c r="BA488" s="19"/>
      <c r="BB488" s="19"/>
      <c r="BC488" s="19"/>
      <c r="BD488" s="19"/>
      <c r="BE488" s="19"/>
      <c r="BF488" s="19"/>
      <c r="BG488" s="19"/>
      <c r="BH488" s="19"/>
      <c r="BI488" s="19"/>
      <c r="BJ488" s="19"/>
      <c r="BK488" s="19"/>
      <c r="BL488" s="19"/>
    </row>
    <row r="489" spans="1:64" ht="30" customHeight="1">
      <c r="A489" s="83"/>
      <c r="B489" s="83"/>
      <c r="C489" s="444"/>
      <c r="D489" s="345"/>
      <c r="E489" s="1389" t="s">
        <v>899</v>
      </c>
      <c r="F489" s="275">
        <v>1</v>
      </c>
      <c r="G489" s="1371" t="s">
        <v>900</v>
      </c>
      <c r="H489" s="1287"/>
      <c r="I489" s="1287"/>
      <c r="J489" s="1287"/>
      <c r="K489" s="1287"/>
      <c r="L489" s="1287"/>
      <c r="M489" s="1287"/>
      <c r="N489" s="1287"/>
      <c r="O489" s="1287"/>
      <c r="P489" s="1287"/>
      <c r="Q489" s="1287"/>
      <c r="R489" s="1287"/>
      <c r="S489" s="1287"/>
      <c r="T489" s="1287"/>
      <c r="U489" s="1287"/>
      <c r="V489" s="1287"/>
      <c r="W489" s="1287"/>
      <c r="X489" s="1287"/>
      <c r="Y489" s="1287"/>
      <c r="Z489" s="1287"/>
      <c r="AA489" s="1287"/>
      <c r="AB489" s="1287"/>
      <c r="AC489" s="261"/>
      <c r="AD489" s="270" t="s">
        <v>7</v>
      </c>
      <c r="AE489" s="262"/>
      <c r="AF489" s="272" t="str">
        <f t="shared" ref="AF489:AF496" si="159">IF(AD489="A","Sempurna",IF(AD489="A-","mendekati sempurna",IF(AD489="B+","Baik sekali",IF(AD489="B","Baik",IF(AD489="B-","Memadai, hampir baik",IF(AD489="C+","Memadai, cukup plus",IF(AD489="C","Cukup",IF(AD489="D","Kurang","Tak ada bukti kinerja"))))))))</f>
        <v>Baik</v>
      </c>
      <c r="AG489" s="271"/>
      <c r="AH489" s="271"/>
      <c r="AI489" s="271"/>
      <c r="AJ489" s="262"/>
      <c r="AK489" s="263">
        <f t="shared" ref="AK489:AK495" si="160">COUNTA(G489)</f>
        <v>1</v>
      </c>
      <c r="AL489" s="263">
        <f t="shared" si="6"/>
        <v>3</v>
      </c>
      <c r="AM489" s="263">
        <f t="shared" ref="AM489:AM495" si="161">AK489*AL489</f>
        <v>3</v>
      </c>
      <c r="AN489" s="87"/>
      <c r="AO489" s="495"/>
      <c r="AP489" s="495"/>
      <c r="AQ489" s="87"/>
      <c r="AR489" s="87"/>
      <c r="AS489" s="19"/>
      <c r="AT489" s="19"/>
      <c r="AU489" s="19"/>
      <c r="AV489" s="19"/>
      <c r="AW489" s="19"/>
      <c r="AX489" s="19"/>
      <c r="AY489" s="19"/>
      <c r="AZ489" s="19"/>
      <c r="BA489" s="19"/>
      <c r="BB489" s="19"/>
      <c r="BC489" s="19"/>
      <c r="BD489" s="19"/>
      <c r="BE489" s="19"/>
      <c r="BF489" s="19"/>
      <c r="BG489" s="19"/>
      <c r="BH489" s="19"/>
      <c r="BI489" s="19"/>
      <c r="BJ489" s="19"/>
      <c r="BK489" s="19"/>
      <c r="BL489" s="19"/>
    </row>
    <row r="490" spans="1:64" ht="19.5" customHeight="1">
      <c r="A490" s="83"/>
      <c r="B490" s="83"/>
      <c r="C490" s="444"/>
      <c r="D490" s="83"/>
      <c r="E490" s="1379"/>
      <c r="F490" s="239">
        <v>2</v>
      </c>
      <c r="G490" s="1386" t="s">
        <v>901</v>
      </c>
      <c r="H490" s="1287"/>
      <c r="I490" s="1287"/>
      <c r="J490" s="1287"/>
      <c r="K490" s="1287"/>
      <c r="L490" s="1287"/>
      <c r="M490" s="1287"/>
      <c r="N490" s="1287"/>
      <c r="O490" s="1287"/>
      <c r="P490" s="1287"/>
      <c r="Q490" s="1287"/>
      <c r="R490" s="1287"/>
      <c r="S490" s="1287"/>
      <c r="T490" s="1287"/>
      <c r="U490" s="1287"/>
      <c r="V490" s="1287"/>
      <c r="W490" s="1287"/>
      <c r="X490" s="1287"/>
      <c r="Y490" s="1287"/>
      <c r="Z490" s="1287"/>
      <c r="AA490" s="1287"/>
      <c r="AB490" s="1287"/>
      <c r="AC490" s="261"/>
      <c r="AD490" s="270" t="s">
        <v>7</v>
      </c>
      <c r="AE490" s="271"/>
      <c r="AF490" s="272" t="str">
        <f t="shared" si="159"/>
        <v>Baik</v>
      </c>
      <c r="AG490" s="271"/>
      <c r="AH490" s="271"/>
      <c r="AI490" s="271"/>
      <c r="AJ490" s="271"/>
      <c r="AK490" s="263">
        <f t="shared" si="160"/>
        <v>1</v>
      </c>
      <c r="AL490" s="263">
        <f t="shared" si="6"/>
        <v>3</v>
      </c>
      <c r="AM490" s="263">
        <f t="shared" si="161"/>
        <v>3</v>
      </c>
      <c r="AN490" s="87"/>
      <c r="AO490" s="495"/>
      <c r="AP490" s="495"/>
      <c r="AQ490" s="87"/>
      <c r="AR490" s="87"/>
      <c r="AS490" s="19"/>
      <c r="AT490" s="19"/>
      <c r="AU490" s="19"/>
      <c r="AV490" s="19"/>
      <c r="AW490" s="19"/>
      <c r="AX490" s="19"/>
      <c r="AY490" s="19"/>
      <c r="AZ490" s="19"/>
      <c r="BA490" s="19"/>
      <c r="BB490" s="19"/>
      <c r="BC490" s="19"/>
      <c r="BD490" s="19"/>
      <c r="BE490" s="19"/>
      <c r="BF490" s="19"/>
      <c r="BG490" s="19"/>
      <c r="BH490" s="19"/>
      <c r="BI490" s="19"/>
      <c r="BJ490" s="19"/>
      <c r="BK490" s="19"/>
      <c r="BL490" s="19"/>
    </row>
    <row r="491" spans="1:64" ht="30" customHeight="1">
      <c r="A491" s="83"/>
      <c r="B491" s="83"/>
      <c r="C491" s="444"/>
      <c r="D491" s="83"/>
      <c r="E491" s="1379"/>
      <c r="F491" s="239">
        <v>3</v>
      </c>
      <c r="G491" s="1371" t="s">
        <v>902</v>
      </c>
      <c r="H491" s="1287"/>
      <c r="I491" s="1287"/>
      <c r="J491" s="1287"/>
      <c r="K491" s="1287"/>
      <c r="L491" s="1287"/>
      <c r="M491" s="1287"/>
      <c r="N491" s="1287"/>
      <c r="O491" s="1287"/>
      <c r="P491" s="1287"/>
      <c r="Q491" s="1287"/>
      <c r="R491" s="1287"/>
      <c r="S491" s="1287"/>
      <c r="T491" s="1287"/>
      <c r="U491" s="1287"/>
      <c r="V491" s="1287"/>
      <c r="W491" s="1287"/>
      <c r="X491" s="1287"/>
      <c r="Y491" s="1287"/>
      <c r="Z491" s="1287"/>
      <c r="AA491" s="1287"/>
      <c r="AB491" s="1287"/>
      <c r="AC491" s="261"/>
      <c r="AD491" s="270" t="s">
        <v>7</v>
      </c>
      <c r="AE491" s="271"/>
      <c r="AF491" s="272" t="str">
        <f t="shared" si="159"/>
        <v>Baik</v>
      </c>
      <c r="AG491" s="271"/>
      <c r="AH491" s="271"/>
      <c r="AI491" s="271"/>
      <c r="AJ491" s="271"/>
      <c r="AK491" s="263">
        <f t="shared" si="160"/>
        <v>1</v>
      </c>
      <c r="AL491" s="263">
        <f t="shared" si="6"/>
        <v>3</v>
      </c>
      <c r="AM491" s="263">
        <f t="shared" si="161"/>
        <v>3</v>
      </c>
      <c r="AN491" s="87"/>
      <c r="AO491" s="495"/>
      <c r="AP491" s="495"/>
      <c r="AQ491" s="87"/>
      <c r="AR491" s="87"/>
      <c r="AS491" s="19"/>
      <c r="AT491" s="19"/>
      <c r="AU491" s="19"/>
      <c r="AV491" s="19"/>
      <c r="AW491" s="19"/>
      <c r="AX491" s="19"/>
      <c r="AY491" s="19"/>
      <c r="AZ491" s="19"/>
      <c r="BA491" s="19"/>
      <c r="BB491" s="19"/>
      <c r="BC491" s="19"/>
      <c r="BD491" s="19"/>
      <c r="BE491" s="19"/>
      <c r="BF491" s="19"/>
      <c r="BG491" s="19"/>
      <c r="BH491" s="19"/>
      <c r="BI491" s="19"/>
      <c r="BJ491" s="19"/>
      <c r="BK491" s="19"/>
      <c r="BL491" s="19"/>
    </row>
    <row r="492" spans="1:64" ht="19.5" customHeight="1">
      <c r="A492" s="83"/>
      <c r="B492" s="83"/>
      <c r="C492" s="444"/>
      <c r="D492" s="83"/>
      <c r="E492" s="1379"/>
      <c r="F492" s="239">
        <v>4</v>
      </c>
      <c r="G492" s="1386" t="s">
        <v>903</v>
      </c>
      <c r="H492" s="1287"/>
      <c r="I492" s="1287"/>
      <c r="J492" s="1287"/>
      <c r="K492" s="1287"/>
      <c r="L492" s="1287"/>
      <c r="M492" s="1287"/>
      <c r="N492" s="1287"/>
      <c r="O492" s="1287"/>
      <c r="P492" s="1287"/>
      <c r="Q492" s="1287"/>
      <c r="R492" s="1287"/>
      <c r="S492" s="1287"/>
      <c r="T492" s="1287"/>
      <c r="U492" s="1287"/>
      <c r="V492" s="1287"/>
      <c r="W492" s="1287"/>
      <c r="X492" s="1287"/>
      <c r="Y492" s="1287"/>
      <c r="Z492" s="1287"/>
      <c r="AA492" s="1287"/>
      <c r="AB492" s="1287"/>
      <c r="AC492" s="261"/>
      <c r="AD492" s="270" t="s">
        <v>7</v>
      </c>
      <c r="AE492" s="271"/>
      <c r="AF492" s="272" t="str">
        <f t="shared" si="159"/>
        <v>Baik</v>
      </c>
      <c r="AG492" s="271"/>
      <c r="AH492" s="271"/>
      <c r="AI492" s="271"/>
      <c r="AJ492" s="271"/>
      <c r="AK492" s="263">
        <f t="shared" si="160"/>
        <v>1</v>
      </c>
      <c r="AL492" s="263">
        <f t="shared" si="6"/>
        <v>3</v>
      </c>
      <c r="AM492" s="263">
        <f t="shared" si="161"/>
        <v>3</v>
      </c>
      <c r="AN492" s="87"/>
      <c r="AO492" s="495"/>
      <c r="AP492" s="495"/>
      <c r="AQ492" s="87"/>
      <c r="AR492" s="87"/>
      <c r="AS492" s="19"/>
      <c r="AT492" s="19"/>
      <c r="AU492" s="19"/>
      <c r="AV492" s="19"/>
      <c r="AW492" s="19"/>
      <c r="AX492" s="19"/>
      <c r="AY492" s="19"/>
      <c r="AZ492" s="19"/>
      <c r="BA492" s="19"/>
      <c r="BB492" s="19"/>
      <c r="BC492" s="19"/>
      <c r="BD492" s="19"/>
      <c r="BE492" s="19"/>
      <c r="BF492" s="19"/>
      <c r="BG492" s="19"/>
      <c r="BH492" s="19"/>
      <c r="BI492" s="19"/>
      <c r="BJ492" s="19"/>
      <c r="BK492" s="19"/>
      <c r="BL492" s="19"/>
    </row>
    <row r="493" spans="1:64" ht="30" customHeight="1">
      <c r="A493" s="83"/>
      <c r="B493" s="83"/>
      <c r="C493" s="444"/>
      <c r="D493" s="83"/>
      <c r="E493" s="444"/>
      <c r="F493" s="239">
        <v>5</v>
      </c>
      <c r="G493" s="1371" t="s">
        <v>904</v>
      </c>
      <c r="H493" s="1287"/>
      <c r="I493" s="1287"/>
      <c r="J493" s="1287"/>
      <c r="K493" s="1287"/>
      <c r="L493" s="1287"/>
      <c r="M493" s="1287"/>
      <c r="N493" s="1287"/>
      <c r="O493" s="1287"/>
      <c r="P493" s="1287"/>
      <c r="Q493" s="1287"/>
      <c r="R493" s="1287"/>
      <c r="S493" s="1287"/>
      <c r="T493" s="1287"/>
      <c r="U493" s="1287"/>
      <c r="V493" s="1287"/>
      <c r="W493" s="1287"/>
      <c r="X493" s="1287"/>
      <c r="Y493" s="1287"/>
      <c r="Z493" s="1287"/>
      <c r="AA493" s="1287"/>
      <c r="AB493" s="1287"/>
      <c r="AC493" s="261"/>
      <c r="AD493" s="270" t="s">
        <v>7</v>
      </c>
      <c r="AE493" s="262"/>
      <c r="AF493" s="272" t="str">
        <f t="shared" si="159"/>
        <v>Baik</v>
      </c>
      <c r="AG493" s="271"/>
      <c r="AH493" s="271"/>
      <c r="AI493" s="271"/>
      <c r="AJ493" s="262"/>
      <c r="AK493" s="263">
        <f t="shared" si="160"/>
        <v>1</v>
      </c>
      <c r="AL493" s="263">
        <f t="shared" si="6"/>
        <v>3</v>
      </c>
      <c r="AM493" s="263">
        <f t="shared" si="161"/>
        <v>3</v>
      </c>
      <c r="AN493" s="87"/>
      <c r="AO493" s="495"/>
      <c r="AP493" s="495"/>
      <c r="AQ493" s="87"/>
      <c r="AR493" s="87"/>
      <c r="AS493" s="19"/>
      <c r="AT493" s="19"/>
      <c r="AU493" s="19"/>
      <c r="AV493" s="19"/>
      <c r="AW493" s="19"/>
      <c r="AX493" s="19"/>
      <c r="AY493" s="19"/>
      <c r="AZ493" s="19"/>
      <c r="BA493" s="19"/>
      <c r="BB493" s="19"/>
      <c r="BC493" s="19"/>
      <c r="BD493" s="19"/>
      <c r="BE493" s="19"/>
      <c r="BF493" s="19"/>
      <c r="BG493" s="19"/>
      <c r="BH493" s="19"/>
      <c r="BI493" s="19"/>
      <c r="BJ493" s="19"/>
      <c r="BK493" s="19"/>
      <c r="BL493" s="19"/>
    </row>
    <row r="494" spans="1:64" ht="21.75" hidden="1" customHeight="1">
      <c r="A494" s="83"/>
      <c r="B494" s="83"/>
      <c r="C494" s="444"/>
      <c r="D494" s="83"/>
      <c r="E494" s="445"/>
      <c r="F494" s="239"/>
      <c r="G494" s="1371"/>
      <c r="H494" s="1287"/>
      <c r="I494" s="1287"/>
      <c r="J494" s="1287"/>
      <c r="K494" s="1287"/>
      <c r="L494" s="1287"/>
      <c r="M494" s="1287"/>
      <c r="N494" s="1287"/>
      <c r="O494" s="1287"/>
      <c r="P494" s="1287"/>
      <c r="Q494" s="1287"/>
      <c r="R494" s="1287"/>
      <c r="S494" s="1287"/>
      <c r="T494" s="1287"/>
      <c r="U494" s="1287"/>
      <c r="V494" s="1287"/>
      <c r="W494" s="1287"/>
      <c r="X494" s="1287"/>
      <c r="Y494" s="1287"/>
      <c r="Z494" s="1287"/>
      <c r="AA494" s="1287"/>
      <c r="AB494" s="1293"/>
      <c r="AC494" s="261"/>
      <c r="AD494" s="270" t="s">
        <v>7</v>
      </c>
      <c r="AE494" s="262"/>
      <c r="AF494" s="272" t="str">
        <f t="shared" si="159"/>
        <v>Baik</v>
      </c>
      <c r="AG494" s="271"/>
      <c r="AH494" s="271"/>
      <c r="AI494" s="271"/>
      <c r="AJ494" s="262"/>
      <c r="AK494" s="263">
        <f t="shared" si="160"/>
        <v>0</v>
      </c>
      <c r="AL494" s="263">
        <f t="shared" si="6"/>
        <v>3</v>
      </c>
      <c r="AM494" s="263">
        <f t="shared" si="161"/>
        <v>0</v>
      </c>
      <c r="AN494" s="87"/>
      <c r="AO494" s="495"/>
      <c r="AP494" s="495"/>
      <c r="AQ494" s="87"/>
      <c r="AR494" s="87"/>
      <c r="AS494" s="19"/>
      <c r="AT494" s="19"/>
      <c r="AU494" s="19"/>
      <c r="AV494" s="19"/>
      <c r="AW494" s="19"/>
      <c r="AX494" s="19"/>
      <c r="AY494" s="19"/>
      <c r="AZ494" s="19"/>
      <c r="BA494" s="19"/>
      <c r="BB494" s="19"/>
      <c r="BC494" s="19"/>
      <c r="BD494" s="19"/>
      <c r="BE494" s="19"/>
      <c r="BF494" s="19"/>
      <c r="BG494" s="19"/>
      <c r="BH494" s="19"/>
      <c r="BI494" s="19"/>
      <c r="BJ494" s="19"/>
      <c r="BK494" s="19"/>
      <c r="BL494" s="19"/>
    </row>
    <row r="495" spans="1:64" ht="21.75" hidden="1" customHeight="1">
      <c r="A495" s="83"/>
      <c r="B495" s="83"/>
      <c r="C495" s="455"/>
      <c r="D495" s="456"/>
      <c r="E495" s="446"/>
      <c r="F495" s="239"/>
      <c r="G495" s="1387"/>
      <c r="H495" s="1287"/>
      <c r="I495" s="1287"/>
      <c r="J495" s="1287"/>
      <c r="K495" s="1287"/>
      <c r="L495" s="1287"/>
      <c r="M495" s="1287"/>
      <c r="N495" s="1287"/>
      <c r="O495" s="1287"/>
      <c r="P495" s="1287"/>
      <c r="Q495" s="1287"/>
      <c r="R495" s="1287"/>
      <c r="S495" s="1287"/>
      <c r="T495" s="1287"/>
      <c r="U495" s="1287"/>
      <c r="V495" s="1287"/>
      <c r="W495" s="1287"/>
      <c r="X495" s="1287"/>
      <c r="Y495" s="1287"/>
      <c r="Z495" s="1287"/>
      <c r="AA495" s="1287"/>
      <c r="AB495" s="1293"/>
      <c r="AC495" s="344"/>
      <c r="AD495" s="270" t="s">
        <v>7</v>
      </c>
      <c r="AE495" s="262"/>
      <c r="AF495" s="272" t="str">
        <f t="shared" si="159"/>
        <v>Baik</v>
      </c>
      <c r="AG495" s="271"/>
      <c r="AH495" s="271"/>
      <c r="AI495" s="271"/>
      <c r="AJ495" s="357"/>
      <c r="AK495" s="263">
        <f t="shared" si="160"/>
        <v>0</v>
      </c>
      <c r="AL495" s="263">
        <f t="shared" si="6"/>
        <v>3</v>
      </c>
      <c r="AM495" s="263">
        <f t="shared" si="161"/>
        <v>0</v>
      </c>
      <c r="AN495" s="87"/>
      <c r="AO495" s="495"/>
      <c r="AP495" s="495"/>
      <c r="AQ495" s="87"/>
      <c r="AR495" s="87"/>
      <c r="AS495" s="19"/>
      <c r="AT495" s="19"/>
      <c r="AU495" s="19"/>
      <c r="AV495" s="19"/>
      <c r="AW495" s="19"/>
      <c r="AX495" s="19"/>
      <c r="AY495" s="19"/>
      <c r="AZ495" s="19"/>
      <c r="BA495" s="19"/>
      <c r="BB495" s="19"/>
      <c r="BC495" s="19"/>
      <c r="BD495" s="19"/>
      <c r="BE495" s="19"/>
      <c r="BF495" s="19"/>
      <c r="BG495" s="19"/>
      <c r="BH495" s="19"/>
      <c r="BI495" s="19"/>
      <c r="BJ495" s="19"/>
      <c r="BK495" s="19"/>
      <c r="BL495" s="19"/>
    </row>
    <row r="496" spans="1:64" ht="18" hidden="1" customHeight="1">
      <c r="A496" s="83"/>
      <c r="B496" s="83"/>
      <c r="C496" s="444"/>
      <c r="D496" s="83"/>
      <c r="E496" s="444"/>
      <c r="F496" s="383"/>
      <c r="G496" s="1388"/>
      <c r="H496" s="1289"/>
      <c r="I496" s="1289"/>
      <c r="J496" s="1289"/>
      <c r="K496" s="1289"/>
      <c r="L496" s="1289"/>
      <c r="M496" s="1289"/>
      <c r="N496" s="1289"/>
      <c r="O496" s="1289"/>
      <c r="P496" s="1289"/>
      <c r="Q496" s="1289"/>
      <c r="R496" s="1289"/>
      <c r="S496" s="1289"/>
      <c r="T496" s="1289"/>
      <c r="U496" s="1289"/>
      <c r="V496" s="1289"/>
      <c r="W496" s="1289"/>
      <c r="X496" s="1289"/>
      <c r="Y496" s="1289"/>
      <c r="Z496" s="1289"/>
      <c r="AA496" s="1289"/>
      <c r="AB496" s="1385"/>
      <c r="AC496" s="351"/>
      <c r="AD496" s="270" t="s">
        <v>7</v>
      </c>
      <c r="AE496" s="357"/>
      <c r="AF496" s="272" t="str">
        <f t="shared" si="159"/>
        <v>Baik</v>
      </c>
      <c r="AG496" s="271"/>
      <c r="AH496" s="271"/>
      <c r="AI496" s="271"/>
      <c r="AJ496" s="357"/>
      <c r="AK496" s="263">
        <f>SUM(AK489:AK495)</f>
        <v>5</v>
      </c>
      <c r="AL496" s="263">
        <f t="shared" si="6"/>
        <v>3</v>
      </c>
      <c r="AM496" s="263">
        <f>SUM(AM489:AM495)</f>
        <v>15</v>
      </c>
      <c r="AN496" s="337">
        <f>AM496/(AK496*4)*(100)</f>
        <v>75</v>
      </c>
      <c r="AO496" s="503">
        <f>IF(AN496&gt;=83,2,IF(AN496&gt;=33,1,0))</f>
        <v>1</v>
      </c>
      <c r="AP496" s="495"/>
      <c r="AQ496" s="87"/>
      <c r="AR496" s="87"/>
      <c r="AS496" s="19"/>
      <c r="AT496" s="19"/>
      <c r="AU496" s="19"/>
      <c r="AV496" s="19"/>
      <c r="AW496" s="19"/>
      <c r="AX496" s="19"/>
      <c r="AY496" s="19"/>
      <c r="AZ496" s="19"/>
      <c r="BA496" s="19"/>
      <c r="BB496" s="19"/>
      <c r="BC496" s="19"/>
      <c r="BD496" s="19"/>
      <c r="BE496" s="19"/>
      <c r="BF496" s="19"/>
      <c r="BG496" s="19"/>
      <c r="BH496" s="19"/>
      <c r="BI496" s="19"/>
      <c r="BJ496" s="19"/>
      <c r="BK496" s="19"/>
      <c r="BL496" s="19"/>
    </row>
    <row r="497" spans="1:64" ht="30" customHeight="1">
      <c r="A497" s="83"/>
      <c r="B497" s="83"/>
      <c r="C497" s="444"/>
      <c r="D497" s="391" t="s">
        <v>905</v>
      </c>
      <c r="E497" s="1374" t="s">
        <v>906</v>
      </c>
      <c r="F497" s="1287"/>
      <c r="G497" s="1287"/>
      <c r="H497" s="1287"/>
      <c r="I497" s="1287"/>
      <c r="J497" s="1287"/>
      <c r="K497" s="1287"/>
      <c r="L497" s="1287"/>
      <c r="M497" s="1287"/>
      <c r="N497" s="1287"/>
      <c r="O497" s="1287"/>
      <c r="P497" s="1287"/>
      <c r="Q497" s="1287"/>
      <c r="R497" s="1287"/>
      <c r="S497" s="1287"/>
      <c r="T497" s="1287"/>
      <c r="U497" s="1287"/>
      <c r="V497" s="1287"/>
      <c r="W497" s="1287"/>
      <c r="X497" s="1287"/>
      <c r="Y497" s="1287"/>
      <c r="Z497" s="1287"/>
      <c r="AA497" s="1287"/>
      <c r="AB497" s="1287"/>
      <c r="AC497" s="319"/>
      <c r="AD497" s="270"/>
      <c r="AE497" s="273"/>
      <c r="AF497" s="271"/>
      <c r="AG497" s="271"/>
      <c r="AH497" s="271"/>
      <c r="AI497" s="271"/>
      <c r="AJ497" s="357"/>
      <c r="AK497" s="263"/>
      <c r="AL497" s="263" t="str">
        <f t="shared" si="6"/>
        <v>0</v>
      </c>
      <c r="AM497" s="263"/>
      <c r="AN497" s="87"/>
      <c r="AO497" s="495"/>
      <c r="AP497" s="495"/>
      <c r="AQ497" s="87"/>
      <c r="AR497" s="87"/>
      <c r="AS497" s="19"/>
      <c r="AT497" s="19"/>
      <c r="AU497" s="19"/>
      <c r="AV497" s="19"/>
      <c r="AW497" s="19"/>
      <c r="AX497" s="19"/>
      <c r="AY497" s="19"/>
      <c r="AZ497" s="19"/>
      <c r="BA497" s="19"/>
      <c r="BB497" s="19"/>
      <c r="BC497" s="19"/>
      <c r="BD497" s="19"/>
      <c r="BE497" s="19"/>
      <c r="BF497" s="19"/>
      <c r="BG497" s="19"/>
      <c r="BH497" s="19"/>
      <c r="BI497" s="19"/>
      <c r="BJ497" s="19"/>
      <c r="BK497" s="19"/>
      <c r="BL497" s="19"/>
    </row>
    <row r="498" spans="1:64" ht="30" customHeight="1">
      <c r="A498" s="83"/>
      <c r="B498" s="83"/>
      <c r="C498" s="444"/>
      <c r="D498" s="83"/>
      <c r="E498" s="1389" t="s">
        <v>899</v>
      </c>
      <c r="F498" s="388">
        <v>1</v>
      </c>
      <c r="G498" s="1372" t="s">
        <v>907</v>
      </c>
      <c r="H498" s="1312"/>
      <c r="I498" s="1312"/>
      <c r="J498" s="1312"/>
      <c r="K498" s="1312"/>
      <c r="L498" s="1312"/>
      <c r="M498" s="1312"/>
      <c r="N498" s="1312"/>
      <c r="O498" s="1312"/>
      <c r="P498" s="1312"/>
      <c r="Q498" s="1312"/>
      <c r="R498" s="1312"/>
      <c r="S498" s="1312"/>
      <c r="T498" s="1312"/>
      <c r="U498" s="1312"/>
      <c r="V498" s="1312"/>
      <c r="W498" s="1312"/>
      <c r="X498" s="1312"/>
      <c r="Y498" s="1312"/>
      <c r="Z498" s="1312"/>
      <c r="AA498" s="1312"/>
      <c r="AB498" s="1312"/>
      <c r="AC498" s="300"/>
      <c r="AD498" s="270" t="s">
        <v>7</v>
      </c>
      <c r="AE498" s="262"/>
      <c r="AF498" s="272" t="str">
        <f t="shared" ref="AF498:AF504" si="162">IF(AD498="A","Sempurna",IF(AD498="A-","mendekati sempurna",IF(AD498="B+","Baik sekali",IF(AD498="B","Baik",IF(AD498="B-","Memadai, hampir baik",IF(AD498="C+","Memadai, cukup plus",IF(AD498="C","Cukup",IF(AD498="D","Kurang","Tak ada bukti kinerja"))))))))</f>
        <v>Baik</v>
      </c>
      <c r="AG498" s="271"/>
      <c r="AH498" s="271"/>
      <c r="AI498" s="271"/>
      <c r="AJ498" s="262"/>
      <c r="AK498" s="263">
        <f t="shared" ref="AK498:AK503" si="163">COUNTA(G498)</f>
        <v>1</v>
      </c>
      <c r="AL498" s="263">
        <f t="shared" si="6"/>
        <v>3</v>
      </c>
      <c r="AM498" s="263">
        <f t="shared" ref="AM498:AM503" si="164">AK498*AL498</f>
        <v>3</v>
      </c>
      <c r="AN498" s="87"/>
      <c r="AO498" s="495"/>
      <c r="AP498" s="495"/>
      <c r="AQ498" s="87"/>
      <c r="AR498" s="87"/>
      <c r="AS498" s="19"/>
      <c r="AT498" s="19"/>
      <c r="AU498" s="19"/>
      <c r="AV498" s="19"/>
      <c r="AW498" s="19"/>
      <c r="AX498" s="19"/>
      <c r="AY498" s="19"/>
      <c r="AZ498" s="19"/>
      <c r="BA498" s="19"/>
      <c r="BB498" s="19"/>
      <c r="BC498" s="19"/>
      <c r="BD498" s="19"/>
      <c r="BE498" s="19"/>
      <c r="BF498" s="19"/>
      <c r="BG498" s="19"/>
      <c r="BH498" s="19"/>
      <c r="BI498" s="19"/>
      <c r="BJ498" s="19"/>
      <c r="BK498" s="19"/>
      <c r="BL498" s="19"/>
    </row>
    <row r="499" spans="1:64" ht="19.5" customHeight="1">
      <c r="A499" s="83"/>
      <c r="B499" s="83"/>
      <c r="C499" s="444"/>
      <c r="D499" s="83"/>
      <c r="E499" s="1379"/>
      <c r="F499" s="239">
        <v>2</v>
      </c>
      <c r="G499" s="1371" t="s">
        <v>908</v>
      </c>
      <c r="H499" s="1287"/>
      <c r="I499" s="1287"/>
      <c r="J499" s="1287"/>
      <c r="K499" s="1287"/>
      <c r="L499" s="1287"/>
      <c r="M499" s="1287"/>
      <c r="N499" s="1287"/>
      <c r="O499" s="1287"/>
      <c r="P499" s="1287"/>
      <c r="Q499" s="1287"/>
      <c r="R499" s="1287"/>
      <c r="S499" s="1287"/>
      <c r="T499" s="1287"/>
      <c r="U499" s="1287"/>
      <c r="V499" s="1287"/>
      <c r="W499" s="1287"/>
      <c r="X499" s="1287"/>
      <c r="Y499" s="1287"/>
      <c r="Z499" s="1287"/>
      <c r="AA499" s="1287"/>
      <c r="AB499" s="1287"/>
      <c r="AC499" s="261"/>
      <c r="AD499" s="270" t="s">
        <v>7</v>
      </c>
      <c r="AE499" s="262"/>
      <c r="AF499" s="272" t="str">
        <f t="shared" si="162"/>
        <v>Baik</v>
      </c>
      <c r="AG499" s="271"/>
      <c r="AH499" s="271"/>
      <c r="AI499" s="271"/>
      <c r="AJ499" s="262"/>
      <c r="AK499" s="263">
        <f t="shared" si="163"/>
        <v>1</v>
      </c>
      <c r="AL499" s="263">
        <f t="shared" si="6"/>
        <v>3</v>
      </c>
      <c r="AM499" s="263">
        <f t="shared" si="164"/>
        <v>3</v>
      </c>
      <c r="AN499" s="87"/>
      <c r="AO499" s="495"/>
      <c r="AP499" s="495"/>
      <c r="AQ499" s="87"/>
      <c r="AR499" s="87"/>
      <c r="AS499" s="19"/>
      <c r="AT499" s="19"/>
      <c r="AU499" s="19"/>
      <c r="AV499" s="19"/>
      <c r="AW499" s="19"/>
      <c r="AX499" s="19"/>
      <c r="AY499" s="19"/>
      <c r="AZ499" s="19"/>
      <c r="BA499" s="19"/>
      <c r="BB499" s="19"/>
      <c r="BC499" s="19"/>
      <c r="BD499" s="19"/>
      <c r="BE499" s="19"/>
      <c r="BF499" s="19"/>
      <c r="BG499" s="19"/>
      <c r="BH499" s="19"/>
      <c r="BI499" s="19"/>
      <c r="BJ499" s="19"/>
      <c r="BK499" s="19"/>
      <c r="BL499" s="19"/>
    </row>
    <row r="500" spans="1:64" ht="19.5" customHeight="1">
      <c r="A500" s="83"/>
      <c r="B500" s="83"/>
      <c r="C500" s="444"/>
      <c r="D500" s="83"/>
      <c r="E500" s="1379"/>
      <c r="F500" s="275">
        <v>3</v>
      </c>
      <c r="G500" s="1371" t="s">
        <v>909</v>
      </c>
      <c r="H500" s="1287"/>
      <c r="I500" s="1287"/>
      <c r="J500" s="1287"/>
      <c r="K500" s="1287"/>
      <c r="L500" s="1287"/>
      <c r="M500" s="1287"/>
      <c r="N500" s="1287"/>
      <c r="O500" s="1287"/>
      <c r="P500" s="1287"/>
      <c r="Q500" s="1287"/>
      <c r="R500" s="1287"/>
      <c r="S500" s="1287"/>
      <c r="T500" s="1287"/>
      <c r="U500" s="1287"/>
      <c r="V500" s="1287"/>
      <c r="W500" s="1287"/>
      <c r="X500" s="1287"/>
      <c r="Y500" s="1287"/>
      <c r="Z500" s="1287"/>
      <c r="AA500" s="1287"/>
      <c r="AB500" s="1293"/>
      <c r="AC500" s="261"/>
      <c r="AD500" s="270" t="s">
        <v>7</v>
      </c>
      <c r="AE500" s="262"/>
      <c r="AF500" s="272" t="str">
        <f t="shared" si="162"/>
        <v>Baik</v>
      </c>
      <c r="AG500" s="271"/>
      <c r="AH500" s="271"/>
      <c r="AI500" s="271"/>
      <c r="AJ500" s="262"/>
      <c r="AK500" s="263">
        <f t="shared" si="163"/>
        <v>1</v>
      </c>
      <c r="AL500" s="263">
        <f t="shared" si="6"/>
        <v>3</v>
      </c>
      <c r="AM500" s="263">
        <f t="shared" si="164"/>
        <v>3</v>
      </c>
      <c r="AN500" s="87"/>
      <c r="AO500" s="495"/>
      <c r="AP500" s="495"/>
      <c r="AQ500" s="87"/>
      <c r="AR500" s="87"/>
      <c r="AS500" s="19"/>
      <c r="AT500" s="19"/>
      <c r="AU500" s="19"/>
      <c r="AV500" s="19"/>
      <c r="AW500" s="19"/>
      <c r="AX500" s="19"/>
      <c r="AY500" s="19"/>
      <c r="AZ500" s="19"/>
      <c r="BA500" s="19"/>
      <c r="BB500" s="19"/>
      <c r="BC500" s="19"/>
      <c r="BD500" s="19"/>
      <c r="BE500" s="19"/>
      <c r="BF500" s="19"/>
      <c r="BG500" s="19"/>
      <c r="BH500" s="19"/>
      <c r="BI500" s="19"/>
      <c r="BJ500" s="19"/>
      <c r="BK500" s="19"/>
      <c r="BL500" s="19"/>
    </row>
    <row r="501" spans="1:64" ht="30" customHeight="1">
      <c r="A501" s="83"/>
      <c r="B501" s="83"/>
      <c r="C501" s="472"/>
      <c r="D501" s="511"/>
      <c r="E501" s="1390"/>
      <c r="F501" s="315">
        <v>4</v>
      </c>
      <c r="G501" s="1382" t="s">
        <v>910</v>
      </c>
      <c r="H501" s="1383"/>
      <c r="I501" s="1383"/>
      <c r="J501" s="1383"/>
      <c r="K501" s="1383"/>
      <c r="L501" s="1383"/>
      <c r="M501" s="1383"/>
      <c r="N501" s="1383"/>
      <c r="O501" s="1383"/>
      <c r="P501" s="1383"/>
      <c r="Q501" s="1383"/>
      <c r="R501" s="1383"/>
      <c r="S501" s="1383"/>
      <c r="T501" s="1383"/>
      <c r="U501" s="1383"/>
      <c r="V501" s="1383"/>
      <c r="W501" s="1383"/>
      <c r="X501" s="1383"/>
      <c r="Y501" s="1383"/>
      <c r="Z501" s="1383"/>
      <c r="AA501" s="1383"/>
      <c r="AB501" s="1383"/>
      <c r="AC501" s="329"/>
      <c r="AD501" s="270" t="s">
        <v>7</v>
      </c>
      <c r="AE501" s="262"/>
      <c r="AF501" s="272" t="str">
        <f t="shared" si="162"/>
        <v>Baik</v>
      </c>
      <c r="AG501" s="271"/>
      <c r="AH501" s="271"/>
      <c r="AI501" s="271"/>
      <c r="AJ501" s="262"/>
      <c r="AK501" s="263">
        <f t="shared" si="163"/>
        <v>1</v>
      </c>
      <c r="AL501" s="263">
        <f t="shared" si="6"/>
        <v>3</v>
      </c>
      <c r="AM501" s="263">
        <f t="shared" si="164"/>
        <v>3</v>
      </c>
      <c r="AN501" s="87"/>
      <c r="AO501" s="495"/>
      <c r="AP501" s="495"/>
      <c r="AQ501" s="87"/>
      <c r="AR501" s="87"/>
      <c r="AS501" s="19"/>
      <c r="AT501" s="19"/>
      <c r="AU501" s="19"/>
      <c r="AV501" s="19"/>
      <c r="AW501" s="19"/>
      <c r="AX501" s="19"/>
      <c r="AY501" s="19"/>
      <c r="AZ501" s="19"/>
      <c r="BA501" s="19"/>
      <c r="BB501" s="19"/>
      <c r="BC501" s="19"/>
      <c r="BD501" s="19"/>
      <c r="BE501" s="19"/>
      <c r="BF501" s="19"/>
      <c r="BG501" s="19"/>
      <c r="BH501" s="19"/>
      <c r="BI501" s="19"/>
      <c r="BJ501" s="19"/>
      <c r="BK501" s="19"/>
      <c r="BL501" s="19"/>
    </row>
    <row r="502" spans="1:64" ht="21.75" hidden="1" customHeight="1">
      <c r="A502" s="83"/>
      <c r="B502" s="83"/>
      <c r="C502" s="444"/>
      <c r="D502" s="83"/>
      <c r="E502" s="430"/>
      <c r="F502" s="267"/>
      <c r="G502" s="1372"/>
      <c r="H502" s="1312"/>
      <c r="I502" s="1312"/>
      <c r="J502" s="1312"/>
      <c r="K502" s="1312"/>
      <c r="L502" s="1312"/>
      <c r="M502" s="1312"/>
      <c r="N502" s="1312"/>
      <c r="O502" s="1312"/>
      <c r="P502" s="1312"/>
      <c r="Q502" s="1312"/>
      <c r="R502" s="1312"/>
      <c r="S502" s="1312"/>
      <c r="T502" s="1312"/>
      <c r="U502" s="1312"/>
      <c r="V502" s="1312"/>
      <c r="W502" s="1312"/>
      <c r="X502" s="1312"/>
      <c r="Y502" s="1312"/>
      <c r="Z502" s="1312"/>
      <c r="AA502" s="1312"/>
      <c r="AB502" s="1313"/>
      <c r="AC502" s="300"/>
      <c r="AD502" s="270" t="s">
        <v>7</v>
      </c>
      <c r="AE502" s="262"/>
      <c r="AF502" s="272" t="str">
        <f t="shared" si="162"/>
        <v>Baik</v>
      </c>
      <c r="AG502" s="271"/>
      <c r="AH502" s="271"/>
      <c r="AI502" s="271"/>
      <c r="AJ502" s="262"/>
      <c r="AK502" s="263">
        <f t="shared" si="163"/>
        <v>0</v>
      </c>
      <c r="AL502" s="263">
        <f t="shared" si="6"/>
        <v>3</v>
      </c>
      <c r="AM502" s="263">
        <f t="shared" si="164"/>
        <v>0</v>
      </c>
      <c r="AN502" s="87"/>
      <c r="AO502" s="495"/>
      <c r="AP502" s="495"/>
      <c r="AQ502" s="87"/>
      <c r="AR502" s="87"/>
      <c r="AS502" s="19"/>
      <c r="AT502" s="19"/>
      <c r="AU502" s="19"/>
      <c r="AV502" s="19"/>
      <c r="AW502" s="19"/>
      <c r="AX502" s="19"/>
      <c r="AY502" s="19"/>
      <c r="AZ502" s="19"/>
      <c r="BA502" s="19"/>
      <c r="BB502" s="19"/>
      <c r="BC502" s="19"/>
      <c r="BD502" s="19"/>
      <c r="BE502" s="19"/>
      <c r="BF502" s="19"/>
      <c r="BG502" s="19"/>
      <c r="BH502" s="19"/>
      <c r="BI502" s="19"/>
      <c r="BJ502" s="19"/>
      <c r="BK502" s="19"/>
      <c r="BL502" s="19"/>
    </row>
    <row r="503" spans="1:64" ht="21.75" hidden="1" customHeight="1">
      <c r="A503" s="83"/>
      <c r="B503" s="83"/>
      <c r="C503" s="472"/>
      <c r="D503" s="511"/>
      <c r="E503" s="473"/>
      <c r="F503" s="315"/>
      <c r="G503" s="1382"/>
      <c r="H503" s="1383"/>
      <c r="I503" s="1383"/>
      <c r="J503" s="1383"/>
      <c r="K503" s="1383"/>
      <c r="L503" s="1383"/>
      <c r="M503" s="1383"/>
      <c r="N503" s="1383"/>
      <c r="O503" s="1383"/>
      <c r="P503" s="1383"/>
      <c r="Q503" s="1383"/>
      <c r="R503" s="1383"/>
      <c r="S503" s="1383"/>
      <c r="T503" s="1383"/>
      <c r="U503" s="1383"/>
      <c r="V503" s="1383"/>
      <c r="W503" s="1383"/>
      <c r="X503" s="1383"/>
      <c r="Y503" s="1383"/>
      <c r="Z503" s="1383"/>
      <c r="AA503" s="1383"/>
      <c r="AB503" s="1384"/>
      <c r="AC503" s="329"/>
      <c r="AD503" s="270" t="s">
        <v>7</v>
      </c>
      <c r="AE503" s="262"/>
      <c r="AF503" s="272" t="str">
        <f t="shared" si="162"/>
        <v>Baik</v>
      </c>
      <c r="AG503" s="271"/>
      <c r="AH503" s="271"/>
      <c r="AI503" s="271"/>
      <c r="AJ503" s="262"/>
      <c r="AK503" s="263">
        <f t="shared" si="163"/>
        <v>0</v>
      </c>
      <c r="AL503" s="263">
        <f t="shared" si="6"/>
        <v>3</v>
      </c>
      <c r="AM503" s="263">
        <f t="shared" si="164"/>
        <v>0</v>
      </c>
      <c r="AN503" s="87"/>
      <c r="AO503" s="495"/>
      <c r="AP503" s="495"/>
      <c r="AQ503" s="87"/>
      <c r="AR503" s="87"/>
      <c r="AS503" s="19"/>
      <c r="AT503" s="19"/>
      <c r="AU503" s="19"/>
      <c r="AV503" s="19"/>
      <c r="AW503" s="19"/>
      <c r="AX503" s="19"/>
      <c r="AY503" s="19"/>
      <c r="AZ503" s="19"/>
      <c r="BA503" s="19"/>
      <c r="BB503" s="19"/>
      <c r="BC503" s="19"/>
      <c r="BD503" s="19"/>
      <c r="BE503" s="19"/>
      <c r="BF503" s="19"/>
      <c r="BG503" s="19"/>
      <c r="BH503" s="19"/>
      <c r="BI503" s="19"/>
      <c r="BJ503" s="19"/>
      <c r="BK503" s="19"/>
      <c r="BL503" s="19"/>
    </row>
    <row r="504" spans="1:64" ht="18" hidden="1" customHeight="1">
      <c r="A504" s="83"/>
      <c r="B504" s="83"/>
      <c r="C504" s="444"/>
      <c r="D504" s="83"/>
      <c r="E504" s="430"/>
      <c r="F504" s="257"/>
      <c r="G504" s="1375"/>
      <c r="H504" s="1289"/>
      <c r="I504" s="1289"/>
      <c r="J504" s="1289"/>
      <c r="K504" s="1289"/>
      <c r="L504" s="1289"/>
      <c r="M504" s="1289"/>
      <c r="N504" s="1289"/>
      <c r="O504" s="1289"/>
      <c r="P504" s="1289"/>
      <c r="Q504" s="1289"/>
      <c r="R504" s="1289"/>
      <c r="S504" s="1289"/>
      <c r="T504" s="1289"/>
      <c r="U504" s="1289"/>
      <c r="V504" s="1289"/>
      <c r="W504" s="1289"/>
      <c r="X504" s="1289"/>
      <c r="Y504" s="1289"/>
      <c r="Z504" s="1289"/>
      <c r="AA504" s="1289"/>
      <c r="AB504" s="1385"/>
      <c r="AC504" s="331"/>
      <c r="AD504" s="270" t="s">
        <v>7</v>
      </c>
      <c r="AE504" s="262"/>
      <c r="AF504" s="272" t="str">
        <f t="shared" si="162"/>
        <v>Baik</v>
      </c>
      <c r="AG504" s="271"/>
      <c r="AH504" s="271"/>
      <c r="AI504" s="271"/>
      <c r="AJ504" s="262"/>
      <c r="AK504" s="263">
        <f>SUM(AK498:AK503)</f>
        <v>4</v>
      </c>
      <c r="AL504" s="263">
        <f t="shared" si="6"/>
        <v>3</v>
      </c>
      <c r="AM504" s="263">
        <f>SUM(AM498:AM503)</f>
        <v>12</v>
      </c>
      <c r="AN504" s="337">
        <f>AM504/(AK504*4)*(100)</f>
        <v>75</v>
      </c>
      <c r="AO504" s="503">
        <f>IF(AN504&gt;=83,2,IF(AN504&gt;=33,1,0))</f>
        <v>1</v>
      </c>
      <c r="AP504" s="495"/>
      <c r="AQ504" s="87"/>
      <c r="AR504" s="87"/>
      <c r="AS504" s="19"/>
      <c r="AT504" s="19"/>
      <c r="AU504" s="19"/>
      <c r="AV504" s="19"/>
      <c r="AW504" s="19"/>
      <c r="AX504" s="19"/>
      <c r="AY504" s="19"/>
      <c r="AZ504" s="19"/>
      <c r="BA504" s="19"/>
      <c r="BB504" s="19"/>
      <c r="BC504" s="19"/>
      <c r="BD504" s="19"/>
      <c r="BE504" s="19"/>
      <c r="BF504" s="19"/>
      <c r="BG504" s="19"/>
      <c r="BH504" s="19"/>
      <c r="BI504" s="19"/>
      <c r="BJ504" s="19"/>
      <c r="BK504" s="19"/>
      <c r="BL504" s="19"/>
    </row>
    <row r="505" spans="1:64" ht="24" customHeight="1">
      <c r="A505" s="83"/>
      <c r="B505" s="83"/>
      <c r="C505" s="444"/>
      <c r="D505" s="391" t="s">
        <v>911</v>
      </c>
      <c r="E505" s="1374" t="s">
        <v>912</v>
      </c>
      <c r="F505" s="1287"/>
      <c r="G505" s="1287"/>
      <c r="H505" s="1287"/>
      <c r="I505" s="1287"/>
      <c r="J505" s="1287"/>
      <c r="K505" s="1287"/>
      <c r="L505" s="1287"/>
      <c r="M505" s="1287"/>
      <c r="N505" s="1287"/>
      <c r="O505" s="1287"/>
      <c r="P505" s="1287"/>
      <c r="Q505" s="1287"/>
      <c r="R505" s="1287"/>
      <c r="S505" s="1287"/>
      <c r="T505" s="1287"/>
      <c r="U505" s="1287"/>
      <c r="V505" s="1287"/>
      <c r="W505" s="1287"/>
      <c r="X505" s="1287"/>
      <c r="Y505" s="1287"/>
      <c r="Z505" s="1287"/>
      <c r="AA505" s="1287"/>
      <c r="AB505" s="1287"/>
      <c r="AC505" s="494"/>
      <c r="AD505" s="270"/>
      <c r="AE505" s="273"/>
      <c r="AF505" s="271"/>
      <c r="AG505" s="271"/>
      <c r="AH505" s="271"/>
      <c r="AI505" s="271"/>
      <c r="AJ505" s="262"/>
      <c r="AK505" s="263"/>
      <c r="AL505" s="263" t="str">
        <f t="shared" si="6"/>
        <v>0</v>
      </c>
      <c r="AM505" s="263"/>
      <c r="AN505" s="87"/>
      <c r="AO505" s="495"/>
      <c r="AP505" s="495"/>
      <c r="AQ505" s="87"/>
      <c r="AR505" s="87"/>
      <c r="AS505" s="19"/>
      <c r="AT505" s="19"/>
      <c r="AU505" s="19"/>
      <c r="AV505" s="19"/>
      <c r="AW505" s="19"/>
      <c r="AX505" s="19"/>
      <c r="AY505" s="19"/>
      <c r="AZ505" s="19"/>
      <c r="BA505" s="19"/>
      <c r="BB505" s="19"/>
      <c r="BC505" s="19"/>
      <c r="BD505" s="19"/>
      <c r="BE505" s="19"/>
      <c r="BF505" s="19"/>
      <c r="BG505" s="19"/>
      <c r="BH505" s="19"/>
      <c r="BI505" s="19"/>
      <c r="BJ505" s="19"/>
      <c r="BK505" s="19"/>
      <c r="BL505" s="19"/>
    </row>
    <row r="506" spans="1:64" ht="30" customHeight="1">
      <c r="A506" s="83"/>
      <c r="B506" s="83"/>
      <c r="C506" s="444"/>
      <c r="D506" s="83"/>
      <c r="E506" s="1378" t="s">
        <v>892</v>
      </c>
      <c r="F506" s="388">
        <v>1</v>
      </c>
      <c r="G506" s="1372" t="s">
        <v>913</v>
      </c>
      <c r="H506" s="1312"/>
      <c r="I506" s="1312"/>
      <c r="J506" s="1312"/>
      <c r="K506" s="1312"/>
      <c r="L506" s="1312"/>
      <c r="M506" s="1312"/>
      <c r="N506" s="1312"/>
      <c r="O506" s="1312"/>
      <c r="P506" s="1312"/>
      <c r="Q506" s="1312"/>
      <c r="R506" s="1312"/>
      <c r="S506" s="1312"/>
      <c r="T506" s="1312"/>
      <c r="U506" s="1312"/>
      <c r="V506" s="1312"/>
      <c r="W506" s="1312"/>
      <c r="X506" s="1312"/>
      <c r="Y506" s="1312"/>
      <c r="Z506" s="1312"/>
      <c r="AA506" s="1312"/>
      <c r="AB506" s="1312"/>
      <c r="AC506" s="300"/>
      <c r="AD506" s="270" t="s">
        <v>7</v>
      </c>
      <c r="AE506" s="262"/>
      <c r="AF506" s="272" t="str">
        <f t="shared" ref="AF506:AF512" si="165">IF(AD506="A","Sempurna",IF(AD506="A-","mendekati sempurna",IF(AD506="B+","Baik sekali",IF(AD506="B","Baik",IF(AD506="B-","Memadai, hampir baik",IF(AD506="C+","Memadai, cukup plus",IF(AD506="C","Cukup",IF(AD506="D","Kurang","Tak ada bukti kinerja"))))))))</f>
        <v>Baik</v>
      </c>
      <c r="AG506" s="271"/>
      <c r="AH506" s="271"/>
      <c r="AI506" s="271"/>
      <c r="AJ506" s="262"/>
      <c r="AK506" s="263">
        <f t="shared" ref="AK506:AK509" si="166">COUNTA(G506)</f>
        <v>1</v>
      </c>
      <c r="AL506" s="263">
        <f t="shared" si="6"/>
        <v>3</v>
      </c>
      <c r="AM506" s="263">
        <f t="shared" ref="AM506:AM511" si="167">AK506*AL506</f>
        <v>3</v>
      </c>
      <c r="AN506" s="87"/>
      <c r="AO506" s="495"/>
      <c r="AP506" s="495"/>
      <c r="AQ506" s="87"/>
      <c r="AR506" s="87"/>
      <c r="AS506" s="19"/>
      <c r="AT506" s="19"/>
      <c r="AU506" s="19"/>
      <c r="AV506" s="19"/>
      <c r="AW506" s="19"/>
      <c r="AX506" s="19"/>
      <c r="AY506" s="19"/>
      <c r="AZ506" s="19"/>
      <c r="BA506" s="19"/>
      <c r="BB506" s="19"/>
      <c r="BC506" s="19"/>
      <c r="BD506" s="19"/>
      <c r="BE506" s="19"/>
      <c r="BF506" s="19"/>
      <c r="BG506" s="19"/>
      <c r="BH506" s="19"/>
      <c r="BI506" s="19"/>
      <c r="BJ506" s="19"/>
      <c r="BK506" s="19"/>
      <c r="BL506" s="19"/>
    </row>
    <row r="507" spans="1:64" ht="21.75" customHeight="1">
      <c r="A507" s="83"/>
      <c r="B507" s="83"/>
      <c r="C507" s="444"/>
      <c r="D507" s="83"/>
      <c r="E507" s="1379"/>
      <c r="F507" s="239">
        <v>2</v>
      </c>
      <c r="G507" s="1371" t="s">
        <v>914</v>
      </c>
      <c r="H507" s="1287"/>
      <c r="I507" s="1287"/>
      <c r="J507" s="1287"/>
      <c r="K507" s="1287"/>
      <c r="L507" s="1287"/>
      <c r="M507" s="1287"/>
      <c r="N507" s="1287"/>
      <c r="O507" s="1287"/>
      <c r="P507" s="1287"/>
      <c r="Q507" s="1287"/>
      <c r="R507" s="1287"/>
      <c r="S507" s="1287"/>
      <c r="T507" s="1287"/>
      <c r="U507" s="1287"/>
      <c r="V507" s="1287"/>
      <c r="W507" s="1287"/>
      <c r="X507" s="1287"/>
      <c r="Y507" s="1287"/>
      <c r="Z507" s="1287"/>
      <c r="AA507" s="1287"/>
      <c r="AB507" s="1287"/>
      <c r="AC507" s="261"/>
      <c r="AD507" s="270" t="s">
        <v>7</v>
      </c>
      <c r="AE507" s="262"/>
      <c r="AF507" s="272" t="str">
        <f t="shared" si="165"/>
        <v>Baik</v>
      </c>
      <c r="AG507" s="271"/>
      <c r="AH507" s="271"/>
      <c r="AI507" s="271"/>
      <c r="AJ507" s="262"/>
      <c r="AK507" s="263">
        <f t="shared" si="166"/>
        <v>1</v>
      </c>
      <c r="AL507" s="263">
        <f t="shared" si="6"/>
        <v>3</v>
      </c>
      <c r="AM507" s="263">
        <f t="shared" si="167"/>
        <v>3</v>
      </c>
      <c r="AN507" s="87"/>
      <c r="AO507" s="495"/>
      <c r="AP507" s="495"/>
      <c r="AQ507" s="87"/>
      <c r="AR507" s="87"/>
      <c r="AS507" s="19"/>
      <c r="AT507" s="19"/>
      <c r="AU507" s="19"/>
      <c r="AV507" s="19"/>
      <c r="AW507" s="19"/>
      <c r="AX507" s="19"/>
      <c r="AY507" s="19"/>
      <c r="AZ507" s="19"/>
      <c r="BA507" s="19"/>
      <c r="BB507" s="19"/>
      <c r="BC507" s="19"/>
      <c r="BD507" s="19"/>
      <c r="BE507" s="19"/>
      <c r="BF507" s="19"/>
      <c r="BG507" s="19"/>
      <c r="BH507" s="19"/>
      <c r="BI507" s="19"/>
      <c r="BJ507" s="19"/>
      <c r="BK507" s="19"/>
      <c r="BL507" s="19"/>
    </row>
    <row r="508" spans="1:64" ht="30" customHeight="1">
      <c r="A508" s="83"/>
      <c r="B508" s="83"/>
      <c r="C508" s="444"/>
      <c r="D508" s="83"/>
      <c r="E508" s="1379"/>
      <c r="F508" s="239">
        <v>3</v>
      </c>
      <c r="G508" s="1371" t="s">
        <v>915</v>
      </c>
      <c r="H508" s="1287"/>
      <c r="I508" s="1287"/>
      <c r="J508" s="1287"/>
      <c r="K508" s="1287"/>
      <c r="L508" s="1287"/>
      <c r="M508" s="1287"/>
      <c r="N508" s="1287"/>
      <c r="O508" s="1287"/>
      <c r="P508" s="1287"/>
      <c r="Q508" s="1287"/>
      <c r="R508" s="1287"/>
      <c r="S508" s="1287"/>
      <c r="T508" s="1287"/>
      <c r="U508" s="1287"/>
      <c r="V508" s="1287"/>
      <c r="W508" s="1287"/>
      <c r="X508" s="1287"/>
      <c r="Y508" s="1287"/>
      <c r="Z508" s="1287"/>
      <c r="AA508" s="1287"/>
      <c r="AB508" s="1287"/>
      <c r="AC508" s="261"/>
      <c r="AD508" s="270" t="s">
        <v>7</v>
      </c>
      <c r="AE508" s="262"/>
      <c r="AF508" s="272" t="str">
        <f t="shared" si="165"/>
        <v>Baik</v>
      </c>
      <c r="AG508" s="271"/>
      <c r="AH508" s="271"/>
      <c r="AI508" s="271"/>
      <c r="AJ508" s="262"/>
      <c r="AK508" s="263">
        <f t="shared" si="166"/>
        <v>1</v>
      </c>
      <c r="AL508" s="263">
        <f t="shared" si="6"/>
        <v>3</v>
      </c>
      <c r="AM508" s="263">
        <f t="shared" si="167"/>
        <v>3</v>
      </c>
      <c r="AN508" s="87"/>
      <c r="AO508" s="495"/>
      <c r="AP508" s="495"/>
      <c r="AQ508" s="87"/>
      <c r="AR508" s="87"/>
      <c r="AS508" s="19"/>
      <c r="AT508" s="19"/>
      <c r="AU508" s="19"/>
      <c r="AV508" s="19"/>
      <c r="AW508" s="19"/>
      <c r="AX508" s="19"/>
      <c r="AY508" s="19"/>
      <c r="AZ508" s="19"/>
      <c r="BA508" s="19"/>
      <c r="BB508" s="19"/>
      <c r="BC508" s="19"/>
      <c r="BD508" s="19"/>
      <c r="BE508" s="19"/>
      <c r="BF508" s="19"/>
      <c r="BG508" s="19"/>
      <c r="BH508" s="19"/>
      <c r="BI508" s="19"/>
      <c r="BJ508" s="19"/>
      <c r="BK508" s="19"/>
      <c r="BL508" s="19"/>
    </row>
    <row r="509" spans="1:64" ht="30" customHeight="1">
      <c r="A509" s="83"/>
      <c r="B509" s="83"/>
      <c r="C509" s="455"/>
      <c r="D509" s="456"/>
      <c r="E509" s="1380"/>
      <c r="F509" s="239">
        <v>4</v>
      </c>
      <c r="G509" s="1371" t="s">
        <v>916</v>
      </c>
      <c r="H509" s="1287"/>
      <c r="I509" s="1287"/>
      <c r="J509" s="1287"/>
      <c r="K509" s="1287"/>
      <c r="L509" s="1287"/>
      <c r="M509" s="1287"/>
      <c r="N509" s="1287"/>
      <c r="O509" s="1287"/>
      <c r="P509" s="1287"/>
      <c r="Q509" s="1287"/>
      <c r="R509" s="1287"/>
      <c r="S509" s="1287"/>
      <c r="T509" s="1287"/>
      <c r="U509" s="1287"/>
      <c r="V509" s="1287"/>
      <c r="W509" s="1287"/>
      <c r="X509" s="1287"/>
      <c r="Y509" s="1287"/>
      <c r="Z509" s="1287"/>
      <c r="AA509" s="1287"/>
      <c r="AB509" s="1287"/>
      <c r="AC509" s="261"/>
      <c r="AD509" s="270" t="s">
        <v>7</v>
      </c>
      <c r="AE509" s="262"/>
      <c r="AF509" s="272" t="str">
        <f t="shared" si="165"/>
        <v>Baik</v>
      </c>
      <c r="AG509" s="271"/>
      <c r="AH509" s="271"/>
      <c r="AI509" s="271"/>
      <c r="AJ509" s="262"/>
      <c r="AK509" s="263">
        <f t="shared" si="166"/>
        <v>1</v>
      </c>
      <c r="AL509" s="263">
        <f t="shared" si="6"/>
        <v>3</v>
      </c>
      <c r="AM509" s="263">
        <f t="shared" si="167"/>
        <v>3</v>
      </c>
      <c r="AN509" s="87"/>
      <c r="AO509" s="495"/>
      <c r="AP509" s="495"/>
      <c r="AQ509" s="87"/>
      <c r="AR509" s="87"/>
      <c r="AS509" s="19"/>
      <c r="AT509" s="19"/>
      <c r="AU509" s="19"/>
      <c r="AV509" s="19"/>
      <c r="AW509" s="19"/>
      <c r="AX509" s="19"/>
      <c r="AY509" s="19"/>
      <c r="AZ509" s="19"/>
      <c r="BA509" s="19"/>
      <c r="BB509" s="19"/>
      <c r="BC509" s="19"/>
      <c r="BD509" s="19"/>
      <c r="BE509" s="19"/>
      <c r="BF509" s="19"/>
      <c r="BG509" s="19"/>
      <c r="BH509" s="19"/>
      <c r="BI509" s="19"/>
      <c r="BJ509" s="19"/>
      <c r="BK509" s="19"/>
      <c r="BL509" s="19"/>
    </row>
    <row r="510" spans="1:64" ht="21.75" hidden="1" customHeight="1">
      <c r="A510" s="83"/>
      <c r="B510" s="83"/>
      <c r="C510" s="444"/>
      <c r="D510" s="83"/>
      <c r="E510" s="510"/>
      <c r="F510" s="388"/>
      <c r="G510" s="19"/>
      <c r="H510" s="19"/>
      <c r="I510" s="19"/>
      <c r="J510" s="19"/>
      <c r="K510" s="19"/>
      <c r="L510" s="19"/>
      <c r="M510" s="19"/>
      <c r="N510" s="19"/>
      <c r="O510" s="19"/>
      <c r="P510" s="19"/>
      <c r="Q510" s="19"/>
      <c r="R510" s="19"/>
      <c r="S510" s="19"/>
      <c r="T510" s="19"/>
      <c r="U510" s="19"/>
      <c r="V510" s="19"/>
      <c r="W510" s="19"/>
      <c r="X510" s="19"/>
      <c r="Y510" s="19"/>
      <c r="Z510" s="19"/>
      <c r="AA510" s="19"/>
      <c r="AB510" s="19"/>
      <c r="AC510" s="300"/>
      <c r="AD510" s="270" t="s">
        <v>7</v>
      </c>
      <c r="AE510" s="262"/>
      <c r="AF510" s="272" t="str">
        <f t="shared" si="165"/>
        <v>Baik</v>
      </c>
      <c r="AG510" s="271"/>
      <c r="AH510" s="271"/>
      <c r="AI510" s="271"/>
      <c r="AJ510" s="262"/>
      <c r="AK510" s="263">
        <f t="shared" ref="AK510:AK511" si="168">COUNTA(G511)</f>
        <v>0</v>
      </c>
      <c r="AL510" s="263">
        <f t="shared" si="6"/>
        <v>3</v>
      </c>
      <c r="AM510" s="263">
        <f t="shared" si="167"/>
        <v>0</v>
      </c>
      <c r="AN510" s="87"/>
      <c r="AO510" s="495"/>
      <c r="AP510" s="495"/>
      <c r="AQ510" s="87"/>
      <c r="AR510" s="87"/>
      <c r="AS510" s="19"/>
      <c r="AT510" s="19"/>
      <c r="AU510" s="19"/>
      <c r="AV510" s="19"/>
      <c r="AW510" s="19"/>
      <c r="AX510" s="19"/>
      <c r="AY510" s="19"/>
      <c r="AZ510" s="19"/>
      <c r="BA510" s="19"/>
      <c r="BB510" s="19"/>
      <c r="BC510" s="19"/>
      <c r="BD510" s="19"/>
      <c r="BE510" s="19"/>
      <c r="BF510" s="19"/>
      <c r="BG510" s="19"/>
      <c r="BH510" s="19"/>
      <c r="BI510" s="19"/>
      <c r="BJ510" s="19"/>
      <c r="BK510" s="19"/>
      <c r="BL510" s="19"/>
    </row>
    <row r="511" spans="1:64" ht="21.75" hidden="1" customHeight="1">
      <c r="A511" s="83"/>
      <c r="B511" s="83"/>
      <c r="C511" s="444"/>
      <c r="D511" s="83"/>
      <c r="E511" s="514"/>
      <c r="F511" s="239"/>
      <c r="G511" s="1371"/>
      <c r="H511" s="1287"/>
      <c r="I511" s="1287"/>
      <c r="J511" s="1287"/>
      <c r="K511" s="1287"/>
      <c r="L511" s="1287"/>
      <c r="M511" s="1287"/>
      <c r="N511" s="1287"/>
      <c r="O511" s="1287"/>
      <c r="P511" s="1287"/>
      <c r="Q511" s="1287"/>
      <c r="R511" s="1287"/>
      <c r="S511" s="1287"/>
      <c r="T511" s="1287"/>
      <c r="U511" s="1287"/>
      <c r="V511" s="1287"/>
      <c r="W511" s="1287"/>
      <c r="X511" s="1287"/>
      <c r="Y511" s="1287"/>
      <c r="Z511" s="1287"/>
      <c r="AA511" s="1287"/>
      <c r="AB511" s="1287"/>
      <c r="AC511" s="261"/>
      <c r="AD511" s="270" t="s">
        <v>7</v>
      </c>
      <c r="AE511" s="262"/>
      <c r="AF511" s="272" t="str">
        <f t="shared" si="165"/>
        <v>Baik</v>
      </c>
      <c r="AG511" s="271"/>
      <c r="AH511" s="271"/>
      <c r="AI511" s="271"/>
      <c r="AJ511" s="262"/>
      <c r="AK511" s="263">
        <f t="shared" si="168"/>
        <v>0</v>
      </c>
      <c r="AL511" s="263">
        <f t="shared" si="6"/>
        <v>3</v>
      </c>
      <c r="AM511" s="263">
        <f t="shared" si="167"/>
        <v>0</v>
      </c>
      <c r="AN511" s="87"/>
      <c r="AO511" s="495"/>
      <c r="AP511" s="495"/>
      <c r="AQ511" s="87"/>
      <c r="AR511" s="87"/>
      <c r="AS511" s="19"/>
      <c r="AT511" s="19"/>
      <c r="AU511" s="19"/>
      <c r="AV511" s="19"/>
      <c r="AW511" s="19"/>
      <c r="AX511" s="19"/>
      <c r="AY511" s="19"/>
      <c r="AZ511" s="19"/>
      <c r="BA511" s="19"/>
      <c r="BB511" s="19"/>
      <c r="BC511" s="19"/>
      <c r="BD511" s="19"/>
      <c r="BE511" s="19"/>
      <c r="BF511" s="19"/>
      <c r="BG511" s="19"/>
      <c r="BH511" s="19"/>
      <c r="BI511" s="19"/>
      <c r="BJ511" s="19"/>
      <c r="BK511" s="19"/>
      <c r="BL511" s="19"/>
    </row>
    <row r="512" spans="1:64" ht="18" hidden="1" customHeight="1">
      <c r="A512" s="83"/>
      <c r="B512" s="83"/>
      <c r="C512" s="444"/>
      <c r="D512" s="83"/>
      <c r="E512" s="515"/>
      <c r="F512" s="383"/>
      <c r="G512" s="1375"/>
      <c r="H512" s="1289"/>
      <c r="I512" s="1289"/>
      <c r="J512" s="1289"/>
      <c r="K512" s="1289"/>
      <c r="L512" s="1289"/>
      <c r="M512" s="1289"/>
      <c r="N512" s="1289"/>
      <c r="O512" s="1289"/>
      <c r="P512" s="1289"/>
      <c r="Q512" s="1289"/>
      <c r="R512" s="1289"/>
      <c r="S512" s="1289"/>
      <c r="T512" s="1289"/>
      <c r="U512" s="1289"/>
      <c r="V512" s="1289"/>
      <c r="W512" s="1289"/>
      <c r="X512" s="1289"/>
      <c r="Y512" s="1289"/>
      <c r="Z512" s="1289"/>
      <c r="AA512" s="1289"/>
      <c r="AB512" s="1289"/>
      <c r="AC512" s="331"/>
      <c r="AD512" s="270" t="s">
        <v>7</v>
      </c>
      <c r="AE512" s="262"/>
      <c r="AF512" s="272" t="str">
        <f t="shared" si="165"/>
        <v>Baik</v>
      </c>
      <c r="AG512" s="271"/>
      <c r="AH512" s="271"/>
      <c r="AI512" s="271"/>
      <c r="AJ512" s="262"/>
      <c r="AK512" s="263">
        <f>SUM(AK506:AK511)</f>
        <v>4</v>
      </c>
      <c r="AL512" s="263">
        <f t="shared" si="6"/>
        <v>3</v>
      </c>
      <c r="AM512" s="263">
        <f>SUM(AM506:AM511)</f>
        <v>12</v>
      </c>
      <c r="AN512" s="337">
        <f>AM512/(AK512*4)*(100)</f>
        <v>75</v>
      </c>
      <c r="AO512" s="503">
        <f>IF(AN512&gt;=83,2,IF(AN512&gt;=33,1,0))</f>
        <v>1</v>
      </c>
      <c r="AP512" s="495"/>
      <c r="AQ512" s="87"/>
      <c r="AR512" s="87"/>
      <c r="AS512" s="19"/>
      <c r="AT512" s="19"/>
      <c r="AU512" s="19"/>
      <c r="AV512" s="19"/>
      <c r="AW512" s="19"/>
      <c r="AX512" s="19"/>
      <c r="AY512" s="19"/>
      <c r="AZ512" s="19"/>
      <c r="BA512" s="19"/>
      <c r="BB512" s="19"/>
      <c r="BC512" s="19"/>
      <c r="BD512" s="19"/>
      <c r="BE512" s="19"/>
      <c r="BF512" s="19"/>
      <c r="BG512" s="19"/>
      <c r="BH512" s="19"/>
      <c r="BI512" s="19"/>
      <c r="BJ512" s="19"/>
      <c r="BK512" s="19"/>
      <c r="BL512" s="19"/>
    </row>
    <row r="513" spans="1:64" ht="21.75" customHeight="1">
      <c r="A513" s="83"/>
      <c r="B513" s="516"/>
      <c r="C513" s="517" t="s">
        <v>917</v>
      </c>
      <c r="D513" s="1409" t="s">
        <v>918</v>
      </c>
      <c r="E513" s="1287"/>
      <c r="F513" s="1287"/>
      <c r="G513" s="1287"/>
      <c r="H513" s="1287"/>
      <c r="I513" s="1287"/>
      <c r="J513" s="1287"/>
      <c r="K513" s="1287"/>
      <c r="L513" s="1287"/>
      <c r="M513" s="1287"/>
      <c r="N513" s="1287"/>
      <c r="O513" s="1287"/>
      <c r="P513" s="1287"/>
      <c r="Q513" s="1287"/>
      <c r="R513" s="1287"/>
      <c r="S513" s="1287"/>
      <c r="T513" s="1287"/>
      <c r="U513" s="1287"/>
      <c r="V513" s="1287"/>
      <c r="W513" s="1287"/>
      <c r="X513" s="1287"/>
      <c r="Y513" s="1287"/>
      <c r="Z513" s="1287"/>
      <c r="AA513" s="1287"/>
      <c r="AB513" s="1287"/>
      <c r="AC513" s="461"/>
      <c r="AD513" s="270"/>
      <c r="AE513" s="273"/>
      <c r="AF513" s="271"/>
      <c r="AG513" s="271"/>
      <c r="AH513" s="271"/>
      <c r="AI513" s="271"/>
      <c r="AJ513" s="462"/>
      <c r="AK513" s="263"/>
      <c r="AL513" s="263" t="str">
        <f t="shared" si="6"/>
        <v>0</v>
      </c>
      <c r="AM513" s="263"/>
      <c r="AN513" s="87"/>
      <c r="AO513" s="495"/>
      <c r="AP513" s="495"/>
      <c r="AQ513" s="87"/>
      <c r="AR513" s="87"/>
      <c r="AS513" s="19"/>
      <c r="AT513" s="19"/>
      <c r="AU513" s="19"/>
      <c r="AV513" s="19"/>
      <c r="AW513" s="19"/>
      <c r="AX513" s="19"/>
      <c r="AY513" s="19"/>
      <c r="AZ513" s="19"/>
      <c r="BA513" s="19"/>
      <c r="BB513" s="19"/>
      <c r="BC513" s="19"/>
      <c r="BD513" s="19"/>
      <c r="BE513" s="19"/>
      <c r="BF513" s="19"/>
      <c r="BG513" s="19"/>
      <c r="BH513" s="19"/>
      <c r="BI513" s="19"/>
      <c r="BJ513" s="19"/>
      <c r="BK513" s="19"/>
      <c r="BL513" s="19"/>
    </row>
    <row r="514" spans="1:64" ht="21.75" customHeight="1">
      <c r="A514" s="83"/>
      <c r="B514" s="516"/>
      <c r="C514" s="518"/>
      <c r="D514" s="464" t="s">
        <v>919</v>
      </c>
      <c r="E514" s="1374" t="s">
        <v>920</v>
      </c>
      <c r="F514" s="1287"/>
      <c r="G514" s="1287"/>
      <c r="H514" s="1287"/>
      <c r="I514" s="1287"/>
      <c r="J514" s="1287"/>
      <c r="K514" s="1287"/>
      <c r="L514" s="1287"/>
      <c r="M514" s="1287"/>
      <c r="N514" s="1287"/>
      <c r="O514" s="1287"/>
      <c r="P514" s="1287"/>
      <c r="Q514" s="1287"/>
      <c r="R514" s="1287"/>
      <c r="S514" s="1287"/>
      <c r="T514" s="1287"/>
      <c r="U514" s="1287"/>
      <c r="V514" s="1287"/>
      <c r="W514" s="1287"/>
      <c r="X514" s="1287"/>
      <c r="Y514" s="1287"/>
      <c r="Z514" s="1287"/>
      <c r="AA514" s="1287"/>
      <c r="AB514" s="1287"/>
      <c r="AC514" s="261"/>
      <c r="AD514" s="270"/>
      <c r="AE514" s="273"/>
      <c r="AF514" s="271"/>
      <c r="AG514" s="271"/>
      <c r="AH514" s="271"/>
      <c r="AI514" s="271"/>
      <c r="AJ514" s="462"/>
      <c r="AK514" s="263">
        <f t="shared" ref="AK514:AK521" si="169">COUNTA(G514)</f>
        <v>0</v>
      </c>
      <c r="AL514" s="263" t="str">
        <f t="shared" si="6"/>
        <v>0</v>
      </c>
      <c r="AM514" s="263">
        <f t="shared" ref="AM514:AM521" si="170">AK514*AL514</f>
        <v>0</v>
      </c>
      <c r="AN514" s="87"/>
      <c r="AO514" s="495"/>
      <c r="AP514" s="495"/>
      <c r="AQ514" s="87"/>
      <c r="AR514" s="87"/>
      <c r="AS514" s="19"/>
      <c r="AT514" s="19"/>
      <c r="AU514" s="19"/>
      <c r="AV514" s="19"/>
      <c r="AW514" s="19"/>
      <c r="AX514" s="19"/>
      <c r="AY514" s="19"/>
      <c r="AZ514" s="19"/>
      <c r="BA514" s="19"/>
      <c r="BB514" s="19"/>
      <c r="BC514" s="19"/>
      <c r="BD514" s="19"/>
      <c r="BE514" s="19"/>
      <c r="BF514" s="19"/>
      <c r="BG514" s="19"/>
      <c r="BH514" s="19"/>
      <c r="BI514" s="19"/>
      <c r="BJ514" s="19"/>
      <c r="BK514" s="19"/>
      <c r="BL514" s="19"/>
    </row>
    <row r="515" spans="1:64" ht="21.75" customHeight="1">
      <c r="A515" s="83"/>
      <c r="B515" s="83"/>
      <c r="C515" s="444"/>
      <c r="D515" s="83"/>
      <c r="E515" s="379" t="s">
        <v>921</v>
      </c>
      <c r="F515" s="267">
        <v>1</v>
      </c>
      <c r="G515" s="1372" t="s">
        <v>922</v>
      </c>
      <c r="H515" s="1312"/>
      <c r="I515" s="1312"/>
      <c r="J515" s="1312"/>
      <c r="K515" s="1312"/>
      <c r="L515" s="1312"/>
      <c r="M515" s="1312"/>
      <c r="N515" s="1312"/>
      <c r="O515" s="1312"/>
      <c r="P515" s="1312"/>
      <c r="Q515" s="1312"/>
      <c r="R515" s="1312"/>
      <c r="S515" s="1312"/>
      <c r="T515" s="1312"/>
      <c r="U515" s="1312"/>
      <c r="V515" s="1312"/>
      <c r="W515" s="1312"/>
      <c r="X515" s="1312"/>
      <c r="Y515" s="1312"/>
      <c r="Z515" s="1312"/>
      <c r="AA515" s="1312"/>
      <c r="AB515" s="1312"/>
      <c r="AC515" s="300"/>
      <c r="AD515" s="270" t="s">
        <v>7</v>
      </c>
      <c r="AE515" s="262"/>
      <c r="AF515" s="272" t="str">
        <f t="shared" ref="AF515:AF522" si="171">IF(AD515="A","Sempurna",IF(AD515="A-","mendekati sempurna",IF(AD515="B+","Baik sekali",IF(AD515="B","Baik",IF(AD515="B-","Memadai, hampir baik",IF(AD515="C+","Memadai, cukup plus",IF(AD515="C","Cukup",IF(AD515="D","Kurang","Tak ada bukti kinerja"))))))))</f>
        <v>Baik</v>
      </c>
      <c r="AG515" s="271"/>
      <c r="AH515" s="271"/>
      <c r="AI515" s="271"/>
      <c r="AJ515" s="262"/>
      <c r="AK515" s="263">
        <f t="shared" si="169"/>
        <v>1</v>
      </c>
      <c r="AL515" s="263">
        <f t="shared" si="6"/>
        <v>3</v>
      </c>
      <c r="AM515" s="263">
        <f t="shared" si="170"/>
        <v>3</v>
      </c>
      <c r="AN515" s="87"/>
      <c r="AO515" s="495"/>
      <c r="AP515" s="495"/>
      <c r="AQ515" s="87"/>
      <c r="AR515" s="87"/>
      <c r="AS515" s="19"/>
      <c r="AT515" s="19"/>
      <c r="AU515" s="19"/>
      <c r="AV515" s="19"/>
      <c r="AW515" s="19"/>
      <c r="AX515" s="19"/>
      <c r="AY515" s="19"/>
      <c r="AZ515" s="19"/>
      <c r="BA515" s="19"/>
      <c r="BB515" s="19"/>
      <c r="BC515" s="19"/>
      <c r="BD515" s="19"/>
      <c r="BE515" s="19"/>
      <c r="BF515" s="19"/>
      <c r="BG515" s="19"/>
      <c r="BH515" s="19"/>
      <c r="BI515" s="19"/>
      <c r="BJ515" s="19"/>
      <c r="BK515" s="19"/>
      <c r="BL515" s="19"/>
    </row>
    <row r="516" spans="1:64" ht="21.75" customHeight="1">
      <c r="A516" s="83"/>
      <c r="B516" s="83"/>
      <c r="C516" s="444"/>
      <c r="D516" s="479"/>
      <c r="E516" s="1410" t="s">
        <v>923</v>
      </c>
      <c r="F516" s="275">
        <v>2</v>
      </c>
      <c r="G516" s="1371" t="s">
        <v>924</v>
      </c>
      <c r="H516" s="1287"/>
      <c r="I516" s="1287"/>
      <c r="J516" s="1287"/>
      <c r="K516" s="1287"/>
      <c r="L516" s="1287"/>
      <c r="M516" s="1287"/>
      <c r="N516" s="1287"/>
      <c r="O516" s="1287"/>
      <c r="P516" s="1287"/>
      <c r="Q516" s="1287"/>
      <c r="R516" s="1287"/>
      <c r="S516" s="1287"/>
      <c r="T516" s="1287"/>
      <c r="U516" s="1287"/>
      <c r="V516" s="1287"/>
      <c r="W516" s="1287"/>
      <c r="X516" s="1287"/>
      <c r="Y516" s="1287"/>
      <c r="Z516" s="1287"/>
      <c r="AA516" s="1287"/>
      <c r="AB516" s="1287"/>
      <c r="AC516" s="261"/>
      <c r="AD516" s="270" t="s">
        <v>7</v>
      </c>
      <c r="AE516" s="262"/>
      <c r="AF516" s="272" t="str">
        <f t="shared" si="171"/>
        <v>Baik</v>
      </c>
      <c r="AG516" s="271"/>
      <c r="AH516" s="271"/>
      <c r="AI516" s="271"/>
      <c r="AJ516" s="262"/>
      <c r="AK516" s="263">
        <f t="shared" si="169"/>
        <v>1</v>
      </c>
      <c r="AL516" s="263">
        <f t="shared" si="6"/>
        <v>3</v>
      </c>
      <c r="AM516" s="263">
        <f t="shared" si="170"/>
        <v>3</v>
      </c>
      <c r="AN516" s="87"/>
      <c r="AO516" s="495"/>
      <c r="AP516" s="495"/>
      <c r="AQ516" s="87"/>
      <c r="AR516" s="87"/>
      <c r="AS516" s="19"/>
      <c r="AT516" s="19"/>
      <c r="AU516" s="19"/>
      <c r="AV516" s="19"/>
      <c r="AW516" s="19"/>
      <c r="AX516" s="19"/>
      <c r="AY516" s="19"/>
      <c r="AZ516" s="19"/>
      <c r="BA516" s="19"/>
      <c r="BB516" s="19"/>
      <c r="BC516" s="19"/>
      <c r="BD516" s="19"/>
      <c r="BE516" s="19"/>
      <c r="BF516" s="19"/>
      <c r="BG516" s="19"/>
      <c r="BH516" s="19"/>
      <c r="BI516" s="19"/>
      <c r="BJ516" s="19"/>
      <c r="BK516" s="19"/>
      <c r="BL516" s="19"/>
    </row>
    <row r="517" spans="1:64" ht="21.75" customHeight="1">
      <c r="A517" s="83"/>
      <c r="B517" s="83"/>
      <c r="C517" s="444"/>
      <c r="D517" s="83"/>
      <c r="E517" s="1379"/>
      <c r="F517" s="267">
        <v>3</v>
      </c>
      <c r="G517" s="1372" t="s">
        <v>925</v>
      </c>
      <c r="H517" s="1312"/>
      <c r="I517" s="1312"/>
      <c r="J517" s="1312"/>
      <c r="K517" s="1312"/>
      <c r="L517" s="1312"/>
      <c r="M517" s="1312"/>
      <c r="N517" s="1312"/>
      <c r="O517" s="1312"/>
      <c r="P517" s="1312"/>
      <c r="Q517" s="1312"/>
      <c r="R517" s="1312"/>
      <c r="S517" s="1312"/>
      <c r="T517" s="1312"/>
      <c r="U517" s="1312"/>
      <c r="V517" s="1312"/>
      <c r="W517" s="1312"/>
      <c r="X517" s="1312"/>
      <c r="Y517" s="1312"/>
      <c r="Z517" s="1312"/>
      <c r="AA517" s="1312"/>
      <c r="AB517" s="1312"/>
      <c r="AC517" s="300"/>
      <c r="AD517" s="270" t="s">
        <v>7</v>
      </c>
      <c r="AE517" s="262"/>
      <c r="AF517" s="272" t="str">
        <f t="shared" si="171"/>
        <v>Baik</v>
      </c>
      <c r="AG517" s="271"/>
      <c r="AH517" s="271"/>
      <c r="AI517" s="271"/>
      <c r="AJ517" s="262"/>
      <c r="AK517" s="263">
        <f t="shared" si="169"/>
        <v>1</v>
      </c>
      <c r="AL517" s="263">
        <f t="shared" si="6"/>
        <v>3</v>
      </c>
      <c r="AM517" s="263">
        <f t="shared" si="170"/>
        <v>3</v>
      </c>
      <c r="AN517" s="87"/>
      <c r="AO517" s="495"/>
      <c r="AP517" s="495"/>
      <c r="AQ517" s="87"/>
      <c r="AR517" s="87"/>
      <c r="AS517" s="19"/>
      <c r="AT517" s="19"/>
      <c r="AU517" s="19"/>
      <c r="AV517" s="19"/>
      <c r="AW517" s="19"/>
      <c r="AX517" s="19"/>
      <c r="AY517" s="19"/>
      <c r="AZ517" s="19"/>
      <c r="BA517" s="19"/>
      <c r="BB517" s="19"/>
      <c r="BC517" s="19"/>
      <c r="BD517" s="19"/>
      <c r="BE517" s="19"/>
      <c r="BF517" s="19"/>
      <c r="BG517" s="19"/>
      <c r="BH517" s="19"/>
      <c r="BI517" s="19"/>
      <c r="BJ517" s="19"/>
      <c r="BK517" s="19"/>
      <c r="BL517" s="19"/>
    </row>
    <row r="518" spans="1:64" ht="21.75" customHeight="1">
      <c r="A518" s="83"/>
      <c r="B518" s="83"/>
      <c r="C518" s="444"/>
      <c r="D518" s="83"/>
      <c r="E518" s="1379"/>
      <c r="F518" s="275">
        <v>4</v>
      </c>
      <c r="G518" s="1372" t="s">
        <v>433</v>
      </c>
      <c r="H518" s="1312"/>
      <c r="I518" s="1312"/>
      <c r="J518" s="1312"/>
      <c r="K518" s="1312"/>
      <c r="L518" s="1312"/>
      <c r="M518" s="1312"/>
      <c r="N518" s="1312"/>
      <c r="O518" s="1312"/>
      <c r="P518" s="1312"/>
      <c r="Q518" s="1312"/>
      <c r="R518" s="1312"/>
      <c r="S518" s="1312"/>
      <c r="T518" s="1312"/>
      <c r="U518" s="1312"/>
      <c r="V518" s="1312"/>
      <c r="W518" s="1312"/>
      <c r="X518" s="1312"/>
      <c r="Y518" s="1312"/>
      <c r="Z518" s="1312"/>
      <c r="AA518" s="1312"/>
      <c r="AB518" s="1312"/>
      <c r="AC518" s="261"/>
      <c r="AD518" s="270" t="s">
        <v>7</v>
      </c>
      <c r="AE518" s="262"/>
      <c r="AF518" s="272" t="str">
        <f t="shared" si="171"/>
        <v>Baik</v>
      </c>
      <c r="AG518" s="271"/>
      <c r="AH518" s="271"/>
      <c r="AI518" s="271"/>
      <c r="AJ518" s="262"/>
      <c r="AK518" s="263">
        <f t="shared" si="169"/>
        <v>1</v>
      </c>
      <c r="AL518" s="263">
        <f t="shared" si="6"/>
        <v>3</v>
      </c>
      <c r="AM518" s="263">
        <f t="shared" si="170"/>
        <v>3</v>
      </c>
      <c r="AN518" s="87"/>
      <c r="AO518" s="495"/>
      <c r="AP518" s="495"/>
      <c r="AQ518" s="87"/>
      <c r="AR518" s="87"/>
      <c r="AS518" s="19"/>
      <c r="AT518" s="19"/>
      <c r="AU518" s="19"/>
      <c r="AV518" s="19"/>
      <c r="AW518" s="19"/>
      <c r="AX518" s="19"/>
      <c r="AY518" s="19"/>
      <c r="AZ518" s="19"/>
      <c r="BA518" s="19"/>
      <c r="BB518" s="19"/>
      <c r="BC518" s="19"/>
      <c r="BD518" s="19"/>
      <c r="BE518" s="19"/>
      <c r="BF518" s="19"/>
      <c r="BG518" s="19"/>
      <c r="BH518" s="19"/>
      <c r="BI518" s="19"/>
      <c r="BJ518" s="19"/>
      <c r="BK518" s="19"/>
      <c r="BL518" s="19"/>
    </row>
    <row r="519" spans="1:64" ht="21.75" customHeight="1">
      <c r="A519" s="83"/>
      <c r="B519" s="83"/>
      <c r="C519" s="444"/>
      <c r="D519" s="83"/>
      <c r="E519" s="1379"/>
      <c r="F519" s="275">
        <v>5</v>
      </c>
      <c r="G519" s="1371" t="s">
        <v>434</v>
      </c>
      <c r="H519" s="1287"/>
      <c r="I519" s="1287"/>
      <c r="J519" s="1287"/>
      <c r="K519" s="1287"/>
      <c r="L519" s="1287"/>
      <c r="M519" s="1287"/>
      <c r="N519" s="1287"/>
      <c r="O519" s="1287"/>
      <c r="P519" s="1287"/>
      <c r="Q519" s="1287"/>
      <c r="R519" s="1287"/>
      <c r="S519" s="1287"/>
      <c r="T519" s="1287"/>
      <c r="U519" s="1287"/>
      <c r="V519" s="1287"/>
      <c r="W519" s="1287"/>
      <c r="X519" s="1287"/>
      <c r="Y519" s="1287"/>
      <c r="Z519" s="1287"/>
      <c r="AA519" s="1287"/>
      <c r="AB519" s="1287"/>
      <c r="AC519" s="261"/>
      <c r="AD519" s="270" t="s">
        <v>7</v>
      </c>
      <c r="AE519" s="262"/>
      <c r="AF519" s="272" t="str">
        <f t="shared" si="171"/>
        <v>Baik</v>
      </c>
      <c r="AG519" s="271"/>
      <c r="AH519" s="271"/>
      <c r="AI519" s="271"/>
      <c r="AJ519" s="262"/>
      <c r="AK519" s="263">
        <f t="shared" si="169"/>
        <v>1</v>
      </c>
      <c r="AL519" s="263">
        <f t="shared" si="6"/>
        <v>3</v>
      </c>
      <c r="AM519" s="263">
        <f t="shared" si="170"/>
        <v>3</v>
      </c>
      <c r="AN519" s="87"/>
      <c r="AO519" s="495"/>
      <c r="AP519" s="495"/>
      <c r="AQ519" s="87"/>
      <c r="AR519" s="87"/>
      <c r="AS519" s="19"/>
      <c r="AT519" s="19"/>
      <c r="AU519" s="19"/>
      <c r="AV519" s="19"/>
      <c r="AW519" s="19"/>
      <c r="AX519" s="19"/>
      <c r="AY519" s="19"/>
      <c r="AZ519" s="19"/>
      <c r="BA519" s="19"/>
      <c r="BB519" s="19"/>
      <c r="BC519" s="19"/>
      <c r="BD519" s="19"/>
      <c r="BE519" s="19"/>
      <c r="BF519" s="19"/>
      <c r="BG519" s="19"/>
      <c r="BH519" s="19"/>
      <c r="BI519" s="19"/>
      <c r="BJ519" s="19"/>
      <c r="BK519" s="19"/>
      <c r="BL519" s="19"/>
    </row>
    <row r="520" spans="1:64" ht="18" hidden="1" customHeight="1">
      <c r="A520" s="83"/>
      <c r="B520" s="83"/>
      <c r="C520" s="444"/>
      <c r="D520" s="83"/>
      <c r="E520" s="519"/>
      <c r="F520" s="275"/>
      <c r="G520" s="1371"/>
      <c r="H520" s="1287"/>
      <c r="I520" s="1287"/>
      <c r="J520" s="1287"/>
      <c r="K520" s="1287"/>
      <c r="L520" s="1287"/>
      <c r="M520" s="1287"/>
      <c r="N520" s="1287"/>
      <c r="O520" s="1287"/>
      <c r="P520" s="1287"/>
      <c r="Q520" s="1287"/>
      <c r="R520" s="1287"/>
      <c r="S520" s="1287"/>
      <c r="T520" s="1287"/>
      <c r="U520" s="1287"/>
      <c r="V520" s="1287"/>
      <c r="W520" s="1287"/>
      <c r="X520" s="1287"/>
      <c r="Y520" s="1287"/>
      <c r="Z520" s="1287"/>
      <c r="AA520" s="1287"/>
      <c r="AB520" s="1287"/>
      <c r="AC520" s="261"/>
      <c r="AD520" s="270" t="s">
        <v>7</v>
      </c>
      <c r="AE520" s="262"/>
      <c r="AF520" s="272" t="str">
        <f t="shared" si="171"/>
        <v>Baik</v>
      </c>
      <c r="AG520" s="271"/>
      <c r="AH520" s="271"/>
      <c r="AI520" s="271"/>
      <c r="AJ520" s="262"/>
      <c r="AK520" s="263">
        <f t="shared" si="169"/>
        <v>0</v>
      </c>
      <c r="AL520" s="263">
        <f t="shared" si="6"/>
        <v>3</v>
      </c>
      <c r="AM520" s="263">
        <f t="shared" si="170"/>
        <v>0</v>
      </c>
      <c r="AN520" s="87"/>
      <c r="AO520" s="495"/>
      <c r="AP520" s="495"/>
      <c r="AQ520" s="87"/>
      <c r="AR520" s="87"/>
      <c r="AS520" s="19"/>
      <c r="AT520" s="19"/>
      <c r="AU520" s="19"/>
      <c r="AV520" s="19"/>
      <c r="AW520" s="19"/>
      <c r="AX520" s="19"/>
      <c r="AY520" s="19"/>
      <c r="AZ520" s="19"/>
      <c r="BA520" s="19"/>
      <c r="BB520" s="19"/>
      <c r="BC520" s="19"/>
      <c r="BD520" s="19"/>
      <c r="BE520" s="19"/>
      <c r="BF520" s="19"/>
      <c r="BG520" s="19"/>
      <c r="BH520" s="19"/>
      <c r="BI520" s="19"/>
      <c r="BJ520" s="19"/>
      <c r="BK520" s="19"/>
      <c r="BL520" s="19"/>
    </row>
    <row r="521" spans="1:64" ht="18" hidden="1" customHeight="1">
      <c r="A521" s="83"/>
      <c r="B521" s="83"/>
      <c r="C521" s="444"/>
      <c r="D521" s="83"/>
      <c r="E521" s="519"/>
      <c r="F521" s="275"/>
      <c r="G521" s="1371"/>
      <c r="H521" s="1287"/>
      <c r="I521" s="1287"/>
      <c r="J521" s="1287"/>
      <c r="K521" s="1287"/>
      <c r="L521" s="1287"/>
      <c r="M521" s="1287"/>
      <c r="N521" s="1287"/>
      <c r="O521" s="1287"/>
      <c r="P521" s="1287"/>
      <c r="Q521" s="1287"/>
      <c r="R521" s="1287"/>
      <c r="S521" s="1287"/>
      <c r="T521" s="1287"/>
      <c r="U521" s="1287"/>
      <c r="V521" s="1287"/>
      <c r="W521" s="1287"/>
      <c r="X521" s="1287"/>
      <c r="Y521" s="1287"/>
      <c r="Z521" s="1287"/>
      <c r="AA521" s="1287"/>
      <c r="AB521" s="1287"/>
      <c r="AC521" s="261"/>
      <c r="AD521" s="270" t="s">
        <v>7</v>
      </c>
      <c r="AE521" s="262"/>
      <c r="AF521" s="272" t="str">
        <f t="shared" si="171"/>
        <v>Baik</v>
      </c>
      <c r="AG521" s="271"/>
      <c r="AH521" s="271"/>
      <c r="AI521" s="271"/>
      <c r="AJ521" s="262"/>
      <c r="AK521" s="263">
        <f t="shared" si="169"/>
        <v>0</v>
      </c>
      <c r="AL521" s="263">
        <f t="shared" si="6"/>
        <v>3</v>
      </c>
      <c r="AM521" s="263">
        <f t="shared" si="170"/>
        <v>0</v>
      </c>
      <c r="AN521" s="87"/>
      <c r="AO521" s="495"/>
      <c r="AP521" s="495"/>
      <c r="AQ521" s="87"/>
      <c r="AR521" s="87"/>
      <c r="AS521" s="19"/>
      <c r="AT521" s="19"/>
      <c r="AU521" s="19"/>
      <c r="AV521" s="19"/>
      <c r="AW521" s="19"/>
      <c r="AX521" s="19"/>
      <c r="AY521" s="19"/>
      <c r="AZ521" s="19"/>
      <c r="BA521" s="19"/>
      <c r="BB521" s="19"/>
      <c r="BC521" s="19"/>
      <c r="BD521" s="19"/>
      <c r="BE521" s="19"/>
      <c r="BF521" s="19"/>
      <c r="BG521" s="19"/>
      <c r="BH521" s="19"/>
      <c r="BI521" s="19"/>
      <c r="BJ521" s="19"/>
      <c r="BK521" s="19"/>
      <c r="BL521" s="19"/>
    </row>
    <row r="522" spans="1:64" ht="18" hidden="1" customHeight="1">
      <c r="A522" s="83"/>
      <c r="B522" s="83"/>
      <c r="C522" s="444"/>
      <c r="D522" s="83"/>
      <c r="E522" s="430"/>
      <c r="F522" s="312"/>
      <c r="G522" s="1373"/>
      <c r="H522" s="1309"/>
      <c r="I522" s="1309"/>
      <c r="J522" s="1309"/>
      <c r="K522" s="1309"/>
      <c r="L522" s="1309"/>
      <c r="M522" s="1309"/>
      <c r="N522" s="1309"/>
      <c r="O522" s="1309"/>
      <c r="P522" s="1309"/>
      <c r="Q522" s="1309"/>
      <c r="R522" s="1309"/>
      <c r="S522" s="1309"/>
      <c r="T522" s="1309"/>
      <c r="U522" s="1309"/>
      <c r="V522" s="1309"/>
      <c r="W522" s="1309"/>
      <c r="X522" s="1309"/>
      <c r="Y522" s="1309"/>
      <c r="Z522" s="1309"/>
      <c r="AA522" s="1309"/>
      <c r="AB522" s="1309"/>
      <c r="AC522" s="290"/>
      <c r="AD522" s="270" t="s">
        <v>7</v>
      </c>
      <c r="AE522" s="262"/>
      <c r="AF522" s="272" t="str">
        <f t="shared" si="171"/>
        <v>Baik</v>
      </c>
      <c r="AG522" s="271"/>
      <c r="AH522" s="271"/>
      <c r="AI522" s="271"/>
      <c r="AJ522" s="262"/>
      <c r="AK522" s="263">
        <f>SUM(AK514:AK521)</f>
        <v>5</v>
      </c>
      <c r="AL522" s="263">
        <f t="shared" si="6"/>
        <v>3</v>
      </c>
      <c r="AM522" s="263">
        <f>SUM(AM514:AM521)</f>
        <v>15</v>
      </c>
      <c r="AN522" s="337">
        <f>AM522/(AK522*4)*(100)</f>
        <v>75</v>
      </c>
      <c r="AO522" s="294">
        <f>IF(AN522&gt;=75,2,IF(AN522&gt;=33,1,0))</f>
        <v>2</v>
      </c>
      <c r="AP522" s="495"/>
      <c r="AQ522" s="87"/>
      <c r="AR522" s="87"/>
      <c r="AS522" s="19"/>
      <c r="AT522" s="19"/>
      <c r="AU522" s="19"/>
      <c r="AV522" s="19"/>
      <c r="AW522" s="19"/>
      <c r="AX522" s="19"/>
      <c r="AY522" s="19"/>
      <c r="AZ522" s="19"/>
      <c r="BA522" s="19"/>
      <c r="BB522" s="19"/>
      <c r="BC522" s="19"/>
      <c r="BD522" s="19"/>
      <c r="BE522" s="19"/>
      <c r="BF522" s="19"/>
      <c r="BG522" s="19"/>
      <c r="BH522" s="19"/>
      <c r="BI522" s="19"/>
      <c r="BJ522" s="19"/>
      <c r="BK522" s="19"/>
      <c r="BL522" s="19"/>
    </row>
    <row r="523" spans="1:64" ht="31.5" customHeight="1">
      <c r="A523" s="83"/>
      <c r="B523" s="83"/>
      <c r="C523" s="444"/>
      <c r="D523" s="391" t="s">
        <v>926</v>
      </c>
      <c r="E523" s="1374" t="s">
        <v>927</v>
      </c>
      <c r="F523" s="1287"/>
      <c r="G523" s="1287"/>
      <c r="H523" s="1287"/>
      <c r="I523" s="1287"/>
      <c r="J523" s="1287"/>
      <c r="K523" s="1287"/>
      <c r="L523" s="1287"/>
      <c r="M523" s="1287"/>
      <c r="N523" s="1287"/>
      <c r="O523" s="1287"/>
      <c r="P523" s="1287"/>
      <c r="Q523" s="1287"/>
      <c r="R523" s="1287"/>
      <c r="S523" s="1287"/>
      <c r="T523" s="1287"/>
      <c r="U523" s="1287"/>
      <c r="V523" s="1287"/>
      <c r="W523" s="1287"/>
      <c r="X523" s="1287"/>
      <c r="Y523" s="1287"/>
      <c r="Z523" s="1287"/>
      <c r="AA523" s="1287"/>
      <c r="AB523" s="1287"/>
      <c r="AC523" s="261"/>
      <c r="AD523" s="270"/>
      <c r="AE523" s="273"/>
      <c r="AF523" s="271"/>
      <c r="AG523" s="271"/>
      <c r="AH523" s="271"/>
      <c r="AI523" s="271"/>
      <c r="AJ523" s="262"/>
      <c r="AK523" s="263"/>
      <c r="AL523" s="263" t="str">
        <f t="shared" si="6"/>
        <v>0</v>
      </c>
      <c r="AM523" s="263"/>
      <c r="AN523" s="87"/>
      <c r="AO523" s="495"/>
      <c r="AP523" s="495"/>
      <c r="AQ523" s="87"/>
      <c r="AR523" s="87"/>
      <c r="AS523" s="19"/>
      <c r="AT523" s="19"/>
      <c r="AU523" s="19"/>
      <c r="AV523" s="19"/>
      <c r="AW523" s="19"/>
      <c r="AX523" s="19"/>
      <c r="AY523" s="19"/>
      <c r="AZ523" s="19"/>
      <c r="BA523" s="19"/>
      <c r="BB523" s="19"/>
      <c r="BC523" s="19"/>
      <c r="BD523" s="19"/>
      <c r="BE523" s="19"/>
      <c r="BF523" s="19"/>
      <c r="BG523" s="19"/>
      <c r="BH523" s="19"/>
      <c r="BI523" s="19"/>
      <c r="BJ523" s="19"/>
      <c r="BK523" s="19"/>
      <c r="BL523" s="19"/>
    </row>
    <row r="524" spans="1:64" ht="30" customHeight="1">
      <c r="A524" s="83"/>
      <c r="B524" s="83"/>
      <c r="C524" s="444"/>
      <c r="D524" s="444"/>
      <c r="E524" s="1411" t="s">
        <v>928</v>
      </c>
      <c r="F524" s="388">
        <v>1</v>
      </c>
      <c r="G524" s="1372" t="s">
        <v>929</v>
      </c>
      <c r="H524" s="1312"/>
      <c r="I524" s="1312"/>
      <c r="J524" s="1312"/>
      <c r="K524" s="1312"/>
      <c r="L524" s="1312"/>
      <c r="M524" s="1312"/>
      <c r="N524" s="1312"/>
      <c r="O524" s="1312"/>
      <c r="P524" s="1312"/>
      <c r="Q524" s="1312"/>
      <c r="R524" s="1312"/>
      <c r="S524" s="1312"/>
      <c r="T524" s="1312"/>
      <c r="U524" s="1312"/>
      <c r="V524" s="1312"/>
      <c r="W524" s="1312"/>
      <c r="X524" s="1312"/>
      <c r="Y524" s="1312"/>
      <c r="Z524" s="1312"/>
      <c r="AA524" s="1312"/>
      <c r="AB524" s="1312"/>
      <c r="AC524" s="300"/>
      <c r="AD524" s="270" t="s">
        <v>7</v>
      </c>
      <c r="AE524" s="262"/>
      <c r="AF524" s="272" t="str">
        <f t="shared" ref="AF524:AF529" si="172">IF(AD524="A","Sempurna",IF(AD524="A-","mendekati sempurna",IF(AD524="B+","Baik sekali",IF(AD524="B","Baik",IF(AD524="B-","Memadai, hampir baik",IF(AD524="C+","Memadai, cukup plus",IF(AD524="C","Cukup",IF(AD524="D","Kurang","Tak ada bukti kinerja"))))))))</f>
        <v>Baik</v>
      </c>
      <c r="AG524" s="271"/>
      <c r="AH524" s="271"/>
      <c r="AI524" s="271"/>
      <c r="AJ524" s="262"/>
      <c r="AK524" s="263">
        <f t="shared" ref="AK524:AK528" si="173">COUNTA(G524)</f>
        <v>1</v>
      </c>
      <c r="AL524" s="263">
        <f t="shared" si="6"/>
        <v>3</v>
      </c>
      <c r="AM524" s="263">
        <f t="shared" ref="AM524:AM528" si="174">AK524*AL524</f>
        <v>3</v>
      </c>
      <c r="AN524" s="87"/>
      <c r="AO524" s="495"/>
      <c r="AP524" s="495"/>
      <c r="AQ524" s="87"/>
      <c r="AR524" s="87"/>
      <c r="AS524" s="19"/>
      <c r="AT524" s="19"/>
      <c r="AU524" s="19"/>
      <c r="AV524" s="19"/>
      <c r="AW524" s="19"/>
      <c r="AX524" s="19"/>
      <c r="AY524" s="19"/>
      <c r="AZ524" s="19"/>
      <c r="BA524" s="19"/>
      <c r="BB524" s="19"/>
      <c r="BC524" s="19"/>
      <c r="BD524" s="19"/>
      <c r="BE524" s="19"/>
      <c r="BF524" s="19"/>
      <c r="BG524" s="19"/>
      <c r="BH524" s="19"/>
      <c r="BI524" s="19"/>
      <c r="BJ524" s="19"/>
      <c r="BK524" s="19"/>
      <c r="BL524" s="19"/>
    </row>
    <row r="525" spans="1:64" ht="30" customHeight="1">
      <c r="A525" s="83"/>
      <c r="B525" s="83"/>
      <c r="C525" s="444"/>
      <c r="D525" s="444"/>
      <c r="E525" s="1379"/>
      <c r="F525" s="388">
        <v>2</v>
      </c>
      <c r="G525" s="1371" t="s">
        <v>930</v>
      </c>
      <c r="H525" s="1287"/>
      <c r="I525" s="1287"/>
      <c r="J525" s="1287"/>
      <c r="K525" s="1287"/>
      <c r="L525" s="1287"/>
      <c r="M525" s="1287"/>
      <c r="N525" s="1287"/>
      <c r="O525" s="1287"/>
      <c r="P525" s="1287"/>
      <c r="Q525" s="1287"/>
      <c r="R525" s="1287"/>
      <c r="S525" s="1287"/>
      <c r="T525" s="1287"/>
      <c r="U525" s="1287"/>
      <c r="V525" s="1287"/>
      <c r="W525" s="1287"/>
      <c r="X525" s="1287"/>
      <c r="Y525" s="1287"/>
      <c r="Z525" s="1287"/>
      <c r="AA525" s="1287"/>
      <c r="AB525" s="1287"/>
      <c r="AC525" s="300"/>
      <c r="AD525" s="270" t="s">
        <v>7</v>
      </c>
      <c r="AE525" s="262"/>
      <c r="AF525" s="272" t="str">
        <f t="shared" si="172"/>
        <v>Baik</v>
      </c>
      <c r="AG525" s="271"/>
      <c r="AH525" s="271"/>
      <c r="AI525" s="271"/>
      <c r="AJ525" s="262"/>
      <c r="AK525" s="263">
        <f t="shared" si="173"/>
        <v>1</v>
      </c>
      <c r="AL525" s="263">
        <f t="shared" si="6"/>
        <v>3</v>
      </c>
      <c r="AM525" s="263">
        <f t="shared" si="174"/>
        <v>3</v>
      </c>
      <c r="AN525" s="87"/>
      <c r="AO525" s="495"/>
      <c r="AP525" s="495"/>
      <c r="AQ525" s="87"/>
      <c r="AR525" s="87"/>
      <c r="AS525" s="19"/>
      <c r="AT525" s="19"/>
      <c r="AU525" s="19"/>
      <c r="AV525" s="19"/>
      <c r="AW525" s="19"/>
      <c r="AX525" s="19"/>
      <c r="AY525" s="19"/>
      <c r="AZ525" s="19"/>
      <c r="BA525" s="19"/>
      <c r="BB525" s="19"/>
      <c r="BC525" s="19"/>
      <c r="BD525" s="19"/>
      <c r="BE525" s="19"/>
      <c r="BF525" s="19"/>
      <c r="BG525" s="19"/>
      <c r="BH525" s="19"/>
      <c r="BI525" s="19"/>
      <c r="BJ525" s="19"/>
      <c r="BK525" s="19"/>
      <c r="BL525" s="19"/>
    </row>
    <row r="526" spans="1:64" ht="30" customHeight="1">
      <c r="A526" s="83"/>
      <c r="B526" s="83"/>
      <c r="C526" s="444"/>
      <c r="D526" s="444"/>
      <c r="E526" s="1379"/>
      <c r="F526" s="239">
        <v>3</v>
      </c>
      <c r="G526" s="1371" t="s">
        <v>931</v>
      </c>
      <c r="H526" s="1287"/>
      <c r="I526" s="1287"/>
      <c r="J526" s="1287"/>
      <c r="K526" s="1287"/>
      <c r="L526" s="1287"/>
      <c r="M526" s="1287"/>
      <c r="N526" s="1287"/>
      <c r="O526" s="1287"/>
      <c r="P526" s="1287"/>
      <c r="Q526" s="1287"/>
      <c r="R526" s="1287"/>
      <c r="S526" s="1287"/>
      <c r="T526" s="1287"/>
      <c r="U526" s="1287"/>
      <c r="V526" s="1287"/>
      <c r="W526" s="1287"/>
      <c r="X526" s="1287"/>
      <c r="Y526" s="1287"/>
      <c r="Z526" s="1287"/>
      <c r="AA526" s="1287"/>
      <c r="AB526" s="1287"/>
      <c r="AC526" s="261"/>
      <c r="AD526" s="270" t="s">
        <v>7</v>
      </c>
      <c r="AE526" s="262"/>
      <c r="AF526" s="272" t="str">
        <f t="shared" si="172"/>
        <v>Baik</v>
      </c>
      <c r="AG526" s="271"/>
      <c r="AH526" s="271"/>
      <c r="AI526" s="271"/>
      <c r="AJ526" s="262"/>
      <c r="AK526" s="263">
        <f t="shared" si="173"/>
        <v>1</v>
      </c>
      <c r="AL526" s="263">
        <f t="shared" si="6"/>
        <v>3</v>
      </c>
      <c r="AM526" s="263">
        <f t="shared" si="174"/>
        <v>3</v>
      </c>
      <c r="AN526" s="87"/>
      <c r="AO526" s="495"/>
      <c r="AP526" s="495"/>
      <c r="AQ526" s="87"/>
      <c r="AR526" s="87"/>
      <c r="AS526" s="19"/>
      <c r="AT526" s="19"/>
      <c r="AU526" s="19"/>
      <c r="AV526" s="19"/>
      <c r="AW526" s="19"/>
      <c r="AX526" s="19"/>
      <c r="AY526" s="19"/>
      <c r="AZ526" s="19"/>
      <c r="BA526" s="19"/>
      <c r="BB526" s="19"/>
      <c r="BC526" s="19"/>
      <c r="BD526" s="19"/>
      <c r="BE526" s="19"/>
      <c r="BF526" s="19"/>
      <c r="BG526" s="19"/>
      <c r="BH526" s="19"/>
      <c r="BI526" s="19"/>
      <c r="BJ526" s="19"/>
      <c r="BK526" s="19"/>
      <c r="BL526" s="19"/>
    </row>
    <row r="527" spans="1:64" ht="21.75" hidden="1" customHeight="1">
      <c r="A527" s="83"/>
      <c r="B527" s="83"/>
      <c r="C527" s="472"/>
      <c r="D527" s="472"/>
      <c r="E527" s="1390"/>
      <c r="F527" s="489"/>
      <c r="G527" s="1382"/>
      <c r="H527" s="1383"/>
      <c r="I527" s="1383"/>
      <c r="J527" s="1383"/>
      <c r="K527" s="1383"/>
      <c r="L527" s="1383"/>
      <c r="M527" s="1383"/>
      <c r="N527" s="1383"/>
      <c r="O527" s="1383"/>
      <c r="P527" s="1383"/>
      <c r="Q527" s="1383"/>
      <c r="R527" s="1383"/>
      <c r="S527" s="1383"/>
      <c r="T527" s="1383"/>
      <c r="U527" s="1383"/>
      <c r="V527" s="1383"/>
      <c r="W527" s="1383"/>
      <c r="X527" s="1383"/>
      <c r="Y527" s="1383"/>
      <c r="Z527" s="1383"/>
      <c r="AA527" s="1383"/>
      <c r="AB527" s="1384"/>
      <c r="AC527" s="329"/>
      <c r="AD527" s="270" t="s">
        <v>7</v>
      </c>
      <c r="AE527" s="262"/>
      <c r="AF527" s="272" t="str">
        <f t="shared" si="172"/>
        <v>Baik</v>
      </c>
      <c r="AG527" s="271"/>
      <c r="AH527" s="271"/>
      <c r="AI527" s="271"/>
      <c r="AJ527" s="262"/>
      <c r="AK527" s="263">
        <f t="shared" si="173"/>
        <v>0</v>
      </c>
      <c r="AL527" s="263">
        <f t="shared" si="6"/>
        <v>3</v>
      </c>
      <c r="AM527" s="263">
        <f t="shared" si="174"/>
        <v>0</v>
      </c>
      <c r="AN527" s="87"/>
      <c r="AO527" s="495"/>
      <c r="AP527" s="495"/>
      <c r="AQ527" s="87"/>
      <c r="AR527" s="87"/>
      <c r="AS527" s="19"/>
      <c r="AT527" s="19"/>
      <c r="AU527" s="19"/>
      <c r="AV527" s="19"/>
      <c r="AW527" s="19"/>
      <c r="AX527" s="19"/>
      <c r="AY527" s="19"/>
      <c r="AZ527" s="19"/>
      <c r="BA527" s="19"/>
      <c r="BB527" s="19"/>
      <c r="BC527" s="19"/>
      <c r="BD527" s="19"/>
      <c r="BE527" s="19"/>
      <c r="BF527" s="19"/>
      <c r="BG527" s="19"/>
      <c r="BH527" s="19"/>
      <c r="BI527" s="19"/>
      <c r="BJ527" s="19"/>
      <c r="BK527" s="19"/>
      <c r="BL527" s="19"/>
    </row>
    <row r="528" spans="1:64" ht="21.75" hidden="1" customHeight="1">
      <c r="A528" s="83"/>
      <c r="B528" s="83"/>
      <c r="C528" s="444"/>
      <c r="D528" s="444"/>
      <c r="E528" s="394"/>
      <c r="F528" s="388"/>
      <c r="G528" s="1372"/>
      <c r="H528" s="1312"/>
      <c r="I528" s="1312"/>
      <c r="J528" s="1312"/>
      <c r="K528" s="1312"/>
      <c r="L528" s="1312"/>
      <c r="M528" s="1312"/>
      <c r="N528" s="1312"/>
      <c r="O528" s="1312"/>
      <c r="P528" s="1312"/>
      <c r="Q528" s="1312"/>
      <c r="R528" s="1312"/>
      <c r="S528" s="1312"/>
      <c r="T528" s="1312"/>
      <c r="U528" s="1312"/>
      <c r="V528" s="1312"/>
      <c r="W528" s="1312"/>
      <c r="X528" s="1312"/>
      <c r="Y528" s="1312"/>
      <c r="Z528" s="1312"/>
      <c r="AA528" s="1312"/>
      <c r="AB528" s="1313"/>
      <c r="AC528" s="300"/>
      <c r="AD528" s="270" t="s">
        <v>7</v>
      </c>
      <c r="AE528" s="262"/>
      <c r="AF528" s="272" t="str">
        <f t="shared" si="172"/>
        <v>Baik</v>
      </c>
      <c r="AG528" s="271"/>
      <c r="AH528" s="271"/>
      <c r="AI528" s="271"/>
      <c r="AJ528" s="262"/>
      <c r="AK528" s="263">
        <f t="shared" si="173"/>
        <v>0</v>
      </c>
      <c r="AL528" s="263">
        <f t="shared" si="6"/>
        <v>3</v>
      </c>
      <c r="AM528" s="263">
        <f t="shared" si="174"/>
        <v>0</v>
      </c>
      <c r="AN528" s="87"/>
      <c r="AO528" s="495"/>
      <c r="AP528" s="495"/>
      <c r="AQ528" s="87"/>
      <c r="AR528" s="87"/>
      <c r="AS528" s="19"/>
      <c r="AT528" s="19"/>
      <c r="AU528" s="19"/>
      <c r="AV528" s="19"/>
      <c r="AW528" s="19"/>
      <c r="AX528" s="19"/>
      <c r="AY528" s="19"/>
      <c r="AZ528" s="19"/>
      <c r="BA528" s="19"/>
      <c r="BB528" s="19"/>
      <c r="BC528" s="19"/>
      <c r="BD528" s="19"/>
      <c r="BE528" s="19"/>
      <c r="BF528" s="19"/>
      <c r="BG528" s="19"/>
      <c r="BH528" s="19"/>
      <c r="BI528" s="19"/>
      <c r="BJ528" s="19"/>
      <c r="BK528" s="19"/>
      <c r="BL528" s="19"/>
    </row>
    <row r="529" spans="1:64" ht="18" hidden="1" customHeight="1">
      <c r="A529" s="83"/>
      <c r="B529" s="83"/>
      <c r="C529" s="444"/>
      <c r="D529" s="444"/>
      <c r="E529" s="394"/>
      <c r="F529" s="520"/>
      <c r="G529" s="1373"/>
      <c r="H529" s="1309"/>
      <c r="I529" s="1309"/>
      <c r="J529" s="1309"/>
      <c r="K529" s="1309"/>
      <c r="L529" s="1309"/>
      <c r="M529" s="1309"/>
      <c r="N529" s="1309"/>
      <c r="O529" s="1309"/>
      <c r="P529" s="1309"/>
      <c r="Q529" s="1309"/>
      <c r="R529" s="1309"/>
      <c r="S529" s="1309"/>
      <c r="T529" s="1309"/>
      <c r="U529" s="1309"/>
      <c r="V529" s="1309"/>
      <c r="W529" s="1309"/>
      <c r="X529" s="1309"/>
      <c r="Y529" s="1309"/>
      <c r="Z529" s="1309"/>
      <c r="AA529" s="1309"/>
      <c r="AB529" s="1310"/>
      <c r="AC529" s="290"/>
      <c r="AD529" s="270" t="s">
        <v>7</v>
      </c>
      <c r="AE529" s="262"/>
      <c r="AF529" s="272" t="str">
        <f t="shared" si="172"/>
        <v>Baik</v>
      </c>
      <c r="AG529" s="271"/>
      <c r="AH529" s="271"/>
      <c r="AI529" s="271"/>
      <c r="AJ529" s="262"/>
      <c r="AK529" s="263">
        <f>SUM(AK524:AK528)</f>
        <v>3</v>
      </c>
      <c r="AL529" s="263">
        <f t="shared" si="6"/>
        <v>3</v>
      </c>
      <c r="AM529" s="263">
        <f>SUM(AM524:AM528)</f>
        <v>9</v>
      </c>
      <c r="AN529" s="337">
        <f>AM529/(AK529*4)*(100)</f>
        <v>75</v>
      </c>
      <c r="AO529" s="294">
        <f>IF(AN529&gt;=75,2,IF(AN529&gt;=33,1,0))</f>
        <v>2</v>
      </c>
      <c r="AP529" s="495"/>
      <c r="AQ529" s="87"/>
      <c r="AR529" s="87"/>
      <c r="AS529" s="19"/>
      <c r="AT529" s="19"/>
      <c r="AU529" s="19"/>
      <c r="AV529" s="19"/>
      <c r="AW529" s="19"/>
      <c r="AX529" s="19"/>
      <c r="AY529" s="19"/>
      <c r="AZ529" s="19"/>
      <c r="BA529" s="19"/>
      <c r="BB529" s="19"/>
      <c r="BC529" s="19"/>
      <c r="BD529" s="19"/>
      <c r="BE529" s="19"/>
      <c r="BF529" s="19"/>
      <c r="BG529" s="19"/>
      <c r="BH529" s="19"/>
      <c r="BI529" s="19"/>
      <c r="BJ529" s="19"/>
      <c r="BK529" s="19"/>
      <c r="BL529" s="19"/>
    </row>
    <row r="530" spans="1:64" ht="31.5" customHeight="1">
      <c r="A530" s="83"/>
      <c r="B530" s="83"/>
      <c r="C530" s="444"/>
      <c r="D530" s="428" t="s">
        <v>932</v>
      </c>
      <c r="E530" s="1371" t="s">
        <v>933</v>
      </c>
      <c r="F530" s="1287"/>
      <c r="G530" s="1287"/>
      <c r="H530" s="1287"/>
      <c r="I530" s="1287"/>
      <c r="J530" s="1287"/>
      <c r="K530" s="1287"/>
      <c r="L530" s="1287"/>
      <c r="M530" s="1287"/>
      <c r="N530" s="1287"/>
      <c r="O530" s="1287"/>
      <c r="P530" s="1287"/>
      <c r="Q530" s="1287"/>
      <c r="R530" s="1287"/>
      <c r="S530" s="1287"/>
      <c r="T530" s="1287"/>
      <c r="U530" s="1287"/>
      <c r="V530" s="1287"/>
      <c r="W530" s="1287"/>
      <c r="X530" s="1287"/>
      <c r="Y530" s="1287"/>
      <c r="Z530" s="1287"/>
      <c r="AA530" s="1287"/>
      <c r="AB530" s="1287"/>
      <c r="AC530" s="261"/>
      <c r="AD530" s="270"/>
      <c r="AE530" s="273"/>
      <c r="AF530" s="271"/>
      <c r="AG530" s="271"/>
      <c r="AH530" s="271"/>
      <c r="AI530" s="271"/>
      <c r="AJ530" s="262"/>
      <c r="AK530" s="263"/>
      <c r="AL530" s="263" t="str">
        <f t="shared" si="6"/>
        <v>0</v>
      </c>
      <c r="AM530" s="263"/>
      <c r="AN530" s="87"/>
      <c r="AO530" s="495"/>
      <c r="AP530" s="495"/>
      <c r="AQ530" s="87"/>
      <c r="AR530" s="87"/>
      <c r="AS530" s="19"/>
      <c r="AT530" s="19"/>
      <c r="AU530" s="19"/>
      <c r="AV530" s="19"/>
      <c r="AW530" s="19"/>
      <c r="AX530" s="19"/>
      <c r="AY530" s="19"/>
      <c r="AZ530" s="19"/>
      <c r="BA530" s="19"/>
      <c r="BB530" s="19"/>
      <c r="BC530" s="19"/>
      <c r="BD530" s="19"/>
      <c r="BE530" s="19"/>
      <c r="BF530" s="19"/>
      <c r="BG530" s="19"/>
      <c r="BH530" s="19"/>
      <c r="BI530" s="19"/>
      <c r="BJ530" s="19"/>
      <c r="BK530" s="19"/>
      <c r="BL530" s="19"/>
    </row>
    <row r="531" spans="1:64" ht="21.75" customHeight="1">
      <c r="A531" s="83"/>
      <c r="B531" s="83"/>
      <c r="C531" s="444"/>
      <c r="D531" s="83"/>
      <c r="E531" s="1378" t="s">
        <v>928</v>
      </c>
      <c r="F531" s="388">
        <v>1</v>
      </c>
      <c r="G531" s="1372" t="s">
        <v>934</v>
      </c>
      <c r="H531" s="1312"/>
      <c r="I531" s="1312"/>
      <c r="J531" s="1312"/>
      <c r="K531" s="1312"/>
      <c r="L531" s="1312"/>
      <c r="M531" s="1312"/>
      <c r="N531" s="1312"/>
      <c r="O531" s="1312"/>
      <c r="P531" s="1312"/>
      <c r="Q531" s="1312"/>
      <c r="R531" s="1312"/>
      <c r="S531" s="1312"/>
      <c r="T531" s="1312"/>
      <c r="U531" s="1312"/>
      <c r="V531" s="1312"/>
      <c r="W531" s="1312"/>
      <c r="X531" s="1312"/>
      <c r="Y531" s="1312"/>
      <c r="Z531" s="1312"/>
      <c r="AA531" s="1312"/>
      <c r="AB531" s="1312"/>
      <c r="AC531" s="300"/>
      <c r="AD531" s="270" t="s">
        <v>7</v>
      </c>
      <c r="AE531" s="262"/>
      <c r="AF531" s="272" t="str">
        <f t="shared" ref="AF531:AF537" si="175">IF(AD531="A","Sempurna",IF(AD531="A-","mendekati sempurna",IF(AD531="B+","Baik sekali",IF(AD531="B","Baik",IF(AD531="B-","Memadai, hampir baik",IF(AD531="C+","Memadai, cukup plus",IF(AD531="C","Cukup",IF(AD531="D","Kurang","Tak ada bukti kinerja"))))))))</f>
        <v>Baik</v>
      </c>
      <c r="AG531" s="271"/>
      <c r="AH531" s="271"/>
      <c r="AI531" s="271"/>
      <c r="AJ531" s="262"/>
      <c r="AK531" s="263">
        <f t="shared" ref="AK531:AK536" si="176">COUNTA(G531)</f>
        <v>1</v>
      </c>
      <c r="AL531" s="263">
        <f t="shared" si="6"/>
        <v>3</v>
      </c>
      <c r="AM531" s="263">
        <f t="shared" ref="AM531:AM536" si="177">AK531*AL531</f>
        <v>3</v>
      </c>
      <c r="AN531" s="87"/>
      <c r="AO531" s="495"/>
      <c r="AP531" s="495"/>
      <c r="AQ531" s="87"/>
      <c r="AR531" s="87"/>
      <c r="AS531" s="19"/>
      <c r="AT531" s="19"/>
      <c r="AU531" s="19"/>
      <c r="AV531" s="19"/>
      <c r="AW531" s="19"/>
      <c r="AX531" s="19"/>
      <c r="AY531" s="19"/>
      <c r="AZ531" s="19"/>
      <c r="BA531" s="19"/>
      <c r="BB531" s="19"/>
      <c r="BC531" s="19"/>
      <c r="BD531" s="19"/>
      <c r="BE531" s="19"/>
      <c r="BF531" s="19"/>
      <c r="BG531" s="19"/>
      <c r="BH531" s="19"/>
      <c r="BI531" s="19"/>
      <c r="BJ531" s="19"/>
      <c r="BK531" s="19"/>
      <c r="BL531" s="19"/>
    </row>
    <row r="532" spans="1:64" ht="30" customHeight="1">
      <c r="A532" s="83"/>
      <c r="B532" s="83"/>
      <c r="C532" s="444"/>
      <c r="D532" s="83"/>
      <c r="E532" s="1379"/>
      <c r="F532" s="388">
        <v>2</v>
      </c>
      <c r="G532" s="1371" t="s">
        <v>935</v>
      </c>
      <c r="H532" s="1287"/>
      <c r="I532" s="1287"/>
      <c r="J532" s="1287"/>
      <c r="K532" s="1287"/>
      <c r="L532" s="1287"/>
      <c r="M532" s="1287"/>
      <c r="N532" s="1287"/>
      <c r="O532" s="1287"/>
      <c r="P532" s="1287"/>
      <c r="Q532" s="1287"/>
      <c r="R532" s="1287"/>
      <c r="S532" s="1287"/>
      <c r="T532" s="1287"/>
      <c r="U532" s="1287"/>
      <c r="V532" s="1287"/>
      <c r="W532" s="1287"/>
      <c r="X532" s="1287"/>
      <c r="Y532" s="1287"/>
      <c r="Z532" s="1287"/>
      <c r="AA532" s="1287"/>
      <c r="AB532" s="1287"/>
      <c r="AC532" s="300"/>
      <c r="AD532" s="270" t="s">
        <v>7</v>
      </c>
      <c r="AE532" s="262"/>
      <c r="AF532" s="272" t="str">
        <f t="shared" si="175"/>
        <v>Baik</v>
      </c>
      <c r="AG532" s="271"/>
      <c r="AH532" s="271"/>
      <c r="AI532" s="271"/>
      <c r="AJ532" s="262"/>
      <c r="AK532" s="263">
        <f t="shared" si="176"/>
        <v>1</v>
      </c>
      <c r="AL532" s="263">
        <f t="shared" si="6"/>
        <v>3</v>
      </c>
      <c r="AM532" s="263">
        <f t="shared" si="177"/>
        <v>3</v>
      </c>
      <c r="AN532" s="87"/>
      <c r="AO532" s="495"/>
      <c r="AP532" s="495"/>
      <c r="AQ532" s="87"/>
      <c r="AR532" s="87"/>
      <c r="AS532" s="19"/>
      <c r="AT532" s="19"/>
      <c r="AU532" s="19"/>
      <c r="AV532" s="19"/>
      <c r="AW532" s="19"/>
      <c r="AX532" s="19"/>
      <c r="AY532" s="19"/>
      <c r="AZ532" s="19"/>
      <c r="BA532" s="19"/>
      <c r="BB532" s="19"/>
      <c r="BC532" s="19"/>
      <c r="BD532" s="19"/>
      <c r="BE532" s="19"/>
      <c r="BF532" s="19"/>
      <c r="BG532" s="19"/>
      <c r="BH532" s="19"/>
      <c r="BI532" s="19"/>
      <c r="BJ532" s="19"/>
      <c r="BK532" s="19"/>
      <c r="BL532" s="19"/>
    </row>
    <row r="533" spans="1:64" ht="30" customHeight="1">
      <c r="A533" s="83"/>
      <c r="B533" s="83"/>
      <c r="C533" s="444"/>
      <c r="D533" s="83"/>
      <c r="E533" s="1379"/>
      <c r="F533" s="239">
        <v>3</v>
      </c>
      <c r="G533" s="1387" t="s">
        <v>936</v>
      </c>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344"/>
      <c r="AD533" s="270" t="s">
        <v>7</v>
      </c>
      <c r="AE533" s="357"/>
      <c r="AF533" s="272" t="str">
        <f t="shared" si="175"/>
        <v>Baik</v>
      </c>
      <c r="AG533" s="271"/>
      <c r="AH533" s="271"/>
      <c r="AI533" s="271"/>
      <c r="AJ533" s="357"/>
      <c r="AK533" s="263">
        <f t="shared" si="176"/>
        <v>1</v>
      </c>
      <c r="AL533" s="263">
        <f t="shared" si="6"/>
        <v>3</v>
      </c>
      <c r="AM533" s="263">
        <f t="shared" si="177"/>
        <v>3</v>
      </c>
      <c r="AN533" s="87"/>
      <c r="AO533" s="495"/>
      <c r="AP533" s="495"/>
      <c r="AQ533" s="87"/>
      <c r="AR533" s="87"/>
      <c r="AS533" s="19"/>
      <c r="AT533" s="19"/>
      <c r="AU533" s="19"/>
      <c r="AV533" s="19"/>
      <c r="AW533" s="19"/>
      <c r="AX533" s="19"/>
      <c r="AY533" s="19"/>
      <c r="AZ533" s="19"/>
      <c r="BA533" s="19"/>
      <c r="BB533" s="19"/>
      <c r="BC533" s="19"/>
      <c r="BD533" s="19"/>
      <c r="BE533" s="19"/>
      <c r="BF533" s="19"/>
      <c r="BG533" s="19"/>
      <c r="BH533" s="19"/>
      <c r="BI533" s="19"/>
      <c r="BJ533" s="19"/>
      <c r="BK533" s="19"/>
      <c r="BL533" s="19"/>
    </row>
    <row r="534" spans="1:64" ht="39.75" customHeight="1">
      <c r="A534" s="83"/>
      <c r="B534" s="83"/>
      <c r="C534" s="455"/>
      <c r="D534" s="456"/>
      <c r="E534" s="1380"/>
      <c r="F534" s="239">
        <v>4</v>
      </c>
      <c r="G534" s="1371" t="s">
        <v>937</v>
      </c>
      <c r="H534" s="1287"/>
      <c r="I534" s="1287"/>
      <c r="J534" s="1287"/>
      <c r="K534" s="1287"/>
      <c r="L534" s="1287"/>
      <c r="M534" s="1287"/>
      <c r="N534" s="1287"/>
      <c r="O534" s="1287"/>
      <c r="P534" s="1287"/>
      <c r="Q534" s="1287"/>
      <c r="R534" s="1287"/>
      <c r="S534" s="1287"/>
      <c r="T534" s="1287"/>
      <c r="U534" s="1287"/>
      <c r="V534" s="1287"/>
      <c r="W534" s="1287"/>
      <c r="X534" s="1287"/>
      <c r="Y534" s="1287"/>
      <c r="Z534" s="1287"/>
      <c r="AA534" s="1287"/>
      <c r="AB534" s="1287"/>
      <c r="AC534" s="261"/>
      <c r="AD534" s="270" t="s">
        <v>7</v>
      </c>
      <c r="AE534" s="262"/>
      <c r="AF534" s="272" t="str">
        <f t="shared" si="175"/>
        <v>Baik</v>
      </c>
      <c r="AG534" s="271"/>
      <c r="AH534" s="271"/>
      <c r="AI534" s="271"/>
      <c r="AJ534" s="262"/>
      <c r="AK534" s="263">
        <f t="shared" si="176"/>
        <v>1</v>
      </c>
      <c r="AL534" s="263">
        <f t="shared" si="6"/>
        <v>3</v>
      </c>
      <c r="AM534" s="263">
        <f t="shared" si="177"/>
        <v>3</v>
      </c>
      <c r="AN534" s="87"/>
      <c r="AO534" s="495"/>
      <c r="AP534" s="495"/>
      <c r="AQ534" s="87"/>
      <c r="AR534" s="87"/>
      <c r="AS534" s="19"/>
      <c r="AT534" s="19"/>
      <c r="AU534" s="19"/>
      <c r="AV534" s="19"/>
      <c r="AW534" s="19"/>
      <c r="AX534" s="19"/>
      <c r="AY534" s="19"/>
      <c r="AZ534" s="19"/>
      <c r="BA534" s="19"/>
      <c r="BB534" s="19"/>
      <c r="BC534" s="19"/>
      <c r="BD534" s="19"/>
      <c r="BE534" s="19"/>
      <c r="BF534" s="19"/>
      <c r="BG534" s="19"/>
      <c r="BH534" s="19"/>
      <c r="BI534" s="19"/>
      <c r="BJ534" s="19"/>
      <c r="BK534" s="19"/>
      <c r="BL534" s="19"/>
    </row>
    <row r="535" spans="1:64" ht="21.75" hidden="1" customHeight="1">
      <c r="A535" s="83"/>
      <c r="B535" s="83"/>
      <c r="C535" s="444"/>
      <c r="D535" s="83"/>
      <c r="E535" s="510"/>
      <c r="F535" s="388"/>
      <c r="G535" s="268"/>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300"/>
      <c r="AD535" s="270" t="s">
        <v>7</v>
      </c>
      <c r="AE535" s="262"/>
      <c r="AF535" s="272" t="str">
        <f t="shared" si="175"/>
        <v>Baik</v>
      </c>
      <c r="AG535" s="271"/>
      <c r="AH535" s="271"/>
      <c r="AI535" s="271"/>
      <c r="AJ535" s="262"/>
      <c r="AK535" s="263">
        <f t="shared" si="176"/>
        <v>0</v>
      </c>
      <c r="AL535" s="263">
        <f t="shared" si="6"/>
        <v>3</v>
      </c>
      <c r="AM535" s="263">
        <f t="shared" si="177"/>
        <v>0</v>
      </c>
      <c r="AN535" s="87"/>
      <c r="AO535" s="495"/>
      <c r="AP535" s="495"/>
      <c r="AQ535" s="87"/>
      <c r="AR535" s="87"/>
      <c r="AS535" s="19"/>
      <c r="AT535" s="19"/>
      <c r="AU535" s="19"/>
      <c r="AV535" s="19"/>
      <c r="AW535" s="19"/>
      <c r="AX535" s="19"/>
      <c r="AY535" s="19"/>
      <c r="AZ535" s="19"/>
      <c r="BA535" s="19"/>
      <c r="BB535" s="19"/>
      <c r="BC535" s="19"/>
      <c r="BD535" s="19"/>
      <c r="BE535" s="19"/>
      <c r="BF535" s="19"/>
      <c r="BG535" s="19"/>
      <c r="BH535" s="19"/>
      <c r="BI535" s="19"/>
      <c r="BJ535" s="19"/>
      <c r="BK535" s="19"/>
      <c r="BL535" s="19"/>
    </row>
    <row r="536" spans="1:64" ht="21.75" hidden="1" customHeight="1">
      <c r="A536" s="83"/>
      <c r="B536" s="83"/>
      <c r="C536" s="444"/>
      <c r="D536" s="446"/>
      <c r="E536" s="514"/>
      <c r="F536" s="239"/>
      <c r="G536" s="240"/>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61"/>
      <c r="AD536" s="270" t="s">
        <v>7</v>
      </c>
      <c r="AE536" s="262"/>
      <c r="AF536" s="272" t="str">
        <f t="shared" si="175"/>
        <v>Baik</v>
      </c>
      <c r="AG536" s="271"/>
      <c r="AH536" s="271"/>
      <c r="AI536" s="271"/>
      <c r="AJ536" s="262"/>
      <c r="AK536" s="263">
        <f t="shared" si="176"/>
        <v>0</v>
      </c>
      <c r="AL536" s="263">
        <f t="shared" si="6"/>
        <v>3</v>
      </c>
      <c r="AM536" s="263">
        <f t="shared" si="177"/>
        <v>0</v>
      </c>
      <c r="AN536" s="87"/>
      <c r="AO536" s="495"/>
      <c r="AP536" s="495"/>
      <c r="AQ536" s="87"/>
      <c r="AR536" s="87"/>
      <c r="AS536" s="19"/>
      <c r="AT536" s="19"/>
      <c r="AU536" s="19"/>
      <c r="AV536" s="19"/>
      <c r="AW536" s="19"/>
      <c r="AX536" s="19"/>
      <c r="AY536" s="19"/>
      <c r="AZ536" s="19"/>
      <c r="BA536" s="19"/>
      <c r="BB536" s="19"/>
      <c r="BC536" s="19"/>
      <c r="BD536" s="19"/>
      <c r="BE536" s="19"/>
      <c r="BF536" s="19"/>
      <c r="BG536" s="19"/>
      <c r="BH536" s="19"/>
      <c r="BI536" s="19"/>
      <c r="BJ536" s="19"/>
      <c r="BK536" s="19"/>
      <c r="BL536" s="19"/>
    </row>
    <row r="537" spans="1:64" ht="19.5" hidden="1" customHeight="1">
      <c r="A537" s="83"/>
      <c r="B537" s="83"/>
      <c r="C537" s="444"/>
      <c r="D537" s="83"/>
      <c r="E537" s="430"/>
      <c r="F537" s="383"/>
      <c r="G537" s="480"/>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331"/>
      <c r="AD537" s="270" t="s">
        <v>7</v>
      </c>
      <c r="AE537" s="262"/>
      <c r="AF537" s="272" t="str">
        <f t="shared" si="175"/>
        <v>Baik</v>
      </c>
      <c r="AG537" s="271"/>
      <c r="AH537" s="271"/>
      <c r="AI537" s="271"/>
      <c r="AJ537" s="262"/>
      <c r="AK537" s="263">
        <f>SUM(AK531:AK536)</f>
        <v>4</v>
      </c>
      <c r="AL537" s="263">
        <f t="shared" si="6"/>
        <v>3</v>
      </c>
      <c r="AM537" s="263">
        <f>SUM(AM531:AM536)</f>
        <v>12</v>
      </c>
      <c r="AN537" s="337">
        <f>AM537/(AK537*4)*(100)</f>
        <v>75</v>
      </c>
      <c r="AO537" s="503">
        <f>IF(AN537&gt;=83,2,IF(AN537&gt;=33,1,0))</f>
        <v>1</v>
      </c>
      <c r="AP537" s="495"/>
      <c r="AQ537" s="87"/>
      <c r="AR537" s="87"/>
      <c r="AS537" s="19"/>
      <c r="AT537" s="19"/>
      <c r="AU537" s="19"/>
      <c r="AV537" s="19"/>
      <c r="AW537" s="19"/>
      <c r="AX537" s="19"/>
      <c r="AY537" s="19"/>
      <c r="AZ537" s="19"/>
      <c r="BA537" s="19"/>
      <c r="BB537" s="19"/>
      <c r="BC537" s="19"/>
      <c r="BD537" s="19"/>
      <c r="BE537" s="19"/>
      <c r="BF537" s="19"/>
      <c r="BG537" s="19"/>
      <c r="BH537" s="19"/>
      <c r="BI537" s="19"/>
      <c r="BJ537" s="19"/>
      <c r="BK537" s="19"/>
      <c r="BL537" s="19"/>
    </row>
    <row r="538" spans="1:64" ht="31.5" customHeight="1">
      <c r="A538" s="83"/>
      <c r="B538" s="83"/>
      <c r="C538" s="444"/>
      <c r="D538" s="521" t="s">
        <v>938</v>
      </c>
      <c r="E538" s="1374" t="s">
        <v>939</v>
      </c>
      <c r="F538" s="1287"/>
      <c r="G538" s="1287"/>
      <c r="H538" s="1287"/>
      <c r="I538" s="1287"/>
      <c r="J538" s="1287"/>
      <c r="K538" s="1287"/>
      <c r="L538" s="1287"/>
      <c r="M538" s="1287"/>
      <c r="N538" s="1287"/>
      <c r="O538" s="1287"/>
      <c r="P538" s="1287"/>
      <c r="Q538" s="1287"/>
      <c r="R538" s="1287"/>
      <c r="S538" s="1287"/>
      <c r="T538" s="1287"/>
      <c r="U538" s="1287"/>
      <c r="V538" s="1287"/>
      <c r="W538" s="1287"/>
      <c r="X538" s="1287"/>
      <c r="Y538" s="1287"/>
      <c r="Z538" s="1287"/>
      <c r="AA538" s="1287"/>
      <c r="AB538" s="1287"/>
      <c r="AC538" s="494"/>
      <c r="AD538" s="270"/>
      <c r="AE538" s="273"/>
      <c r="AF538" s="271"/>
      <c r="AG538" s="271"/>
      <c r="AH538" s="271"/>
      <c r="AI538" s="271"/>
      <c r="AJ538" s="262"/>
      <c r="AK538" s="263"/>
      <c r="AL538" s="263" t="str">
        <f t="shared" si="6"/>
        <v>0</v>
      </c>
      <c r="AM538" s="263"/>
      <c r="AN538" s="87"/>
      <c r="AO538" s="495"/>
      <c r="AP538" s="495"/>
      <c r="AQ538" s="87"/>
      <c r="AR538" s="87"/>
      <c r="AS538" s="19"/>
      <c r="AT538" s="19"/>
      <c r="AU538" s="19"/>
      <c r="AV538" s="19"/>
      <c r="AW538" s="19"/>
      <c r="AX538" s="19"/>
      <c r="AY538" s="19"/>
      <c r="AZ538" s="19"/>
      <c r="BA538" s="19"/>
      <c r="BB538" s="19"/>
      <c r="BC538" s="19"/>
      <c r="BD538" s="19"/>
      <c r="BE538" s="19"/>
      <c r="BF538" s="19"/>
      <c r="BG538" s="19"/>
      <c r="BH538" s="19"/>
      <c r="BI538" s="19"/>
      <c r="BJ538" s="19"/>
      <c r="BK538" s="19"/>
      <c r="BL538" s="19"/>
    </row>
    <row r="539" spans="1:64" ht="30" customHeight="1">
      <c r="A539" s="83"/>
      <c r="B539" s="83"/>
      <c r="C539" s="444"/>
      <c r="D539" s="83"/>
      <c r="E539" s="1378" t="s">
        <v>940</v>
      </c>
      <c r="F539" s="388">
        <v>1</v>
      </c>
      <c r="G539" s="1371" t="s">
        <v>941</v>
      </c>
      <c r="H539" s="1287"/>
      <c r="I539" s="1287"/>
      <c r="J539" s="1287"/>
      <c r="K539" s="1287"/>
      <c r="L539" s="1287"/>
      <c r="M539" s="1287"/>
      <c r="N539" s="1287"/>
      <c r="O539" s="1287"/>
      <c r="P539" s="1287"/>
      <c r="Q539" s="1287"/>
      <c r="R539" s="1287"/>
      <c r="S539" s="1287"/>
      <c r="T539" s="1287"/>
      <c r="U539" s="1287"/>
      <c r="V539" s="1287"/>
      <c r="W539" s="1287"/>
      <c r="X539" s="1287"/>
      <c r="Y539" s="1287"/>
      <c r="Z539" s="1287"/>
      <c r="AA539" s="1287"/>
      <c r="AB539" s="1287"/>
      <c r="AC539" s="300"/>
      <c r="AD539" s="270" t="s">
        <v>7</v>
      </c>
      <c r="AE539" s="262"/>
      <c r="AF539" s="272" t="str">
        <f t="shared" ref="AF539:AF546" si="178">IF(AD539="A","Sempurna",IF(AD539="A-","mendekati sempurna",IF(AD539="B+","Baik sekali",IF(AD539="B","Baik",IF(AD539="B-","Memadai, hampir baik",IF(AD539="C+","Memadai, cukup plus",IF(AD539="C","Cukup",IF(AD539="D","Kurang","Tak ada bukti kinerja"))))))))</f>
        <v>Baik</v>
      </c>
      <c r="AG539" s="271"/>
      <c r="AH539" s="271"/>
      <c r="AI539" s="271"/>
      <c r="AJ539" s="262"/>
      <c r="AK539" s="263">
        <f t="shared" ref="AK539:AK545" si="179">COUNTA(G539)</f>
        <v>1</v>
      </c>
      <c r="AL539" s="263">
        <f t="shared" si="6"/>
        <v>3</v>
      </c>
      <c r="AM539" s="263">
        <f t="shared" ref="AM539:AM545" si="180">AK539*AL539</f>
        <v>3</v>
      </c>
      <c r="AN539" s="87"/>
      <c r="AO539" s="495"/>
      <c r="AP539" s="495"/>
      <c r="AQ539" s="87"/>
      <c r="AR539" s="87"/>
      <c r="AS539" s="19"/>
      <c r="AT539" s="19"/>
      <c r="AU539" s="19"/>
      <c r="AV539" s="19"/>
      <c r="AW539" s="19"/>
      <c r="AX539" s="19"/>
      <c r="AY539" s="19"/>
      <c r="AZ539" s="19"/>
      <c r="BA539" s="19"/>
      <c r="BB539" s="19"/>
      <c r="BC539" s="19"/>
      <c r="BD539" s="19"/>
      <c r="BE539" s="19"/>
      <c r="BF539" s="19"/>
      <c r="BG539" s="19"/>
      <c r="BH539" s="19"/>
      <c r="BI539" s="19"/>
      <c r="BJ539" s="19"/>
      <c r="BK539" s="19"/>
      <c r="BL539" s="19"/>
    </row>
    <row r="540" spans="1:64" ht="21.75" customHeight="1">
      <c r="A540" s="83"/>
      <c r="B540" s="83"/>
      <c r="C540" s="444"/>
      <c r="D540" s="83"/>
      <c r="E540" s="1379"/>
      <c r="F540" s="239">
        <v>2</v>
      </c>
      <c r="G540" s="1371" t="s">
        <v>942</v>
      </c>
      <c r="H540" s="1287"/>
      <c r="I540" s="1287"/>
      <c r="J540" s="1287"/>
      <c r="K540" s="1287"/>
      <c r="L540" s="1287"/>
      <c r="M540" s="1287"/>
      <c r="N540" s="1287"/>
      <c r="O540" s="1287"/>
      <c r="P540" s="1287"/>
      <c r="Q540" s="1287"/>
      <c r="R540" s="1287"/>
      <c r="S540" s="1287"/>
      <c r="T540" s="1287"/>
      <c r="U540" s="1287"/>
      <c r="V540" s="1287"/>
      <c r="W540" s="1287"/>
      <c r="X540" s="1287"/>
      <c r="Y540" s="1287"/>
      <c r="Z540" s="1287"/>
      <c r="AA540" s="1287"/>
      <c r="AB540" s="1287"/>
      <c r="AC540" s="261"/>
      <c r="AD540" s="270" t="s">
        <v>530</v>
      </c>
      <c r="AE540" s="262"/>
      <c r="AF540" s="272" t="str">
        <f t="shared" si="178"/>
        <v>Baik sekali</v>
      </c>
      <c r="AG540" s="271"/>
      <c r="AH540" s="271"/>
      <c r="AI540" s="271"/>
      <c r="AJ540" s="262"/>
      <c r="AK540" s="263">
        <f t="shared" si="179"/>
        <v>1</v>
      </c>
      <c r="AL540" s="263">
        <f t="shared" si="6"/>
        <v>3.33</v>
      </c>
      <c r="AM540" s="263">
        <f t="shared" si="180"/>
        <v>3.33</v>
      </c>
      <c r="AN540" s="87"/>
      <c r="AO540" s="495"/>
      <c r="AP540" s="495"/>
      <c r="AQ540" s="87"/>
      <c r="AR540" s="87"/>
      <c r="AS540" s="19"/>
      <c r="AT540" s="19"/>
      <c r="AU540" s="19"/>
      <c r="AV540" s="19"/>
      <c r="AW540" s="19"/>
      <c r="AX540" s="19"/>
      <c r="AY540" s="19"/>
      <c r="AZ540" s="19"/>
      <c r="BA540" s="19"/>
      <c r="BB540" s="19"/>
      <c r="BC540" s="19"/>
      <c r="BD540" s="19"/>
      <c r="BE540" s="19"/>
      <c r="BF540" s="19"/>
      <c r="BG540" s="19"/>
      <c r="BH540" s="19"/>
      <c r="BI540" s="19"/>
      <c r="BJ540" s="19"/>
      <c r="BK540" s="19"/>
      <c r="BL540" s="19"/>
    </row>
    <row r="541" spans="1:64" ht="21.75" customHeight="1">
      <c r="A541" s="83"/>
      <c r="B541" s="83"/>
      <c r="C541" s="444"/>
      <c r="D541" s="83"/>
      <c r="E541" s="1379"/>
      <c r="F541" s="239">
        <v>3</v>
      </c>
      <c r="G541" s="1371" t="s">
        <v>943</v>
      </c>
      <c r="H541" s="1287"/>
      <c r="I541" s="1287"/>
      <c r="J541" s="1287"/>
      <c r="K541" s="1287"/>
      <c r="L541" s="1287"/>
      <c r="M541" s="1287"/>
      <c r="N541" s="1287"/>
      <c r="O541" s="1287"/>
      <c r="P541" s="1287"/>
      <c r="Q541" s="1287"/>
      <c r="R541" s="1287"/>
      <c r="S541" s="1287"/>
      <c r="T541" s="1287"/>
      <c r="U541" s="1287"/>
      <c r="V541" s="1287"/>
      <c r="W541" s="1287"/>
      <c r="X541" s="1287"/>
      <c r="Y541" s="1287"/>
      <c r="Z541" s="1287"/>
      <c r="AA541" s="1287"/>
      <c r="AB541" s="1287"/>
      <c r="AC541" s="261"/>
      <c r="AD541" s="270" t="s">
        <v>7</v>
      </c>
      <c r="AE541" s="262"/>
      <c r="AF541" s="272" t="str">
        <f t="shared" si="178"/>
        <v>Baik</v>
      </c>
      <c r="AG541" s="271"/>
      <c r="AH541" s="271"/>
      <c r="AI541" s="271"/>
      <c r="AJ541" s="262"/>
      <c r="AK541" s="263">
        <f t="shared" si="179"/>
        <v>1</v>
      </c>
      <c r="AL541" s="263">
        <f t="shared" si="6"/>
        <v>3</v>
      </c>
      <c r="AM541" s="263">
        <f t="shared" si="180"/>
        <v>3</v>
      </c>
      <c r="AN541" s="87"/>
      <c r="AO541" s="495"/>
      <c r="AP541" s="495"/>
      <c r="AQ541" s="87"/>
      <c r="AR541" s="87"/>
      <c r="AS541" s="19"/>
      <c r="AT541" s="19"/>
      <c r="AU541" s="19"/>
      <c r="AV541" s="19"/>
      <c r="AW541" s="19"/>
      <c r="AX541" s="19"/>
      <c r="AY541" s="19"/>
      <c r="AZ541" s="19"/>
      <c r="BA541" s="19"/>
      <c r="BB541" s="19"/>
      <c r="BC541" s="19"/>
      <c r="BD541" s="19"/>
      <c r="BE541" s="19"/>
      <c r="BF541" s="19"/>
      <c r="BG541" s="19"/>
      <c r="BH541" s="19"/>
      <c r="BI541" s="19"/>
      <c r="BJ541" s="19"/>
      <c r="BK541" s="19"/>
      <c r="BL541" s="19"/>
    </row>
    <row r="542" spans="1:64" ht="30" customHeight="1">
      <c r="A542" s="83"/>
      <c r="B542" s="83"/>
      <c r="C542" s="444"/>
      <c r="D542" s="83"/>
      <c r="E542" s="1379"/>
      <c r="F542" s="239">
        <v>4</v>
      </c>
      <c r="G542" s="1371" t="s">
        <v>944</v>
      </c>
      <c r="H542" s="1287"/>
      <c r="I542" s="1287"/>
      <c r="J542" s="1287"/>
      <c r="K542" s="1287"/>
      <c r="L542" s="1287"/>
      <c r="M542" s="1287"/>
      <c r="N542" s="1287"/>
      <c r="O542" s="1287"/>
      <c r="P542" s="1287"/>
      <c r="Q542" s="1287"/>
      <c r="R542" s="1287"/>
      <c r="S542" s="1287"/>
      <c r="T542" s="1287"/>
      <c r="U542" s="1287"/>
      <c r="V542" s="1287"/>
      <c r="W542" s="1287"/>
      <c r="X542" s="1287"/>
      <c r="Y542" s="1287"/>
      <c r="Z542" s="1287"/>
      <c r="AA542" s="1287"/>
      <c r="AB542" s="1287"/>
      <c r="AC542" s="261"/>
      <c r="AD542" s="270" t="s">
        <v>7</v>
      </c>
      <c r="AE542" s="262"/>
      <c r="AF542" s="272" t="str">
        <f t="shared" si="178"/>
        <v>Baik</v>
      </c>
      <c r="AG542" s="271"/>
      <c r="AH542" s="271"/>
      <c r="AI542" s="271"/>
      <c r="AJ542" s="262"/>
      <c r="AK542" s="263">
        <f t="shared" si="179"/>
        <v>1</v>
      </c>
      <c r="AL542" s="263">
        <f t="shared" si="6"/>
        <v>3</v>
      </c>
      <c r="AM542" s="263">
        <f t="shared" si="180"/>
        <v>3</v>
      </c>
      <c r="AN542" s="87"/>
      <c r="AO542" s="495"/>
      <c r="AP542" s="495"/>
      <c r="AQ542" s="87"/>
      <c r="AR542" s="87"/>
      <c r="AS542" s="19"/>
      <c r="AT542" s="19"/>
      <c r="AU542" s="19"/>
      <c r="AV542" s="19"/>
      <c r="AW542" s="19"/>
      <c r="AX542" s="19"/>
      <c r="AY542" s="19"/>
      <c r="AZ542" s="19"/>
      <c r="BA542" s="19"/>
      <c r="BB542" s="19"/>
      <c r="BC542" s="19"/>
      <c r="BD542" s="19"/>
      <c r="BE542" s="19"/>
      <c r="BF542" s="19"/>
      <c r="BG542" s="19"/>
      <c r="BH542" s="19"/>
      <c r="BI542" s="19"/>
      <c r="BJ542" s="19"/>
      <c r="BK542" s="19"/>
      <c r="BL542" s="19"/>
    </row>
    <row r="543" spans="1:64" ht="21.75" customHeight="1">
      <c r="A543" s="83"/>
      <c r="B543" s="83"/>
      <c r="C543" s="444"/>
      <c r="D543" s="83"/>
      <c r="E543" s="510"/>
      <c r="F543" s="388">
        <v>5</v>
      </c>
      <c r="G543" s="1372" t="s">
        <v>945</v>
      </c>
      <c r="H543" s="1312"/>
      <c r="I543" s="1312"/>
      <c r="J543" s="1312"/>
      <c r="K543" s="1312"/>
      <c r="L543" s="1312"/>
      <c r="M543" s="1312"/>
      <c r="N543" s="1312"/>
      <c r="O543" s="1312"/>
      <c r="P543" s="1312"/>
      <c r="Q543" s="1312"/>
      <c r="R543" s="1312"/>
      <c r="S543" s="1312"/>
      <c r="T543" s="1312"/>
      <c r="U543" s="1312"/>
      <c r="V543" s="1312"/>
      <c r="W543" s="1312"/>
      <c r="X543" s="1312"/>
      <c r="Y543" s="1312"/>
      <c r="Z543" s="1312"/>
      <c r="AA543" s="1312"/>
      <c r="AB543" s="1312"/>
      <c r="AC543" s="300"/>
      <c r="AD543" s="270" t="s">
        <v>7</v>
      </c>
      <c r="AE543" s="262"/>
      <c r="AF543" s="272" t="str">
        <f t="shared" si="178"/>
        <v>Baik</v>
      </c>
      <c r="AG543" s="271"/>
      <c r="AH543" s="271"/>
      <c r="AI543" s="271"/>
      <c r="AJ543" s="262"/>
      <c r="AK543" s="263">
        <f t="shared" si="179"/>
        <v>1</v>
      </c>
      <c r="AL543" s="263">
        <f t="shared" si="6"/>
        <v>3</v>
      </c>
      <c r="AM543" s="263">
        <f t="shared" si="180"/>
        <v>3</v>
      </c>
      <c r="AN543" s="87"/>
      <c r="AO543" s="495"/>
      <c r="AP543" s="495"/>
      <c r="AQ543" s="87"/>
      <c r="AR543" s="87"/>
      <c r="AS543" s="19"/>
      <c r="AT543" s="19"/>
      <c r="AU543" s="19"/>
      <c r="AV543" s="19"/>
      <c r="AW543" s="19"/>
      <c r="AX543" s="19"/>
      <c r="AY543" s="19"/>
      <c r="AZ543" s="19"/>
      <c r="BA543" s="19"/>
      <c r="BB543" s="19"/>
      <c r="BC543" s="19"/>
      <c r="BD543" s="19"/>
      <c r="BE543" s="19"/>
      <c r="BF543" s="19"/>
      <c r="BG543" s="19"/>
      <c r="BH543" s="19"/>
      <c r="BI543" s="19"/>
      <c r="BJ543" s="19"/>
      <c r="BK543" s="19"/>
      <c r="BL543" s="19"/>
    </row>
    <row r="544" spans="1:64" ht="21.75" hidden="1" customHeight="1">
      <c r="A544" s="83"/>
      <c r="B544" s="83"/>
      <c r="C544" s="444"/>
      <c r="D544" s="83"/>
      <c r="E544" s="510"/>
      <c r="F544" s="239"/>
      <c r="G544" s="1371"/>
      <c r="H544" s="1287"/>
      <c r="I544" s="1287"/>
      <c r="J544" s="1287"/>
      <c r="K544" s="1287"/>
      <c r="L544" s="1287"/>
      <c r="M544" s="1287"/>
      <c r="N544" s="1287"/>
      <c r="O544" s="1287"/>
      <c r="P544" s="1287"/>
      <c r="Q544" s="1287"/>
      <c r="R544" s="1287"/>
      <c r="S544" s="1287"/>
      <c r="T544" s="1287"/>
      <c r="U544" s="1287"/>
      <c r="V544" s="1287"/>
      <c r="W544" s="1287"/>
      <c r="X544" s="1287"/>
      <c r="Y544" s="1287"/>
      <c r="Z544" s="1287"/>
      <c r="AA544" s="1287"/>
      <c r="AB544" s="1287"/>
      <c r="AC544" s="261"/>
      <c r="AD544" s="270" t="s">
        <v>7</v>
      </c>
      <c r="AE544" s="262"/>
      <c r="AF544" s="272" t="str">
        <f t="shared" si="178"/>
        <v>Baik</v>
      </c>
      <c r="AG544" s="271"/>
      <c r="AH544" s="271"/>
      <c r="AI544" s="271"/>
      <c r="AJ544" s="262"/>
      <c r="AK544" s="263">
        <f t="shared" si="179"/>
        <v>0</v>
      </c>
      <c r="AL544" s="263">
        <f t="shared" si="6"/>
        <v>3</v>
      </c>
      <c r="AM544" s="263">
        <f t="shared" si="180"/>
        <v>0</v>
      </c>
      <c r="AN544" s="87"/>
      <c r="AO544" s="495"/>
      <c r="AP544" s="495"/>
      <c r="AQ544" s="87"/>
      <c r="AR544" s="87"/>
      <c r="AS544" s="19"/>
      <c r="AT544" s="19"/>
      <c r="AU544" s="19"/>
      <c r="AV544" s="19"/>
      <c r="AW544" s="19"/>
      <c r="AX544" s="19"/>
      <c r="AY544" s="19"/>
      <c r="AZ544" s="19"/>
      <c r="BA544" s="19"/>
      <c r="BB544" s="19"/>
      <c r="BC544" s="19"/>
      <c r="BD544" s="19"/>
      <c r="BE544" s="19"/>
      <c r="BF544" s="19"/>
      <c r="BG544" s="19"/>
      <c r="BH544" s="19"/>
      <c r="BI544" s="19"/>
      <c r="BJ544" s="19"/>
      <c r="BK544" s="19"/>
      <c r="BL544" s="19"/>
    </row>
    <row r="545" spans="1:64" ht="21.75" hidden="1" customHeight="1">
      <c r="A545" s="83"/>
      <c r="B545" s="83"/>
      <c r="C545" s="444"/>
      <c r="D545" s="83"/>
      <c r="E545" s="430"/>
      <c r="F545" s="239"/>
      <c r="G545" s="1371"/>
      <c r="H545" s="1287"/>
      <c r="I545" s="1287"/>
      <c r="J545" s="1287"/>
      <c r="K545" s="1287"/>
      <c r="L545" s="1287"/>
      <c r="M545" s="1287"/>
      <c r="N545" s="1287"/>
      <c r="O545" s="1287"/>
      <c r="P545" s="1287"/>
      <c r="Q545" s="1287"/>
      <c r="R545" s="1287"/>
      <c r="S545" s="1287"/>
      <c r="T545" s="1287"/>
      <c r="U545" s="1287"/>
      <c r="V545" s="1287"/>
      <c r="W545" s="1287"/>
      <c r="X545" s="1287"/>
      <c r="Y545" s="1287"/>
      <c r="Z545" s="1287"/>
      <c r="AA545" s="1287"/>
      <c r="AB545" s="1287"/>
      <c r="AC545" s="261"/>
      <c r="AD545" s="270" t="s">
        <v>7</v>
      </c>
      <c r="AE545" s="262"/>
      <c r="AF545" s="272" t="str">
        <f t="shared" si="178"/>
        <v>Baik</v>
      </c>
      <c r="AG545" s="271"/>
      <c r="AH545" s="271"/>
      <c r="AI545" s="271"/>
      <c r="AJ545" s="262"/>
      <c r="AK545" s="263">
        <f t="shared" si="179"/>
        <v>0</v>
      </c>
      <c r="AL545" s="263">
        <f t="shared" si="6"/>
        <v>3</v>
      </c>
      <c r="AM545" s="263">
        <f t="shared" si="180"/>
        <v>0</v>
      </c>
      <c r="AN545" s="87"/>
      <c r="AO545" s="495"/>
      <c r="AP545" s="495"/>
      <c r="AQ545" s="87"/>
      <c r="AR545" s="87"/>
      <c r="AS545" s="19"/>
      <c r="AT545" s="19"/>
      <c r="AU545" s="19"/>
      <c r="AV545" s="19"/>
      <c r="AW545" s="19"/>
      <c r="AX545" s="19"/>
      <c r="AY545" s="19"/>
      <c r="AZ545" s="19"/>
      <c r="BA545" s="19"/>
      <c r="BB545" s="19"/>
      <c r="BC545" s="19"/>
      <c r="BD545" s="19"/>
      <c r="BE545" s="19"/>
      <c r="BF545" s="19"/>
      <c r="BG545" s="19"/>
      <c r="BH545" s="19"/>
      <c r="BI545" s="19"/>
      <c r="BJ545" s="19"/>
      <c r="BK545" s="19"/>
      <c r="BL545" s="19"/>
    </row>
    <row r="546" spans="1:64" ht="19.5" hidden="1" customHeight="1">
      <c r="A546" s="83"/>
      <c r="B546" s="83"/>
      <c r="C546" s="444"/>
      <c r="D546" s="83"/>
      <c r="E546" s="430"/>
      <c r="F546" s="520"/>
      <c r="G546" s="1373"/>
      <c r="H546" s="1309"/>
      <c r="I546" s="1309"/>
      <c r="J546" s="1309"/>
      <c r="K546" s="1309"/>
      <c r="L546" s="1309"/>
      <c r="M546" s="1309"/>
      <c r="N546" s="1309"/>
      <c r="O546" s="1309"/>
      <c r="P546" s="1309"/>
      <c r="Q546" s="1309"/>
      <c r="R546" s="1309"/>
      <c r="S546" s="1309"/>
      <c r="T546" s="1309"/>
      <c r="U546" s="1309"/>
      <c r="V546" s="1309"/>
      <c r="W546" s="1309"/>
      <c r="X546" s="1309"/>
      <c r="Y546" s="1309"/>
      <c r="Z546" s="1309"/>
      <c r="AA546" s="1309"/>
      <c r="AB546" s="1309"/>
      <c r="AC546" s="290"/>
      <c r="AD546" s="270" t="s">
        <v>7</v>
      </c>
      <c r="AE546" s="262"/>
      <c r="AF546" s="272" t="str">
        <f t="shared" si="178"/>
        <v>Baik</v>
      </c>
      <c r="AG546" s="271"/>
      <c r="AH546" s="271"/>
      <c r="AI546" s="271"/>
      <c r="AJ546" s="262"/>
      <c r="AK546" s="263">
        <f>SUM(AK539:AK545)</f>
        <v>5</v>
      </c>
      <c r="AL546" s="263">
        <f t="shared" si="6"/>
        <v>3</v>
      </c>
      <c r="AM546" s="263">
        <f>SUM(AM539:AM545)</f>
        <v>15.33</v>
      </c>
      <c r="AN546" s="337">
        <f>AM546/(AK546*4)*(100)</f>
        <v>76.649999999999991</v>
      </c>
      <c r="AO546" s="503">
        <f>IF(AN546&gt;=83,2,IF(AN546&gt;=33,1,0))</f>
        <v>1</v>
      </c>
      <c r="AP546" s="495"/>
      <c r="AQ546" s="87"/>
      <c r="AR546" s="87"/>
      <c r="AS546" s="19"/>
      <c r="AT546" s="19"/>
      <c r="AU546" s="19"/>
      <c r="AV546" s="19"/>
      <c r="AW546" s="19"/>
      <c r="AX546" s="19"/>
      <c r="AY546" s="19"/>
      <c r="AZ546" s="19"/>
      <c r="BA546" s="19"/>
      <c r="BB546" s="19"/>
      <c r="BC546" s="19"/>
      <c r="BD546" s="19"/>
      <c r="BE546" s="19"/>
      <c r="BF546" s="19"/>
      <c r="BG546" s="19"/>
      <c r="BH546" s="19"/>
      <c r="BI546" s="19"/>
      <c r="BJ546" s="19"/>
      <c r="BK546" s="19"/>
      <c r="BL546" s="19"/>
    </row>
    <row r="547" spans="1:64" ht="31.5" customHeight="1">
      <c r="A547" s="83"/>
      <c r="B547" s="83"/>
      <c r="C547" s="444"/>
      <c r="D547" s="521" t="s">
        <v>946</v>
      </c>
      <c r="E547" s="1374" t="s">
        <v>947</v>
      </c>
      <c r="F547" s="1287"/>
      <c r="G547" s="1287"/>
      <c r="H547" s="1287"/>
      <c r="I547" s="1287"/>
      <c r="J547" s="1287"/>
      <c r="K547" s="1287"/>
      <c r="L547" s="1287"/>
      <c r="M547" s="1287"/>
      <c r="N547" s="1287"/>
      <c r="O547" s="1287"/>
      <c r="P547" s="1287"/>
      <c r="Q547" s="1287"/>
      <c r="R547" s="1287"/>
      <c r="S547" s="1287"/>
      <c r="T547" s="1287"/>
      <c r="U547" s="1287"/>
      <c r="V547" s="1287"/>
      <c r="W547" s="1287"/>
      <c r="X547" s="1287"/>
      <c r="Y547" s="1287"/>
      <c r="Z547" s="1287"/>
      <c r="AA547" s="1287"/>
      <c r="AB547" s="1287"/>
      <c r="AC547" s="494"/>
      <c r="AD547" s="270"/>
      <c r="AE547" s="273"/>
      <c r="AF547" s="271"/>
      <c r="AG547" s="271"/>
      <c r="AH547" s="271"/>
      <c r="AI547" s="271"/>
      <c r="AJ547" s="262"/>
      <c r="AK547" s="263"/>
      <c r="AL547" s="263" t="str">
        <f t="shared" si="6"/>
        <v>0</v>
      </c>
      <c r="AM547" s="263"/>
      <c r="AN547" s="87"/>
      <c r="AO547" s="495"/>
      <c r="AP547" s="495"/>
      <c r="AQ547" s="87"/>
      <c r="AR547" s="87"/>
      <c r="AS547" s="19"/>
      <c r="AT547" s="19"/>
      <c r="AU547" s="19"/>
      <c r="AV547" s="19"/>
      <c r="AW547" s="19"/>
      <c r="AX547" s="19"/>
      <c r="AY547" s="19"/>
      <c r="AZ547" s="19"/>
      <c r="BA547" s="19"/>
      <c r="BB547" s="19"/>
      <c r="BC547" s="19"/>
      <c r="BD547" s="19"/>
      <c r="BE547" s="19"/>
      <c r="BF547" s="19"/>
      <c r="BG547" s="19"/>
      <c r="BH547" s="19"/>
      <c r="BI547" s="19"/>
      <c r="BJ547" s="19"/>
      <c r="BK547" s="19"/>
      <c r="BL547" s="19"/>
    </row>
    <row r="548" spans="1:64" ht="30" customHeight="1">
      <c r="A548" s="83"/>
      <c r="B548" s="83"/>
      <c r="C548" s="444"/>
      <c r="D548" s="83"/>
      <c r="E548" s="522"/>
      <c r="F548" s="388">
        <v>1</v>
      </c>
      <c r="G548" s="1372" t="s">
        <v>948</v>
      </c>
      <c r="H548" s="1312"/>
      <c r="I548" s="1312"/>
      <c r="J548" s="1312"/>
      <c r="K548" s="1312"/>
      <c r="L548" s="1312"/>
      <c r="M548" s="1312"/>
      <c r="N548" s="1312"/>
      <c r="O548" s="1312"/>
      <c r="P548" s="1312"/>
      <c r="Q548" s="1312"/>
      <c r="R548" s="1312"/>
      <c r="S548" s="1312"/>
      <c r="T548" s="1312"/>
      <c r="U548" s="1312"/>
      <c r="V548" s="1312"/>
      <c r="W548" s="1312"/>
      <c r="X548" s="1312"/>
      <c r="Y548" s="1312"/>
      <c r="Z548" s="1312"/>
      <c r="AA548" s="1312"/>
      <c r="AB548" s="1312"/>
      <c r="AC548" s="300"/>
      <c r="AD548" s="270" t="s">
        <v>530</v>
      </c>
      <c r="AE548" s="262"/>
      <c r="AF548" s="272" t="str">
        <f t="shared" ref="AF548:AF554" si="181">IF(AD548="A","Sempurna",IF(AD548="A-","mendekati sempurna",IF(AD548="B+","Baik sekali",IF(AD548="B","Baik",IF(AD548="B-","Memadai, hampir baik",IF(AD548="C+","Memadai, cukup plus",IF(AD548="C","Cukup",IF(AD548="D","Kurang","Tak ada bukti kinerja"))))))))</f>
        <v>Baik sekali</v>
      </c>
      <c r="AG548" s="271"/>
      <c r="AH548" s="271"/>
      <c r="AI548" s="271"/>
      <c r="AJ548" s="262"/>
      <c r="AK548" s="263">
        <f t="shared" ref="AK548:AK553" si="182">COUNTA(G548)</f>
        <v>1</v>
      </c>
      <c r="AL548" s="263">
        <f t="shared" si="6"/>
        <v>3.33</v>
      </c>
      <c r="AM548" s="263">
        <f t="shared" ref="AM548:AM553" si="183">AK548*AL548</f>
        <v>3.33</v>
      </c>
      <c r="AN548" s="87"/>
      <c r="AO548" s="495"/>
      <c r="AP548" s="495"/>
      <c r="AQ548" s="87"/>
      <c r="AR548" s="87"/>
      <c r="AS548" s="19"/>
      <c r="AT548" s="19"/>
      <c r="AU548" s="19"/>
      <c r="AV548" s="19"/>
      <c r="AW548" s="19"/>
      <c r="AX548" s="19"/>
      <c r="AY548" s="19"/>
      <c r="AZ548" s="19"/>
      <c r="BA548" s="19"/>
      <c r="BB548" s="19"/>
      <c r="BC548" s="19"/>
      <c r="BD548" s="19"/>
      <c r="BE548" s="19"/>
      <c r="BF548" s="19"/>
      <c r="BG548" s="19"/>
      <c r="BH548" s="19"/>
      <c r="BI548" s="19"/>
      <c r="BJ548" s="19"/>
      <c r="BK548" s="19"/>
      <c r="BL548" s="19"/>
    </row>
    <row r="549" spans="1:64" ht="21.75" customHeight="1">
      <c r="A549" s="83"/>
      <c r="B549" s="83"/>
      <c r="C549" s="444"/>
      <c r="D549" s="83"/>
      <c r="E549" s="430"/>
      <c r="F549" s="388">
        <v>2</v>
      </c>
      <c r="G549" s="1371" t="s">
        <v>949</v>
      </c>
      <c r="H549" s="1287"/>
      <c r="I549" s="1287"/>
      <c r="J549" s="1287"/>
      <c r="K549" s="1287"/>
      <c r="L549" s="1287"/>
      <c r="M549" s="1287"/>
      <c r="N549" s="1287"/>
      <c r="O549" s="1287"/>
      <c r="P549" s="1287"/>
      <c r="Q549" s="1287"/>
      <c r="R549" s="1287"/>
      <c r="S549" s="1287"/>
      <c r="T549" s="1287"/>
      <c r="U549" s="1287"/>
      <c r="V549" s="1287"/>
      <c r="W549" s="1287"/>
      <c r="X549" s="1287"/>
      <c r="Y549" s="1287"/>
      <c r="Z549" s="1287"/>
      <c r="AA549" s="1287"/>
      <c r="AB549" s="1287"/>
      <c r="AC549" s="300"/>
      <c r="AD549" s="270" t="s">
        <v>7</v>
      </c>
      <c r="AE549" s="262"/>
      <c r="AF549" s="272" t="str">
        <f t="shared" si="181"/>
        <v>Baik</v>
      </c>
      <c r="AG549" s="271"/>
      <c r="AH549" s="271"/>
      <c r="AI549" s="271"/>
      <c r="AJ549" s="262"/>
      <c r="AK549" s="263">
        <f t="shared" si="182"/>
        <v>1</v>
      </c>
      <c r="AL549" s="263">
        <f t="shared" si="6"/>
        <v>3</v>
      </c>
      <c r="AM549" s="263">
        <f t="shared" si="183"/>
        <v>3</v>
      </c>
      <c r="AN549" s="87"/>
      <c r="AO549" s="495"/>
      <c r="AP549" s="495"/>
      <c r="AQ549" s="87"/>
      <c r="AR549" s="87"/>
      <c r="AS549" s="19"/>
      <c r="AT549" s="19"/>
      <c r="AU549" s="19"/>
      <c r="AV549" s="19"/>
      <c r="AW549" s="19"/>
      <c r="AX549" s="19"/>
      <c r="AY549" s="19"/>
      <c r="AZ549" s="19"/>
      <c r="BA549" s="19"/>
      <c r="BB549" s="19"/>
      <c r="BC549" s="19"/>
      <c r="BD549" s="19"/>
      <c r="BE549" s="19"/>
      <c r="BF549" s="19"/>
      <c r="BG549" s="19"/>
      <c r="BH549" s="19"/>
      <c r="BI549" s="19"/>
      <c r="BJ549" s="19"/>
      <c r="BK549" s="19"/>
      <c r="BL549" s="19"/>
    </row>
    <row r="550" spans="1:64" ht="30" customHeight="1">
      <c r="A550" s="83"/>
      <c r="B550" s="83"/>
      <c r="C550" s="444"/>
      <c r="D550" s="83"/>
      <c r="E550" s="430"/>
      <c r="F550" s="388">
        <v>3</v>
      </c>
      <c r="G550" s="1371" t="s">
        <v>950</v>
      </c>
      <c r="H550" s="1287"/>
      <c r="I550" s="1287"/>
      <c r="J550" s="1287"/>
      <c r="K550" s="1287"/>
      <c r="L550" s="1287"/>
      <c r="M550" s="1287"/>
      <c r="N550" s="1287"/>
      <c r="O550" s="1287"/>
      <c r="P550" s="1287"/>
      <c r="Q550" s="1287"/>
      <c r="R550" s="1287"/>
      <c r="S550" s="1287"/>
      <c r="T550" s="1287"/>
      <c r="U550" s="1287"/>
      <c r="V550" s="1287"/>
      <c r="W550" s="1287"/>
      <c r="X550" s="1287"/>
      <c r="Y550" s="1287"/>
      <c r="Z550" s="1287"/>
      <c r="AA550" s="1287"/>
      <c r="AB550" s="1287"/>
      <c r="AC550" s="300"/>
      <c r="AD550" s="270" t="s">
        <v>7</v>
      </c>
      <c r="AE550" s="262"/>
      <c r="AF550" s="272" t="str">
        <f t="shared" si="181"/>
        <v>Baik</v>
      </c>
      <c r="AG550" s="271"/>
      <c r="AH550" s="271"/>
      <c r="AI550" s="271"/>
      <c r="AJ550" s="262"/>
      <c r="AK550" s="263">
        <f t="shared" si="182"/>
        <v>1</v>
      </c>
      <c r="AL550" s="263">
        <f t="shared" si="6"/>
        <v>3</v>
      </c>
      <c r="AM550" s="263">
        <f t="shared" si="183"/>
        <v>3</v>
      </c>
      <c r="AN550" s="87"/>
      <c r="AO550" s="495"/>
      <c r="AP550" s="495"/>
      <c r="AQ550" s="87"/>
      <c r="AR550" s="87"/>
      <c r="AS550" s="19"/>
      <c r="AT550" s="19"/>
      <c r="AU550" s="19"/>
      <c r="AV550" s="19"/>
      <c r="AW550" s="19"/>
      <c r="AX550" s="19"/>
      <c r="AY550" s="19"/>
      <c r="AZ550" s="19"/>
      <c r="BA550" s="19"/>
      <c r="BB550" s="19"/>
      <c r="BC550" s="19"/>
      <c r="BD550" s="19"/>
      <c r="BE550" s="19"/>
      <c r="BF550" s="19"/>
      <c r="BG550" s="19"/>
      <c r="BH550" s="19"/>
      <c r="BI550" s="19"/>
      <c r="BJ550" s="19"/>
      <c r="BK550" s="19"/>
      <c r="BL550" s="19"/>
    </row>
    <row r="551" spans="1:64" ht="30" customHeight="1">
      <c r="A551" s="83"/>
      <c r="B551" s="83"/>
      <c r="C551" s="444"/>
      <c r="D551" s="83"/>
      <c r="E551" s="430"/>
      <c r="F551" s="239">
        <v>4</v>
      </c>
      <c r="G551" s="1371" t="s">
        <v>951</v>
      </c>
      <c r="H551" s="1287"/>
      <c r="I551" s="1287"/>
      <c r="J551" s="1287"/>
      <c r="K551" s="1287"/>
      <c r="L551" s="1287"/>
      <c r="M551" s="1287"/>
      <c r="N551" s="1287"/>
      <c r="O551" s="1287"/>
      <c r="P551" s="1287"/>
      <c r="Q551" s="1287"/>
      <c r="R551" s="1287"/>
      <c r="S551" s="1287"/>
      <c r="T551" s="1287"/>
      <c r="U551" s="1287"/>
      <c r="V551" s="1287"/>
      <c r="W551" s="1287"/>
      <c r="X551" s="1287"/>
      <c r="Y551" s="1287"/>
      <c r="Z551" s="1287"/>
      <c r="AA551" s="1287"/>
      <c r="AB551" s="1287"/>
      <c r="AC551" s="261"/>
      <c r="AD551" s="270" t="s">
        <v>7</v>
      </c>
      <c r="AE551" s="262"/>
      <c r="AF551" s="272" t="str">
        <f t="shared" si="181"/>
        <v>Baik</v>
      </c>
      <c r="AG551" s="271"/>
      <c r="AH551" s="271"/>
      <c r="AI551" s="271"/>
      <c r="AJ551" s="262"/>
      <c r="AK551" s="263">
        <f t="shared" si="182"/>
        <v>1</v>
      </c>
      <c r="AL551" s="263">
        <f t="shared" si="6"/>
        <v>3</v>
      </c>
      <c r="AM551" s="263">
        <f t="shared" si="183"/>
        <v>3</v>
      </c>
      <c r="AN551" s="87"/>
      <c r="AO551" s="495"/>
      <c r="AP551" s="495"/>
      <c r="AQ551" s="87"/>
      <c r="AR551" s="87"/>
      <c r="AS551" s="19"/>
      <c r="AT551" s="19"/>
      <c r="AU551" s="19"/>
      <c r="AV551" s="19"/>
      <c r="AW551" s="19"/>
      <c r="AX551" s="19"/>
      <c r="AY551" s="19"/>
      <c r="AZ551" s="19"/>
      <c r="BA551" s="19"/>
      <c r="BB551" s="19"/>
      <c r="BC551" s="19"/>
      <c r="BD551" s="19"/>
      <c r="BE551" s="19"/>
      <c r="BF551" s="19"/>
      <c r="BG551" s="19"/>
      <c r="BH551" s="19"/>
      <c r="BI551" s="19"/>
      <c r="BJ551" s="19"/>
      <c r="BK551" s="19"/>
      <c r="BL551" s="19"/>
    </row>
    <row r="552" spans="1:64" ht="21.75" hidden="1" customHeight="1">
      <c r="A552" s="83"/>
      <c r="B552" s="83"/>
      <c r="C552" s="444"/>
      <c r="D552" s="83"/>
      <c r="E552" s="430"/>
      <c r="F552" s="388"/>
      <c r="G552" s="1372"/>
      <c r="H552" s="1312"/>
      <c r="I552" s="1312"/>
      <c r="J552" s="1312"/>
      <c r="K552" s="1312"/>
      <c r="L552" s="1312"/>
      <c r="M552" s="1312"/>
      <c r="N552" s="1312"/>
      <c r="O552" s="1312"/>
      <c r="P552" s="1312"/>
      <c r="Q552" s="1312"/>
      <c r="R552" s="1312"/>
      <c r="S552" s="1312"/>
      <c r="T552" s="1312"/>
      <c r="U552" s="1312"/>
      <c r="V552" s="1312"/>
      <c r="W552" s="1312"/>
      <c r="X552" s="1312"/>
      <c r="Y552" s="1312"/>
      <c r="Z552" s="1312"/>
      <c r="AA552" s="1312"/>
      <c r="AB552" s="1312"/>
      <c r="AC552" s="300"/>
      <c r="AD552" s="270" t="s">
        <v>7</v>
      </c>
      <c r="AE552" s="262"/>
      <c r="AF552" s="272" t="str">
        <f t="shared" si="181"/>
        <v>Baik</v>
      </c>
      <c r="AG552" s="271"/>
      <c r="AH552" s="271"/>
      <c r="AI552" s="271"/>
      <c r="AJ552" s="262"/>
      <c r="AK552" s="263">
        <f t="shared" si="182"/>
        <v>0</v>
      </c>
      <c r="AL552" s="263">
        <f t="shared" si="6"/>
        <v>3</v>
      </c>
      <c r="AM552" s="263">
        <f t="shared" si="183"/>
        <v>0</v>
      </c>
      <c r="AN552" s="87"/>
      <c r="AO552" s="495"/>
      <c r="AP552" s="495"/>
      <c r="AQ552" s="87"/>
      <c r="AR552" s="87"/>
      <c r="AS552" s="19"/>
      <c r="AT552" s="19"/>
      <c r="AU552" s="19"/>
      <c r="AV552" s="19"/>
      <c r="AW552" s="19"/>
      <c r="AX552" s="19"/>
      <c r="AY552" s="19"/>
      <c r="AZ552" s="19"/>
      <c r="BA552" s="19"/>
      <c r="BB552" s="19"/>
      <c r="BC552" s="19"/>
      <c r="BD552" s="19"/>
      <c r="BE552" s="19"/>
      <c r="BF552" s="19"/>
      <c r="BG552" s="19"/>
      <c r="BH552" s="19"/>
      <c r="BI552" s="19"/>
      <c r="BJ552" s="19"/>
      <c r="BK552" s="19"/>
      <c r="BL552" s="19"/>
    </row>
    <row r="553" spans="1:64" ht="21.75" hidden="1" customHeight="1">
      <c r="A553" s="83"/>
      <c r="B553" s="83"/>
      <c r="C553" s="444"/>
      <c r="D553" s="83"/>
      <c r="E553" s="430"/>
      <c r="F553" s="239"/>
      <c r="G553" s="1371"/>
      <c r="H553" s="1287"/>
      <c r="I553" s="1287"/>
      <c r="J553" s="1287"/>
      <c r="K553" s="1287"/>
      <c r="L553" s="1287"/>
      <c r="M553" s="1287"/>
      <c r="N553" s="1287"/>
      <c r="O553" s="1287"/>
      <c r="P553" s="1287"/>
      <c r="Q553" s="1287"/>
      <c r="R553" s="1287"/>
      <c r="S553" s="1287"/>
      <c r="T553" s="1287"/>
      <c r="U553" s="1287"/>
      <c r="V553" s="1287"/>
      <c r="W553" s="1287"/>
      <c r="X553" s="1287"/>
      <c r="Y553" s="1287"/>
      <c r="Z553" s="1287"/>
      <c r="AA553" s="1287"/>
      <c r="AB553" s="1287"/>
      <c r="AC553" s="261"/>
      <c r="AD553" s="270" t="s">
        <v>7</v>
      </c>
      <c r="AE553" s="262"/>
      <c r="AF553" s="272" t="str">
        <f t="shared" si="181"/>
        <v>Baik</v>
      </c>
      <c r="AG553" s="271"/>
      <c r="AH553" s="271"/>
      <c r="AI553" s="271"/>
      <c r="AJ553" s="262"/>
      <c r="AK553" s="263">
        <f t="shared" si="182"/>
        <v>0</v>
      </c>
      <c r="AL553" s="263">
        <f t="shared" si="6"/>
        <v>3</v>
      </c>
      <c r="AM553" s="263">
        <f t="shared" si="183"/>
        <v>0</v>
      </c>
      <c r="AN553" s="87"/>
      <c r="AO553" s="495"/>
      <c r="AP553" s="495"/>
      <c r="AQ553" s="87"/>
      <c r="AR553" s="87"/>
      <c r="AS553" s="19"/>
      <c r="AT553" s="19"/>
      <c r="AU553" s="19"/>
      <c r="AV553" s="19"/>
      <c r="AW553" s="19"/>
      <c r="AX553" s="19"/>
      <c r="AY553" s="19"/>
      <c r="AZ553" s="19"/>
      <c r="BA553" s="19"/>
      <c r="BB553" s="19"/>
      <c r="BC553" s="19"/>
      <c r="BD553" s="19"/>
      <c r="BE553" s="19"/>
      <c r="BF553" s="19"/>
      <c r="BG553" s="19"/>
      <c r="BH553" s="19"/>
      <c r="BI553" s="19"/>
      <c r="BJ553" s="19"/>
      <c r="BK553" s="19"/>
      <c r="BL553" s="19"/>
    </row>
    <row r="554" spans="1:64" ht="19.5" hidden="1" customHeight="1">
      <c r="A554" s="83"/>
      <c r="B554" s="83"/>
      <c r="C554" s="444"/>
      <c r="D554" s="83"/>
      <c r="E554" s="430"/>
      <c r="F554" s="520"/>
      <c r="G554" s="1373"/>
      <c r="H554" s="1309"/>
      <c r="I554" s="1309"/>
      <c r="J554" s="1309"/>
      <c r="K554" s="1309"/>
      <c r="L554" s="1309"/>
      <c r="M554" s="1309"/>
      <c r="N554" s="1309"/>
      <c r="O554" s="1309"/>
      <c r="P554" s="1309"/>
      <c r="Q554" s="1309"/>
      <c r="R554" s="1309"/>
      <c r="S554" s="1309"/>
      <c r="T554" s="1309"/>
      <c r="U554" s="1309"/>
      <c r="V554" s="1309"/>
      <c r="W554" s="1309"/>
      <c r="X554" s="1309"/>
      <c r="Y554" s="1309"/>
      <c r="Z554" s="1309"/>
      <c r="AA554" s="1309"/>
      <c r="AB554" s="1309"/>
      <c r="AC554" s="290"/>
      <c r="AD554" s="270" t="s">
        <v>7</v>
      </c>
      <c r="AE554" s="262"/>
      <c r="AF554" s="272" t="str">
        <f t="shared" si="181"/>
        <v>Baik</v>
      </c>
      <c r="AG554" s="271"/>
      <c r="AH554" s="271"/>
      <c r="AI554" s="271"/>
      <c r="AJ554" s="262"/>
      <c r="AK554" s="263">
        <f>SUM(AK548:AK553)</f>
        <v>4</v>
      </c>
      <c r="AL554" s="263">
        <f t="shared" si="6"/>
        <v>3</v>
      </c>
      <c r="AM554" s="263">
        <f>SUM(AM548:AM553)</f>
        <v>12.33</v>
      </c>
      <c r="AN554" s="337">
        <f>AM554/(AK554*4)*(100)</f>
        <v>77.0625</v>
      </c>
      <c r="AO554" s="503">
        <f>IF(AN554&gt;=83,2,IF(AN554&gt;=33,1,0))</f>
        <v>1</v>
      </c>
      <c r="AP554" s="495"/>
      <c r="AQ554" s="87"/>
      <c r="AR554" s="87"/>
      <c r="AS554" s="19"/>
      <c r="AT554" s="19"/>
      <c r="AU554" s="19"/>
      <c r="AV554" s="19"/>
      <c r="AW554" s="19"/>
      <c r="AX554" s="19"/>
      <c r="AY554" s="19"/>
      <c r="AZ554" s="19"/>
      <c r="BA554" s="19"/>
      <c r="BB554" s="19"/>
      <c r="BC554" s="19"/>
      <c r="BD554" s="19"/>
      <c r="BE554" s="19"/>
      <c r="BF554" s="19"/>
      <c r="BG554" s="19"/>
      <c r="BH554" s="19"/>
      <c r="BI554" s="19"/>
      <c r="BJ554" s="19"/>
      <c r="BK554" s="19"/>
      <c r="BL554" s="19"/>
    </row>
    <row r="555" spans="1:64" ht="24" customHeight="1">
      <c r="A555" s="83"/>
      <c r="B555" s="83"/>
      <c r="C555" s="444"/>
      <c r="D555" s="297" t="s">
        <v>952</v>
      </c>
      <c r="E555" s="1371" t="s">
        <v>953</v>
      </c>
      <c r="F555" s="1287"/>
      <c r="G555" s="1287"/>
      <c r="H555" s="1287"/>
      <c r="I555" s="1287"/>
      <c r="J555" s="1287"/>
      <c r="K555" s="1287"/>
      <c r="L555" s="1287"/>
      <c r="M555" s="1287"/>
      <c r="N555" s="1287"/>
      <c r="O555" s="1287"/>
      <c r="P555" s="1287"/>
      <c r="Q555" s="1287"/>
      <c r="R555" s="1287"/>
      <c r="S555" s="1287"/>
      <c r="T555" s="1287"/>
      <c r="U555" s="1287"/>
      <c r="V555" s="1287"/>
      <c r="W555" s="1287"/>
      <c r="X555" s="1287"/>
      <c r="Y555" s="1287"/>
      <c r="Z555" s="1287"/>
      <c r="AA555" s="1287"/>
      <c r="AB555" s="1287"/>
      <c r="AC555" s="261"/>
      <c r="AD555" s="270"/>
      <c r="AE555" s="273"/>
      <c r="AF555" s="271"/>
      <c r="AG555" s="271"/>
      <c r="AH555" s="271"/>
      <c r="AI555" s="271"/>
      <c r="AJ555" s="262"/>
      <c r="AK555" s="263"/>
      <c r="AL555" s="263" t="str">
        <f t="shared" si="6"/>
        <v>0</v>
      </c>
      <c r="AM555" s="263"/>
      <c r="AN555" s="87"/>
      <c r="AO555" s="495"/>
      <c r="AP555" s="495"/>
      <c r="AQ555" s="87"/>
      <c r="AR555" s="87"/>
      <c r="AS555" s="19"/>
      <c r="AT555" s="19"/>
      <c r="AU555" s="19"/>
      <c r="AV555" s="19"/>
      <c r="AW555" s="19"/>
      <c r="AX555" s="19"/>
      <c r="AY555" s="19"/>
      <c r="AZ555" s="19"/>
      <c r="BA555" s="19"/>
      <c r="BB555" s="19"/>
      <c r="BC555" s="19"/>
      <c r="BD555" s="19"/>
      <c r="BE555" s="19"/>
      <c r="BF555" s="19"/>
      <c r="BG555" s="19"/>
      <c r="BH555" s="19"/>
      <c r="BI555" s="19"/>
      <c r="BJ555" s="19"/>
      <c r="BK555" s="19"/>
      <c r="BL555" s="19"/>
    </row>
    <row r="556" spans="1:64" ht="21.75" customHeight="1">
      <c r="A556" s="83"/>
      <c r="B556" s="83"/>
      <c r="C556" s="444"/>
      <c r="D556" s="83"/>
      <c r="E556" s="522"/>
      <c r="F556" s="239">
        <v>1</v>
      </c>
      <c r="G556" s="1371" t="s">
        <v>954</v>
      </c>
      <c r="H556" s="1287"/>
      <c r="I556" s="1287"/>
      <c r="J556" s="1287"/>
      <c r="K556" s="1287"/>
      <c r="L556" s="1287"/>
      <c r="M556" s="1287"/>
      <c r="N556" s="1287"/>
      <c r="O556" s="1287"/>
      <c r="P556" s="1287"/>
      <c r="Q556" s="1287"/>
      <c r="R556" s="1287"/>
      <c r="S556" s="1287"/>
      <c r="T556" s="1287"/>
      <c r="U556" s="1287"/>
      <c r="V556" s="1287"/>
      <c r="W556" s="1287"/>
      <c r="X556" s="1287"/>
      <c r="Y556" s="1287"/>
      <c r="Z556" s="1287"/>
      <c r="AA556" s="1287"/>
      <c r="AB556" s="1287"/>
      <c r="AC556" s="261"/>
      <c r="AD556" s="270" t="s">
        <v>7</v>
      </c>
      <c r="AE556" s="271"/>
      <c r="AF556" s="272" t="str">
        <f t="shared" ref="AF556:AF562" si="184">IF(AD556="A","Sempurna",IF(AD556="A-","mendekati sempurna",IF(AD556="B+","Baik sekali",IF(AD556="B","Baik",IF(AD556="B-","Memadai, hampir baik",IF(AD556="C+","Memadai, cukup plus",IF(AD556="C","Cukup",IF(AD556="D","Kurang","Tak ada bukti kinerja"))))))))</f>
        <v>Baik</v>
      </c>
      <c r="AG556" s="271"/>
      <c r="AH556" s="271"/>
      <c r="AI556" s="271"/>
      <c r="AJ556" s="271"/>
      <c r="AK556" s="263">
        <f t="shared" ref="AK556:AK561" si="185">COUNTA(G556)</f>
        <v>1</v>
      </c>
      <c r="AL556" s="263">
        <f t="shared" si="6"/>
        <v>3</v>
      </c>
      <c r="AM556" s="263">
        <f t="shared" ref="AM556:AM561" si="186">AK556*AL556</f>
        <v>3</v>
      </c>
      <c r="AN556" s="87"/>
      <c r="AO556" s="495"/>
      <c r="AP556" s="495"/>
      <c r="AQ556" s="87"/>
      <c r="AR556" s="87"/>
      <c r="AS556" s="19"/>
      <c r="AT556" s="19"/>
      <c r="AU556" s="19"/>
      <c r="AV556" s="19"/>
      <c r="AW556" s="19"/>
      <c r="AX556" s="19"/>
      <c r="AY556" s="19"/>
      <c r="AZ556" s="19"/>
      <c r="BA556" s="19"/>
      <c r="BB556" s="19"/>
      <c r="BC556" s="19"/>
      <c r="BD556" s="19"/>
      <c r="BE556" s="19"/>
      <c r="BF556" s="19"/>
      <c r="BG556" s="19"/>
      <c r="BH556" s="19"/>
      <c r="BI556" s="19"/>
      <c r="BJ556" s="19"/>
      <c r="BK556" s="19"/>
      <c r="BL556" s="19"/>
    </row>
    <row r="557" spans="1:64" ht="21.75" customHeight="1">
      <c r="A557" s="83"/>
      <c r="B557" s="83"/>
      <c r="C557" s="444"/>
      <c r="D557" s="83"/>
      <c r="E557" s="430"/>
      <c r="F557" s="388">
        <v>2</v>
      </c>
      <c r="G557" s="1372" t="s">
        <v>955</v>
      </c>
      <c r="H557" s="1312"/>
      <c r="I557" s="1312"/>
      <c r="J557" s="1312"/>
      <c r="K557" s="1312"/>
      <c r="L557" s="1312"/>
      <c r="M557" s="1312"/>
      <c r="N557" s="1312"/>
      <c r="O557" s="1312"/>
      <c r="P557" s="1312"/>
      <c r="Q557" s="1312"/>
      <c r="R557" s="1312"/>
      <c r="S557" s="1312"/>
      <c r="T557" s="1312"/>
      <c r="U557" s="1312"/>
      <c r="V557" s="1312"/>
      <c r="W557" s="1312"/>
      <c r="X557" s="1312"/>
      <c r="Y557" s="1312"/>
      <c r="Z557" s="1312"/>
      <c r="AA557" s="1312"/>
      <c r="AB557" s="1312"/>
      <c r="AC557" s="300"/>
      <c r="AD557" s="270" t="s">
        <v>7</v>
      </c>
      <c r="AE557" s="262"/>
      <c r="AF557" s="272" t="str">
        <f t="shared" si="184"/>
        <v>Baik</v>
      </c>
      <c r="AG557" s="271"/>
      <c r="AH557" s="271"/>
      <c r="AI557" s="271"/>
      <c r="AJ557" s="262"/>
      <c r="AK557" s="263">
        <f t="shared" si="185"/>
        <v>1</v>
      </c>
      <c r="AL557" s="263">
        <f t="shared" si="6"/>
        <v>3</v>
      </c>
      <c r="AM557" s="263">
        <f t="shared" si="186"/>
        <v>3</v>
      </c>
      <c r="AN557" s="87"/>
      <c r="AO557" s="495"/>
      <c r="AP557" s="495"/>
      <c r="AQ557" s="87"/>
      <c r="AR557" s="87"/>
      <c r="AS557" s="19"/>
      <c r="AT557" s="19"/>
      <c r="AU557" s="19"/>
      <c r="AV557" s="19"/>
      <c r="AW557" s="19"/>
      <c r="AX557" s="19"/>
      <c r="AY557" s="19"/>
      <c r="AZ557" s="19"/>
      <c r="BA557" s="19"/>
      <c r="BB557" s="19"/>
      <c r="BC557" s="19"/>
      <c r="BD557" s="19"/>
      <c r="BE557" s="19"/>
      <c r="BF557" s="19"/>
      <c r="BG557" s="19"/>
      <c r="BH557" s="19"/>
      <c r="BI557" s="19"/>
      <c r="BJ557" s="19"/>
      <c r="BK557" s="19"/>
      <c r="BL557" s="19"/>
    </row>
    <row r="558" spans="1:64" ht="21.75" customHeight="1">
      <c r="A558" s="83"/>
      <c r="B558" s="83"/>
      <c r="C558" s="444"/>
      <c r="D558" s="83"/>
      <c r="E558" s="430"/>
      <c r="F558" s="388">
        <v>3</v>
      </c>
      <c r="G558" s="1372" t="s">
        <v>956</v>
      </c>
      <c r="H558" s="1312"/>
      <c r="I558" s="1312"/>
      <c r="J558" s="1312"/>
      <c r="K558" s="1312"/>
      <c r="L558" s="1312"/>
      <c r="M558" s="1312"/>
      <c r="N558" s="1312"/>
      <c r="O558" s="1312"/>
      <c r="P558" s="1312"/>
      <c r="Q558" s="1312"/>
      <c r="R558" s="1312"/>
      <c r="S558" s="1312"/>
      <c r="T558" s="1312"/>
      <c r="U558" s="1312"/>
      <c r="V558" s="1312"/>
      <c r="W558" s="1312"/>
      <c r="X558" s="1312"/>
      <c r="Y558" s="1312"/>
      <c r="Z558" s="1312"/>
      <c r="AA558" s="1312"/>
      <c r="AB558" s="1312"/>
      <c r="AC558" s="300"/>
      <c r="AD558" s="270" t="s">
        <v>7</v>
      </c>
      <c r="AE558" s="262"/>
      <c r="AF558" s="272" t="str">
        <f t="shared" si="184"/>
        <v>Baik</v>
      </c>
      <c r="AG558" s="271"/>
      <c r="AH558" s="271"/>
      <c r="AI558" s="271"/>
      <c r="AJ558" s="262"/>
      <c r="AK558" s="263">
        <f t="shared" si="185"/>
        <v>1</v>
      </c>
      <c r="AL558" s="263">
        <f t="shared" si="6"/>
        <v>3</v>
      </c>
      <c r="AM558" s="263">
        <f t="shared" si="186"/>
        <v>3</v>
      </c>
      <c r="AN558" s="87"/>
      <c r="AO558" s="495"/>
      <c r="AP558" s="495"/>
      <c r="AQ558" s="87"/>
      <c r="AR558" s="87"/>
      <c r="AS558" s="19"/>
      <c r="AT558" s="19"/>
      <c r="AU558" s="19"/>
      <c r="AV558" s="19"/>
      <c r="AW558" s="19"/>
      <c r="AX558" s="19"/>
      <c r="AY558" s="19"/>
      <c r="AZ558" s="19"/>
      <c r="BA558" s="19"/>
      <c r="BB558" s="19"/>
      <c r="BC558" s="19"/>
      <c r="BD558" s="19"/>
      <c r="BE558" s="19"/>
      <c r="BF558" s="19"/>
      <c r="BG558" s="19"/>
      <c r="BH558" s="19"/>
      <c r="BI558" s="19"/>
      <c r="BJ558" s="19"/>
      <c r="BK558" s="19"/>
      <c r="BL558" s="19"/>
    </row>
    <row r="559" spans="1:64" ht="30" customHeight="1">
      <c r="A559" s="83"/>
      <c r="B559" s="83"/>
      <c r="C559" s="455"/>
      <c r="D559" s="456"/>
      <c r="E559" s="431"/>
      <c r="F559" s="239">
        <v>4</v>
      </c>
      <c r="G559" s="1371" t="s">
        <v>957</v>
      </c>
      <c r="H559" s="1287"/>
      <c r="I559" s="1287"/>
      <c r="J559" s="1287"/>
      <c r="K559" s="1287"/>
      <c r="L559" s="1287"/>
      <c r="M559" s="1287"/>
      <c r="N559" s="1287"/>
      <c r="O559" s="1287"/>
      <c r="P559" s="1287"/>
      <c r="Q559" s="1287"/>
      <c r="R559" s="1287"/>
      <c r="S559" s="1287"/>
      <c r="T559" s="1287"/>
      <c r="U559" s="1287"/>
      <c r="V559" s="1287"/>
      <c r="W559" s="1287"/>
      <c r="X559" s="1287"/>
      <c r="Y559" s="1287"/>
      <c r="Z559" s="1287"/>
      <c r="AA559" s="1287"/>
      <c r="AB559" s="1287"/>
      <c r="AC559" s="261"/>
      <c r="AD559" s="270" t="s">
        <v>7</v>
      </c>
      <c r="AE559" s="262"/>
      <c r="AF559" s="272" t="str">
        <f t="shared" si="184"/>
        <v>Baik</v>
      </c>
      <c r="AG559" s="271"/>
      <c r="AH559" s="271"/>
      <c r="AI559" s="271"/>
      <c r="AJ559" s="262"/>
      <c r="AK559" s="263">
        <f t="shared" si="185"/>
        <v>1</v>
      </c>
      <c r="AL559" s="263">
        <f t="shared" si="6"/>
        <v>3</v>
      </c>
      <c r="AM559" s="263">
        <f t="shared" si="186"/>
        <v>3</v>
      </c>
      <c r="AN559" s="87"/>
      <c r="AO559" s="495"/>
      <c r="AP559" s="495"/>
      <c r="AQ559" s="87"/>
      <c r="AR559" s="87"/>
      <c r="AS559" s="19"/>
      <c r="AT559" s="19"/>
      <c r="AU559" s="19"/>
      <c r="AV559" s="19"/>
      <c r="AW559" s="19"/>
      <c r="AX559" s="19"/>
      <c r="AY559" s="19"/>
      <c r="AZ559" s="19"/>
      <c r="BA559" s="19"/>
      <c r="BB559" s="19"/>
      <c r="BC559" s="19"/>
      <c r="BD559" s="19"/>
      <c r="BE559" s="19"/>
      <c r="BF559" s="19"/>
      <c r="BG559" s="19"/>
      <c r="BH559" s="19"/>
      <c r="BI559" s="19"/>
      <c r="BJ559" s="19"/>
      <c r="BK559" s="19"/>
      <c r="BL559" s="19"/>
    </row>
    <row r="560" spans="1:64" ht="21.75" hidden="1" customHeight="1">
      <c r="A560" s="83"/>
      <c r="B560" s="83"/>
      <c r="C560" s="444"/>
      <c r="D560" s="83"/>
      <c r="E560" s="430"/>
      <c r="F560" s="388"/>
      <c r="G560" s="1372"/>
      <c r="H560" s="1312"/>
      <c r="I560" s="1312"/>
      <c r="J560" s="1312"/>
      <c r="K560" s="1312"/>
      <c r="L560" s="1312"/>
      <c r="M560" s="1312"/>
      <c r="N560" s="1312"/>
      <c r="O560" s="1312"/>
      <c r="P560" s="1312"/>
      <c r="Q560" s="1312"/>
      <c r="R560" s="1312"/>
      <c r="S560" s="1312"/>
      <c r="T560" s="1312"/>
      <c r="U560" s="1312"/>
      <c r="V560" s="1312"/>
      <c r="W560" s="1312"/>
      <c r="X560" s="1312"/>
      <c r="Y560" s="1312"/>
      <c r="Z560" s="1312"/>
      <c r="AA560" s="1312"/>
      <c r="AB560" s="1312"/>
      <c r="AC560" s="300"/>
      <c r="AD560" s="270" t="s">
        <v>7</v>
      </c>
      <c r="AE560" s="262"/>
      <c r="AF560" s="272" t="str">
        <f t="shared" si="184"/>
        <v>Baik</v>
      </c>
      <c r="AG560" s="271"/>
      <c r="AH560" s="271"/>
      <c r="AI560" s="271"/>
      <c r="AJ560" s="262"/>
      <c r="AK560" s="263">
        <f t="shared" si="185"/>
        <v>0</v>
      </c>
      <c r="AL560" s="263">
        <f t="shared" si="6"/>
        <v>3</v>
      </c>
      <c r="AM560" s="263">
        <f t="shared" si="186"/>
        <v>0</v>
      </c>
      <c r="AN560" s="87"/>
      <c r="AO560" s="495"/>
      <c r="AP560" s="495"/>
      <c r="AQ560" s="87"/>
      <c r="AR560" s="87"/>
      <c r="AS560" s="19"/>
      <c r="AT560" s="19"/>
      <c r="AU560" s="19"/>
      <c r="AV560" s="19"/>
      <c r="AW560" s="19"/>
      <c r="AX560" s="19"/>
      <c r="AY560" s="19"/>
      <c r="AZ560" s="19"/>
      <c r="BA560" s="19"/>
      <c r="BB560" s="19"/>
      <c r="BC560" s="19"/>
      <c r="BD560" s="19"/>
      <c r="BE560" s="19"/>
      <c r="BF560" s="19"/>
      <c r="BG560" s="19"/>
      <c r="BH560" s="19"/>
      <c r="BI560" s="19"/>
      <c r="BJ560" s="19"/>
      <c r="BK560" s="19"/>
      <c r="BL560" s="19"/>
    </row>
    <row r="561" spans="1:64" ht="21.75" hidden="1" customHeight="1">
      <c r="A561" s="83"/>
      <c r="B561" s="83"/>
      <c r="C561" s="472"/>
      <c r="D561" s="511"/>
      <c r="E561" s="473"/>
      <c r="F561" s="489"/>
      <c r="G561" s="1382"/>
      <c r="H561" s="1383"/>
      <c r="I561" s="1383"/>
      <c r="J561" s="1383"/>
      <c r="K561" s="1383"/>
      <c r="L561" s="1383"/>
      <c r="M561" s="1383"/>
      <c r="N561" s="1383"/>
      <c r="O561" s="1383"/>
      <c r="P561" s="1383"/>
      <c r="Q561" s="1383"/>
      <c r="R561" s="1383"/>
      <c r="S561" s="1383"/>
      <c r="T561" s="1383"/>
      <c r="U561" s="1383"/>
      <c r="V561" s="1383"/>
      <c r="W561" s="1383"/>
      <c r="X561" s="1383"/>
      <c r="Y561" s="1383"/>
      <c r="Z561" s="1383"/>
      <c r="AA561" s="1383"/>
      <c r="AB561" s="1383"/>
      <c r="AC561" s="329"/>
      <c r="AD561" s="270" t="s">
        <v>7</v>
      </c>
      <c r="AE561" s="262"/>
      <c r="AF561" s="272" t="str">
        <f t="shared" si="184"/>
        <v>Baik</v>
      </c>
      <c r="AG561" s="271"/>
      <c r="AH561" s="271"/>
      <c r="AI561" s="271"/>
      <c r="AJ561" s="262"/>
      <c r="AK561" s="263">
        <f t="shared" si="185"/>
        <v>0</v>
      </c>
      <c r="AL561" s="263">
        <f t="shared" si="6"/>
        <v>3</v>
      </c>
      <c r="AM561" s="263">
        <f t="shared" si="186"/>
        <v>0</v>
      </c>
      <c r="AN561" s="87"/>
      <c r="AO561" s="495"/>
      <c r="AP561" s="495"/>
      <c r="AQ561" s="87"/>
      <c r="AR561" s="87"/>
      <c r="AS561" s="19"/>
      <c r="AT561" s="19"/>
      <c r="AU561" s="19"/>
      <c r="AV561" s="19"/>
      <c r="AW561" s="19"/>
      <c r="AX561" s="19"/>
      <c r="AY561" s="19"/>
      <c r="AZ561" s="19"/>
      <c r="BA561" s="19"/>
      <c r="BB561" s="19"/>
      <c r="BC561" s="19"/>
      <c r="BD561" s="19"/>
      <c r="BE561" s="19"/>
      <c r="BF561" s="19"/>
      <c r="BG561" s="19"/>
      <c r="BH561" s="19"/>
      <c r="BI561" s="19"/>
      <c r="BJ561" s="19"/>
      <c r="BK561" s="19"/>
      <c r="BL561" s="19"/>
    </row>
    <row r="562" spans="1:64" ht="18" hidden="1" customHeight="1">
      <c r="A562" s="83"/>
      <c r="B562" s="83"/>
      <c r="C562" s="444"/>
      <c r="D562" s="83"/>
      <c r="E562" s="431"/>
      <c r="F562" s="383"/>
      <c r="G562" s="1375"/>
      <c r="H562" s="1289"/>
      <c r="I562" s="1289"/>
      <c r="J562" s="1289"/>
      <c r="K562" s="1289"/>
      <c r="L562" s="1289"/>
      <c r="M562" s="1289"/>
      <c r="N562" s="1289"/>
      <c r="O562" s="1289"/>
      <c r="P562" s="1289"/>
      <c r="Q562" s="1289"/>
      <c r="R562" s="1289"/>
      <c r="S562" s="1289"/>
      <c r="T562" s="1289"/>
      <c r="U562" s="1289"/>
      <c r="V562" s="1289"/>
      <c r="W562" s="1289"/>
      <c r="X562" s="1289"/>
      <c r="Y562" s="1289"/>
      <c r="Z562" s="1289"/>
      <c r="AA562" s="1289"/>
      <c r="AB562" s="1289"/>
      <c r="AC562" s="331"/>
      <c r="AD562" s="270" t="s">
        <v>7</v>
      </c>
      <c r="AE562" s="262"/>
      <c r="AF562" s="272" t="str">
        <f t="shared" si="184"/>
        <v>Baik</v>
      </c>
      <c r="AG562" s="271"/>
      <c r="AH562" s="271"/>
      <c r="AI562" s="271"/>
      <c r="AJ562" s="262"/>
      <c r="AK562" s="263">
        <f>SUM(AK556:AK561)</f>
        <v>4</v>
      </c>
      <c r="AL562" s="263">
        <f t="shared" si="6"/>
        <v>3</v>
      </c>
      <c r="AM562" s="263">
        <f>SUM(AM556:AM561)</f>
        <v>12</v>
      </c>
      <c r="AN562" s="337">
        <f>AM562/(AK562*4)*(100)</f>
        <v>75</v>
      </c>
      <c r="AO562" s="294">
        <f>IF(AN562&gt;=75,2,IF(AN562&gt;=33,1,0))</f>
        <v>2</v>
      </c>
      <c r="AP562" s="495"/>
      <c r="AQ562" s="87"/>
      <c r="AR562" s="87"/>
      <c r="AS562" s="19"/>
      <c r="AT562" s="19"/>
      <c r="AU562" s="19"/>
      <c r="AV562" s="19"/>
      <c r="AW562" s="19"/>
      <c r="AX562" s="19"/>
      <c r="AY562" s="19"/>
      <c r="AZ562" s="19"/>
      <c r="BA562" s="19"/>
      <c r="BB562" s="19"/>
      <c r="BC562" s="19"/>
      <c r="BD562" s="19"/>
      <c r="BE562" s="19"/>
      <c r="BF562" s="19"/>
      <c r="BG562" s="19"/>
      <c r="BH562" s="19"/>
      <c r="BI562" s="19"/>
      <c r="BJ562" s="19"/>
      <c r="BK562" s="19"/>
      <c r="BL562" s="19"/>
    </row>
    <row r="563" spans="1:64" ht="31.5" customHeight="1">
      <c r="A563" s="83"/>
      <c r="B563" s="83"/>
      <c r="C563" s="444"/>
      <c r="D563" s="391" t="s">
        <v>958</v>
      </c>
      <c r="E563" s="1374" t="s">
        <v>959</v>
      </c>
      <c r="F563" s="1287"/>
      <c r="G563" s="1287"/>
      <c r="H563" s="1287"/>
      <c r="I563" s="1287"/>
      <c r="J563" s="1287"/>
      <c r="K563" s="1287"/>
      <c r="L563" s="1287"/>
      <c r="M563" s="1287"/>
      <c r="N563" s="1287"/>
      <c r="O563" s="1287"/>
      <c r="P563" s="1287"/>
      <c r="Q563" s="1287"/>
      <c r="R563" s="1287"/>
      <c r="S563" s="1287"/>
      <c r="T563" s="1287"/>
      <c r="U563" s="1287"/>
      <c r="V563" s="1287"/>
      <c r="W563" s="1287"/>
      <c r="X563" s="1287"/>
      <c r="Y563" s="1287"/>
      <c r="Z563" s="1287"/>
      <c r="AA563" s="1287"/>
      <c r="AB563" s="1287"/>
      <c r="AC563" s="261"/>
      <c r="AD563" s="270"/>
      <c r="AE563" s="273"/>
      <c r="AF563" s="271"/>
      <c r="AG563" s="271"/>
      <c r="AH563" s="271"/>
      <c r="AI563" s="271"/>
      <c r="AJ563" s="262"/>
      <c r="AK563" s="263"/>
      <c r="AL563" s="263" t="str">
        <f t="shared" si="6"/>
        <v>0</v>
      </c>
      <c r="AM563" s="263"/>
      <c r="AN563" s="87"/>
      <c r="AO563" s="495"/>
      <c r="AP563" s="495"/>
      <c r="AQ563" s="87"/>
      <c r="AR563" s="87"/>
      <c r="AS563" s="19"/>
      <c r="AT563" s="19"/>
      <c r="AU563" s="19"/>
      <c r="AV563" s="19"/>
      <c r="AW563" s="19"/>
      <c r="AX563" s="19"/>
      <c r="AY563" s="19"/>
      <c r="AZ563" s="19"/>
      <c r="BA563" s="19"/>
      <c r="BB563" s="19"/>
      <c r="BC563" s="19"/>
      <c r="BD563" s="19"/>
      <c r="BE563" s="19"/>
      <c r="BF563" s="19"/>
      <c r="BG563" s="19"/>
      <c r="BH563" s="19"/>
      <c r="BI563" s="19"/>
      <c r="BJ563" s="19"/>
      <c r="BK563" s="19"/>
      <c r="BL563" s="19"/>
    </row>
    <row r="564" spans="1:64" ht="21.75" customHeight="1">
      <c r="A564" s="83"/>
      <c r="B564" s="83"/>
      <c r="C564" s="444"/>
      <c r="D564" s="83"/>
      <c r="E564" s="522"/>
      <c r="F564" s="388">
        <v>1</v>
      </c>
      <c r="G564" s="1372" t="s">
        <v>960</v>
      </c>
      <c r="H564" s="1312"/>
      <c r="I564" s="1312"/>
      <c r="J564" s="1312"/>
      <c r="K564" s="1312"/>
      <c r="L564" s="1312"/>
      <c r="M564" s="1312"/>
      <c r="N564" s="1312"/>
      <c r="O564" s="1312"/>
      <c r="P564" s="1312"/>
      <c r="Q564" s="1312"/>
      <c r="R564" s="1312"/>
      <c r="S564" s="1312"/>
      <c r="T564" s="1312"/>
      <c r="U564" s="1312"/>
      <c r="V564" s="1312"/>
      <c r="W564" s="1312"/>
      <c r="X564" s="1312"/>
      <c r="Y564" s="1312"/>
      <c r="Z564" s="1312"/>
      <c r="AA564" s="1312"/>
      <c r="AB564" s="1312"/>
      <c r="AC564" s="300"/>
      <c r="AD564" s="270" t="s">
        <v>7</v>
      </c>
      <c r="AE564" s="262"/>
      <c r="AF564" s="272" t="str">
        <f t="shared" ref="AF564:AF569" si="187">IF(AD564="A","Sempurna",IF(AD564="A-","mendekati sempurna",IF(AD564="B+","Baik sekali",IF(AD564="B","Baik",IF(AD564="B-","Memadai, hampir baik",IF(AD564="C+","Memadai, cukup plus",IF(AD564="C","Cukup",IF(AD564="D","Kurang","Tak ada bukti kinerja"))))))))</f>
        <v>Baik</v>
      </c>
      <c r="AG564" s="271"/>
      <c r="AH564" s="271"/>
      <c r="AI564" s="271"/>
      <c r="AJ564" s="262"/>
      <c r="AK564" s="263">
        <f t="shared" ref="AK564:AK568" si="188">COUNTA(G564)</f>
        <v>1</v>
      </c>
      <c r="AL564" s="263">
        <f t="shared" si="6"/>
        <v>3</v>
      </c>
      <c r="AM564" s="263">
        <f t="shared" ref="AM564:AM568" si="189">AK564*AL564</f>
        <v>3</v>
      </c>
      <c r="AN564" s="87"/>
      <c r="AO564" s="495"/>
      <c r="AP564" s="495"/>
      <c r="AQ564" s="87"/>
      <c r="AR564" s="87"/>
      <c r="AS564" s="19"/>
      <c r="AT564" s="19"/>
      <c r="AU564" s="19"/>
      <c r="AV564" s="19"/>
      <c r="AW564" s="19"/>
      <c r="AX564" s="19"/>
      <c r="AY564" s="19"/>
      <c r="AZ564" s="19"/>
      <c r="BA564" s="19"/>
      <c r="BB564" s="19"/>
      <c r="BC564" s="19"/>
      <c r="BD564" s="19"/>
      <c r="BE564" s="19"/>
      <c r="BF564" s="19"/>
      <c r="BG564" s="19"/>
      <c r="BH564" s="19"/>
      <c r="BI564" s="19"/>
      <c r="BJ564" s="19"/>
      <c r="BK564" s="19"/>
      <c r="BL564" s="19"/>
    </row>
    <row r="565" spans="1:64" ht="30" customHeight="1">
      <c r="A565" s="83"/>
      <c r="B565" s="83"/>
      <c r="C565" s="444"/>
      <c r="D565" s="83"/>
      <c r="E565" s="430"/>
      <c r="F565" s="239">
        <v>2</v>
      </c>
      <c r="G565" s="1371" t="s">
        <v>961</v>
      </c>
      <c r="H565" s="1287"/>
      <c r="I565" s="1287"/>
      <c r="J565" s="1287"/>
      <c r="K565" s="1287"/>
      <c r="L565" s="1287"/>
      <c r="M565" s="1287"/>
      <c r="N565" s="1287"/>
      <c r="O565" s="1287"/>
      <c r="P565" s="1287"/>
      <c r="Q565" s="1287"/>
      <c r="R565" s="1287"/>
      <c r="S565" s="1287"/>
      <c r="T565" s="1287"/>
      <c r="U565" s="1287"/>
      <c r="V565" s="1287"/>
      <c r="W565" s="1287"/>
      <c r="X565" s="1287"/>
      <c r="Y565" s="1287"/>
      <c r="Z565" s="1287"/>
      <c r="AA565" s="1287"/>
      <c r="AB565" s="1287"/>
      <c r="AC565" s="290"/>
      <c r="AD565" s="270" t="s">
        <v>7</v>
      </c>
      <c r="AE565" s="262"/>
      <c r="AF565" s="272" t="str">
        <f t="shared" si="187"/>
        <v>Baik</v>
      </c>
      <c r="AG565" s="271"/>
      <c r="AH565" s="271"/>
      <c r="AI565" s="271"/>
      <c r="AJ565" s="262"/>
      <c r="AK565" s="263">
        <f t="shared" si="188"/>
        <v>1</v>
      </c>
      <c r="AL565" s="263">
        <f t="shared" si="6"/>
        <v>3</v>
      </c>
      <c r="AM565" s="263">
        <f t="shared" si="189"/>
        <v>3</v>
      </c>
      <c r="AN565" s="87"/>
      <c r="AO565" s="495"/>
      <c r="AP565" s="495"/>
      <c r="AQ565" s="87"/>
      <c r="AR565" s="87"/>
      <c r="AS565" s="19"/>
      <c r="AT565" s="19"/>
      <c r="AU565" s="19"/>
      <c r="AV565" s="19"/>
      <c r="AW565" s="19"/>
      <c r="AX565" s="19"/>
      <c r="AY565" s="19"/>
      <c r="AZ565" s="19"/>
      <c r="BA565" s="19"/>
      <c r="BB565" s="19"/>
      <c r="BC565" s="19"/>
      <c r="BD565" s="19"/>
      <c r="BE565" s="19"/>
      <c r="BF565" s="19"/>
      <c r="BG565" s="19"/>
      <c r="BH565" s="19"/>
      <c r="BI565" s="19"/>
      <c r="BJ565" s="19"/>
      <c r="BK565" s="19"/>
      <c r="BL565" s="19"/>
    </row>
    <row r="566" spans="1:64" ht="19.5" customHeight="1">
      <c r="A566" s="83"/>
      <c r="B566" s="83"/>
      <c r="C566" s="444"/>
      <c r="D566" s="83"/>
      <c r="E566" s="430"/>
      <c r="F566" s="239">
        <v>3</v>
      </c>
      <c r="G566" s="1371" t="s">
        <v>962</v>
      </c>
      <c r="H566" s="1287"/>
      <c r="I566" s="1287"/>
      <c r="J566" s="1287"/>
      <c r="K566" s="1287"/>
      <c r="L566" s="1287"/>
      <c r="M566" s="1287"/>
      <c r="N566" s="1287"/>
      <c r="O566" s="1287"/>
      <c r="P566" s="1287"/>
      <c r="Q566" s="1287"/>
      <c r="R566" s="1287"/>
      <c r="S566" s="1287"/>
      <c r="T566" s="1287"/>
      <c r="U566" s="1287"/>
      <c r="V566" s="1287"/>
      <c r="W566" s="1287"/>
      <c r="X566" s="1287"/>
      <c r="Y566" s="1287"/>
      <c r="Z566" s="1287"/>
      <c r="AA566" s="1287"/>
      <c r="AB566" s="1287"/>
      <c r="AC566" s="300"/>
      <c r="AD566" s="270" t="s">
        <v>7</v>
      </c>
      <c r="AE566" s="262"/>
      <c r="AF566" s="272" t="str">
        <f t="shared" si="187"/>
        <v>Baik</v>
      </c>
      <c r="AG566" s="271"/>
      <c r="AH566" s="271"/>
      <c r="AI566" s="271"/>
      <c r="AJ566" s="262"/>
      <c r="AK566" s="263">
        <f t="shared" si="188"/>
        <v>1</v>
      </c>
      <c r="AL566" s="263">
        <f t="shared" si="6"/>
        <v>3</v>
      </c>
      <c r="AM566" s="263">
        <f t="shared" si="189"/>
        <v>3</v>
      </c>
      <c r="AN566" s="87"/>
      <c r="AO566" s="495"/>
      <c r="AP566" s="495"/>
      <c r="AQ566" s="87"/>
      <c r="AR566" s="87"/>
      <c r="AS566" s="19"/>
      <c r="AT566" s="19"/>
      <c r="AU566" s="19"/>
      <c r="AV566" s="19"/>
      <c r="AW566" s="19"/>
      <c r="AX566" s="19"/>
      <c r="AY566" s="19"/>
      <c r="AZ566" s="19"/>
      <c r="BA566" s="19"/>
      <c r="BB566" s="19"/>
      <c r="BC566" s="19"/>
      <c r="BD566" s="19"/>
      <c r="BE566" s="19"/>
      <c r="BF566" s="19"/>
      <c r="BG566" s="19"/>
      <c r="BH566" s="19"/>
      <c r="BI566" s="19"/>
      <c r="BJ566" s="19"/>
      <c r="BK566" s="19"/>
      <c r="BL566" s="19"/>
    </row>
    <row r="567" spans="1:64" ht="21.75" hidden="1" customHeight="1">
      <c r="A567" s="83"/>
      <c r="B567" s="83"/>
      <c r="C567" s="444"/>
      <c r="D567" s="83"/>
      <c r="E567" s="430"/>
      <c r="F567" s="239"/>
      <c r="G567" s="1371"/>
      <c r="H567" s="1287"/>
      <c r="I567" s="1287"/>
      <c r="J567" s="1287"/>
      <c r="K567" s="1287"/>
      <c r="L567" s="1287"/>
      <c r="M567" s="1287"/>
      <c r="N567" s="1287"/>
      <c r="O567" s="1287"/>
      <c r="P567" s="1287"/>
      <c r="Q567" s="1287"/>
      <c r="R567" s="1287"/>
      <c r="S567" s="1287"/>
      <c r="T567" s="1287"/>
      <c r="U567" s="1287"/>
      <c r="V567" s="1287"/>
      <c r="W567" s="1287"/>
      <c r="X567" s="1287"/>
      <c r="Y567" s="1287"/>
      <c r="Z567" s="1287"/>
      <c r="AA567" s="1287"/>
      <c r="AB567" s="1287"/>
      <c r="AC567" s="261"/>
      <c r="AD567" s="270" t="s">
        <v>7</v>
      </c>
      <c r="AE567" s="262"/>
      <c r="AF567" s="272" t="str">
        <f t="shared" si="187"/>
        <v>Baik</v>
      </c>
      <c r="AG567" s="271"/>
      <c r="AH567" s="271"/>
      <c r="AI567" s="271"/>
      <c r="AJ567" s="262"/>
      <c r="AK567" s="263">
        <f t="shared" si="188"/>
        <v>0</v>
      </c>
      <c r="AL567" s="263">
        <f t="shared" si="6"/>
        <v>3</v>
      </c>
      <c r="AM567" s="263">
        <f t="shared" si="189"/>
        <v>0</v>
      </c>
      <c r="AN567" s="87"/>
      <c r="AO567" s="495"/>
      <c r="AP567" s="495"/>
      <c r="AQ567" s="87"/>
      <c r="AR567" s="87"/>
      <c r="AS567" s="19"/>
      <c r="AT567" s="19"/>
      <c r="AU567" s="19"/>
      <c r="AV567" s="19"/>
      <c r="AW567" s="19"/>
      <c r="AX567" s="19"/>
      <c r="AY567" s="19"/>
      <c r="AZ567" s="19"/>
      <c r="BA567" s="19"/>
      <c r="BB567" s="19"/>
      <c r="BC567" s="19"/>
      <c r="BD567" s="19"/>
      <c r="BE567" s="19"/>
      <c r="BF567" s="19"/>
      <c r="BG567" s="19"/>
      <c r="BH567" s="19"/>
      <c r="BI567" s="19"/>
      <c r="BJ567" s="19"/>
      <c r="BK567" s="19"/>
      <c r="BL567" s="19"/>
    </row>
    <row r="568" spans="1:64" ht="21.75" hidden="1" customHeight="1">
      <c r="A568" s="83"/>
      <c r="B568" s="83"/>
      <c r="C568" s="444"/>
      <c r="D568" s="83"/>
      <c r="E568" s="430"/>
      <c r="F568" s="239"/>
      <c r="G568" s="1371"/>
      <c r="H568" s="1287"/>
      <c r="I568" s="1287"/>
      <c r="J568" s="1287"/>
      <c r="K568" s="1287"/>
      <c r="L568" s="1287"/>
      <c r="M568" s="1287"/>
      <c r="N568" s="1287"/>
      <c r="O568" s="1287"/>
      <c r="P568" s="1287"/>
      <c r="Q568" s="1287"/>
      <c r="R568" s="1287"/>
      <c r="S568" s="1287"/>
      <c r="T568" s="1287"/>
      <c r="U568" s="1287"/>
      <c r="V568" s="1287"/>
      <c r="W568" s="1287"/>
      <c r="X568" s="1287"/>
      <c r="Y568" s="1287"/>
      <c r="Z568" s="1287"/>
      <c r="AA568" s="1287"/>
      <c r="AB568" s="1287"/>
      <c r="AC568" s="261"/>
      <c r="AD568" s="270" t="s">
        <v>7</v>
      </c>
      <c r="AE568" s="262"/>
      <c r="AF568" s="272" t="str">
        <f t="shared" si="187"/>
        <v>Baik</v>
      </c>
      <c r="AG568" s="271"/>
      <c r="AH568" s="271"/>
      <c r="AI568" s="271"/>
      <c r="AJ568" s="262"/>
      <c r="AK568" s="263">
        <f t="shared" si="188"/>
        <v>0</v>
      </c>
      <c r="AL568" s="263">
        <f t="shared" si="6"/>
        <v>3</v>
      </c>
      <c r="AM568" s="263">
        <f t="shared" si="189"/>
        <v>0</v>
      </c>
      <c r="AN568" s="87"/>
      <c r="AO568" s="495"/>
      <c r="AP568" s="495"/>
      <c r="AQ568" s="87"/>
      <c r="AR568" s="87"/>
      <c r="AS568" s="19"/>
      <c r="AT568" s="19"/>
      <c r="AU568" s="19"/>
      <c r="AV568" s="19"/>
      <c r="AW568" s="19"/>
      <c r="AX568" s="19"/>
      <c r="AY568" s="19"/>
      <c r="AZ568" s="19"/>
      <c r="BA568" s="19"/>
      <c r="BB568" s="19"/>
      <c r="BC568" s="19"/>
      <c r="BD568" s="19"/>
      <c r="BE568" s="19"/>
      <c r="BF568" s="19"/>
      <c r="BG568" s="19"/>
      <c r="BH568" s="19"/>
      <c r="BI568" s="19"/>
      <c r="BJ568" s="19"/>
      <c r="BK568" s="19"/>
      <c r="BL568" s="19"/>
    </row>
    <row r="569" spans="1:64" ht="18" hidden="1" customHeight="1">
      <c r="A569" s="83"/>
      <c r="B569" s="83"/>
      <c r="C569" s="444"/>
      <c r="D569" s="83"/>
      <c r="E569" s="430"/>
      <c r="F569" s="520"/>
      <c r="G569" s="1373"/>
      <c r="H569" s="1309"/>
      <c r="I569" s="1309"/>
      <c r="J569" s="1309"/>
      <c r="K569" s="1309"/>
      <c r="L569" s="1309"/>
      <c r="M569" s="1309"/>
      <c r="N569" s="1309"/>
      <c r="O569" s="1309"/>
      <c r="P569" s="1309"/>
      <c r="Q569" s="1309"/>
      <c r="R569" s="1309"/>
      <c r="S569" s="1309"/>
      <c r="T569" s="1309"/>
      <c r="U569" s="1309"/>
      <c r="V569" s="1309"/>
      <c r="W569" s="1309"/>
      <c r="X569" s="1309"/>
      <c r="Y569" s="1309"/>
      <c r="Z569" s="1309"/>
      <c r="AA569" s="1309"/>
      <c r="AB569" s="1309"/>
      <c r="AC569" s="290"/>
      <c r="AD569" s="270" t="s">
        <v>7</v>
      </c>
      <c r="AE569" s="262"/>
      <c r="AF569" s="272" t="str">
        <f t="shared" si="187"/>
        <v>Baik</v>
      </c>
      <c r="AG569" s="271"/>
      <c r="AH569" s="271"/>
      <c r="AI569" s="271"/>
      <c r="AJ569" s="262"/>
      <c r="AK569" s="263">
        <f>SUM(AK564:AK568)</f>
        <v>3</v>
      </c>
      <c r="AL569" s="263">
        <f t="shared" si="6"/>
        <v>3</v>
      </c>
      <c r="AM569" s="263">
        <f>SUM(AM564:AM568)</f>
        <v>9</v>
      </c>
      <c r="AN569" s="337">
        <f>AM569/(AK569*4)*(100)</f>
        <v>75</v>
      </c>
      <c r="AO569" s="503">
        <f>IF(AN569&gt;=83,2,IF(AN569&gt;=33,1,0))</f>
        <v>1</v>
      </c>
      <c r="AP569" s="495"/>
      <c r="AQ569" s="87"/>
      <c r="AR569" s="87"/>
      <c r="AS569" s="19"/>
      <c r="AT569" s="19"/>
      <c r="AU569" s="19"/>
      <c r="AV569" s="19"/>
      <c r="AW569" s="19"/>
      <c r="AX569" s="19"/>
      <c r="AY569" s="19"/>
      <c r="AZ569" s="19"/>
      <c r="BA569" s="19"/>
      <c r="BB569" s="19"/>
      <c r="BC569" s="19"/>
      <c r="BD569" s="19"/>
      <c r="BE569" s="19"/>
      <c r="BF569" s="19"/>
      <c r="BG569" s="19"/>
      <c r="BH569" s="19"/>
      <c r="BI569" s="19"/>
      <c r="BJ569" s="19"/>
      <c r="BK569" s="19"/>
      <c r="BL569" s="19"/>
    </row>
    <row r="570" spans="1:64" ht="24" customHeight="1">
      <c r="A570" s="83"/>
      <c r="B570" s="83"/>
      <c r="C570" s="444"/>
      <c r="D570" s="391" t="s">
        <v>963</v>
      </c>
      <c r="E570" s="1374" t="s">
        <v>964</v>
      </c>
      <c r="F570" s="1287"/>
      <c r="G570" s="1287"/>
      <c r="H570" s="1287"/>
      <c r="I570" s="1287"/>
      <c r="J570" s="1287"/>
      <c r="K570" s="1287"/>
      <c r="L570" s="1287"/>
      <c r="M570" s="1287"/>
      <c r="N570" s="1287"/>
      <c r="O570" s="1287"/>
      <c r="P570" s="1287"/>
      <c r="Q570" s="1287"/>
      <c r="R570" s="1287"/>
      <c r="S570" s="1287"/>
      <c r="T570" s="1287"/>
      <c r="U570" s="1287"/>
      <c r="V570" s="1287"/>
      <c r="W570" s="1287"/>
      <c r="X570" s="1287"/>
      <c r="Y570" s="1287"/>
      <c r="Z570" s="1287"/>
      <c r="AA570" s="1287"/>
      <c r="AB570" s="1287"/>
      <c r="AC570" s="494"/>
      <c r="AD570" s="270"/>
      <c r="AE570" s="273"/>
      <c r="AF570" s="271"/>
      <c r="AG570" s="271"/>
      <c r="AH570" s="271"/>
      <c r="AI570" s="271"/>
      <c r="AJ570" s="262"/>
      <c r="AK570" s="263"/>
      <c r="AL570" s="263" t="str">
        <f t="shared" si="6"/>
        <v>0</v>
      </c>
      <c r="AM570" s="263"/>
      <c r="AN570" s="87"/>
      <c r="AO570" s="495"/>
      <c r="AP570" s="495"/>
      <c r="AQ570" s="87"/>
      <c r="AR570" s="87"/>
      <c r="AS570" s="19"/>
      <c r="AT570" s="19"/>
      <c r="AU570" s="19"/>
      <c r="AV570" s="19"/>
      <c r="AW570" s="19"/>
      <c r="AX570" s="19"/>
      <c r="AY570" s="19"/>
      <c r="AZ570" s="19"/>
      <c r="BA570" s="19"/>
      <c r="BB570" s="19"/>
      <c r="BC570" s="19"/>
      <c r="BD570" s="19"/>
      <c r="BE570" s="19"/>
      <c r="BF570" s="19"/>
      <c r="BG570" s="19"/>
      <c r="BH570" s="19"/>
      <c r="BI570" s="19"/>
      <c r="BJ570" s="19"/>
      <c r="BK570" s="19"/>
      <c r="BL570" s="19"/>
    </row>
    <row r="571" spans="1:64" ht="21.75" customHeight="1">
      <c r="A571" s="83"/>
      <c r="B571" s="83"/>
      <c r="C571" s="444"/>
      <c r="D571" s="83"/>
      <c r="E571" s="522"/>
      <c r="F571" s="239">
        <v>1</v>
      </c>
      <c r="G571" s="1371" t="s">
        <v>965</v>
      </c>
      <c r="H571" s="1287"/>
      <c r="I571" s="1287"/>
      <c r="J571" s="1287"/>
      <c r="K571" s="1287"/>
      <c r="L571" s="1287"/>
      <c r="M571" s="1287"/>
      <c r="N571" s="1287"/>
      <c r="O571" s="1287"/>
      <c r="P571" s="1287"/>
      <c r="Q571" s="1287"/>
      <c r="R571" s="1287"/>
      <c r="S571" s="1287"/>
      <c r="T571" s="1287"/>
      <c r="U571" s="1287"/>
      <c r="V571" s="1287"/>
      <c r="W571" s="1287"/>
      <c r="X571" s="1287"/>
      <c r="Y571" s="1287"/>
      <c r="Z571" s="1287"/>
      <c r="AA571" s="1287"/>
      <c r="AB571" s="1287"/>
      <c r="AC571" s="261"/>
      <c r="AD571" s="270" t="s">
        <v>7</v>
      </c>
      <c r="AE571" s="262"/>
      <c r="AF571" s="272" t="str">
        <f t="shared" ref="AF571:AF577" si="190">IF(AD571="A","Sempurna",IF(AD571="A-","mendekati sempurna",IF(AD571="B+","Baik sekali",IF(AD571="B","Baik",IF(AD571="B-","Memadai, hampir baik",IF(AD571="C+","Memadai, cukup plus",IF(AD571="C","Cukup",IF(AD571="D","Kurang","Tak ada bukti kinerja"))))))))</f>
        <v>Baik</v>
      </c>
      <c r="AG571" s="271"/>
      <c r="AH571" s="271"/>
      <c r="AI571" s="271"/>
      <c r="AJ571" s="262"/>
      <c r="AK571" s="263">
        <f t="shared" ref="AK571:AK576" si="191">COUNTA(G571)</f>
        <v>1</v>
      </c>
      <c r="AL571" s="263">
        <f t="shared" si="6"/>
        <v>3</v>
      </c>
      <c r="AM571" s="263">
        <f t="shared" ref="AM571:AM576" si="192">AK571*AL571</f>
        <v>3</v>
      </c>
      <c r="AN571" s="87"/>
      <c r="AO571" s="495"/>
      <c r="AP571" s="495"/>
      <c r="AQ571" s="87"/>
      <c r="AR571" s="87"/>
      <c r="AS571" s="19"/>
      <c r="AT571" s="19"/>
      <c r="AU571" s="19"/>
      <c r="AV571" s="19"/>
      <c r="AW571" s="19"/>
      <c r="AX571" s="19"/>
      <c r="AY571" s="19"/>
      <c r="AZ571" s="19"/>
      <c r="BA571" s="19"/>
      <c r="BB571" s="19"/>
      <c r="BC571" s="19"/>
      <c r="BD571" s="19"/>
      <c r="BE571" s="19"/>
      <c r="BF571" s="19"/>
      <c r="BG571" s="19"/>
      <c r="BH571" s="19"/>
      <c r="BI571" s="19"/>
      <c r="BJ571" s="19"/>
      <c r="BK571" s="19"/>
      <c r="BL571" s="19"/>
    </row>
    <row r="572" spans="1:64" ht="21.75" customHeight="1">
      <c r="A572" s="83"/>
      <c r="B572" s="83"/>
      <c r="C572" s="444"/>
      <c r="D572" s="83"/>
      <c r="E572" s="430"/>
      <c r="F572" s="239">
        <v>2</v>
      </c>
      <c r="G572" s="1371" t="s">
        <v>966</v>
      </c>
      <c r="H572" s="1287"/>
      <c r="I572" s="1287"/>
      <c r="J572" s="1287"/>
      <c r="K572" s="1287"/>
      <c r="L572" s="1287"/>
      <c r="M572" s="1287"/>
      <c r="N572" s="1287"/>
      <c r="O572" s="1287"/>
      <c r="P572" s="1287"/>
      <c r="Q572" s="1287"/>
      <c r="R572" s="1287"/>
      <c r="S572" s="1287"/>
      <c r="T572" s="1287"/>
      <c r="U572" s="1287"/>
      <c r="V572" s="1287"/>
      <c r="W572" s="1287"/>
      <c r="X572" s="1287"/>
      <c r="Y572" s="1287"/>
      <c r="Z572" s="1287"/>
      <c r="AA572" s="1287"/>
      <c r="AB572" s="1287"/>
      <c r="AC572" s="261"/>
      <c r="AD572" s="270" t="s">
        <v>7</v>
      </c>
      <c r="AE572" s="262"/>
      <c r="AF572" s="272" t="str">
        <f t="shared" si="190"/>
        <v>Baik</v>
      </c>
      <c r="AG572" s="271"/>
      <c r="AH572" s="271"/>
      <c r="AI572" s="271"/>
      <c r="AJ572" s="262"/>
      <c r="AK572" s="263">
        <f t="shared" si="191"/>
        <v>1</v>
      </c>
      <c r="AL572" s="263">
        <f t="shared" si="6"/>
        <v>3</v>
      </c>
      <c r="AM572" s="263">
        <f t="shared" si="192"/>
        <v>3</v>
      </c>
      <c r="AN572" s="87"/>
      <c r="AO572" s="495"/>
      <c r="AP572" s="495"/>
      <c r="AQ572" s="87"/>
      <c r="AR572" s="87"/>
      <c r="AS572" s="19"/>
      <c r="AT572" s="19"/>
      <c r="AU572" s="19"/>
      <c r="AV572" s="19"/>
      <c r="AW572" s="19"/>
      <c r="AX572" s="19"/>
      <c r="AY572" s="19"/>
      <c r="AZ572" s="19"/>
      <c r="BA572" s="19"/>
      <c r="BB572" s="19"/>
      <c r="BC572" s="19"/>
      <c r="BD572" s="19"/>
      <c r="BE572" s="19"/>
      <c r="BF572" s="19"/>
      <c r="BG572" s="19"/>
      <c r="BH572" s="19"/>
      <c r="BI572" s="19"/>
      <c r="BJ572" s="19"/>
      <c r="BK572" s="19"/>
      <c r="BL572" s="19"/>
    </row>
    <row r="573" spans="1:64" ht="21.75" customHeight="1">
      <c r="A573" s="83"/>
      <c r="B573" s="83"/>
      <c r="C573" s="444"/>
      <c r="D573" s="83"/>
      <c r="E573" s="430"/>
      <c r="F573" s="239">
        <v>3</v>
      </c>
      <c r="G573" s="1371" t="s">
        <v>967</v>
      </c>
      <c r="H573" s="1287"/>
      <c r="I573" s="1287"/>
      <c r="J573" s="1287"/>
      <c r="K573" s="1287"/>
      <c r="L573" s="1287"/>
      <c r="M573" s="1287"/>
      <c r="N573" s="1287"/>
      <c r="O573" s="1287"/>
      <c r="P573" s="1287"/>
      <c r="Q573" s="1287"/>
      <c r="R573" s="1287"/>
      <c r="S573" s="1287"/>
      <c r="T573" s="1287"/>
      <c r="U573" s="1287"/>
      <c r="V573" s="1287"/>
      <c r="W573" s="1287"/>
      <c r="X573" s="1287"/>
      <c r="Y573" s="1287"/>
      <c r="Z573" s="1287"/>
      <c r="AA573" s="1287"/>
      <c r="AB573" s="1287"/>
      <c r="AC573" s="261"/>
      <c r="AD573" s="270" t="s">
        <v>7</v>
      </c>
      <c r="AE573" s="262"/>
      <c r="AF573" s="272" t="str">
        <f t="shared" si="190"/>
        <v>Baik</v>
      </c>
      <c r="AG573" s="271"/>
      <c r="AH573" s="271"/>
      <c r="AI573" s="271"/>
      <c r="AJ573" s="262"/>
      <c r="AK573" s="263">
        <f t="shared" si="191"/>
        <v>1</v>
      </c>
      <c r="AL573" s="263">
        <f t="shared" si="6"/>
        <v>3</v>
      </c>
      <c r="AM573" s="263">
        <f t="shared" si="192"/>
        <v>3</v>
      </c>
      <c r="AN573" s="87"/>
      <c r="AO573" s="495"/>
      <c r="AP573" s="495"/>
      <c r="AQ573" s="87"/>
      <c r="AR573" s="87"/>
      <c r="AS573" s="19"/>
      <c r="AT573" s="19"/>
      <c r="AU573" s="19"/>
      <c r="AV573" s="19"/>
      <c r="AW573" s="19"/>
      <c r="AX573" s="19"/>
      <c r="AY573" s="19"/>
      <c r="AZ573" s="19"/>
      <c r="BA573" s="19"/>
      <c r="BB573" s="19"/>
      <c r="BC573" s="19"/>
      <c r="BD573" s="19"/>
      <c r="BE573" s="19"/>
      <c r="BF573" s="19"/>
      <c r="BG573" s="19"/>
      <c r="BH573" s="19"/>
      <c r="BI573" s="19"/>
      <c r="BJ573" s="19"/>
      <c r="BK573" s="19"/>
      <c r="BL573" s="19"/>
    </row>
    <row r="574" spans="1:64" ht="21.75" customHeight="1">
      <c r="A574" s="83"/>
      <c r="B574" s="83"/>
      <c r="C574" s="444"/>
      <c r="D574" s="83"/>
      <c r="E574" s="430"/>
      <c r="F574" s="239">
        <v>4</v>
      </c>
      <c r="G574" s="1371" t="s">
        <v>968</v>
      </c>
      <c r="H574" s="1287"/>
      <c r="I574" s="1287"/>
      <c r="J574" s="1287"/>
      <c r="K574" s="1287"/>
      <c r="L574" s="1287"/>
      <c r="M574" s="1287"/>
      <c r="N574" s="1287"/>
      <c r="O574" s="1287"/>
      <c r="P574" s="1287"/>
      <c r="Q574" s="1287"/>
      <c r="R574" s="1287"/>
      <c r="S574" s="1287"/>
      <c r="T574" s="1287"/>
      <c r="U574" s="1287"/>
      <c r="V574" s="1287"/>
      <c r="W574" s="1287"/>
      <c r="X574" s="1287"/>
      <c r="Y574" s="1287"/>
      <c r="Z574" s="1287"/>
      <c r="AA574" s="1287"/>
      <c r="AB574" s="1287"/>
      <c r="AC574" s="261"/>
      <c r="AD574" s="270" t="s">
        <v>7</v>
      </c>
      <c r="AE574" s="262"/>
      <c r="AF574" s="272" t="str">
        <f t="shared" si="190"/>
        <v>Baik</v>
      </c>
      <c r="AG574" s="271"/>
      <c r="AH574" s="271"/>
      <c r="AI574" s="271"/>
      <c r="AJ574" s="262"/>
      <c r="AK574" s="263">
        <f t="shared" si="191"/>
        <v>1</v>
      </c>
      <c r="AL574" s="263">
        <f t="shared" si="6"/>
        <v>3</v>
      </c>
      <c r="AM574" s="263">
        <f t="shared" si="192"/>
        <v>3</v>
      </c>
      <c r="AN574" s="87"/>
      <c r="AO574" s="495"/>
      <c r="AP574" s="495"/>
      <c r="AQ574" s="87"/>
      <c r="AR574" s="87"/>
      <c r="AS574" s="19"/>
      <c r="AT574" s="19"/>
      <c r="AU574" s="19"/>
      <c r="AV574" s="19"/>
      <c r="AW574" s="19"/>
      <c r="AX574" s="19"/>
      <c r="AY574" s="19"/>
      <c r="AZ574" s="19"/>
      <c r="BA574" s="19"/>
      <c r="BB574" s="19"/>
      <c r="BC574" s="19"/>
      <c r="BD574" s="19"/>
      <c r="BE574" s="19"/>
      <c r="BF574" s="19"/>
      <c r="BG574" s="19"/>
      <c r="BH574" s="19"/>
      <c r="BI574" s="19"/>
      <c r="BJ574" s="19"/>
      <c r="BK574" s="19"/>
      <c r="BL574" s="19"/>
    </row>
    <row r="575" spans="1:64" ht="21.75" hidden="1" customHeight="1">
      <c r="A575" s="83"/>
      <c r="B575" s="83"/>
      <c r="C575" s="444"/>
      <c r="D575" s="83"/>
      <c r="E575" s="430"/>
      <c r="F575" s="239"/>
      <c r="G575" s="1371"/>
      <c r="H575" s="1287"/>
      <c r="I575" s="1287"/>
      <c r="J575" s="1287"/>
      <c r="K575" s="1287"/>
      <c r="L575" s="1287"/>
      <c r="M575" s="1287"/>
      <c r="N575" s="1287"/>
      <c r="O575" s="1287"/>
      <c r="P575" s="1287"/>
      <c r="Q575" s="1287"/>
      <c r="R575" s="1287"/>
      <c r="S575" s="1287"/>
      <c r="T575" s="1287"/>
      <c r="U575" s="1287"/>
      <c r="V575" s="1287"/>
      <c r="W575" s="1287"/>
      <c r="X575" s="1287"/>
      <c r="Y575" s="1287"/>
      <c r="Z575" s="1287"/>
      <c r="AA575" s="1287"/>
      <c r="AB575" s="1287"/>
      <c r="AC575" s="261"/>
      <c r="AD575" s="270" t="s">
        <v>7</v>
      </c>
      <c r="AE575" s="262"/>
      <c r="AF575" s="272" t="str">
        <f t="shared" si="190"/>
        <v>Baik</v>
      </c>
      <c r="AG575" s="271"/>
      <c r="AH575" s="271"/>
      <c r="AI575" s="271"/>
      <c r="AJ575" s="262"/>
      <c r="AK575" s="263">
        <f t="shared" si="191"/>
        <v>0</v>
      </c>
      <c r="AL575" s="263">
        <f t="shared" si="6"/>
        <v>3</v>
      </c>
      <c r="AM575" s="263">
        <f t="shared" si="192"/>
        <v>0</v>
      </c>
      <c r="AN575" s="87"/>
      <c r="AO575" s="495"/>
      <c r="AP575" s="495"/>
      <c r="AQ575" s="87"/>
      <c r="AR575" s="87"/>
      <c r="AS575" s="19"/>
      <c r="AT575" s="19"/>
      <c r="AU575" s="19"/>
      <c r="AV575" s="19"/>
      <c r="AW575" s="19"/>
      <c r="AX575" s="19"/>
      <c r="AY575" s="19"/>
      <c r="AZ575" s="19"/>
      <c r="BA575" s="19"/>
      <c r="BB575" s="19"/>
      <c r="BC575" s="19"/>
      <c r="BD575" s="19"/>
      <c r="BE575" s="19"/>
      <c r="BF575" s="19"/>
      <c r="BG575" s="19"/>
      <c r="BH575" s="19"/>
      <c r="BI575" s="19"/>
      <c r="BJ575" s="19"/>
      <c r="BK575" s="19"/>
      <c r="BL575" s="19"/>
    </row>
    <row r="576" spans="1:64" ht="21.75" hidden="1" customHeight="1">
      <c r="A576" s="83"/>
      <c r="B576" s="83"/>
      <c r="C576" s="455"/>
      <c r="D576" s="456"/>
      <c r="E576" s="431"/>
      <c r="F576" s="239"/>
      <c r="G576" s="1371"/>
      <c r="H576" s="1287"/>
      <c r="I576" s="1287"/>
      <c r="J576" s="1287"/>
      <c r="K576" s="1287"/>
      <c r="L576" s="1287"/>
      <c r="M576" s="1287"/>
      <c r="N576" s="1287"/>
      <c r="O576" s="1287"/>
      <c r="P576" s="1287"/>
      <c r="Q576" s="1287"/>
      <c r="R576" s="1287"/>
      <c r="S576" s="1287"/>
      <c r="T576" s="1287"/>
      <c r="U576" s="1287"/>
      <c r="V576" s="1287"/>
      <c r="W576" s="1287"/>
      <c r="X576" s="1287"/>
      <c r="Y576" s="1287"/>
      <c r="Z576" s="1287"/>
      <c r="AA576" s="1287"/>
      <c r="AB576" s="1287"/>
      <c r="AC576" s="261"/>
      <c r="AD576" s="270" t="s">
        <v>7</v>
      </c>
      <c r="AE576" s="262"/>
      <c r="AF576" s="272" t="str">
        <f t="shared" si="190"/>
        <v>Baik</v>
      </c>
      <c r="AG576" s="271"/>
      <c r="AH576" s="271"/>
      <c r="AI576" s="271"/>
      <c r="AJ576" s="262"/>
      <c r="AK576" s="263">
        <f t="shared" si="191"/>
        <v>0</v>
      </c>
      <c r="AL576" s="263">
        <f t="shared" si="6"/>
        <v>3</v>
      </c>
      <c r="AM576" s="263">
        <f t="shared" si="192"/>
        <v>0</v>
      </c>
      <c r="AN576" s="87"/>
      <c r="AO576" s="495"/>
      <c r="AP576" s="495"/>
      <c r="AQ576" s="87"/>
      <c r="AR576" s="87"/>
      <c r="AS576" s="19"/>
      <c r="AT576" s="19"/>
      <c r="AU576" s="19"/>
      <c r="AV576" s="19"/>
      <c r="AW576" s="19"/>
      <c r="AX576" s="19"/>
      <c r="AY576" s="19"/>
      <c r="AZ576" s="19"/>
      <c r="BA576" s="19"/>
      <c r="BB576" s="19"/>
      <c r="BC576" s="19"/>
      <c r="BD576" s="19"/>
      <c r="BE576" s="19"/>
      <c r="BF576" s="19"/>
      <c r="BG576" s="19"/>
      <c r="BH576" s="19"/>
      <c r="BI576" s="19"/>
      <c r="BJ576" s="19"/>
      <c r="BK576" s="19"/>
      <c r="BL576" s="19"/>
    </row>
    <row r="577" spans="1:64" ht="18" hidden="1" customHeight="1">
      <c r="A577" s="83"/>
      <c r="B577" s="83"/>
      <c r="C577" s="444"/>
      <c r="D577" s="83"/>
      <c r="E577" s="430"/>
      <c r="F577" s="449"/>
      <c r="G577" s="440"/>
      <c r="H577" s="440"/>
      <c r="I577" s="440"/>
      <c r="J577" s="440"/>
      <c r="K577" s="440"/>
      <c r="L577" s="440"/>
      <c r="M577" s="440"/>
      <c r="N577" s="456"/>
      <c r="O577" s="442"/>
      <c r="P577" s="442"/>
      <c r="Q577" s="442"/>
      <c r="R577" s="442"/>
      <c r="S577" s="442"/>
      <c r="T577" s="442"/>
      <c r="U577" s="442"/>
      <c r="V577" s="442"/>
      <c r="W577" s="442"/>
      <c r="X577" s="442"/>
      <c r="Y577" s="442"/>
      <c r="Z577" s="442"/>
      <c r="AA577" s="442"/>
      <c r="AB577" s="442"/>
      <c r="AC577" s="443"/>
      <c r="AD577" s="270" t="s">
        <v>7</v>
      </c>
      <c r="AE577" s="262"/>
      <c r="AF577" s="272" t="str">
        <f t="shared" si="190"/>
        <v>Baik</v>
      </c>
      <c r="AG577" s="271"/>
      <c r="AH577" s="271"/>
      <c r="AI577" s="271"/>
      <c r="AJ577" s="262"/>
      <c r="AK577" s="263">
        <f>SUM(AK571:AK576)</f>
        <v>4</v>
      </c>
      <c r="AL577" s="263">
        <f t="shared" si="6"/>
        <v>3</v>
      </c>
      <c r="AM577" s="263">
        <f>SUM(AM571:AM576)</f>
        <v>12</v>
      </c>
      <c r="AN577" s="337">
        <f>AM577/(AK577*4)*(100)</f>
        <v>75</v>
      </c>
      <c r="AO577" s="503">
        <f>IF(AN577&gt;=83,2,IF(AN577&gt;=33,1,0))</f>
        <v>1</v>
      </c>
      <c r="AP577" s="495"/>
      <c r="AQ577" s="87"/>
      <c r="AR577" s="87"/>
      <c r="AS577" s="19"/>
      <c r="AT577" s="19"/>
      <c r="AU577" s="19"/>
      <c r="AV577" s="19"/>
      <c r="AW577" s="19"/>
      <c r="AX577" s="19"/>
      <c r="AY577" s="19"/>
      <c r="AZ577" s="19"/>
      <c r="BA577" s="19"/>
      <c r="BB577" s="19"/>
      <c r="BC577" s="19"/>
      <c r="BD577" s="19"/>
      <c r="BE577" s="19"/>
      <c r="BF577" s="19"/>
      <c r="BG577" s="19"/>
      <c r="BH577" s="19"/>
      <c r="BI577" s="19"/>
      <c r="BJ577" s="19"/>
      <c r="BK577" s="19"/>
      <c r="BL577" s="19"/>
    </row>
    <row r="578" spans="1:64" ht="24" customHeight="1">
      <c r="A578" s="83"/>
      <c r="B578" s="460"/>
      <c r="C578" s="358" t="s">
        <v>969</v>
      </c>
      <c r="D578" s="1403" t="s">
        <v>970</v>
      </c>
      <c r="E578" s="1287"/>
      <c r="F578" s="1287"/>
      <c r="G578" s="1287"/>
      <c r="H578" s="1287"/>
      <c r="I578" s="1287"/>
      <c r="J578" s="1287"/>
      <c r="K578" s="1287"/>
      <c r="L578" s="1287"/>
      <c r="M578" s="1287"/>
      <c r="N578" s="1287"/>
      <c r="O578" s="1287"/>
      <c r="P578" s="1287"/>
      <c r="Q578" s="1287"/>
      <c r="R578" s="1287"/>
      <c r="S578" s="1287"/>
      <c r="T578" s="1287"/>
      <c r="U578" s="1287"/>
      <c r="V578" s="1287"/>
      <c r="W578" s="1287"/>
      <c r="X578" s="1287"/>
      <c r="Y578" s="1287"/>
      <c r="Z578" s="1287"/>
      <c r="AA578" s="1287"/>
      <c r="AB578" s="1293"/>
      <c r="AC578" s="481"/>
      <c r="AD578" s="270"/>
      <c r="AE578" s="273"/>
      <c r="AF578" s="271"/>
      <c r="AG578" s="271"/>
      <c r="AH578" s="271"/>
      <c r="AI578" s="271"/>
      <c r="AJ578" s="462"/>
      <c r="AK578" s="263"/>
      <c r="AL578" s="263" t="str">
        <f t="shared" si="6"/>
        <v>0</v>
      </c>
      <c r="AM578" s="263"/>
      <c r="AN578" s="87"/>
      <c r="AO578" s="495"/>
      <c r="AP578" s="495"/>
      <c r="AQ578" s="87"/>
      <c r="AR578" s="87"/>
      <c r="AS578" s="19"/>
      <c r="AT578" s="19"/>
      <c r="AU578" s="19"/>
      <c r="AV578" s="19"/>
      <c r="AW578" s="19"/>
      <c r="AX578" s="19"/>
      <c r="AY578" s="19"/>
      <c r="AZ578" s="19"/>
      <c r="BA578" s="19"/>
      <c r="BB578" s="19"/>
      <c r="BC578" s="19"/>
      <c r="BD578" s="19"/>
      <c r="BE578" s="19"/>
      <c r="BF578" s="19"/>
      <c r="BG578" s="19"/>
      <c r="BH578" s="19"/>
      <c r="BI578" s="19"/>
      <c r="BJ578" s="19"/>
      <c r="BK578" s="19"/>
      <c r="BL578" s="19"/>
    </row>
    <row r="579" spans="1:64" ht="25.5" customHeight="1">
      <c r="A579" s="83"/>
      <c r="B579" s="460"/>
      <c r="C579" s="463"/>
      <c r="D579" s="372" t="s">
        <v>971</v>
      </c>
      <c r="E579" s="1408" t="s">
        <v>972</v>
      </c>
      <c r="F579" s="1287"/>
      <c r="G579" s="1287"/>
      <c r="H579" s="1287"/>
      <c r="I579" s="1287"/>
      <c r="J579" s="1287"/>
      <c r="K579" s="1287"/>
      <c r="L579" s="1287"/>
      <c r="M579" s="1287"/>
      <c r="N579" s="1287"/>
      <c r="O579" s="1287"/>
      <c r="P579" s="1287"/>
      <c r="Q579" s="1287"/>
      <c r="R579" s="1287"/>
      <c r="S579" s="1287"/>
      <c r="T579" s="1287"/>
      <c r="U579" s="1287"/>
      <c r="V579" s="1287"/>
      <c r="W579" s="1287"/>
      <c r="X579" s="1287"/>
      <c r="Y579" s="1287"/>
      <c r="Z579" s="1287"/>
      <c r="AA579" s="1287"/>
      <c r="AB579" s="1287"/>
      <c r="AC579" s="523"/>
      <c r="AD579" s="270"/>
      <c r="AE579" s="273"/>
      <c r="AF579" s="271"/>
      <c r="AG579" s="271"/>
      <c r="AH579" s="271"/>
      <c r="AI579" s="271"/>
      <c r="AJ579" s="462"/>
      <c r="AK579" s="263"/>
      <c r="AL579" s="263" t="str">
        <f t="shared" si="6"/>
        <v>0</v>
      </c>
      <c r="AM579" s="263"/>
      <c r="AN579" s="87"/>
      <c r="AO579" s="495"/>
      <c r="AP579" s="495"/>
      <c r="AQ579" s="87"/>
      <c r="AR579" s="87"/>
      <c r="AS579" s="19"/>
      <c r="AT579" s="19"/>
      <c r="AU579" s="19"/>
      <c r="AV579" s="19"/>
      <c r="AW579" s="19"/>
      <c r="AX579" s="19"/>
      <c r="AY579" s="19"/>
      <c r="AZ579" s="19"/>
      <c r="BA579" s="19"/>
      <c r="BB579" s="19"/>
      <c r="BC579" s="19"/>
      <c r="BD579" s="19"/>
      <c r="BE579" s="19"/>
      <c r="BF579" s="19"/>
      <c r="BG579" s="19"/>
      <c r="BH579" s="19"/>
      <c r="BI579" s="19"/>
      <c r="BJ579" s="19"/>
      <c r="BK579" s="19"/>
      <c r="BL579" s="19"/>
    </row>
    <row r="580" spans="1:64" ht="21.75" customHeight="1">
      <c r="A580" s="83"/>
      <c r="B580" s="83"/>
      <c r="C580" s="444"/>
      <c r="D580" s="83"/>
      <c r="E580" s="379" t="s">
        <v>538</v>
      </c>
      <c r="F580" s="267">
        <v>1</v>
      </c>
      <c r="G580" s="1372" t="s">
        <v>973</v>
      </c>
      <c r="H580" s="1312"/>
      <c r="I580" s="1312"/>
      <c r="J580" s="1312"/>
      <c r="K580" s="1312"/>
      <c r="L580" s="1312"/>
      <c r="M580" s="1312"/>
      <c r="N580" s="1312"/>
      <c r="O580" s="1312"/>
      <c r="P580" s="1312"/>
      <c r="Q580" s="1312"/>
      <c r="R580" s="1312"/>
      <c r="S580" s="1312"/>
      <c r="T580" s="1312"/>
      <c r="U580" s="1312"/>
      <c r="V580" s="1312"/>
      <c r="W580" s="1312"/>
      <c r="X580" s="1312"/>
      <c r="Y580" s="1312"/>
      <c r="Z580" s="1312"/>
      <c r="AA580" s="1312"/>
      <c r="AB580" s="1312"/>
      <c r="AC580" s="300"/>
      <c r="AD580" s="270" t="s">
        <v>7</v>
      </c>
      <c r="AE580" s="262"/>
      <c r="AF580" s="272" t="str">
        <f t="shared" ref="AF580:AF587" si="193">IF(AD580="A","Sempurna",IF(AD580="A-","mendekati sempurna",IF(AD580="B+","Baik sekali",IF(AD580="B","Baik",IF(AD580="B-","Memadai, hampir baik",IF(AD580="C+","Memadai, cukup plus",IF(AD580="C","Cukup",IF(AD580="D","Kurang","Tak ada bukti kinerja"))))))))</f>
        <v>Baik</v>
      </c>
      <c r="AG580" s="271"/>
      <c r="AH580" s="271"/>
      <c r="AI580" s="271"/>
      <c r="AJ580" s="262"/>
      <c r="AK580" s="263">
        <f t="shared" ref="AK580:AK586" si="194">COUNTA(G580)</f>
        <v>1</v>
      </c>
      <c r="AL580" s="263">
        <f t="shared" si="6"/>
        <v>3</v>
      </c>
      <c r="AM580" s="263">
        <f t="shared" ref="AM580:AM586" si="195">AK580*AL580</f>
        <v>3</v>
      </c>
      <c r="AN580" s="87"/>
      <c r="AO580" s="495"/>
      <c r="AP580" s="495"/>
      <c r="AQ580" s="87"/>
      <c r="AR580" s="87"/>
      <c r="AS580" s="19"/>
      <c r="AT580" s="19"/>
      <c r="AU580" s="19"/>
      <c r="AV580" s="19"/>
      <c r="AW580" s="19"/>
      <c r="AX580" s="19"/>
      <c r="AY580" s="19"/>
      <c r="AZ580" s="19"/>
      <c r="BA580" s="19"/>
      <c r="BB580" s="19"/>
      <c r="BC580" s="19"/>
      <c r="BD580" s="19"/>
      <c r="BE580" s="19"/>
      <c r="BF580" s="19"/>
      <c r="BG580" s="19"/>
      <c r="BH580" s="19"/>
      <c r="BI580" s="19"/>
      <c r="BJ580" s="19"/>
      <c r="BK580" s="19"/>
      <c r="BL580" s="19"/>
    </row>
    <row r="581" spans="1:64" ht="21.75" customHeight="1">
      <c r="A581" s="83"/>
      <c r="B581" s="83"/>
      <c r="C581" s="444"/>
      <c r="D581" s="83"/>
      <c r="E581" s="383"/>
      <c r="F581" s="275">
        <v>2</v>
      </c>
      <c r="G581" s="1371" t="s">
        <v>974</v>
      </c>
      <c r="H581" s="1287"/>
      <c r="I581" s="1287"/>
      <c r="J581" s="1287"/>
      <c r="K581" s="1287"/>
      <c r="L581" s="1287"/>
      <c r="M581" s="1287"/>
      <c r="N581" s="1287"/>
      <c r="O581" s="1287"/>
      <c r="P581" s="1287"/>
      <c r="Q581" s="1287"/>
      <c r="R581" s="1287"/>
      <c r="S581" s="1287"/>
      <c r="T581" s="1287"/>
      <c r="U581" s="1287"/>
      <c r="V581" s="1287"/>
      <c r="W581" s="1287"/>
      <c r="X581" s="1287"/>
      <c r="Y581" s="1287"/>
      <c r="Z581" s="1287"/>
      <c r="AA581" s="1287"/>
      <c r="AB581" s="1287"/>
      <c r="AC581" s="261"/>
      <c r="AD581" s="270" t="s">
        <v>7</v>
      </c>
      <c r="AE581" s="262"/>
      <c r="AF581" s="272" t="str">
        <f t="shared" si="193"/>
        <v>Baik</v>
      </c>
      <c r="AG581" s="271"/>
      <c r="AH581" s="271"/>
      <c r="AI581" s="271"/>
      <c r="AJ581" s="262"/>
      <c r="AK581" s="263">
        <f t="shared" si="194"/>
        <v>1</v>
      </c>
      <c r="AL581" s="263">
        <f t="shared" si="6"/>
        <v>3</v>
      </c>
      <c r="AM581" s="263">
        <f t="shared" si="195"/>
        <v>3</v>
      </c>
      <c r="AN581" s="87"/>
      <c r="AO581" s="495"/>
      <c r="AP581" s="495"/>
      <c r="AQ581" s="87"/>
      <c r="AR581" s="87"/>
      <c r="AS581" s="19"/>
      <c r="AT581" s="19"/>
      <c r="AU581" s="19"/>
      <c r="AV581" s="19"/>
      <c r="AW581" s="19"/>
      <c r="AX581" s="19"/>
      <c r="AY581" s="19"/>
      <c r="AZ581" s="19"/>
      <c r="BA581" s="19"/>
      <c r="BB581" s="19"/>
      <c r="BC581" s="19"/>
      <c r="BD581" s="19"/>
      <c r="BE581" s="19"/>
      <c r="BF581" s="19"/>
      <c r="BG581" s="19"/>
      <c r="BH581" s="19"/>
      <c r="BI581" s="19"/>
      <c r="BJ581" s="19"/>
      <c r="BK581" s="19"/>
      <c r="BL581" s="19"/>
    </row>
    <row r="582" spans="1:64" ht="21.75" customHeight="1">
      <c r="A582" s="83"/>
      <c r="B582" s="83"/>
      <c r="C582" s="444"/>
      <c r="D582" s="83"/>
      <c r="E582" s="383"/>
      <c r="F582" s="275">
        <v>3</v>
      </c>
      <c r="G582" s="1371" t="s">
        <v>975</v>
      </c>
      <c r="H582" s="1287"/>
      <c r="I582" s="1287"/>
      <c r="J582" s="1287"/>
      <c r="K582" s="1287"/>
      <c r="L582" s="1287"/>
      <c r="M582" s="1287"/>
      <c r="N582" s="1287"/>
      <c r="O582" s="1287"/>
      <c r="P582" s="1287"/>
      <c r="Q582" s="1287"/>
      <c r="R582" s="1287"/>
      <c r="S582" s="1287"/>
      <c r="T582" s="1287"/>
      <c r="U582" s="1287"/>
      <c r="V582" s="1287"/>
      <c r="W582" s="1287"/>
      <c r="X582" s="1287"/>
      <c r="Y582" s="1287"/>
      <c r="Z582" s="1287"/>
      <c r="AA582" s="1287"/>
      <c r="AB582" s="1287"/>
      <c r="AC582" s="261"/>
      <c r="AD582" s="270" t="s">
        <v>7</v>
      </c>
      <c r="AE582" s="262"/>
      <c r="AF582" s="272" t="str">
        <f t="shared" si="193"/>
        <v>Baik</v>
      </c>
      <c r="AG582" s="271"/>
      <c r="AH582" s="271"/>
      <c r="AI582" s="271"/>
      <c r="AJ582" s="262"/>
      <c r="AK582" s="263">
        <f t="shared" si="194"/>
        <v>1</v>
      </c>
      <c r="AL582" s="263">
        <f t="shared" si="6"/>
        <v>3</v>
      </c>
      <c r="AM582" s="263">
        <f t="shared" si="195"/>
        <v>3</v>
      </c>
      <c r="AN582" s="87"/>
      <c r="AO582" s="495"/>
      <c r="AP582" s="495"/>
      <c r="AQ582" s="87"/>
      <c r="AR582" s="87"/>
      <c r="AS582" s="19"/>
      <c r="AT582" s="19"/>
      <c r="AU582" s="19"/>
      <c r="AV582" s="19"/>
      <c r="AW582" s="19"/>
      <c r="AX582" s="19"/>
      <c r="AY582" s="19"/>
      <c r="AZ582" s="19"/>
      <c r="BA582" s="19"/>
      <c r="BB582" s="19"/>
      <c r="BC582" s="19"/>
      <c r="BD582" s="19"/>
      <c r="BE582" s="19"/>
      <c r="BF582" s="19"/>
      <c r="BG582" s="19"/>
      <c r="BH582" s="19"/>
      <c r="BI582" s="19"/>
      <c r="BJ582" s="19"/>
      <c r="BK582" s="19"/>
      <c r="BL582" s="19"/>
    </row>
    <row r="583" spans="1:64" ht="21.75" customHeight="1">
      <c r="A583" s="83"/>
      <c r="B583" s="83"/>
      <c r="C583" s="444"/>
      <c r="D583" s="445"/>
      <c r="E583" s="383"/>
      <c r="F583" s="267">
        <v>4</v>
      </c>
      <c r="G583" s="1372" t="s">
        <v>976</v>
      </c>
      <c r="H583" s="1312"/>
      <c r="I583" s="1312"/>
      <c r="J583" s="1312"/>
      <c r="K583" s="1312"/>
      <c r="L583" s="1312"/>
      <c r="M583" s="1312"/>
      <c r="N583" s="1312"/>
      <c r="O583" s="1312"/>
      <c r="P583" s="1312"/>
      <c r="Q583" s="1312"/>
      <c r="R583" s="1312"/>
      <c r="S583" s="1312"/>
      <c r="T583" s="1312"/>
      <c r="U583" s="1312"/>
      <c r="V583" s="1312"/>
      <c r="W583" s="1312"/>
      <c r="X583" s="1312"/>
      <c r="Y583" s="1312"/>
      <c r="Z583" s="1312"/>
      <c r="AA583" s="1312"/>
      <c r="AB583" s="1312"/>
      <c r="AC583" s="300"/>
      <c r="AD583" s="270" t="s">
        <v>7</v>
      </c>
      <c r="AE583" s="262"/>
      <c r="AF583" s="272" t="str">
        <f t="shared" si="193"/>
        <v>Baik</v>
      </c>
      <c r="AG583" s="271"/>
      <c r="AH583" s="271"/>
      <c r="AI583" s="271"/>
      <c r="AJ583" s="262"/>
      <c r="AK583" s="263">
        <f t="shared" si="194"/>
        <v>1</v>
      </c>
      <c r="AL583" s="263">
        <f t="shared" si="6"/>
        <v>3</v>
      </c>
      <c r="AM583" s="263">
        <f t="shared" si="195"/>
        <v>3</v>
      </c>
      <c r="AN583" s="87"/>
      <c r="AO583" s="495"/>
      <c r="AP583" s="495"/>
      <c r="AQ583" s="87"/>
      <c r="AR583" s="87"/>
      <c r="AS583" s="19"/>
      <c r="AT583" s="19"/>
      <c r="AU583" s="19"/>
      <c r="AV583" s="19"/>
      <c r="AW583" s="19"/>
      <c r="AX583" s="19"/>
      <c r="AY583" s="19"/>
      <c r="AZ583" s="19"/>
      <c r="BA583" s="19"/>
      <c r="BB583" s="19"/>
      <c r="BC583" s="19"/>
      <c r="BD583" s="19"/>
      <c r="BE583" s="19"/>
      <c r="BF583" s="19"/>
      <c r="BG583" s="19"/>
      <c r="BH583" s="19"/>
      <c r="BI583" s="19"/>
      <c r="BJ583" s="19"/>
      <c r="BK583" s="19"/>
      <c r="BL583" s="19"/>
    </row>
    <row r="584" spans="1:64" ht="21.75" customHeight="1">
      <c r="A584" s="83"/>
      <c r="B584" s="83"/>
      <c r="C584" s="455"/>
      <c r="D584" s="446"/>
      <c r="E584" s="388"/>
      <c r="F584" s="275">
        <v>5</v>
      </c>
      <c r="G584" s="1371" t="s">
        <v>977</v>
      </c>
      <c r="H584" s="1287"/>
      <c r="I584" s="1287"/>
      <c r="J584" s="1287"/>
      <c r="K584" s="1287"/>
      <c r="L584" s="1287"/>
      <c r="M584" s="1287"/>
      <c r="N584" s="1287"/>
      <c r="O584" s="1287"/>
      <c r="P584" s="1287"/>
      <c r="Q584" s="1287"/>
      <c r="R584" s="1287"/>
      <c r="S584" s="1287"/>
      <c r="T584" s="1287"/>
      <c r="U584" s="1287"/>
      <c r="V584" s="1287"/>
      <c r="W584" s="1287"/>
      <c r="X584" s="1287"/>
      <c r="Y584" s="1287"/>
      <c r="Z584" s="1287"/>
      <c r="AA584" s="1287"/>
      <c r="AB584" s="1287"/>
      <c r="AC584" s="261"/>
      <c r="AD584" s="270" t="s">
        <v>7</v>
      </c>
      <c r="AE584" s="262"/>
      <c r="AF584" s="272" t="str">
        <f t="shared" si="193"/>
        <v>Baik</v>
      </c>
      <c r="AG584" s="271"/>
      <c r="AH584" s="271"/>
      <c r="AI584" s="271"/>
      <c r="AJ584" s="262"/>
      <c r="AK584" s="263">
        <f t="shared" si="194"/>
        <v>1</v>
      </c>
      <c r="AL584" s="263">
        <f t="shared" si="6"/>
        <v>3</v>
      </c>
      <c r="AM584" s="263">
        <f t="shared" si="195"/>
        <v>3</v>
      </c>
      <c r="AN584" s="87"/>
      <c r="AO584" s="495"/>
      <c r="AP584" s="495"/>
      <c r="AQ584" s="87"/>
      <c r="AR584" s="87"/>
      <c r="AS584" s="19"/>
      <c r="AT584" s="19"/>
      <c r="AU584" s="19"/>
      <c r="AV584" s="19"/>
      <c r="AW584" s="19"/>
      <c r="AX584" s="19"/>
      <c r="AY584" s="19"/>
      <c r="AZ584" s="19"/>
      <c r="BA584" s="19"/>
      <c r="BB584" s="19"/>
      <c r="BC584" s="19"/>
      <c r="BD584" s="19"/>
      <c r="BE584" s="19"/>
      <c r="BF584" s="19"/>
      <c r="BG584" s="19"/>
      <c r="BH584" s="19"/>
      <c r="BI584" s="19"/>
      <c r="BJ584" s="19"/>
      <c r="BK584" s="19"/>
      <c r="BL584" s="19"/>
    </row>
    <row r="585" spans="1:64" ht="21.75" hidden="1" customHeight="1">
      <c r="A585" s="83"/>
      <c r="B585" s="83"/>
      <c r="C585" s="444"/>
      <c r="D585" s="83"/>
      <c r="E585" s="383"/>
      <c r="F585" s="267"/>
      <c r="G585" s="1372"/>
      <c r="H585" s="1312"/>
      <c r="I585" s="1312"/>
      <c r="J585" s="1312"/>
      <c r="K585" s="1312"/>
      <c r="L585" s="1312"/>
      <c r="M585" s="1312"/>
      <c r="N585" s="1312"/>
      <c r="O585" s="1312"/>
      <c r="P585" s="1312"/>
      <c r="Q585" s="1312"/>
      <c r="R585" s="1312"/>
      <c r="S585" s="1312"/>
      <c r="T585" s="1312"/>
      <c r="U585" s="1312"/>
      <c r="V585" s="1312"/>
      <c r="W585" s="1312"/>
      <c r="X585" s="1312"/>
      <c r="Y585" s="1312"/>
      <c r="Z585" s="1312"/>
      <c r="AA585" s="1312"/>
      <c r="AB585" s="1312"/>
      <c r="AC585" s="300"/>
      <c r="AD585" s="270" t="s">
        <v>7</v>
      </c>
      <c r="AE585" s="262"/>
      <c r="AF585" s="272" t="str">
        <f t="shared" si="193"/>
        <v>Baik</v>
      </c>
      <c r="AG585" s="271"/>
      <c r="AH585" s="271"/>
      <c r="AI585" s="271"/>
      <c r="AJ585" s="262"/>
      <c r="AK585" s="263">
        <f t="shared" si="194"/>
        <v>0</v>
      </c>
      <c r="AL585" s="263">
        <f t="shared" si="6"/>
        <v>3</v>
      </c>
      <c r="AM585" s="263">
        <f t="shared" si="195"/>
        <v>0</v>
      </c>
      <c r="AN585" s="87"/>
      <c r="AO585" s="495"/>
      <c r="AP585" s="495"/>
      <c r="AQ585" s="87"/>
      <c r="AR585" s="87"/>
      <c r="AS585" s="19"/>
      <c r="AT585" s="19"/>
      <c r="AU585" s="19"/>
      <c r="AV585" s="19"/>
      <c r="AW585" s="19"/>
      <c r="AX585" s="19"/>
      <c r="AY585" s="19"/>
      <c r="AZ585" s="19"/>
      <c r="BA585" s="19"/>
      <c r="BB585" s="19"/>
      <c r="BC585" s="19"/>
      <c r="BD585" s="19"/>
      <c r="BE585" s="19"/>
      <c r="BF585" s="19"/>
      <c r="BG585" s="19"/>
      <c r="BH585" s="19"/>
      <c r="BI585" s="19"/>
      <c r="BJ585" s="19"/>
      <c r="BK585" s="19"/>
      <c r="BL585" s="19"/>
    </row>
    <row r="586" spans="1:64" ht="21.75" hidden="1" customHeight="1">
      <c r="A586" s="83"/>
      <c r="B586" s="83"/>
      <c r="C586" s="444"/>
      <c r="D586" s="83"/>
      <c r="E586" s="383"/>
      <c r="F586" s="275"/>
      <c r="G586" s="1371"/>
      <c r="H586" s="1287"/>
      <c r="I586" s="1287"/>
      <c r="J586" s="1287"/>
      <c r="K586" s="1287"/>
      <c r="L586" s="1287"/>
      <c r="M586" s="1287"/>
      <c r="N586" s="1287"/>
      <c r="O586" s="1287"/>
      <c r="P586" s="1287"/>
      <c r="Q586" s="1287"/>
      <c r="R586" s="1287"/>
      <c r="S586" s="1287"/>
      <c r="T586" s="1287"/>
      <c r="U586" s="1287"/>
      <c r="V586" s="1287"/>
      <c r="W586" s="1287"/>
      <c r="X586" s="1287"/>
      <c r="Y586" s="1287"/>
      <c r="Z586" s="1287"/>
      <c r="AA586" s="1287"/>
      <c r="AB586" s="1287"/>
      <c r="AC586" s="261"/>
      <c r="AD586" s="270" t="s">
        <v>7</v>
      </c>
      <c r="AE586" s="262"/>
      <c r="AF586" s="272" t="str">
        <f t="shared" si="193"/>
        <v>Baik</v>
      </c>
      <c r="AG586" s="271"/>
      <c r="AH586" s="271"/>
      <c r="AI586" s="271"/>
      <c r="AJ586" s="262"/>
      <c r="AK586" s="263">
        <f t="shared" si="194"/>
        <v>0</v>
      </c>
      <c r="AL586" s="263">
        <f t="shared" si="6"/>
        <v>3</v>
      </c>
      <c r="AM586" s="263">
        <f t="shared" si="195"/>
        <v>0</v>
      </c>
      <c r="AN586" s="87"/>
      <c r="AO586" s="495"/>
      <c r="AP586" s="495"/>
      <c r="AQ586" s="87"/>
      <c r="AR586" s="87"/>
      <c r="AS586" s="19"/>
      <c r="AT586" s="19"/>
      <c r="AU586" s="19"/>
      <c r="AV586" s="19"/>
      <c r="AW586" s="19"/>
      <c r="AX586" s="19"/>
      <c r="AY586" s="19"/>
      <c r="AZ586" s="19"/>
      <c r="BA586" s="19"/>
      <c r="BB586" s="19"/>
      <c r="BC586" s="19"/>
      <c r="BD586" s="19"/>
      <c r="BE586" s="19"/>
      <c r="BF586" s="19"/>
      <c r="BG586" s="19"/>
      <c r="BH586" s="19"/>
      <c r="BI586" s="19"/>
      <c r="BJ586" s="19"/>
      <c r="BK586" s="19"/>
      <c r="BL586" s="19"/>
    </row>
    <row r="587" spans="1:64" ht="18" hidden="1" customHeight="1">
      <c r="A587" s="83"/>
      <c r="B587" s="83"/>
      <c r="C587" s="444"/>
      <c r="D587" s="83"/>
      <c r="E587" s="388"/>
      <c r="F587" s="312"/>
      <c r="G587" s="1373"/>
      <c r="H587" s="1309"/>
      <c r="I587" s="1309"/>
      <c r="J587" s="1309"/>
      <c r="K587" s="1309"/>
      <c r="L587" s="1309"/>
      <c r="M587" s="1309"/>
      <c r="N587" s="1309"/>
      <c r="O587" s="1309"/>
      <c r="P587" s="1309"/>
      <c r="Q587" s="1309"/>
      <c r="R587" s="1309"/>
      <c r="S587" s="1309"/>
      <c r="T587" s="1309"/>
      <c r="U587" s="1309"/>
      <c r="V587" s="1309"/>
      <c r="W587" s="1309"/>
      <c r="X587" s="1309"/>
      <c r="Y587" s="1309"/>
      <c r="Z587" s="1309"/>
      <c r="AA587" s="1309"/>
      <c r="AB587" s="1309"/>
      <c r="AC587" s="290"/>
      <c r="AD587" s="270" t="s">
        <v>7</v>
      </c>
      <c r="AE587" s="262"/>
      <c r="AF587" s="272" t="str">
        <f t="shared" si="193"/>
        <v>Baik</v>
      </c>
      <c r="AG587" s="271"/>
      <c r="AH587" s="271"/>
      <c r="AI587" s="271"/>
      <c r="AJ587" s="262"/>
      <c r="AK587" s="263">
        <f>SUM(AK580:AK586)</f>
        <v>5</v>
      </c>
      <c r="AL587" s="263">
        <f t="shared" si="6"/>
        <v>3</v>
      </c>
      <c r="AM587" s="263">
        <f>SUM(AM580:AM586)</f>
        <v>15</v>
      </c>
      <c r="AN587" s="337">
        <f>AM587/(AK587*4)*(100)</f>
        <v>75</v>
      </c>
      <c r="AO587" s="503">
        <f>IF(AN587&gt;=83,2,IF(AN587&gt;=33,1,0))</f>
        <v>1</v>
      </c>
      <c r="AP587" s="495"/>
      <c r="AQ587" s="87"/>
      <c r="AR587" s="87"/>
      <c r="AS587" s="19"/>
      <c r="AT587" s="19"/>
      <c r="AU587" s="19"/>
      <c r="AV587" s="19"/>
      <c r="AW587" s="19"/>
      <c r="AX587" s="19"/>
      <c r="AY587" s="19"/>
      <c r="AZ587" s="19"/>
      <c r="BA587" s="19"/>
      <c r="BB587" s="19"/>
      <c r="BC587" s="19"/>
      <c r="BD587" s="19"/>
      <c r="BE587" s="19"/>
      <c r="BF587" s="19"/>
      <c r="BG587" s="19"/>
      <c r="BH587" s="19"/>
      <c r="BI587" s="19"/>
      <c r="BJ587" s="19"/>
      <c r="BK587" s="19"/>
      <c r="BL587" s="19"/>
    </row>
    <row r="588" spans="1:64" ht="33.75" customHeight="1">
      <c r="A588" s="83"/>
      <c r="B588" s="83"/>
      <c r="C588" s="444"/>
      <c r="D588" s="297" t="s">
        <v>978</v>
      </c>
      <c r="E588" s="1374" t="s">
        <v>979</v>
      </c>
      <c r="F588" s="1287"/>
      <c r="G588" s="1287"/>
      <c r="H588" s="1287"/>
      <c r="I588" s="1287"/>
      <c r="J588" s="1287"/>
      <c r="K588" s="1287"/>
      <c r="L588" s="1287"/>
      <c r="M588" s="1287"/>
      <c r="N588" s="1287"/>
      <c r="O588" s="1287"/>
      <c r="P588" s="1287"/>
      <c r="Q588" s="1287"/>
      <c r="R588" s="1287"/>
      <c r="S588" s="1287"/>
      <c r="T588" s="1287"/>
      <c r="U588" s="1287"/>
      <c r="V588" s="1287"/>
      <c r="W588" s="1287"/>
      <c r="X588" s="1287"/>
      <c r="Y588" s="1287"/>
      <c r="Z588" s="1287"/>
      <c r="AA588" s="1287"/>
      <c r="AB588" s="1287"/>
      <c r="AC588" s="319"/>
      <c r="AD588" s="270"/>
      <c r="AE588" s="273"/>
      <c r="AF588" s="271"/>
      <c r="AG588" s="271"/>
      <c r="AH588" s="271"/>
      <c r="AI588" s="271"/>
      <c r="AJ588" s="262"/>
      <c r="AK588" s="263"/>
      <c r="AL588" s="263" t="str">
        <f t="shared" si="6"/>
        <v>0</v>
      </c>
      <c r="AM588" s="263"/>
      <c r="AN588" s="87"/>
      <c r="AO588" s="495"/>
      <c r="AP588" s="495"/>
      <c r="AQ588" s="87"/>
      <c r="AR588" s="87"/>
      <c r="AS588" s="19"/>
      <c r="AT588" s="19"/>
      <c r="AU588" s="19"/>
      <c r="AV588" s="19"/>
      <c r="AW588" s="19"/>
      <c r="AX588" s="19"/>
      <c r="AY588" s="19"/>
      <c r="AZ588" s="19"/>
      <c r="BA588" s="19"/>
      <c r="BB588" s="19"/>
      <c r="BC588" s="19"/>
      <c r="BD588" s="19"/>
      <c r="BE588" s="19"/>
      <c r="BF588" s="19"/>
      <c r="BG588" s="19"/>
      <c r="BH588" s="19"/>
      <c r="BI588" s="19"/>
      <c r="BJ588" s="19"/>
      <c r="BK588" s="19"/>
      <c r="BL588" s="19"/>
    </row>
    <row r="589" spans="1:64" ht="21.75" customHeight="1">
      <c r="A589" s="83"/>
      <c r="B589" s="83"/>
      <c r="C589" s="444"/>
      <c r="D589" s="83"/>
      <c r="E589" s="1378" t="s">
        <v>980</v>
      </c>
      <c r="F589" s="388">
        <v>1</v>
      </c>
      <c r="G589" s="1372" t="s">
        <v>981</v>
      </c>
      <c r="H589" s="1312"/>
      <c r="I589" s="1312"/>
      <c r="J589" s="1312"/>
      <c r="K589" s="1312"/>
      <c r="L589" s="1312"/>
      <c r="M589" s="1312"/>
      <c r="N589" s="1312"/>
      <c r="O589" s="1312"/>
      <c r="P589" s="1312"/>
      <c r="Q589" s="1312"/>
      <c r="R589" s="1312"/>
      <c r="S589" s="1312"/>
      <c r="T589" s="1312"/>
      <c r="U589" s="1312"/>
      <c r="V589" s="1312"/>
      <c r="W589" s="1312"/>
      <c r="X589" s="1312"/>
      <c r="Y589" s="1312"/>
      <c r="Z589" s="1312"/>
      <c r="AA589" s="1312"/>
      <c r="AB589" s="1312"/>
      <c r="AC589" s="300"/>
      <c r="AD589" s="270" t="s">
        <v>7</v>
      </c>
      <c r="AE589" s="262"/>
      <c r="AF589" s="272" t="str">
        <f t="shared" ref="AF589:AF596" si="196">IF(AD589="A","Sempurna",IF(AD589="A-","mendekati sempurna",IF(AD589="B+","Baik sekali",IF(AD589="B","Baik",IF(AD589="B-","Memadai, hampir baik",IF(AD589="C+","Memadai, cukup plus",IF(AD589="C","Cukup",IF(AD589="D","Kurang","Tak ada bukti kinerja"))))))))</f>
        <v>Baik</v>
      </c>
      <c r="AG589" s="271"/>
      <c r="AH589" s="271"/>
      <c r="AI589" s="271"/>
      <c r="AJ589" s="262"/>
      <c r="AK589" s="263">
        <f t="shared" ref="AK589:AK595" si="197">COUNTA(G589)</f>
        <v>1</v>
      </c>
      <c r="AL589" s="263">
        <f t="shared" si="6"/>
        <v>3</v>
      </c>
      <c r="AM589" s="263">
        <f t="shared" ref="AM589:AM595" si="198">AK589*AL589</f>
        <v>3</v>
      </c>
      <c r="AN589" s="87"/>
      <c r="AO589" s="495"/>
      <c r="AP589" s="495"/>
      <c r="AQ589" s="87"/>
      <c r="AR589" s="87"/>
      <c r="AS589" s="19"/>
      <c r="AT589" s="19"/>
      <c r="AU589" s="19"/>
      <c r="AV589" s="19"/>
      <c r="AW589" s="19"/>
      <c r="AX589" s="19"/>
      <c r="AY589" s="19"/>
      <c r="AZ589" s="19"/>
      <c r="BA589" s="19"/>
      <c r="BB589" s="19"/>
      <c r="BC589" s="19"/>
      <c r="BD589" s="19"/>
      <c r="BE589" s="19"/>
      <c r="BF589" s="19"/>
      <c r="BG589" s="19"/>
      <c r="BH589" s="19"/>
      <c r="BI589" s="19"/>
      <c r="BJ589" s="19"/>
      <c r="BK589" s="19"/>
      <c r="BL589" s="19"/>
    </row>
    <row r="590" spans="1:64" ht="19.5" customHeight="1">
      <c r="A590" s="83"/>
      <c r="B590" s="83"/>
      <c r="C590" s="444"/>
      <c r="D590" s="83"/>
      <c r="E590" s="1379"/>
      <c r="F590" s="239">
        <v>2</v>
      </c>
      <c r="G590" s="1371" t="s">
        <v>982</v>
      </c>
      <c r="H590" s="1287"/>
      <c r="I590" s="1287"/>
      <c r="J590" s="1287"/>
      <c r="K590" s="1287"/>
      <c r="L590" s="1287"/>
      <c r="M590" s="1287"/>
      <c r="N590" s="1287"/>
      <c r="O590" s="1287"/>
      <c r="P590" s="1287"/>
      <c r="Q590" s="1287"/>
      <c r="R590" s="1287"/>
      <c r="S590" s="1287"/>
      <c r="T590" s="1287"/>
      <c r="U590" s="1287"/>
      <c r="V590" s="1287"/>
      <c r="W590" s="1287"/>
      <c r="X590" s="1287"/>
      <c r="Y590" s="1287"/>
      <c r="Z590" s="1287"/>
      <c r="AA590" s="1287"/>
      <c r="AB590" s="1287"/>
      <c r="AC590" s="261"/>
      <c r="AD590" s="270" t="s">
        <v>7</v>
      </c>
      <c r="AE590" s="262"/>
      <c r="AF590" s="272" t="str">
        <f t="shared" si="196"/>
        <v>Baik</v>
      </c>
      <c r="AG590" s="271"/>
      <c r="AH590" s="271"/>
      <c r="AI590" s="271"/>
      <c r="AJ590" s="262"/>
      <c r="AK590" s="263">
        <f t="shared" si="197"/>
        <v>1</v>
      </c>
      <c r="AL590" s="263">
        <f t="shared" si="6"/>
        <v>3</v>
      </c>
      <c r="AM590" s="263">
        <f t="shared" si="198"/>
        <v>3</v>
      </c>
      <c r="AN590" s="87"/>
      <c r="AO590" s="495"/>
      <c r="AP590" s="495"/>
      <c r="AQ590" s="87"/>
      <c r="AR590" s="87"/>
      <c r="AS590" s="19"/>
      <c r="AT590" s="19"/>
      <c r="AU590" s="19"/>
      <c r="AV590" s="19"/>
      <c r="AW590" s="19"/>
      <c r="AX590" s="19"/>
      <c r="AY590" s="19"/>
      <c r="AZ590" s="19"/>
      <c r="BA590" s="19"/>
      <c r="BB590" s="19"/>
      <c r="BC590" s="19"/>
      <c r="BD590" s="19"/>
      <c r="BE590" s="19"/>
      <c r="BF590" s="19"/>
      <c r="BG590" s="19"/>
      <c r="BH590" s="19"/>
      <c r="BI590" s="19"/>
      <c r="BJ590" s="19"/>
      <c r="BK590" s="19"/>
      <c r="BL590" s="19"/>
    </row>
    <row r="591" spans="1:64" ht="30" customHeight="1">
      <c r="A591" s="83"/>
      <c r="B591" s="83"/>
      <c r="C591" s="444"/>
      <c r="D591" s="83"/>
      <c r="E591" s="1379"/>
      <c r="F591" s="239">
        <v>3</v>
      </c>
      <c r="G591" s="1371" t="s">
        <v>983</v>
      </c>
      <c r="H591" s="1287"/>
      <c r="I591" s="1287"/>
      <c r="J591" s="1287"/>
      <c r="K591" s="1287"/>
      <c r="L591" s="1287"/>
      <c r="M591" s="1287"/>
      <c r="N591" s="1287"/>
      <c r="O591" s="1287"/>
      <c r="P591" s="1287"/>
      <c r="Q591" s="1287"/>
      <c r="R591" s="1287"/>
      <c r="S591" s="1287"/>
      <c r="T591" s="1287"/>
      <c r="U591" s="1287"/>
      <c r="V591" s="1287"/>
      <c r="W591" s="1287"/>
      <c r="X591" s="1287"/>
      <c r="Y591" s="1287"/>
      <c r="Z591" s="1287"/>
      <c r="AA591" s="1287"/>
      <c r="AB591" s="1287"/>
      <c r="AC591" s="261"/>
      <c r="AD591" s="270" t="s">
        <v>7</v>
      </c>
      <c r="AE591" s="262"/>
      <c r="AF591" s="272" t="str">
        <f t="shared" si="196"/>
        <v>Baik</v>
      </c>
      <c r="AG591" s="271"/>
      <c r="AH591" s="271"/>
      <c r="AI591" s="271"/>
      <c r="AJ591" s="262"/>
      <c r="AK591" s="263">
        <f t="shared" si="197"/>
        <v>1</v>
      </c>
      <c r="AL591" s="263">
        <f t="shared" si="6"/>
        <v>3</v>
      </c>
      <c r="AM591" s="263">
        <f t="shared" si="198"/>
        <v>3</v>
      </c>
      <c r="AN591" s="87"/>
      <c r="AO591" s="495"/>
      <c r="AP591" s="495"/>
      <c r="AQ591" s="87"/>
      <c r="AR591" s="87"/>
      <c r="AS591" s="19"/>
      <c r="AT591" s="19"/>
      <c r="AU591" s="19"/>
      <c r="AV591" s="19"/>
      <c r="AW591" s="19"/>
      <c r="AX591" s="19"/>
      <c r="AY591" s="19"/>
      <c r="AZ591" s="19"/>
      <c r="BA591" s="19"/>
      <c r="BB591" s="19"/>
      <c r="BC591" s="19"/>
      <c r="BD591" s="19"/>
      <c r="BE591" s="19"/>
      <c r="BF591" s="19"/>
      <c r="BG591" s="19"/>
      <c r="BH591" s="19"/>
      <c r="BI591" s="19"/>
      <c r="BJ591" s="19"/>
      <c r="BK591" s="19"/>
      <c r="BL591" s="19"/>
    </row>
    <row r="592" spans="1:64" ht="30" customHeight="1">
      <c r="A592" s="83"/>
      <c r="B592" s="83"/>
      <c r="C592" s="444"/>
      <c r="D592" s="83"/>
      <c r="E592" s="1379"/>
      <c r="F592" s="239">
        <v>4</v>
      </c>
      <c r="G592" s="1371" t="s">
        <v>984</v>
      </c>
      <c r="H592" s="1287"/>
      <c r="I592" s="1287"/>
      <c r="J592" s="1287"/>
      <c r="K592" s="1287"/>
      <c r="L592" s="1287"/>
      <c r="M592" s="1287"/>
      <c r="N592" s="1287"/>
      <c r="O592" s="1287"/>
      <c r="P592" s="1287"/>
      <c r="Q592" s="1287"/>
      <c r="R592" s="1287"/>
      <c r="S592" s="1287"/>
      <c r="T592" s="1287"/>
      <c r="U592" s="1287"/>
      <c r="V592" s="1287"/>
      <c r="W592" s="1287"/>
      <c r="X592" s="1287"/>
      <c r="Y592" s="1287"/>
      <c r="Z592" s="1287"/>
      <c r="AA592" s="1287"/>
      <c r="AB592" s="1287"/>
      <c r="AC592" s="261"/>
      <c r="AD592" s="270" t="s">
        <v>7</v>
      </c>
      <c r="AE592" s="262"/>
      <c r="AF592" s="272" t="str">
        <f t="shared" si="196"/>
        <v>Baik</v>
      </c>
      <c r="AG592" s="271"/>
      <c r="AH592" s="271"/>
      <c r="AI592" s="271"/>
      <c r="AJ592" s="262"/>
      <c r="AK592" s="263">
        <f t="shared" si="197"/>
        <v>1</v>
      </c>
      <c r="AL592" s="263">
        <f t="shared" si="6"/>
        <v>3</v>
      </c>
      <c r="AM592" s="263">
        <f t="shared" si="198"/>
        <v>3</v>
      </c>
      <c r="AN592" s="87"/>
      <c r="AO592" s="495"/>
      <c r="AP592" s="495"/>
      <c r="AQ592" s="87"/>
      <c r="AR592" s="87"/>
      <c r="AS592" s="19"/>
      <c r="AT592" s="19"/>
      <c r="AU592" s="19"/>
      <c r="AV592" s="19"/>
      <c r="AW592" s="19"/>
      <c r="AX592" s="19"/>
      <c r="AY592" s="19"/>
      <c r="AZ592" s="19"/>
      <c r="BA592" s="19"/>
      <c r="BB592" s="19"/>
      <c r="BC592" s="19"/>
      <c r="BD592" s="19"/>
      <c r="BE592" s="19"/>
      <c r="BF592" s="19"/>
      <c r="BG592" s="19"/>
      <c r="BH592" s="19"/>
      <c r="BI592" s="19"/>
      <c r="BJ592" s="19"/>
      <c r="BK592" s="19"/>
      <c r="BL592" s="19"/>
    </row>
    <row r="593" spans="1:64" ht="21.75" customHeight="1">
      <c r="A593" s="83"/>
      <c r="B593" s="83"/>
      <c r="C593" s="444"/>
      <c r="D593" s="83"/>
      <c r="E593" s="1379"/>
      <c r="F593" s="239">
        <v>5</v>
      </c>
      <c r="G593" s="1371" t="s">
        <v>985</v>
      </c>
      <c r="H593" s="1287"/>
      <c r="I593" s="1287"/>
      <c r="J593" s="1287"/>
      <c r="K593" s="1287"/>
      <c r="L593" s="1287"/>
      <c r="M593" s="1287"/>
      <c r="N593" s="1287"/>
      <c r="O593" s="1287"/>
      <c r="P593" s="1287"/>
      <c r="Q593" s="1287"/>
      <c r="R593" s="1287"/>
      <c r="S593" s="1287"/>
      <c r="T593" s="1287"/>
      <c r="U593" s="1287"/>
      <c r="V593" s="1287"/>
      <c r="W593" s="1287"/>
      <c r="X593" s="1287"/>
      <c r="Y593" s="1287"/>
      <c r="Z593" s="1287"/>
      <c r="AA593" s="1287"/>
      <c r="AB593" s="1287"/>
      <c r="AC593" s="261"/>
      <c r="AD593" s="270" t="s">
        <v>7</v>
      </c>
      <c r="AE593" s="262"/>
      <c r="AF593" s="272" t="str">
        <f t="shared" si="196"/>
        <v>Baik</v>
      </c>
      <c r="AG593" s="271"/>
      <c r="AH593" s="271"/>
      <c r="AI593" s="271"/>
      <c r="AJ593" s="262"/>
      <c r="AK593" s="263">
        <f t="shared" si="197"/>
        <v>1</v>
      </c>
      <c r="AL593" s="263">
        <f t="shared" si="6"/>
        <v>3</v>
      </c>
      <c r="AM593" s="263">
        <f t="shared" si="198"/>
        <v>3</v>
      </c>
      <c r="AN593" s="87"/>
      <c r="AO593" s="495"/>
      <c r="AP593" s="495"/>
      <c r="AQ593" s="87"/>
      <c r="AR593" s="87"/>
      <c r="AS593" s="19"/>
      <c r="AT593" s="19"/>
      <c r="AU593" s="19"/>
      <c r="AV593" s="19"/>
      <c r="AW593" s="19"/>
      <c r="AX593" s="19"/>
      <c r="AY593" s="19"/>
      <c r="AZ593" s="19"/>
      <c r="BA593" s="19"/>
      <c r="BB593" s="19"/>
      <c r="BC593" s="19"/>
      <c r="BD593" s="19"/>
      <c r="BE593" s="19"/>
      <c r="BF593" s="19"/>
      <c r="BG593" s="19"/>
      <c r="BH593" s="19"/>
      <c r="BI593" s="19"/>
      <c r="BJ593" s="19"/>
      <c r="BK593" s="19"/>
      <c r="BL593" s="19"/>
    </row>
    <row r="594" spans="1:64" ht="21.75" hidden="1" customHeight="1">
      <c r="A594" s="83"/>
      <c r="B594" s="83"/>
      <c r="C594" s="444"/>
      <c r="D594" s="83"/>
      <c r="E594" s="1379"/>
      <c r="F594" s="239"/>
      <c r="G594" s="1371"/>
      <c r="H594" s="1287"/>
      <c r="I594" s="1287"/>
      <c r="J594" s="1287"/>
      <c r="K594" s="1287"/>
      <c r="L594" s="1287"/>
      <c r="M594" s="1287"/>
      <c r="N594" s="1287"/>
      <c r="O594" s="1287"/>
      <c r="P594" s="1287"/>
      <c r="Q594" s="1287"/>
      <c r="R594" s="1287"/>
      <c r="S594" s="1287"/>
      <c r="T594" s="1287"/>
      <c r="U594" s="1287"/>
      <c r="V594" s="1287"/>
      <c r="W594" s="1287"/>
      <c r="X594" s="1287"/>
      <c r="Y594" s="1287"/>
      <c r="Z594" s="1287"/>
      <c r="AA594" s="1287"/>
      <c r="AB594" s="1287"/>
      <c r="AC594" s="261"/>
      <c r="AD594" s="270" t="s">
        <v>7</v>
      </c>
      <c r="AE594" s="262"/>
      <c r="AF594" s="272" t="str">
        <f t="shared" si="196"/>
        <v>Baik</v>
      </c>
      <c r="AG594" s="271"/>
      <c r="AH594" s="271"/>
      <c r="AI594" s="271"/>
      <c r="AJ594" s="262"/>
      <c r="AK594" s="263">
        <f t="shared" si="197"/>
        <v>0</v>
      </c>
      <c r="AL594" s="263">
        <f t="shared" si="6"/>
        <v>3</v>
      </c>
      <c r="AM594" s="263">
        <f t="shared" si="198"/>
        <v>0</v>
      </c>
      <c r="AN594" s="87"/>
      <c r="AO594" s="495"/>
      <c r="AP594" s="495"/>
      <c r="AQ594" s="87"/>
      <c r="AR594" s="87"/>
      <c r="AS594" s="19"/>
      <c r="AT594" s="19"/>
      <c r="AU594" s="19"/>
      <c r="AV594" s="19"/>
      <c r="AW594" s="19"/>
      <c r="AX594" s="19"/>
      <c r="AY594" s="19"/>
      <c r="AZ594" s="19"/>
      <c r="BA594" s="19"/>
      <c r="BB594" s="19"/>
      <c r="BC594" s="19"/>
      <c r="BD594" s="19"/>
      <c r="BE594" s="19"/>
      <c r="BF594" s="19"/>
      <c r="BG594" s="19"/>
      <c r="BH594" s="19"/>
      <c r="BI594" s="19"/>
      <c r="BJ594" s="19"/>
      <c r="BK594" s="19"/>
      <c r="BL594" s="19"/>
    </row>
    <row r="595" spans="1:64" ht="21.75" hidden="1" customHeight="1">
      <c r="A595" s="83"/>
      <c r="B595" s="83"/>
      <c r="C595" s="444"/>
      <c r="D595" s="456"/>
      <c r="E595" s="388"/>
      <c r="F595" s="239"/>
      <c r="G595" s="1371"/>
      <c r="H595" s="1287"/>
      <c r="I595" s="1287"/>
      <c r="J595" s="1287"/>
      <c r="K595" s="1287"/>
      <c r="L595" s="1287"/>
      <c r="M595" s="1287"/>
      <c r="N595" s="1287"/>
      <c r="O595" s="1287"/>
      <c r="P595" s="1287"/>
      <c r="Q595" s="1287"/>
      <c r="R595" s="1287"/>
      <c r="S595" s="1287"/>
      <c r="T595" s="1287"/>
      <c r="U595" s="1287"/>
      <c r="V595" s="1287"/>
      <c r="W595" s="1287"/>
      <c r="X595" s="1287"/>
      <c r="Y595" s="1287"/>
      <c r="Z595" s="1287"/>
      <c r="AA595" s="1287"/>
      <c r="AB595" s="1287"/>
      <c r="AC595" s="261"/>
      <c r="AD595" s="270" t="s">
        <v>7</v>
      </c>
      <c r="AE595" s="262"/>
      <c r="AF595" s="272" t="str">
        <f t="shared" si="196"/>
        <v>Baik</v>
      </c>
      <c r="AG595" s="271"/>
      <c r="AH595" s="271"/>
      <c r="AI595" s="271"/>
      <c r="AJ595" s="262"/>
      <c r="AK595" s="263">
        <f t="shared" si="197"/>
        <v>0</v>
      </c>
      <c r="AL595" s="263">
        <f t="shared" si="6"/>
        <v>3</v>
      </c>
      <c r="AM595" s="263">
        <f t="shared" si="198"/>
        <v>0</v>
      </c>
      <c r="AN595" s="87"/>
      <c r="AO595" s="495"/>
      <c r="AP595" s="495"/>
      <c r="AQ595" s="87"/>
      <c r="AR595" s="87"/>
      <c r="AS595" s="19"/>
      <c r="AT595" s="19"/>
      <c r="AU595" s="19"/>
      <c r="AV595" s="19"/>
      <c r="AW595" s="19"/>
      <c r="AX595" s="19"/>
      <c r="AY595" s="19"/>
      <c r="AZ595" s="19"/>
      <c r="BA595" s="19"/>
      <c r="BB595" s="19"/>
      <c r="BC595" s="19"/>
      <c r="BD595" s="19"/>
      <c r="BE595" s="19"/>
      <c r="BF595" s="19"/>
      <c r="BG595" s="19"/>
      <c r="BH595" s="19"/>
      <c r="BI595" s="19"/>
      <c r="BJ595" s="19"/>
      <c r="BK595" s="19"/>
      <c r="BL595" s="19"/>
    </row>
    <row r="596" spans="1:64" ht="18" hidden="1" customHeight="1">
      <c r="A596" s="83"/>
      <c r="B596" s="83"/>
      <c r="C596" s="444"/>
      <c r="D596" s="83"/>
      <c r="E596" s="383"/>
      <c r="F596" s="383"/>
      <c r="G596" s="1375"/>
      <c r="H596" s="1289"/>
      <c r="I596" s="1289"/>
      <c r="J596" s="1289"/>
      <c r="K596" s="1289"/>
      <c r="L596" s="1289"/>
      <c r="M596" s="1289"/>
      <c r="N596" s="1289"/>
      <c r="O596" s="1289"/>
      <c r="P596" s="1289"/>
      <c r="Q596" s="1289"/>
      <c r="R596" s="1289"/>
      <c r="S596" s="1289"/>
      <c r="T596" s="1289"/>
      <c r="U596" s="1289"/>
      <c r="V596" s="1289"/>
      <c r="W596" s="1289"/>
      <c r="X596" s="1289"/>
      <c r="Y596" s="1289"/>
      <c r="Z596" s="1289"/>
      <c r="AA596" s="1289"/>
      <c r="AB596" s="1289"/>
      <c r="AC596" s="331"/>
      <c r="AD596" s="270" t="s">
        <v>7</v>
      </c>
      <c r="AE596" s="262"/>
      <c r="AF596" s="272" t="str">
        <f t="shared" si="196"/>
        <v>Baik</v>
      </c>
      <c r="AG596" s="271"/>
      <c r="AH596" s="271"/>
      <c r="AI596" s="271"/>
      <c r="AJ596" s="262"/>
      <c r="AK596" s="263">
        <f>SUM(AK589:AK594)</f>
        <v>5</v>
      </c>
      <c r="AL596" s="263">
        <f t="shared" si="6"/>
        <v>3</v>
      </c>
      <c r="AM596" s="263">
        <f>SUM(AM589:AM594)</f>
        <v>15</v>
      </c>
      <c r="AN596" s="337">
        <f>AM596/(AK596*4)*(100)</f>
        <v>75</v>
      </c>
      <c r="AO596" s="524">
        <f>IF(AN596&gt;=75,2,IF(AN596&gt;=33,1,0))</f>
        <v>2</v>
      </c>
      <c r="AP596" s="495"/>
      <c r="AQ596" s="87"/>
      <c r="AR596" s="87"/>
      <c r="AS596" s="19"/>
      <c r="AT596" s="19"/>
      <c r="AU596" s="19"/>
      <c r="AV596" s="19"/>
      <c r="AW596" s="19"/>
      <c r="AX596" s="19"/>
      <c r="AY596" s="19"/>
      <c r="AZ596" s="19"/>
      <c r="BA596" s="19"/>
      <c r="BB596" s="19"/>
      <c r="BC596" s="19"/>
      <c r="BD596" s="19"/>
      <c r="BE596" s="19"/>
      <c r="BF596" s="19"/>
      <c r="BG596" s="19"/>
      <c r="BH596" s="19"/>
      <c r="BI596" s="19"/>
      <c r="BJ596" s="19"/>
      <c r="BK596" s="19"/>
      <c r="BL596" s="19"/>
    </row>
    <row r="597" spans="1:64" ht="34.5" customHeight="1">
      <c r="A597" s="83"/>
      <c r="B597" s="83"/>
      <c r="C597" s="444"/>
      <c r="D597" s="521" t="s">
        <v>986</v>
      </c>
      <c r="E597" s="1374" t="s">
        <v>987</v>
      </c>
      <c r="F597" s="1287"/>
      <c r="G597" s="1287"/>
      <c r="H597" s="1287"/>
      <c r="I597" s="1287"/>
      <c r="J597" s="1287"/>
      <c r="K597" s="1287"/>
      <c r="L597" s="1287"/>
      <c r="M597" s="1287"/>
      <c r="N597" s="1287"/>
      <c r="O597" s="1287"/>
      <c r="P597" s="1287"/>
      <c r="Q597" s="1287"/>
      <c r="R597" s="1287"/>
      <c r="S597" s="1287"/>
      <c r="T597" s="1287"/>
      <c r="U597" s="1287"/>
      <c r="V597" s="1287"/>
      <c r="W597" s="1287"/>
      <c r="X597" s="1287"/>
      <c r="Y597" s="1287"/>
      <c r="Z597" s="1287"/>
      <c r="AA597" s="1287"/>
      <c r="AB597" s="1287"/>
      <c r="AC597" s="319"/>
      <c r="AD597" s="270"/>
      <c r="AE597" s="273"/>
      <c r="AF597" s="271"/>
      <c r="AG597" s="271"/>
      <c r="AH597" s="271"/>
      <c r="AI597" s="271"/>
      <c r="AJ597" s="262"/>
      <c r="AK597" s="263"/>
      <c r="AL597" s="263" t="str">
        <f t="shared" si="6"/>
        <v>0</v>
      </c>
      <c r="AM597" s="263"/>
      <c r="AN597" s="87"/>
      <c r="AO597" s="495"/>
      <c r="AP597" s="495"/>
      <c r="AQ597" s="87"/>
      <c r="AR597" s="87"/>
      <c r="AS597" s="19"/>
      <c r="AT597" s="19"/>
      <c r="AU597" s="19"/>
      <c r="AV597" s="19"/>
      <c r="AW597" s="19"/>
      <c r="AX597" s="19"/>
      <c r="AY597" s="19"/>
      <c r="AZ597" s="19"/>
      <c r="BA597" s="19"/>
      <c r="BB597" s="19"/>
      <c r="BC597" s="19"/>
      <c r="BD597" s="19"/>
      <c r="BE597" s="19"/>
      <c r="BF597" s="19"/>
      <c r="BG597" s="19"/>
      <c r="BH597" s="19"/>
      <c r="BI597" s="19"/>
      <c r="BJ597" s="19"/>
      <c r="BK597" s="19"/>
      <c r="BL597" s="19"/>
    </row>
    <row r="598" spans="1:64" ht="19.5" customHeight="1">
      <c r="A598" s="83"/>
      <c r="B598" s="83"/>
      <c r="C598" s="444"/>
      <c r="D598" s="83"/>
      <c r="E598" s="429" t="s">
        <v>532</v>
      </c>
      <c r="F598" s="388">
        <v>1</v>
      </c>
      <c r="G598" s="1371" t="s">
        <v>988</v>
      </c>
      <c r="H598" s="1287"/>
      <c r="I598" s="1287"/>
      <c r="J598" s="1287"/>
      <c r="K598" s="1287"/>
      <c r="L598" s="1287"/>
      <c r="M598" s="1287"/>
      <c r="N598" s="1287"/>
      <c r="O598" s="1287"/>
      <c r="P598" s="1287"/>
      <c r="Q598" s="1287"/>
      <c r="R598" s="1287"/>
      <c r="S598" s="1287"/>
      <c r="T598" s="1287"/>
      <c r="U598" s="1287"/>
      <c r="V598" s="1287"/>
      <c r="W598" s="1287"/>
      <c r="X598" s="1287"/>
      <c r="Y598" s="1287"/>
      <c r="Z598" s="1287"/>
      <c r="AA598" s="1287"/>
      <c r="AB598" s="1287"/>
      <c r="AC598" s="300"/>
      <c r="AD598" s="270" t="s">
        <v>7</v>
      </c>
      <c r="AE598" s="262"/>
      <c r="AF598" s="272" t="str">
        <f t="shared" ref="AF598:AF604" si="199">IF(AD598="A","Sempurna",IF(AD598="A-","mendekati sempurna",IF(AD598="B+","Baik sekali",IF(AD598="B","Baik",IF(AD598="B-","Memadai, hampir baik",IF(AD598="C+","Memadai, cukup plus",IF(AD598="C","Cukup",IF(AD598="D","Kurang","Tak ada bukti kinerja"))))))))</f>
        <v>Baik</v>
      </c>
      <c r="AG598" s="271"/>
      <c r="AH598" s="271"/>
      <c r="AI598" s="271"/>
      <c r="AJ598" s="262"/>
      <c r="AK598" s="263">
        <f t="shared" ref="AK598:AK599" si="200">COUNTA(G598)</f>
        <v>1</v>
      </c>
      <c r="AL598" s="263">
        <f t="shared" si="6"/>
        <v>3</v>
      </c>
      <c r="AM598" s="263">
        <f t="shared" ref="AM598:AM603" si="201">AK598*AL598</f>
        <v>3</v>
      </c>
      <c r="AN598" s="87"/>
      <c r="AO598" s="495"/>
      <c r="AP598" s="495"/>
      <c r="AQ598" s="87"/>
      <c r="AR598" s="87"/>
      <c r="AS598" s="19"/>
      <c r="AT598" s="19"/>
      <c r="AU598" s="19"/>
      <c r="AV598" s="19"/>
      <c r="AW598" s="19"/>
      <c r="AX598" s="19"/>
      <c r="AY598" s="19"/>
      <c r="AZ598" s="19"/>
      <c r="BA598" s="19"/>
      <c r="BB598" s="19"/>
      <c r="BC598" s="19"/>
      <c r="BD598" s="19"/>
      <c r="BE598" s="19"/>
      <c r="BF598" s="19"/>
      <c r="BG598" s="19"/>
      <c r="BH598" s="19"/>
      <c r="BI598" s="19"/>
      <c r="BJ598" s="19"/>
      <c r="BK598" s="19"/>
      <c r="BL598" s="19"/>
    </row>
    <row r="599" spans="1:64" ht="19.5" customHeight="1">
      <c r="A599" s="83"/>
      <c r="B599" s="83"/>
      <c r="C599" s="444"/>
      <c r="D599" s="83"/>
      <c r="E599" s="282"/>
      <c r="F599" s="239">
        <v>2</v>
      </c>
      <c r="G599" s="1371" t="s">
        <v>989</v>
      </c>
      <c r="H599" s="1287"/>
      <c r="I599" s="1287"/>
      <c r="J599" s="1287"/>
      <c r="K599" s="1287"/>
      <c r="L599" s="1287"/>
      <c r="M599" s="1287"/>
      <c r="N599" s="1287"/>
      <c r="O599" s="1287"/>
      <c r="P599" s="1287"/>
      <c r="Q599" s="1287"/>
      <c r="R599" s="1287"/>
      <c r="S599" s="1287"/>
      <c r="T599" s="1287"/>
      <c r="U599" s="1287"/>
      <c r="V599" s="1287"/>
      <c r="W599" s="1287"/>
      <c r="X599" s="1287"/>
      <c r="Y599" s="1287"/>
      <c r="Z599" s="1287"/>
      <c r="AA599" s="1287"/>
      <c r="AB599" s="1287"/>
      <c r="AC599" s="261"/>
      <c r="AD599" s="270" t="s">
        <v>7</v>
      </c>
      <c r="AE599" s="262"/>
      <c r="AF599" s="272" t="str">
        <f t="shared" si="199"/>
        <v>Baik</v>
      </c>
      <c r="AG599" s="271"/>
      <c r="AH599" s="271"/>
      <c r="AI599" s="271"/>
      <c r="AJ599" s="262"/>
      <c r="AK599" s="263">
        <f t="shared" si="200"/>
        <v>1</v>
      </c>
      <c r="AL599" s="263">
        <f t="shared" si="6"/>
        <v>3</v>
      </c>
      <c r="AM599" s="263">
        <f t="shared" si="201"/>
        <v>3</v>
      </c>
      <c r="AN599" s="87"/>
      <c r="AO599" s="495"/>
      <c r="AP599" s="495"/>
      <c r="AQ599" s="87"/>
      <c r="AR599" s="87"/>
      <c r="AS599" s="19"/>
      <c r="AT599" s="19"/>
      <c r="AU599" s="19"/>
      <c r="AV599" s="19"/>
      <c r="AW599" s="19"/>
      <c r="AX599" s="19"/>
      <c r="AY599" s="19"/>
      <c r="AZ599" s="19"/>
      <c r="BA599" s="19"/>
      <c r="BB599" s="19"/>
      <c r="BC599" s="19"/>
      <c r="BD599" s="19"/>
      <c r="BE599" s="19"/>
      <c r="BF599" s="19"/>
      <c r="BG599" s="19"/>
      <c r="BH599" s="19"/>
      <c r="BI599" s="19"/>
      <c r="BJ599" s="19"/>
      <c r="BK599" s="19"/>
      <c r="BL599" s="19"/>
    </row>
    <row r="600" spans="1:64" ht="30" customHeight="1">
      <c r="A600" s="83"/>
      <c r="B600" s="83"/>
      <c r="C600" s="444"/>
      <c r="D600" s="83"/>
      <c r="E600" s="282"/>
      <c r="F600" s="239">
        <v>3</v>
      </c>
      <c r="G600" s="1371" t="s">
        <v>990</v>
      </c>
      <c r="H600" s="1287"/>
      <c r="I600" s="1287"/>
      <c r="J600" s="1287"/>
      <c r="K600" s="1287"/>
      <c r="L600" s="1287"/>
      <c r="M600" s="1287"/>
      <c r="N600" s="1287"/>
      <c r="O600" s="1287"/>
      <c r="P600" s="1287"/>
      <c r="Q600" s="1287"/>
      <c r="R600" s="1287"/>
      <c r="S600" s="1287"/>
      <c r="T600" s="1287"/>
      <c r="U600" s="1287"/>
      <c r="V600" s="1287"/>
      <c r="W600" s="1287"/>
      <c r="X600" s="1287"/>
      <c r="Y600" s="1287"/>
      <c r="Z600" s="1287"/>
      <c r="AA600" s="1287"/>
      <c r="AB600" s="1287"/>
      <c r="AC600" s="261"/>
      <c r="AD600" s="270" t="s">
        <v>7</v>
      </c>
      <c r="AE600" s="262"/>
      <c r="AF600" s="272" t="str">
        <f t="shared" si="199"/>
        <v>Baik</v>
      </c>
      <c r="AG600" s="271"/>
      <c r="AH600" s="271"/>
      <c r="AI600" s="271"/>
      <c r="AJ600" s="262"/>
      <c r="AK600" s="263">
        <f t="shared" ref="AK600:AK601" si="202">COUNTA(#REF!)</f>
        <v>1</v>
      </c>
      <c r="AL600" s="263">
        <f t="shared" si="6"/>
        <v>3</v>
      </c>
      <c r="AM600" s="263">
        <f t="shared" si="201"/>
        <v>3</v>
      </c>
      <c r="AN600" s="87"/>
      <c r="AO600" s="495"/>
      <c r="AP600" s="495"/>
      <c r="AQ600" s="87"/>
      <c r="AR600" s="87"/>
      <c r="AS600" s="19"/>
      <c r="AT600" s="19"/>
      <c r="AU600" s="19"/>
      <c r="AV600" s="19"/>
      <c r="AW600" s="19"/>
      <c r="AX600" s="19"/>
      <c r="AY600" s="19"/>
      <c r="AZ600" s="19"/>
      <c r="BA600" s="19"/>
      <c r="BB600" s="19"/>
      <c r="BC600" s="19"/>
      <c r="BD600" s="19"/>
      <c r="BE600" s="19"/>
      <c r="BF600" s="19"/>
      <c r="BG600" s="19"/>
      <c r="BH600" s="19"/>
      <c r="BI600" s="19"/>
      <c r="BJ600" s="19"/>
      <c r="BK600" s="19"/>
      <c r="BL600" s="19"/>
    </row>
    <row r="601" spans="1:64" ht="30" customHeight="1">
      <c r="A601" s="83"/>
      <c r="B601" s="83"/>
      <c r="C601" s="455"/>
      <c r="D601" s="456"/>
      <c r="E601" s="285"/>
      <c r="F601" s="239">
        <v>4</v>
      </c>
      <c r="G601" s="1371" t="s">
        <v>991</v>
      </c>
      <c r="H601" s="1287"/>
      <c r="I601" s="1287"/>
      <c r="J601" s="1287"/>
      <c r="K601" s="1287"/>
      <c r="L601" s="1287"/>
      <c r="M601" s="1287"/>
      <c r="N601" s="1287"/>
      <c r="O601" s="1287"/>
      <c r="P601" s="1287"/>
      <c r="Q601" s="1287"/>
      <c r="R601" s="1287"/>
      <c r="S601" s="1287"/>
      <c r="T601" s="1287"/>
      <c r="U601" s="1287"/>
      <c r="V601" s="1287"/>
      <c r="W601" s="1287"/>
      <c r="X601" s="1287"/>
      <c r="Y601" s="1287"/>
      <c r="Z601" s="1287"/>
      <c r="AA601" s="1287"/>
      <c r="AB601" s="1287"/>
      <c r="AC601" s="261"/>
      <c r="AD601" s="270" t="s">
        <v>7</v>
      </c>
      <c r="AE601" s="262"/>
      <c r="AF601" s="272" t="str">
        <f t="shared" si="199"/>
        <v>Baik</v>
      </c>
      <c r="AG601" s="271"/>
      <c r="AH601" s="271"/>
      <c r="AI601" s="271"/>
      <c r="AJ601" s="262"/>
      <c r="AK601" s="263">
        <f t="shared" si="202"/>
        <v>1</v>
      </c>
      <c r="AL601" s="263">
        <f t="shared" si="6"/>
        <v>3</v>
      </c>
      <c r="AM601" s="263">
        <f t="shared" si="201"/>
        <v>3</v>
      </c>
      <c r="AN601" s="87"/>
      <c r="AO601" s="495"/>
      <c r="AP601" s="495"/>
      <c r="AQ601" s="87"/>
      <c r="AR601" s="87"/>
      <c r="AS601" s="19"/>
      <c r="AT601" s="19"/>
      <c r="AU601" s="19"/>
      <c r="AV601" s="19"/>
      <c r="AW601" s="19"/>
      <c r="AX601" s="19"/>
      <c r="AY601" s="19"/>
      <c r="AZ601" s="19"/>
      <c r="BA601" s="19"/>
      <c r="BB601" s="19"/>
      <c r="BC601" s="19"/>
      <c r="BD601" s="19"/>
      <c r="BE601" s="19"/>
      <c r="BF601" s="19"/>
      <c r="BG601" s="19"/>
      <c r="BH601" s="19"/>
      <c r="BI601" s="19"/>
      <c r="BJ601" s="19"/>
      <c r="BK601" s="19"/>
      <c r="BL601" s="19"/>
    </row>
    <row r="602" spans="1:64" ht="21.75" hidden="1" customHeight="1">
      <c r="A602" s="83"/>
      <c r="B602" s="83"/>
      <c r="C602" s="444"/>
      <c r="D602" s="83"/>
      <c r="E602" s="282"/>
      <c r="F602" s="388"/>
      <c r="G602" s="1372"/>
      <c r="H602" s="1312"/>
      <c r="I602" s="1312"/>
      <c r="J602" s="1312"/>
      <c r="K602" s="1312"/>
      <c r="L602" s="1312"/>
      <c r="M602" s="1312"/>
      <c r="N602" s="1312"/>
      <c r="O602" s="1312"/>
      <c r="P602" s="1312"/>
      <c r="Q602" s="1312"/>
      <c r="R602" s="1312"/>
      <c r="S602" s="1312"/>
      <c r="T602" s="1312"/>
      <c r="U602" s="1312"/>
      <c r="V602" s="1312"/>
      <c r="W602" s="1312"/>
      <c r="X602" s="1312"/>
      <c r="Y602" s="1312"/>
      <c r="Z602" s="1312"/>
      <c r="AA602" s="1312"/>
      <c r="AB602" s="1312"/>
      <c r="AC602" s="300"/>
      <c r="AD602" s="270" t="s">
        <v>7</v>
      </c>
      <c r="AE602" s="262"/>
      <c r="AF602" s="272" t="str">
        <f t="shared" si="199"/>
        <v>Baik</v>
      </c>
      <c r="AG602" s="271"/>
      <c r="AH602" s="271"/>
      <c r="AI602" s="271"/>
      <c r="AJ602" s="262"/>
      <c r="AK602" s="263">
        <f t="shared" ref="AK602:AK603" si="203">COUNTA(G602)</f>
        <v>0</v>
      </c>
      <c r="AL602" s="263">
        <f t="shared" si="6"/>
        <v>3</v>
      </c>
      <c r="AM602" s="263">
        <f t="shared" si="201"/>
        <v>0</v>
      </c>
      <c r="AN602" s="87"/>
      <c r="AO602" s="495"/>
      <c r="AP602" s="495"/>
      <c r="AQ602" s="87"/>
      <c r="AR602" s="87"/>
      <c r="AS602" s="19"/>
      <c r="AT602" s="19"/>
      <c r="AU602" s="19"/>
      <c r="AV602" s="19"/>
      <c r="AW602" s="19"/>
      <c r="AX602" s="19"/>
      <c r="AY602" s="19"/>
      <c r="AZ602" s="19"/>
      <c r="BA602" s="19"/>
      <c r="BB602" s="19"/>
      <c r="BC602" s="19"/>
      <c r="BD602" s="19"/>
      <c r="BE602" s="19"/>
      <c r="BF602" s="19"/>
      <c r="BG602" s="19"/>
      <c r="BH602" s="19"/>
      <c r="BI602" s="19"/>
      <c r="BJ602" s="19"/>
      <c r="BK602" s="19"/>
      <c r="BL602" s="19"/>
    </row>
    <row r="603" spans="1:64" ht="21.75" hidden="1" customHeight="1">
      <c r="A603" s="83"/>
      <c r="B603" s="83"/>
      <c r="C603" s="472"/>
      <c r="D603" s="511"/>
      <c r="E603" s="525"/>
      <c r="F603" s="489"/>
      <c r="G603" s="1382"/>
      <c r="H603" s="1383"/>
      <c r="I603" s="1383"/>
      <c r="J603" s="1383"/>
      <c r="K603" s="1383"/>
      <c r="L603" s="1383"/>
      <c r="M603" s="1383"/>
      <c r="N603" s="1383"/>
      <c r="O603" s="1383"/>
      <c r="P603" s="1383"/>
      <c r="Q603" s="1383"/>
      <c r="R603" s="1383"/>
      <c r="S603" s="1383"/>
      <c r="T603" s="1383"/>
      <c r="U603" s="1383"/>
      <c r="V603" s="1383"/>
      <c r="W603" s="1383"/>
      <c r="X603" s="1383"/>
      <c r="Y603" s="1383"/>
      <c r="Z603" s="1383"/>
      <c r="AA603" s="1383"/>
      <c r="AB603" s="1383"/>
      <c r="AC603" s="329"/>
      <c r="AD603" s="270" t="s">
        <v>7</v>
      </c>
      <c r="AE603" s="262"/>
      <c r="AF603" s="272" t="str">
        <f t="shared" si="199"/>
        <v>Baik</v>
      </c>
      <c r="AG603" s="271"/>
      <c r="AH603" s="271"/>
      <c r="AI603" s="271"/>
      <c r="AJ603" s="262"/>
      <c r="AK603" s="263">
        <f t="shared" si="203"/>
        <v>0</v>
      </c>
      <c r="AL603" s="263">
        <f t="shared" si="6"/>
        <v>3</v>
      </c>
      <c r="AM603" s="263">
        <f t="shared" si="201"/>
        <v>0</v>
      </c>
      <c r="AN603" s="87"/>
      <c r="AO603" s="495"/>
      <c r="AP603" s="495"/>
      <c r="AQ603" s="87"/>
      <c r="AR603" s="87"/>
      <c r="AS603" s="19"/>
      <c r="AT603" s="19"/>
      <c r="AU603" s="19"/>
      <c r="AV603" s="19"/>
      <c r="AW603" s="19"/>
      <c r="AX603" s="19"/>
      <c r="AY603" s="19"/>
      <c r="AZ603" s="19"/>
      <c r="BA603" s="19"/>
      <c r="BB603" s="19"/>
      <c r="BC603" s="19"/>
      <c r="BD603" s="19"/>
      <c r="BE603" s="19"/>
      <c r="BF603" s="19"/>
      <c r="BG603" s="19"/>
      <c r="BH603" s="19"/>
      <c r="BI603" s="19"/>
      <c r="BJ603" s="19"/>
      <c r="BK603" s="19"/>
      <c r="BL603" s="19"/>
    </row>
    <row r="604" spans="1:64" ht="18" hidden="1" customHeight="1">
      <c r="A604" s="83"/>
      <c r="B604" s="83"/>
      <c r="C604" s="444"/>
      <c r="D604" s="83"/>
      <c r="E604" s="282"/>
      <c r="F604" s="383"/>
      <c r="G604" s="1375"/>
      <c r="H604" s="1289"/>
      <c r="I604" s="1289"/>
      <c r="J604" s="1289"/>
      <c r="K604" s="1289"/>
      <c r="L604" s="1289"/>
      <c r="M604" s="1289"/>
      <c r="N604" s="1289"/>
      <c r="O604" s="1289"/>
      <c r="P604" s="1289"/>
      <c r="Q604" s="1289"/>
      <c r="R604" s="1289"/>
      <c r="S604" s="1289"/>
      <c r="T604" s="1289"/>
      <c r="U604" s="1289"/>
      <c r="V604" s="1289"/>
      <c r="W604" s="1289"/>
      <c r="X604" s="1289"/>
      <c r="Y604" s="1289"/>
      <c r="Z604" s="1289"/>
      <c r="AA604" s="1289"/>
      <c r="AB604" s="1289"/>
      <c r="AC604" s="331"/>
      <c r="AD604" s="270" t="s">
        <v>7</v>
      </c>
      <c r="AE604" s="262"/>
      <c r="AF604" s="272" t="str">
        <f t="shared" si="199"/>
        <v>Baik</v>
      </c>
      <c r="AG604" s="271"/>
      <c r="AH604" s="271"/>
      <c r="AI604" s="271"/>
      <c r="AJ604" s="262"/>
      <c r="AK604" s="263">
        <f>SUM(AK598:AK603)</f>
        <v>4</v>
      </c>
      <c r="AL604" s="263">
        <f t="shared" si="6"/>
        <v>3</v>
      </c>
      <c r="AM604" s="263">
        <f>SUM(AM598:AM603)</f>
        <v>12</v>
      </c>
      <c r="AN604" s="337">
        <f>AM604/(AK604*4)*(100)</f>
        <v>75</v>
      </c>
      <c r="AO604" s="524">
        <f>IF(AN604&gt;=75,2,IF(AN604&gt;=33,1,0))</f>
        <v>2</v>
      </c>
      <c r="AP604" s="495"/>
      <c r="AQ604" s="87"/>
      <c r="AR604" s="87"/>
      <c r="AS604" s="19"/>
      <c r="AT604" s="19"/>
      <c r="AU604" s="19"/>
      <c r="AV604" s="19"/>
      <c r="AW604" s="19"/>
      <c r="AX604" s="19"/>
      <c r="AY604" s="19"/>
      <c r="AZ604" s="19"/>
      <c r="BA604" s="19"/>
      <c r="BB604" s="19"/>
      <c r="BC604" s="19"/>
      <c r="BD604" s="19"/>
      <c r="BE604" s="19"/>
      <c r="BF604" s="19"/>
      <c r="BG604" s="19"/>
      <c r="BH604" s="19"/>
      <c r="BI604" s="19"/>
      <c r="BJ604" s="19"/>
      <c r="BK604" s="19"/>
      <c r="BL604" s="19"/>
    </row>
    <row r="605" spans="1:64" ht="32.25" customHeight="1">
      <c r="A605" s="83"/>
      <c r="B605" s="526"/>
      <c r="C605" s="358" t="s">
        <v>992</v>
      </c>
      <c r="D605" s="1403" t="s">
        <v>993</v>
      </c>
      <c r="E605" s="1287"/>
      <c r="F605" s="1287"/>
      <c r="G605" s="1287"/>
      <c r="H605" s="1287"/>
      <c r="I605" s="1287"/>
      <c r="J605" s="1287"/>
      <c r="K605" s="1287"/>
      <c r="L605" s="1287"/>
      <c r="M605" s="1287"/>
      <c r="N605" s="1287"/>
      <c r="O605" s="1287"/>
      <c r="P605" s="1287"/>
      <c r="Q605" s="1287"/>
      <c r="R605" s="1287"/>
      <c r="S605" s="1287"/>
      <c r="T605" s="1287"/>
      <c r="U605" s="1287"/>
      <c r="V605" s="1287"/>
      <c r="W605" s="1287"/>
      <c r="X605" s="1287"/>
      <c r="Y605" s="1287"/>
      <c r="Z605" s="1287"/>
      <c r="AA605" s="1287"/>
      <c r="AB605" s="1287"/>
      <c r="AC605" s="481"/>
      <c r="AD605" s="270"/>
      <c r="AE605" s="273"/>
      <c r="AF605" s="271"/>
      <c r="AG605" s="271"/>
      <c r="AH605" s="271"/>
      <c r="AI605" s="271"/>
      <c r="AJ605" s="251"/>
      <c r="AK605" s="263"/>
      <c r="AL605" s="263" t="str">
        <f t="shared" si="6"/>
        <v>0</v>
      </c>
      <c r="AM605" s="263"/>
      <c r="AN605" s="87"/>
      <c r="AO605" s="495"/>
      <c r="AP605" s="495"/>
      <c r="AQ605" s="87"/>
      <c r="AR605" s="87"/>
      <c r="AS605" s="19"/>
      <c r="AT605" s="19"/>
      <c r="AU605" s="19"/>
      <c r="AV605" s="19"/>
      <c r="AW605" s="19"/>
      <c r="AX605" s="19"/>
      <c r="AY605" s="19"/>
      <c r="AZ605" s="19"/>
      <c r="BA605" s="19"/>
      <c r="BB605" s="19"/>
      <c r="BC605" s="19"/>
      <c r="BD605" s="19"/>
      <c r="BE605" s="19"/>
      <c r="BF605" s="19"/>
      <c r="BG605" s="19"/>
      <c r="BH605" s="19"/>
      <c r="BI605" s="19"/>
      <c r="BJ605" s="19"/>
      <c r="BK605" s="19"/>
      <c r="BL605" s="19"/>
    </row>
    <row r="606" spans="1:64" ht="42" customHeight="1">
      <c r="A606" s="83"/>
      <c r="B606" s="526"/>
      <c r="C606" s="392"/>
      <c r="D606" s="505" t="s">
        <v>994</v>
      </c>
      <c r="E606" s="1407" t="s">
        <v>995</v>
      </c>
      <c r="F606" s="1287"/>
      <c r="G606" s="1287"/>
      <c r="H606" s="1287"/>
      <c r="I606" s="1287"/>
      <c r="J606" s="1287"/>
      <c r="K606" s="1287"/>
      <c r="L606" s="1287"/>
      <c r="M606" s="1287"/>
      <c r="N606" s="1287"/>
      <c r="O606" s="1287"/>
      <c r="P606" s="1287"/>
      <c r="Q606" s="1287"/>
      <c r="R606" s="1287"/>
      <c r="S606" s="1287"/>
      <c r="T606" s="1287"/>
      <c r="U606" s="1287"/>
      <c r="V606" s="1287"/>
      <c r="W606" s="1287"/>
      <c r="X606" s="1287"/>
      <c r="Y606" s="1287"/>
      <c r="Z606" s="1287"/>
      <c r="AA606" s="1287"/>
      <c r="AB606" s="1287"/>
      <c r="AC606" s="527"/>
      <c r="AD606" s="270" t="s">
        <v>7</v>
      </c>
      <c r="AE606" s="273"/>
      <c r="AF606" s="271"/>
      <c r="AG606" s="271"/>
      <c r="AH606" s="271"/>
      <c r="AI606" s="271"/>
      <c r="AJ606" s="251"/>
      <c r="AK606" s="263"/>
      <c r="AL606" s="263">
        <f t="shared" si="6"/>
        <v>3</v>
      </c>
      <c r="AM606" s="263"/>
      <c r="AN606" s="87"/>
      <c r="AO606" s="495"/>
      <c r="AP606" s="495"/>
      <c r="AQ606" s="87"/>
      <c r="AR606" s="87"/>
      <c r="AS606" s="19"/>
      <c r="AT606" s="19"/>
      <c r="AU606" s="19"/>
      <c r="AV606" s="19"/>
      <c r="AW606" s="19"/>
      <c r="AX606" s="19"/>
      <c r="AY606" s="19"/>
      <c r="AZ606" s="19"/>
      <c r="BA606" s="19"/>
      <c r="BB606" s="19"/>
      <c r="BC606" s="19"/>
      <c r="BD606" s="19"/>
      <c r="BE606" s="19"/>
      <c r="BF606" s="19"/>
      <c r="BG606" s="19"/>
      <c r="BH606" s="19"/>
      <c r="BI606" s="19"/>
      <c r="BJ606" s="19"/>
      <c r="BK606" s="19"/>
      <c r="BL606" s="19"/>
    </row>
    <row r="607" spans="1:64" ht="21.75" customHeight="1">
      <c r="A607" s="83"/>
      <c r="B607" s="83"/>
      <c r="C607" s="444"/>
      <c r="D607" s="528"/>
      <c r="E607" s="394"/>
      <c r="F607" s="267">
        <v>1</v>
      </c>
      <c r="G607" s="1371" t="s">
        <v>996</v>
      </c>
      <c r="H607" s="1287"/>
      <c r="I607" s="1287"/>
      <c r="J607" s="1287"/>
      <c r="K607" s="1287"/>
      <c r="L607" s="1287"/>
      <c r="M607" s="1287"/>
      <c r="N607" s="1287"/>
      <c r="O607" s="1287"/>
      <c r="P607" s="1287"/>
      <c r="Q607" s="1287"/>
      <c r="R607" s="1287"/>
      <c r="S607" s="1287"/>
      <c r="T607" s="1287"/>
      <c r="U607" s="1287"/>
      <c r="V607" s="1287"/>
      <c r="W607" s="1287"/>
      <c r="X607" s="1287"/>
      <c r="Y607" s="1287"/>
      <c r="Z607" s="1287"/>
      <c r="AA607" s="1287"/>
      <c r="AB607" s="1287"/>
      <c r="AC607" s="300"/>
      <c r="AD607" s="270" t="s">
        <v>7</v>
      </c>
      <c r="AE607" s="262"/>
      <c r="AF607" s="272" t="str">
        <f t="shared" ref="AF607:AF612" si="204">IF(AD607="A","Sempurna",IF(AD607="A-","mendekati sempurna",IF(AD607="B+","Baik sekali",IF(AD607="B","Baik",IF(AD607="B-","Memadai, hampir baik",IF(AD607="C+","Memadai, cukup plus",IF(AD607="C","Cukup",IF(AD607="D","Kurang","Tak ada bukti kinerja"))))))))</f>
        <v>Baik</v>
      </c>
      <c r="AG607" s="271"/>
      <c r="AH607" s="271"/>
      <c r="AI607" s="271"/>
      <c r="AJ607" s="262"/>
      <c r="AK607" s="263">
        <f t="shared" ref="AK607:AK611" si="205">COUNTA(G607)</f>
        <v>1</v>
      </c>
      <c r="AL607" s="263">
        <f t="shared" si="6"/>
        <v>3</v>
      </c>
      <c r="AM607" s="263">
        <f t="shared" ref="AM607:AM611" si="206">AK607*AL607</f>
        <v>3</v>
      </c>
      <c r="AN607" s="87"/>
      <c r="AO607" s="495"/>
      <c r="AP607" s="495"/>
      <c r="AQ607" s="87"/>
      <c r="AR607" s="87"/>
      <c r="AS607" s="19"/>
      <c r="AT607" s="19"/>
      <c r="AU607" s="19"/>
      <c r="AV607" s="19"/>
      <c r="AW607" s="19"/>
      <c r="AX607" s="19"/>
      <c r="AY607" s="19"/>
      <c r="AZ607" s="19"/>
      <c r="BA607" s="19"/>
      <c r="BB607" s="19"/>
      <c r="BC607" s="19"/>
      <c r="BD607" s="19"/>
      <c r="BE607" s="19"/>
      <c r="BF607" s="19"/>
      <c r="BG607" s="19"/>
      <c r="BH607" s="19"/>
      <c r="BI607" s="19"/>
      <c r="BJ607" s="19"/>
      <c r="BK607" s="19"/>
      <c r="BL607" s="19"/>
    </row>
    <row r="608" spans="1:64" ht="21.75" customHeight="1">
      <c r="A608" s="83"/>
      <c r="B608" s="83"/>
      <c r="C608" s="444"/>
      <c r="D608" s="528"/>
      <c r="E608" s="394"/>
      <c r="F608" s="267">
        <v>2</v>
      </c>
      <c r="G608" s="1371" t="s">
        <v>997</v>
      </c>
      <c r="H608" s="1287"/>
      <c r="I608" s="1287"/>
      <c r="J608" s="1287"/>
      <c r="K608" s="1287"/>
      <c r="L608" s="1287"/>
      <c r="M608" s="1287"/>
      <c r="N608" s="1287"/>
      <c r="O608" s="1287"/>
      <c r="P608" s="1287"/>
      <c r="Q608" s="1287"/>
      <c r="R608" s="1287"/>
      <c r="S608" s="1287"/>
      <c r="T608" s="1287"/>
      <c r="U608" s="1287"/>
      <c r="V608" s="1287"/>
      <c r="W608" s="1287"/>
      <c r="X608" s="1287"/>
      <c r="Y608" s="1287"/>
      <c r="Z608" s="1287"/>
      <c r="AA608" s="1287"/>
      <c r="AB608" s="1287"/>
      <c r="AC608" s="300"/>
      <c r="AD608" s="270" t="s">
        <v>7</v>
      </c>
      <c r="AE608" s="262"/>
      <c r="AF608" s="272" t="str">
        <f t="shared" si="204"/>
        <v>Baik</v>
      </c>
      <c r="AG608" s="271"/>
      <c r="AH608" s="271"/>
      <c r="AI608" s="271"/>
      <c r="AJ608" s="262"/>
      <c r="AK608" s="263">
        <f t="shared" si="205"/>
        <v>1</v>
      </c>
      <c r="AL608" s="263">
        <f t="shared" si="6"/>
        <v>3</v>
      </c>
      <c r="AM608" s="263">
        <f t="shared" si="206"/>
        <v>3</v>
      </c>
      <c r="AN608" s="87"/>
      <c r="AO608" s="495"/>
      <c r="AP608" s="495"/>
      <c r="AQ608" s="87"/>
      <c r="AR608" s="87"/>
      <c r="AS608" s="19"/>
      <c r="AT608" s="19"/>
      <c r="AU608" s="19"/>
      <c r="AV608" s="19"/>
      <c r="AW608" s="19"/>
      <c r="AX608" s="19"/>
      <c r="AY608" s="19"/>
      <c r="AZ608" s="19"/>
      <c r="BA608" s="19"/>
      <c r="BB608" s="19"/>
      <c r="BC608" s="19"/>
      <c r="BD608" s="19"/>
      <c r="BE608" s="19"/>
      <c r="BF608" s="19"/>
      <c r="BG608" s="19"/>
      <c r="BH608" s="19"/>
      <c r="BI608" s="19"/>
      <c r="BJ608" s="19"/>
      <c r="BK608" s="19"/>
      <c r="BL608" s="19"/>
    </row>
    <row r="609" spans="1:64" ht="30" customHeight="1">
      <c r="A609" s="83"/>
      <c r="B609" s="83"/>
      <c r="C609" s="455"/>
      <c r="D609" s="529"/>
      <c r="E609" s="421"/>
      <c r="F609" s="239">
        <v>3</v>
      </c>
      <c r="G609" s="1371" t="s">
        <v>998</v>
      </c>
      <c r="H609" s="1287"/>
      <c r="I609" s="1287"/>
      <c r="J609" s="1287"/>
      <c r="K609" s="1287"/>
      <c r="L609" s="1287"/>
      <c r="M609" s="1287"/>
      <c r="N609" s="1287"/>
      <c r="O609" s="1287"/>
      <c r="P609" s="1287"/>
      <c r="Q609" s="1287"/>
      <c r="R609" s="1287"/>
      <c r="S609" s="1287"/>
      <c r="T609" s="1287"/>
      <c r="U609" s="1287"/>
      <c r="V609" s="1287"/>
      <c r="W609" s="1287"/>
      <c r="X609" s="1287"/>
      <c r="Y609" s="1287"/>
      <c r="Z609" s="1287"/>
      <c r="AA609" s="1287"/>
      <c r="AB609" s="1287"/>
      <c r="AC609" s="261"/>
      <c r="AD609" s="270" t="s">
        <v>7</v>
      </c>
      <c r="AE609" s="262"/>
      <c r="AF609" s="272" t="str">
        <f t="shared" si="204"/>
        <v>Baik</v>
      </c>
      <c r="AG609" s="271"/>
      <c r="AH609" s="271"/>
      <c r="AI609" s="271"/>
      <c r="AJ609" s="262"/>
      <c r="AK609" s="263">
        <f t="shared" si="205"/>
        <v>1</v>
      </c>
      <c r="AL609" s="263">
        <f t="shared" si="6"/>
        <v>3</v>
      </c>
      <c r="AM609" s="263">
        <f t="shared" si="206"/>
        <v>3</v>
      </c>
      <c r="AN609" s="87"/>
      <c r="AO609" s="495"/>
      <c r="AP609" s="495"/>
      <c r="AQ609" s="87"/>
      <c r="AR609" s="87"/>
      <c r="AS609" s="19"/>
      <c r="AT609" s="19"/>
      <c r="AU609" s="19"/>
      <c r="AV609" s="19"/>
      <c r="AW609" s="19"/>
      <c r="AX609" s="19"/>
      <c r="AY609" s="19"/>
      <c r="AZ609" s="19"/>
      <c r="BA609" s="19"/>
      <c r="BB609" s="19"/>
      <c r="BC609" s="19"/>
      <c r="BD609" s="19"/>
      <c r="BE609" s="19"/>
      <c r="BF609" s="19"/>
      <c r="BG609" s="19"/>
      <c r="BH609" s="19"/>
      <c r="BI609" s="19"/>
      <c r="BJ609" s="19"/>
      <c r="BK609" s="19"/>
      <c r="BL609" s="19"/>
    </row>
    <row r="610" spans="1:64" ht="30" customHeight="1">
      <c r="A610" s="83"/>
      <c r="B610" s="83"/>
      <c r="C610" s="444"/>
      <c r="D610" s="528"/>
      <c r="E610" s="394"/>
      <c r="F610" s="388">
        <v>4</v>
      </c>
      <c r="G610" s="1372" t="s">
        <v>999</v>
      </c>
      <c r="H610" s="1312"/>
      <c r="I610" s="1312"/>
      <c r="J610" s="1312"/>
      <c r="K610" s="1312"/>
      <c r="L610" s="1312"/>
      <c r="M610" s="1312"/>
      <c r="N610" s="1312"/>
      <c r="O610" s="1312"/>
      <c r="P610" s="1312"/>
      <c r="Q610" s="1312"/>
      <c r="R610" s="1312"/>
      <c r="S610" s="1312"/>
      <c r="T610" s="1312"/>
      <c r="U610" s="1312"/>
      <c r="V610" s="1312"/>
      <c r="W610" s="1312"/>
      <c r="X610" s="1312"/>
      <c r="Y610" s="1312"/>
      <c r="Z610" s="1312"/>
      <c r="AA610" s="1312"/>
      <c r="AB610" s="1312"/>
      <c r="AC610" s="300"/>
      <c r="AD610" s="270" t="s">
        <v>7</v>
      </c>
      <c r="AE610" s="262"/>
      <c r="AF610" s="272" t="str">
        <f t="shared" si="204"/>
        <v>Baik</v>
      </c>
      <c r="AG610" s="271"/>
      <c r="AH610" s="271"/>
      <c r="AI610" s="271"/>
      <c r="AJ610" s="262"/>
      <c r="AK610" s="263">
        <f t="shared" si="205"/>
        <v>1</v>
      </c>
      <c r="AL610" s="263">
        <f t="shared" si="6"/>
        <v>3</v>
      </c>
      <c r="AM610" s="263">
        <f t="shared" si="206"/>
        <v>3</v>
      </c>
      <c r="AN610" s="87"/>
      <c r="AO610" s="495"/>
      <c r="AP610" s="495"/>
      <c r="AQ610" s="87"/>
      <c r="AR610" s="87"/>
      <c r="AS610" s="19"/>
      <c r="AT610" s="19"/>
      <c r="AU610" s="19"/>
      <c r="AV610" s="19"/>
      <c r="AW610" s="19"/>
      <c r="AX610" s="19"/>
      <c r="AY610" s="19"/>
      <c r="AZ610" s="19"/>
      <c r="BA610" s="19"/>
      <c r="BB610" s="19"/>
      <c r="BC610" s="19"/>
      <c r="BD610" s="19"/>
      <c r="BE610" s="19"/>
      <c r="BF610" s="19"/>
      <c r="BG610" s="19"/>
      <c r="BH610" s="19"/>
      <c r="BI610" s="19"/>
      <c r="BJ610" s="19"/>
      <c r="BK610" s="19"/>
      <c r="BL610" s="19"/>
    </row>
    <row r="611" spans="1:64" ht="30" customHeight="1">
      <c r="A611" s="83"/>
      <c r="B611" s="83"/>
      <c r="C611" s="444"/>
      <c r="D611" s="529"/>
      <c r="E611" s="421"/>
      <c r="F611" s="239">
        <v>5</v>
      </c>
      <c r="G611" s="1371" t="s">
        <v>1000</v>
      </c>
      <c r="H611" s="1287"/>
      <c r="I611" s="1287"/>
      <c r="J611" s="1287"/>
      <c r="K611" s="1287"/>
      <c r="L611" s="1287"/>
      <c r="M611" s="1287"/>
      <c r="N611" s="1287"/>
      <c r="O611" s="1287"/>
      <c r="P611" s="1287"/>
      <c r="Q611" s="1287"/>
      <c r="R611" s="1287"/>
      <c r="S611" s="1287"/>
      <c r="T611" s="1287"/>
      <c r="U611" s="1287"/>
      <c r="V611" s="1287"/>
      <c r="W611" s="1287"/>
      <c r="X611" s="1287"/>
      <c r="Y611" s="1287"/>
      <c r="Z611" s="1287"/>
      <c r="AA611" s="1287"/>
      <c r="AB611" s="1287"/>
      <c r="AC611" s="261"/>
      <c r="AD611" s="270" t="s">
        <v>7</v>
      </c>
      <c r="AE611" s="262"/>
      <c r="AF611" s="272" t="str">
        <f t="shared" si="204"/>
        <v>Baik</v>
      </c>
      <c r="AG611" s="271"/>
      <c r="AH611" s="271"/>
      <c r="AI611" s="271"/>
      <c r="AJ611" s="262"/>
      <c r="AK611" s="263">
        <f t="shared" si="205"/>
        <v>1</v>
      </c>
      <c r="AL611" s="263">
        <f t="shared" si="6"/>
        <v>3</v>
      </c>
      <c r="AM611" s="263">
        <f t="shared" si="206"/>
        <v>3</v>
      </c>
      <c r="AN611" s="87"/>
      <c r="AO611" s="495"/>
      <c r="AP611" s="495"/>
      <c r="AQ611" s="87"/>
      <c r="AR611" s="87"/>
      <c r="AS611" s="19"/>
      <c r="AT611" s="19"/>
      <c r="AU611" s="19"/>
      <c r="AV611" s="19"/>
      <c r="AW611" s="19"/>
      <c r="AX611" s="19"/>
      <c r="AY611" s="19"/>
      <c r="AZ611" s="19"/>
      <c r="BA611" s="19"/>
      <c r="BB611" s="19"/>
      <c r="BC611" s="19"/>
      <c r="BD611" s="19"/>
      <c r="BE611" s="19"/>
      <c r="BF611" s="19"/>
      <c r="BG611" s="19"/>
      <c r="BH611" s="19"/>
      <c r="BI611" s="19"/>
      <c r="BJ611" s="19"/>
      <c r="BK611" s="19"/>
      <c r="BL611" s="19"/>
    </row>
    <row r="612" spans="1:64" ht="18" hidden="1" customHeight="1">
      <c r="A612" s="83"/>
      <c r="B612" s="83"/>
      <c r="C612" s="444"/>
      <c r="D612" s="528"/>
      <c r="E612" s="394"/>
      <c r="F612" s="383"/>
      <c r="G612" s="1375"/>
      <c r="H612" s="1289"/>
      <c r="I612" s="1289"/>
      <c r="J612" s="1289"/>
      <c r="K612" s="1289"/>
      <c r="L612" s="1289"/>
      <c r="M612" s="1289"/>
      <c r="N612" s="1289"/>
      <c r="O612" s="1289"/>
      <c r="P612" s="1289"/>
      <c r="Q612" s="1289"/>
      <c r="R612" s="1289"/>
      <c r="S612" s="1289"/>
      <c r="T612" s="1289"/>
      <c r="U612" s="1289"/>
      <c r="V612" s="1289"/>
      <c r="W612" s="1289"/>
      <c r="X612" s="1289"/>
      <c r="Y612" s="1289"/>
      <c r="Z612" s="1289"/>
      <c r="AA612" s="1289"/>
      <c r="AB612" s="1289"/>
      <c r="AC612" s="331"/>
      <c r="AD612" s="270" t="s">
        <v>7</v>
      </c>
      <c r="AE612" s="262"/>
      <c r="AF612" s="272" t="str">
        <f t="shared" si="204"/>
        <v>Baik</v>
      </c>
      <c r="AG612" s="271"/>
      <c r="AH612" s="271"/>
      <c r="AI612" s="271"/>
      <c r="AJ612" s="262"/>
      <c r="AK612" s="263">
        <f>SUM(AK607:AK611)</f>
        <v>5</v>
      </c>
      <c r="AL612" s="263">
        <f t="shared" si="6"/>
        <v>3</v>
      </c>
      <c r="AM612" s="263">
        <f>SUM(AM607:AM611)</f>
        <v>15</v>
      </c>
      <c r="AN612" s="337">
        <f>AM612/(AK612*4)*(100)</f>
        <v>75</v>
      </c>
      <c r="AO612" s="524">
        <f>IF(AN612&gt;=75,2,IF(AN612&gt;=33,1,0))</f>
        <v>2</v>
      </c>
      <c r="AP612" s="495"/>
      <c r="AQ612" s="87"/>
      <c r="AR612" s="87"/>
      <c r="AS612" s="19"/>
      <c r="AT612" s="19"/>
      <c r="AU612" s="19"/>
      <c r="AV612" s="19"/>
      <c r="AW612" s="19"/>
      <c r="AX612" s="19"/>
      <c r="AY612" s="19"/>
      <c r="AZ612" s="19"/>
      <c r="BA612" s="19"/>
      <c r="BB612" s="19"/>
      <c r="BC612" s="19"/>
      <c r="BD612" s="19"/>
      <c r="BE612" s="19"/>
      <c r="BF612" s="19"/>
      <c r="BG612" s="19"/>
      <c r="BH612" s="19"/>
      <c r="BI612" s="19"/>
      <c r="BJ612" s="19"/>
      <c r="BK612" s="19"/>
      <c r="BL612" s="19"/>
    </row>
    <row r="613" spans="1:64" ht="30" customHeight="1">
      <c r="A613" s="83"/>
      <c r="B613" s="83"/>
      <c r="C613" s="444"/>
      <c r="D613" s="297" t="s">
        <v>1001</v>
      </c>
      <c r="E613" s="1377" t="s">
        <v>1002</v>
      </c>
      <c r="F613" s="1287"/>
      <c r="G613" s="1287"/>
      <c r="H613" s="1287"/>
      <c r="I613" s="1287"/>
      <c r="J613" s="1287"/>
      <c r="K613" s="1287"/>
      <c r="L613" s="1287"/>
      <c r="M613" s="1287"/>
      <c r="N613" s="1287"/>
      <c r="O613" s="1287"/>
      <c r="P613" s="1287"/>
      <c r="Q613" s="1287"/>
      <c r="R613" s="1287"/>
      <c r="S613" s="1287"/>
      <c r="T613" s="1287"/>
      <c r="U613" s="1287"/>
      <c r="V613" s="1287"/>
      <c r="W613" s="1287"/>
      <c r="X613" s="1287"/>
      <c r="Y613" s="1287"/>
      <c r="Z613" s="1287"/>
      <c r="AA613" s="1287"/>
      <c r="AB613" s="1287"/>
      <c r="AC613" s="494"/>
      <c r="AD613" s="270"/>
      <c r="AE613" s="273"/>
      <c r="AF613" s="271"/>
      <c r="AG613" s="271"/>
      <c r="AH613" s="271"/>
      <c r="AI613" s="271"/>
      <c r="AJ613" s="262"/>
      <c r="AK613" s="263"/>
      <c r="AL613" s="263" t="str">
        <f t="shared" si="6"/>
        <v>0</v>
      </c>
      <c r="AM613" s="263"/>
      <c r="AN613" s="87"/>
      <c r="AO613" s="495"/>
      <c r="AP613" s="495"/>
      <c r="AQ613" s="87"/>
      <c r="AR613" s="87"/>
      <c r="AS613" s="19"/>
      <c r="AT613" s="19"/>
      <c r="AU613" s="19"/>
      <c r="AV613" s="19"/>
      <c r="AW613" s="19"/>
      <c r="AX613" s="19"/>
      <c r="AY613" s="19"/>
      <c r="AZ613" s="19"/>
      <c r="BA613" s="19"/>
      <c r="BB613" s="19"/>
      <c r="BC613" s="19"/>
      <c r="BD613" s="19"/>
      <c r="BE613" s="19"/>
      <c r="BF613" s="19"/>
      <c r="BG613" s="19"/>
      <c r="BH613" s="19"/>
      <c r="BI613" s="19"/>
      <c r="BJ613" s="19"/>
      <c r="BK613" s="19"/>
      <c r="BL613" s="19"/>
    </row>
    <row r="614" spans="1:64" ht="19.5" customHeight="1">
      <c r="A614" s="83"/>
      <c r="B614" s="83"/>
      <c r="C614" s="444"/>
      <c r="D614" s="528"/>
      <c r="E614" s="351" t="s">
        <v>525</v>
      </c>
      <c r="F614" s="388">
        <v>1</v>
      </c>
      <c r="G614" s="1371" t="s">
        <v>1003</v>
      </c>
      <c r="H614" s="1287"/>
      <c r="I614" s="1287"/>
      <c r="J614" s="1287"/>
      <c r="K614" s="1287"/>
      <c r="L614" s="1287"/>
      <c r="M614" s="1287"/>
      <c r="N614" s="1287"/>
      <c r="O614" s="1287"/>
      <c r="P614" s="1287"/>
      <c r="Q614" s="1287"/>
      <c r="R614" s="1287"/>
      <c r="S614" s="1287"/>
      <c r="T614" s="1287"/>
      <c r="U614" s="1287"/>
      <c r="V614" s="1287"/>
      <c r="W614" s="1287"/>
      <c r="X614" s="1287"/>
      <c r="Y614" s="1287"/>
      <c r="Z614" s="1287"/>
      <c r="AA614" s="1287"/>
      <c r="AB614" s="1287"/>
      <c r="AC614" s="300"/>
      <c r="AD614" s="270" t="s">
        <v>7</v>
      </c>
      <c r="AE614" s="262"/>
      <c r="AF614" s="272" t="str">
        <f t="shared" ref="AF614:AF619" si="207">IF(AD614="A","Sempurna",IF(AD614="A-","mendekati sempurna",IF(AD614="B+","Baik sekali",IF(AD614="B","Baik",IF(AD614="B-","Memadai, hampir baik",IF(AD614="C+","Memadai, cukup plus",IF(AD614="C","Cukup",IF(AD614="D","Kurang","Tak ada bukti kinerja"))))))))</f>
        <v>Baik</v>
      </c>
      <c r="AG614" s="271"/>
      <c r="AH614" s="271"/>
      <c r="AI614" s="271"/>
      <c r="AJ614" s="262"/>
      <c r="AK614" s="263">
        <f t="shared" ref="AK614:AK618" si="208">COUNTA(G614)</f>
        <v>1</v>
      </c>
      <c r="AL614" s="263">
        <f t="shared" si="6"/>
        <v>3</v>
      </c>
      <c r="AM614" s="263">
        <f t="shared" ref="AM614:AM618" si="209">AK614*AL614</f>
        <v>3</v>
      </c>
      <c r="AN614" s="87"/>
      <c r="AO614" s="495"/>
      <c r="AP614" s="495"/>
      <c r="AQ614" s="87"/>
      <c r="AR614" s="87"/>
      <c r="AS614" s="19"/>
      <c r="AT614" s="19"/>
      <c r="AU614" s="19"/>
      <c r="AV614" s="19"/>
      <c r="AW614" s="19"/>
      <c r="AX614" s="19"/>
      <c r="AY614" s="19"/>
      <c r="AZ614" s="19"/>
      <c r="BA614" s="19"/>
      <c r="BB614" s="19"/>
      <c r="BC614" s="19"/>
      <c r="BD614" s="19"/>
      <c r="BE614" s="19"/>
      <c r="BF614" s="19"/>
      <c r="BG614" s="19"/>
      <c r="BH614" s="19"/>
      <c r="BI614" s="19"/>
      <c r="BJ614" s="19"/>
      <c r="BK614" s="19"/>
      <c r="BL614" s="19"/>
    </row>
    <row r="615" spans="1:64" ht="19.5" customHeight="1">
      <c r="A615" s="83"/>
      <c r="B615" s="83"/>
      <c r="C615" s="444"/>
      <c r="D615" s="528"/>
      <c r="E615" s="394"/>
      <c r="F615" s="239">
        <v>2</v>
      </c>
      <c r="G615" s="1371" t="s">
        <v>1004</v>
      </c>
      <c r="H615" s="1287"/>
      <c r="I615" s="1287"/>
      <c r="J615" s="1287"/>
      <c r="K615" s="1287"/>
      <c r="L615" s="1287"/>
      <c r="M615" s="1287"/>
      <c r="N615" s="1287"/>
      <c r="O615" s="1287"/>
      <c r="P615" s="1287"/>
      <c r="Q615" s="1287"/>
      <c r="R615" s="1287"/>
      <c r="S615" s="1287"/>
      <c r="T615" s="1287"/>
      <c r="U615" s="1287"/>
      <c r="V615" s="1287"/>
      <c r="W615" s="1287"/>
      <c r="X615" s="1287"/>
      <c r="Y615" s="1287"/>
      <c r="Z615" s="1287"/>
      <c r="AA615" s="1287"/>
      <c r="AB615" s="1287"/>
      <c r="AC615" s="261"/>
      <c r="AD615" s="270" t="s">
        <v>7</v>
      </c>
      <c r="AE615" s="262"/>
      <c r="AF615" s="272" t="str">
        <f t="shared" si="207"/>
        <v>Baik</v>
      </c>
      <c r="AG615" s="271"/>
      <c r="AH615" s="271"/>
      <c r="AI615" s="271"/>
      <c r="AJ615" s="262"/>
      <c r="AK615" s="263">
        <f t="shared" si="208"/>
        <v>1</v>
      </c>
      <c r="AL615" s="263">
        <f t="shared" si="6"/>
        <v>3</v>
      </c>
      <c r="AM615" s="263">
        <f t="shared" si="209"/>
        <v>3</v>
      </c>
      <c r="AN615" s="87"/>
      <c r="AO615" s="495"/>
      <c r="AP615" s="495"/>
      <c r="AQ615" s="87"/>
      <c r="AR615" s="87"/>
      <c r="AS615" s="19"/>
      <c r="AT615" s="19"/>
      <c r="AU615" s="19"/>
      <c r="AV615" s="19"/>
      <c r="AW615" s="19"/>
      <c r="AX615" s="19"/>
      <c r="AY615" s="19"/>
      <c r="AZ615" s="19"/>
      <c r="BA615" s="19"/>
      <c r="BB615" s="19"/>
      <c r="BC615" s="19"/>
      <c r="BD615" s="19"/>
      <c r="BE615" s="19"/>
      <c r="BF615" s="19"/>
      <c r="BG615" s="19"/>
      <c r="BH615" s="19"/>
      <c r="BI615" s="19"/>
      <c r="BJ615" s="19"/>
      <c r="BK615" s="19"/>
      <c r="BL615" s="19"/>
    </row>
    <row r="616" spans="1:64" ht="19.5" customHeight="1">
      <c r="A616" s="83"/>
      <c r="B616" s="83"/>
      <c r="C616" s="444"/>
      <c r="D616" s="528"/>
      <c r="E616" s="394"/>
      <c r="F616" s="239">
        <v>3</v>
      </c>
      <c r="G616" s="1371" t="s">
        <v>1005</v>
      </c>
      <c r="H616" s="1287"/>
      <c r="I616" s="1287"/>
      <c r="J616" s="1287"/>
      <c r="K616" s="1287"/>
      <c r="L616" s="1287"/>
      <c r="M616" s="1287"/>
      <c r="N616" s="1287"/>
      <c r="O616" s="1287"/>
      <c r="P616" s="1287"/>
      <c r="Q616" s="1287"/>
      <c r="R616" s="1287"/>
      <c r="S616" s="1287"/>
      <c r="T616" s="1287"/>
      <c r="U616" s="1287"/>
      <c r="V616" s="1287"/>
      <c r="W616" s="1287"/>
      <c r="X616" s="1287"/>
      <c r="Y616" s="1287"/>
      <c r="Z616" s="1287"/>
      <c r="AA616" s="1287"/>
      <c r="AB616" s="1287"/>
      <c r="AC616" s="261"/>
      <c r="AD616" s="270" t="s">
        <v>7</v>
      </c>
      <c r="AE616" s="262"/>
      <c r="AF616" s="272" t="str">
        <f t="shared" si="207"/>
        <v>Baik</v>
      </c>
      <c r="AG616" s="271"/>
      <c r="AH616" s="271"/>
      <c r="AI616" s="271"/>
      <c r="AJ616" s="262"/>
      <c r="AK616" s="263">
        <f t="shared" si="208"/>
        <v>1</v>
      </c>
      <c r="AL616" s="263">
        <f t="shared" si="6"/>
        <v>3</v>
      </c>
      <c r="AM616" s="263">
        <f t="shared" si="209"/>
        <v>3</v>
      </c>
      <c r="AN616" s="87"/>
      <c r="AO616" s="495"/>
      <c r="AP616" s="495"/>
      <c r="AQ616" s="87"/>
      <c r="AR616" s="87"/>
      <c r="AS616" s="19"/>
      <c r="AT616" s="19"/>
      <c r="AU616" s="19"/>
      <c r="AV616" s="19"/>
      <c r="AW616" s="19"/>
      <c r="AX616" s="19"/>
      <c r="AY616" s="19"/>
      <c r="AZ616" s="19"/>
      <c r="BA616" s="19"/>
      <c r="BB616" s="19"/>
      <c r="BC616" s="19"/>
      <c r="BD616" s="19"/>
      <c r="BE616" s="19"/>
      <c r="BF616" s="19"/>
      <c r="BG616" s="19"/>
      <c r="BH616" s="19"/>
      <c r="BI616" s="19"/>
      <c r="BJ616" s="19"/>
      <c r="BK616" s="19"/>
      <c r="BL616" s="19"/>
    </row>
    <row r="617" spans="1:64" ht="21.75" hidden="1" customHeight="1">
      <c r="A617" s="83"/>
      <c r="B617" s="83"/>
      <c r="C617" s="444"/>
      <c r="D617" s="528"/>
      <c r="E617" s="394"/>
      <c r="F617" s="239"/>
      <c r="G617" s="1371"/>
      <c r="H617" s="1287"/>
      <c r="I617" s="1287"/>
      <c r="J617" s="1287"/>
      <c r="K617" s="1287"/>
      <c r="L617" s="1287"/>
      <c r="M617" s="1287"/>
      <c r="N617" s="1287"/>
      <c r="O617" s="1287"/>
      <c r="P617" s="1287"/>
      <c r="Q617" s="1287"/>
      <c r="R617" s="1287"/>
      <c r="S617" s="1287"/>
      <c r="T617" s="1287"/>
      <c r="U617" s="1287"/>
      <c r="V617" s="1287"/>
      <c r="W617" s="1287"/>
      <c r="X617" s="1287"/>
      <c r="Y617" s="1287"/>
      <c r="Z617" s="1287"/>
      <c r="AA617" s="1287"/>
      <c r="AB617" s="1287"/>
      <c r="AC617" s="261"/>
      <c r="AD617" s="270" t="s">
        <v>7</v>
      </c>
      <c r="AE617" s="262"/>
      <c r="AF617" s="272" t="str">
        <f t="shared" si="207"/>
        <v>Baik</v>
      </c>
      <c r="AG617" s="271"/>
      <c r="AH617" s="271"/>
      <c r="AI617" s="271"/>
      <c r="AJ617" s="262"/>
      <c r="AK617" s="263">
        <f t="shared" si="208"/>
        <v>0</v>
      </c>
      <c r="AL617" s="263">
        <f t="shared" si="6"/>
        <v>3</v>
      </c>
      <c r="AM617" s="263">
        <f t="shared" si="209"/>
        <v>0</v>
      </c>
      <c r="AN617" s="87"/>
      <c r="AO617" s="495"/>
      <c r="AP617" s="495"/>
      <c r="AQ617" s="87"/>
      <c r="AR617" s="87"/>
      <c r="AS617" s="19"/>
      <c r="AT617" s="19"/>
      <c r="AU617" s="19"/>
      <c r="AV617" s="19"/>
      <c r="AW617" s="19"/>
      <c r="AX617" s="19"/>
      <c r="AY617" s="19"/>
      <c r="AZ617" s="19"/>
      <c r="BA617" s="19"/>
      <c r="BB617" s="19"/>
      <c r="BC617" s="19"/>
      <c r="BD617" s="19"/>
      <c r="BE617" s="19"/>
      <c r="BF617" s="19"/>
      <c r="BG617" s="19"/>
      <c r="BH617" s="19"/>
      <c r="BI617" s="19"/>
      <c r="BJ617" s="19"/>
      <c r="BK617" s="19"/>
      <c r="BL617" s="19"/>
    </row>
    <row r="618" spans="1:64" ht="21.75" hidden="1" customHeight="1">
      <c r="A618" s="83"/>
      <c r="B618" s="83"/>
      <c r="C618" s="444"/>
      <c r="D618" s="528"/>
      <c r="E618" s="394"/>
      <c r="F618" s="239"/>
      <c r="G618" s="1371"/>
      <c r="H618" s="1287"/>
      <c r="I618" s="1287"/>
      <c r="J618" s="1287"/>
      <c r="K618" s="1287"/>
      <c r="L618" s="1287"/>
      <c r="M618" s="1287"/>
      <c r="N618" s="1287"/>
      <c r="O618" s="1287"/>
      <c r="P618" s="1287"/>
      <c r="Q618" s="1287"/>
      <c r="R618" s="1287"/>
      <c r="S618" s="1287"/>
      <c r="T618" s="1287"/>
      <c r="U618" s="1287"/>
      <c r="V618" s="1287"/>
      <c r="W618" s="1287"/>
      <c r="X618" s="1287"/>
      <c r="Y618" s="1287"/>
      <c r="Z618" s="1287"/>
      <c r="AA618" s="1287"/>
      <c r="AB618" s="1287"/>
      <c r="AC618" s="261"/>
      <c r="AD618" s="270" t="s">
        <v>7</v>
      </c>
      <c r="AE618" s="262"/>
      <c r="AF618" s="272" t="str">
        <f t="shared" si="207"/>
        <v>Baik</v>
      </c>
      <c r="AG618" s="271"/>
      <c r="AH618" s="271"/>
      <c r="AI618" s="271"/>
      <c r="AJ618" s="262"/>
      <c r="AK618" s="263">
        <f t="shared" si="208"/>
        <v>0</v>
      </c>
      <c r="AL618" s="263">
        <f t="shared" si="6"/>
        <v>3</v>
      </c>
      <c r="AM618" s="263">
        <f t="shared" si="209"/>
        <v>0</v>
      </c>
      <c r="AN618" s="87"/>
      <c r="AO618" s="495"/>
      <c r="AP618" s="495"/>
      <c r="AQ618" s="87"/>
      <c r="AR618" s="87"/>
      <c r="AS618" s="19"/>
      <c r="AT618" s="19"/>
      <c r="AU618" s="19"/>
      <c r="AV618" s="19"/>
      <c r="AW618" s="19"/>
      <c r="AX618" s="19"/>
      <c r="AY618" s="19"/>
      <c r="AZ618" s="19"/>
      <c r="BA618" s="19"/>
      <c r="BB618" s="19"/>
      <c r="BC618" s="19"/>
      <c r="BD618" s="19"/>
      <c r="BE618" s="19"/>
      <c r="BF618" s="19"/>
      <c r="BG618" s="19"/>
      <c r="BH618" s="19"/>
      <c r="BI618" s="19"/>
      <c r="BJ618" s="19"/>
      <c r="BK618" s="19"/>
      <c r="BL618" s="19"/>
    </row>
    <row r="619" spans="1:64" ht="19.5" hidden="1" customHeight="1">
      <c r="A619" s="83"/>
      <c r="B619" s="83"/>
      <c r="C619" s="444"/>
      <c r="D619" s="528"/>
      <c r="E619" s="394"/>
      <c r="F619" s="520"/>
      <c r="G619" s="1373"/>
      <c r="H619" s="1309"/>
      <c r="I619" s="1309"/>
      <c r="J619" s="1309"/>
      <c r="K619" s="1309"/>
      <c r="L619" s="1309"/>
      <c r="M619" s="1309"/>
      <c r="N619" s="1309"/>
      <c r="O619" s="1309"/>
      <c r="P619" s="1309"/>
      <c r="Q619" s="1309"/>
      <c r="R619" s="1309"/>
      <c r="S619" s="1309"/>
      <c r="T619" s="1309"/>
      <c r="U619" s="1309"/>
      <c r="V619" s="1309"/>
      <c r="W619" s="1309"/>
      <c r="X619" s="1309"/>
      <c r="Y619" s="1309"/>
      <c r="Z619" s="1309"/>
      <c r="AA619" s="1309"/>
      <c r="AB619" s="1309"/>
      <c r="AC619" s="290"/>
      <c r="AD619" s="270" t="s">
        <v>7</v>
      </c>
      <c r="AE619" s="262"/>
      <c r="AF619" s="272" t="str">
        <f t="shared" si="207"/>
        <v>Baik</v>
      </c>
      <c r="AG619" s="271"/>
      <c r="AH619" s="271"/>
      <c r="AI619" s="271"/>
      <c r="AJ619" s="262"/>
      <c r="AK619" s="263">
        <f>SUM(AK614:AK618)</f>
        <v>3</v>
      </c>
      <c r="AL619" s="263">
        <f t="shared" si="6"/>
        <v>3</v>
      </c>
      <c r="AM619" s="263">
        <f>SUM(AM614:AM618)</f>
        <v>9</v>
      </c>
      <c r="AN619" s="337">
        <f>AM619/(AK619*4)*(100)</f>
        <v>75</v>
      </c>
      <c r="AO619" s="503">
        <f>IF(AN619&gt;=83,2,IF(AN619&gt;=33,1,0))</f>
        <v>1</v>
      </c>
      <c r="AP619" s="495"/>
      <c r="AQ619" s="87"/>
      <c r="AR619" s="87"/>
      <c r="AS619" s="19"/>
      <c r="AT619" s="19"/>
      <c r="AU619" s="19"/>
      <c r="AV619" s="19"/>
      <c r="AW619" s="19"/>
      <c r="AX619" s="19"/>
      <c r="AY619" s="19"/>
      <c r="AZ619" s="19"/>
      <c r="BA619" s="19"/>
      <c r="BB619" s="19"/>
      <c r="BC619" s="19"/>
      <c r="BD619" s="19"/>
      <c r="BE619" s="19"/>
      <c r="BF619" s="19"/>
      <c r="BG619" s="19"/>
      <c r="BH619" s="19"/>
      <c r="BI619" s="19"/>
      <c r="BJ619" s="19"/>
      <c r="BK619" s="19"/>
      <c r="BL619" s="19"/>
    </row>
    <row r="620" spans="1:64" ht="33.75" customHeight="1">
      <c r="A620" s="83"/>
      <c r="B620" s="83"/>
      <c r="C620" s="444"/>
      <c r="D620" s="297" t="s">
        <v>1006</v>
      </c>
      <c r="E620" s="1377" t="s">
        <v>1007</v>
      </c>
      <c r="F620" s="1287"/>
      <c r="G620" s="1287"/>
      <c r="H620" s="1287"/>
      <c r="I620" s="1287"/>
      <c r="J620" s="1287"/>
      <c r="K620" s="1287"/>
      <c r="L620" s="1287"/>
      <c r="M620" s="1287"/>
      <c r="N620" s="1287"/>
      <c r="O620" s="1287"/>
      <c r="P620" s="1287"/>
      <c r="Q620" s="1287"/>
      <c r="R620" s="1287"/>
      <c r="S620" s="1287"/>
      <c r="T620" s="1287"/>
      <c r="U620" s="1287"/>
      <c r="V620" s="1287"/>
      <c r="W620" s="1287"/>
      <c r="X620" s="1287"/>
      <c r="Y620" s="1287"/>
      <c r="Z620" s="1287"/>
      <c r="AA620" s="1287"/>
      <c r="AB620" s="1287"/>
      <c r="AC620" s="494"/>
      <c r="AD620" s="270"/>
      <c r="AE620" s="273"/>
      <c r="AF620" s="271"/>
      <c r="AG620" s="271"/>
      <c r="AH620" s="271"/>
      <c r="AI620" s="271"/>
      <c r="AJ620" s="262"/>
      <c r="AK620" s="263"/>
      <c r="AL620" s="263" t="str">
        <f t="shared" si="6"/>
        <v>0</v>
      </c>
      <c r="AM620" s="263"/>
      <c r="AN620" s="87"/>
      <c r="AO620" s="495"/>
      <c r="AP620" s="495"/>
      <c r="AQ620" s="87"/>
      <c r="AR620" s="87"/>
      <c r="AS620" s="19"/>
      <c r="AT620" s="19"/>
      <c r="AU620" s="19"/>
      <c r="AV620" s="19"/>
      <c r="AW620" s="19"/>
      <c r="AX620" s="19"/>
      <c r="AY620" s="19"/>
      <c r="AZ620" s="19"/>
      <c r="BA620" s="19"/>
      <c r="BB620" s="19"/>
      <c r="BC620" s="19"/>
      <c r="BD620" s="19"/>
      <c r="BE620" s="19"/>
      <c r="BF620" s="19"/>
      <c r="BG620" s="19"/>
      <c r="BH620" s="19"/>
      <c r="BI620" s="19"/>
      <c r="BJ620" s="19"/>
      <c r="BK620" s="19"/>
      <c r="BL620" s="19"/>
    </row>
    <row r="621" spans="1:64" ht="30" customHeight="1">
      <c r="A621" s="83"/>
      <c r="B621" s="83"/>
      <c r="C621" s="444"/>
      <c r="D621" s="528"/>
      <c r="E621" s="393" t="s">
        <v>1008</v>
      </c>
      <c r="F621" s="239">
        <v>1</v>
      </c>
      <c r="G621" s="1371" t="s">
        <v>1009</v>
      </c>
      <c r="H621" s="1287"/>
      <c r="I621" s="1287"/>
      <c r="J621" s="1287"/>
      <c r="K621" s="1287"/>
      <c r="L621" s="1287"/>
      <c r="M621" s="1287"/>
      <c r="N621" s="1287"/>
      <c r="O621" s="1287"/>
      <c r="P621" s="1287"/>
      <c r="Q621" s="1287"/>
      <c r="R621" s="1287"/>
      <c r="S621" s="1287"/>
      <c r="T621" s="1287"/>
      <c r="U621" s="1287"/>
      <c r="V621" s="1287"/>
      <c r="W621" s="1287"/>
      <c r="X621" s="1287"/>
      <c r="Y621" s="1287"/>
      <c r="Z621" s="1287"/>
      <c r="AA621" s="1287"/>
      <c r="AB621" s="1287"/>
      <c r="AC621" s="261"/>
      <c r="AD621" s="270" t="s">
        <v>7</v>
      </c>
      <c r="AE621" s="262"/>
      <c r="AF621" s="272" t="str">
        <f t="shared" ref="AF621:AF627" si="210">IF(AD621="A","Sempurna",IF(AD621="A-","mendekati sempurna",IF(AD621="B+","Baik sekali",IF(AD621="B","Baik",IF(AD621="B-","Memadai, hampir baik",IF(AD621="C+","Memadai, cukup plus",IF(AD621="C","Cukup",IF(AD621="D","Kurang","Tak ada bukti kinerja"))))))))</f>
        <v>Baik</v>
      </c>
      <c r="AG621" s="271"/>
      <c r="AH621" s="271"/>
      <c r="AI621" s="271"/>
      <c r="AJ621" s="262"/>
      <c r="AK621" s="263">
        <f t="shared" ref="AK621:AK626" si="211">COUNTA(G621)</f>
        <v>1</v>
      </c>
      <c r="AL621" s="263">
        <f t="shared" si="6"/>
        <v>3</v>
      </c>
      <c r="AM621" s="263">
        <f t="shared" ref="AM621:AM626" si="212">AK621*AL621</f>
        <v>3</v>
      </c>
      <c r="AN621" s="87"/>
      <c r="AO621" s="495"/>
      <c r="AP621" s="495"/>
      <c r="AQ621" s="87"/>
      <c r="AR621" s="87"/>
      <c r="AS621" s="19"/>
      <c r="AT621" s="19"/>
      <c r="AU621" s="19"/>
      <c r="AV621" s="19"/>
      <c r="AW621" s="19"/>
      <c r="AX621" s="19"/>
      <c r="AY621" s="19"/>
      <c r="AZ621" s="19"/>
      <c r="BA621" s="19"/>
      <c r="BB621" s="19"/>
      <c r="BC621" s="19"/>
      <c r="BD621" s="19"/>
      <c r="BE621" s="19"/>
      <c r="BF621" s="19"/>
      <c r="BG621" s="19"/>
      <c r="BH621" s="19"/>
      <c r="BI621" s="19"/>
      <c r="BJ621" s="19"/>
      <c r="BK621" s="19"/>
      <c r="BL621" s="19"/>
    </row>
    <row r="622" spans="1:64" ht="30" customHeight="1">
      <c r="A622" s="83"/>
      <c r="B622" s="83"/>
      <c r="C622" s="444"/>
      <c r="D622" s="528"/>
      <c r="E622" s="394"/>
      <c r="F622" s="239">
        <v>2</v>
      </c>
      <c r="G622" s="1371" t="s">
        <v>1010</v>
      </c>
      <c r="H622" s="1287"/>
      <c r="I622" s="1287"/>
      <c r="J622" s="1287"/>
      <c r="K622" s="1287"/>
      <c r="L622" s="1287"/>
      <c r="M622" s="1287"/>
      <c r="N622" s="1287"/>
      <c r="O622" s="1287"/>
      <c r="P622" s="1287"/>
      <c r="Q622" s="1287"/>
      <c r="R622" s="1287"/>
      <c r="S622" s="1287"/>
      <c r="T622" s="1287"/>
      <c r="U622" s="1287"/>
      <c r="V622" s="1287"/>
      <c r="W622" s="1287"/>
      <c r="X622" s="1287"/>
      <c r="Y622" s="1287"/>
      <c r="Z622" s="1287"/>
      <c r="AA622" s="1287"/>
      <c r="AB622" s="1287"/>
      <c r="AC622" s="261"/>
      <c r="AD622" s="270" t="s">
        <v>7</v>
      </c>
      <c r="AE622" s="262"/>
      <c r="AF622" s="272" t="str">
        <f t="shared" si="210"/>
        <v>Baik</v>
      </c>
      <c r="AG622" s="271"/>
      <c r="AH622" s="271"/>
      <c r="AI622" s="271"/>
      <c r="AJ622" s="262"/>
      <c r="AK622" s="263">
        <f t="shared" si="211"/>
        <v>1</v>
      </c>
      <c r="AL622" s="263">
        <f t="shared" si="6"/>
        <v>3</v>
      </c>
      <c r="AM622" s="263">
        <f t="shared" si="212"/>
        <v>3</v>
      </c>
      <c r="AN622" s="87"/>
      <c r="AO622" s="495"/>
      <c r="AP622" s="495"/>
      <c r="AQ622" s="87"/>
      <c r="AR622" s="87"/>
      <c r="AS622" s="19"/>
      <c r="AT622" s="19"/>
      <c r="AU622" s="19"/>
      <c r="AV622" s="19"/>
      <c r="AW622" s="19"/>
      <c r="AX622" s="19"/>
      <c r="AY622" s="19"/>
      <c r="AZ622" s="19"/>
      <c r="BA622" s="19"/>
      <c r="BB622" s="19"/>
      <c r="BC622" s="19"/>
      <c r="BD622" s="19"/>
      <c r="BE622" s="19"/>
      <c r="BF622" s="19"/>
      <c r="BG622" s="19"/>
      <c r="BH622" s="19"/>
      <c r="BI622" s="19"/>
      <c r="BJ622" s="19"/>
      <c r="BK622" s="19"/>
      <c r="BL622" s="19"/>
    </row>
    <row r="623" spans="1:64" ht="19.5" customHeight="1">
      <c r="A623" s="83"/>
      <c r="B623" s="83"/>
      <c r="C623" s="444"/>
      <c r="D623" s="528"/>
      <c r="E623" s="394"/>
      <c r="F623" s="388">
        <v>3</v>
      </c>
      <c r="G623" s="1372" t="s">
        <v>1011</v>
      </c>
      <c r="H623" s="1312"/>
      <c r="I623" s="1312"/>
      <c r="J623" s="1312"/>
      <c r="K623" s="1312"/>
      <c r="L623" s="1312"/>
      <c r="M623" s="1312"/>
      <c r="N623" s="1312"/>
      <c r="O623" s="1312"/>
      <c r="P623" s="1312"/>
      <c r="Q623" s="1312"/>
      <c r="R623" s="1312"/>
      <c r="S623" s="1312"/>
      <c r="T623" s="1312"/>
      <c r="U623" s="1312"/>
      <c r="V623" s="1312"/>
      <c r="W623" s="1312"/>
      <c r="X623" s="1312"/>
      <c r="Y623" s="1312"/>
      <c r="Z623" s="1312"/>
      <c r="AA623" s="1312"/>
      <c r="AB623" s="1312"/>
      <c r="AC623" s="300"/>
      <c r="AD623" s="270" t="s">
        <v>7</v>
      </c>
      <c r="AE623" s="262"/>
      <c r="AF623" s="272" t="str">
        <f t="shared" si="210"/>
        <v>Baik</v>
      </c>
      <c r="AG623" s="271"/>
      <c r="AH623" s="271"/>
      <c r="AI623" s="271"/>
      <c r="AJ623" s="262"/>
      <c r="AK623" s="263">
        <f t="shared" si="211"/>
        <v>1</v>
      </c>
      <c r="AL623" s="263">
        <f t="shared" si="6"/>
        <v>3</v>
      </c>
      <c r="AM623" s="263">
        <f t="shared" si="212"/>
        <v>3</v>
      </c>
      <c r="AN623" s="87"/>
      <c r="AO623" s="495"/>
      <c r="AP623" s="495"/>
      <c r="AQ623" s="87"/>
      <c r="AR623" s="87"/>
      <c r="AS623" s="19"/>
      <c r="AT623" s="19"/>
      <c r="AU623" s="19"/>
      <c r="AV623" s="19"/>
      <c r="AW623" s="19"/>
      <c r="AX623" s="19"/>
      <c r="AY623" s="19"/>
      <c r="AZ623" s="19"/>
      <c r="BA623" s="19"/>
      <c r="BB623" s="19"/>
      <c r="BC623" s="19"/>
      <c r="BD623" s="19"/>
      <c r="BE623" s="19"/>
      <c r="BF623" s="19"/>
      <c r="BG623" s="19"/>
      <c r="BH623" s="19"/>
      <c r="BI623" s="19"/>
      <c r="BJ623" s="19"/>
      <c r="BK623" s="19"/>
      <c r="BL623" s="19"/>
    </row>
    <row r="624" spans="1:64" ht="19.5" hidden="1" customHeight="1">
      <c r="A624" s="83"/>
      <c r="B624" s="83"/>
      <c r="C624" s="444"/>
      <c r="D624" s="528"/>
      <c r="E624" s="394"/>
      <c r="F624" s="239"/>
      <c r="G624" s="1371"/>
      <c r="H624" s="1287"/>
      <c r="I624" s="1287"/>
      <c r="J624" s="1287"/>
      <c r="K624" s="1287"/>
      <c r="L624" s="1287"/>
      <c r="M624" s="1287"/>
      <c r="N624" s="1287"/>
      <c r="O624" s="1287"/>
      <c r="P624" s="1287"/>
      <c r="Q624" s="1287"/>
      <c r="R624" s="1287"/>
      <c r="S624" s="1287"/>
      <c r="T624" s="1287"/>
      <c r="U624" s="1287"/>
      <c r="V624" s="1287"/>
      <c r="W624" s="1287"/>
      <c r="X624" s="1287"/>
      <c r="Y624" s="1287"/>
      <c r="Z624" s="1287"/>
      <c r="AA624" s="1287"/>
      <c r="AB624" s="1287"/>
      <c r="AC624" s="261"/>
      <c r="AD624" s="270" t="s">
        <v>7</v>
      </c>
      <c r="AE624" s="262"/>
      <c r="AF624" s="272" t="str">
        <f t="shared" si="210"/>
        <v>Baik</v>
      </c>
      <c r="AG624" s="271"/>
      <c r="AH624" s="271"/>
      <c r="AI624" s="271"/>
      <c r="AJ624" s="262"/>
      <c r="AK624" s="263">
        <f t="shared" si="211"/>
        <v>0</v>
      </c>
      <c r="AL624" s="263">
        <f t="shared" si="6"/>
        <v>3</v>
      </c>
      <c r="AM624" s="263">
        <f t="shared" si="212"/>
        <v>0</v>
      </c>
      <c r="AN624" s="87"/>
      <c r="AO624" s="495"/>
      <c r="AP624" s="495"/>
      <c r="AQ624" s="87"/>
      <c r="AR624" s="87"/>
      <c r="AS624" s="19"/>
      <c r="AT624" s="19"/>
      <c r="AU624" s="19"/>
      <c r="AV624" s="19"/>
      <c r="AW624" s="19"/>
      <c r="AX624" s="19"/>
      <c r="AY624" s="19"/>
      <c r="AZ624" s="19"/>
      <c r="BA624" s="19"/>
      <c r="BB624" s="19"/>
      <c r="BC624" s="19"/>
      <c r="BD624" s="19"/>
      <c r="BE624" s="19"/>
      <c r="BF624" s="19"/>
      <c r="BG624" s="19"/>
      <c r="BH624" s="19"/>
      <c r="BI624" s="19"/>
      <c r="BJ624" s="19"/>
      <c r="BK624" s="19"/>
      <c r="BL624" s="19"/>
    </row>
    <row r="625" spans="1:64" ht="19.5" hidden="1" customHeight="1">
      <c r="A625" s="83"/>
      <c r="B625" s="83"/>
      <c r="C625" s="444"/>
      <c r="D625" s="528"/>
      <c r="E625" s="394"/>
      <c r="F625" s="239"/>
      <c r="G625" s="1372"/>
      <c r="H625" s="1312"/>
      <c r="I625" s="1312"/>
      <c r="J625" s="1312"/>
      <c r="K625" s="1312"/>
      <c r="L625" s="1312"/>
      <c r="M625" s="1312"/>
      <c r="N625" s="1312"/>
      <c r="O625" s="1312"/>
      <c r="P625" s="1312"/>
      <c r="Q625" s="1312"/>
      <c r="R625" s="1312"/>
      <c r="S625" s="1312"/>
      <c r="T625" s="1312"/>
      <c r="U625" s="1312"/>
      <c r="V625" s="1312"/>
      <c r="W625" s="1312"/>
      <c r="X625" s="1312"/>
      <c r="Y625" s="1312"/>
      <c r="Z625" s="1312"/>
      <c r="AA625" s="1312"/>
      <c r="AB625" s="1312"/>
      <c r="AC625" s="261"/>
      <c r="AD625" s="270" t="s">
        <v>7</v>
      </c>
      <c r="AE625" s="262"/>
      <c r="AF625" s="272" t="str">
        <f t="shared" si="210"/>
        <v>Baik</v>
      </c>
      <c r="AG625" s="271"/>
      <c r="AH625" s="271"/>
      <c r="AI625" s="271"/>
      <c r="AJ625" s="262"/>
      <c r="AK625" s="263">
        <f t="shared" si="211"/>
        <v>0</v>
      </c>
      <c r="AL625" s="263">
        <f t="shared" si="6"/>
        <v>3</v>
      </c>
      <c r="AM625" s="263">
        <f t="shared" si="212"/>
        <v>0</v>
      </c>
      <c r="AN625" s="87"/>
      <c r="AO625" s="495"/>
      <c r="AP625" s="495"/>
      <c r="AQ625" s="87"/>
      <c r="AR625" s="87"/>
      <c r="AS625" s="19"/>
      <c r="AT625" s="19"/>
      <c r="AU625" s="19"/>
      <c r="AV625" s="19"/>
      <c r="AW625" s="19"/>
      <c r="AX625" s="19"/>
      <c r="AY625" s="19"/>
      <c r="AZ625" s="19"/>
      <c r="BA625" s="19"/>
      <c r="BB625" s="19"/>
      <c r="BC625" s="19"/>
      <c r="BD625" s="19"/>
      <c r="BE625" s="19"/>
      <c r="BF625" s="19"/>
      <c r="BG625" s="19"/>
      <c r="BH625" s="19"/>
      <c r="BI625" s="19"/>
      <c r="BJ625" s="19"/>
      <c r="BK625" s="19"/>
      <c r="BL625" s="19"/>
    </row>
    <row r="626" spans="1:64" ht="19.5" hidden="1" customHeight="1">
      <c r="A626" s="83"/>
      <c r="B626" s="83"/>
      <c r="C626" s="444"/>
      <c r="D626" s="528"/>
      <c r="E626" s="394"/>
      <c r="F626" s="239"/>
      <c r="G626" s="1371"/>
      <c r="H626" s="1287"/>
      <c r="I626" s="1287"/>
      <c r="J626" s="1287"/>
      <c r="K626" s="1287"/>
      <c r="L626" s="1287"/>
      <c r="M626" s="1287"/>
      <c r="N626" s="1287"/>
      <c r="O626" s="1287"/>
      <c r="P626" s="1287"/>
      <c r="Q626" s="1287"/>
      <c r="R626" s="1287"/>
      <c r="S626" s="1287"/>
      <c r="T626" s="1287"/>
      <c r="U626" s="1287"/>
      <c r="V626" s="1287"/>
      <c r="W626" s="1287"/>
      <c r="X626" s="1287"/>
      <c r="Y626" s="1287"/>
      <c r="Z626" s="1287"/>
      <c r="AA626" s="1287"/>
      <c r="AB626" s="1287"/>
      <c r="AC626" s="261"/>
      <c r="AD626" s="270" t="s">
        <v>7</v>
      </c>
      <c r="AE626" s="262"/>
      <c r="AF626" s="272" t="str">
        <f t="shared" si="210"/>
        <v>Baik</v>
      </c>
      <c r="AG626" s="271"/>
      <c r="AH626" s="271"/>
      <c r="AI626" s="271"/>
      <c r="AJ626" s="262"/>
      <c r="AK626" s="263">
        <f t="shared" si="211"/>
        <v>0</v>
      </c>
      <c r="AL626" s="263">
        <f t="shared" si="6"/>
        <v>3</v>
      </c>
      <c r="AM626" s="263">
        <f t="shared" si="212"/>
        <v>0</v>
      </c>
      <c r="AN626" s="87"/>
      <c r="AO626" s="495"/>
      <c r="AP626" s="495"/>
      <c r="AQ626" s="87"/>
      <c r="AR626" s="87"/>
      <c r="AS626" s="19"/>
      <c r="AT626" s="19"/>
      <c r="AU626" s="19"/>
      <c r="AV626" s="19"/>
      <c r="AW626" s="19"/>
      <c r="AX626" s="19"/>
      <c r="AY626" s="19"/>
      <c r="AZ626" s="19"/>
      <c r="BA626" s="19"/>
      <c r="BB626" s="19"/>
      <c r="BC626" s="19"/>
      <c r="BD626" s="19"/>
      <c r="BE626" s="19"/>
      <c r="BF626" s="19"/>
      <c r="BG626" s="19"/>
      <c r="BH626" s="19"/>
      <c r="BI626" s="19"/>
      <c r="BJ626" s="19"/>
      <c r="BK626" s="19"/>
      <c r="BL626" s="19"/>
    </row>
    <row r="627" spans="1:64" ht="19.5" hidden="1" customHeight="1">
      <c r="A627" s="83"/>
      <c r="B627" s="83"/>
      <c r="C627" s="444"/>
      <c r="D627" s="529"/>
      <c r="E627" s="394"/>
      <c r="F627" s="520"/>
      <c r="G627" s="1373"/>
      <c r="H627" s="1309"/>
      <c r="I627" s="1309"/>
      <c r="J627" s="1309"/>
      <c r="K627" s="1309"/>
      <c r="L627" s="1309"/>
      <c r="M627" s="1309"/>
      <c r="N627" s="1309"/>
      <c r="O627" s="1309"/>
      <c r="P627" s="1309"/>
      <c r="Q627" s="1309"/>
      <c r="R627" s="1309"/>
      <c r="S627" s="1309"/>
      <c r="T627" s="1309"/>
      <c r="U627" s="1309"/>
      <c r="V627" s="1309"/>
      <c r="W627" s="1309"/>
      <c r="X627" s="1309"/>
      <c r="Y627" s="1309"/>
      <c r="Z627" s="1309"/>
      <c r="AA627" s="1309"/>
      <c r="AB627" s="1309"/>
      <c r="AC627" s="290"/>
      <c r="AD627" s="270" t="s">
        <v>7</v>
      </c>
      <c r="AE627" s="262"/>
      <c r="AF627" s="272" t="str">
        <f t="shared" si="210"/>
        <v>Baik</v>
      </c>
      <c r="AG627" s="271"/>
      <c r="AH627" s="271"/>
      <c r="AI627" s="271"/>
      <c r="AJ627" s="262"/>
      <c r="AK627" s="263">
        <f>SUM(AK621:AK626)</f>
        <v>3</v>
      </c>
      <c r="AL627" s="263">
        <f t="shared" si="6"/>
        <v>3</v>
      </c>
      <c r="AM627" s="263">
        <f>SUM(AM621:AM626)</f>
        <v>9</v>
      </c>
      <c r="AN627" s="337">
        <f>AM627/(AK627*4)*(100)</f>
        <v>75</v>
      </c>
      <c r="AO627" s="503">
        <f>IF(AN627&gt;=83,2,IF(AN627&gt;=33,1,0))</f>
        <v>1</v>
      </c>
      <c r="AP627" s="495"/>
      <c r="AQ627" s="87"/>
      <c r="AR627" s="87"/>
      <c r="AS627" s="19"/>
      <c r="AT627" s="19"/>
      <c r="AU627" s="19"/>
      <c r="AV627" s="19"/>
      <c r="AW627" s="19"/>
      <c r="AX627" s="19"/>
      <c r="AY627" s="19"/>
      <c r="AZ627" s="19"/>
      <c r="BA627" s="19"/>
      <c r="BB627" s="19"/>
      <c r="BC627" s="19"/>
      <c r="BD627" s="19"/>
      <c r="BE627" s="19"/>
      <c r="BF627" s="19"/>
      <c r="BG627" s="19"/>
      <c r="BH627" s="19"/>
      <c r="BI627" s="19"/>
      <c r="BJ627" s="19"/>
      <c r="BK627" s="19"/>
      <c r="BL627" s="19"/>
    </row>
    <row r="628" spans="1:64" ht="30" customHeight="1">
      <c r="A628" s="83"/>
      <c r="B628" s="460"/>
      <c r="C628" s="358" t="s">
        <v>1012</v>
      </c>
      <c r="D628" s="1376" t="s">
        <v>1013</v>
      </c>
      <c r="E628" s="1287"/>
      <c r="F628" s="1287"/>
      <c r="G628" s="1287"/>
      <c r="H628" s="1287"/>
      <c r="I628" s="1287"/>
      <c r="J628" s="1287"/>
      <c r="K628" s="1287"/>
      <c r="L628" s="1287"/>
      <c r="M628" s="1287"/>
      <c r="N628" s="1287"/>
      <c r="O628" s="1287"/>
      <c r="P628" s="1287"/>
      <c r="Q628" s="1287"/>
      <c r="R628" s="1287"/>
      <c r="S628" s="1287"/>
      <c r="T628" s="1287"/>
      <c r="U628" s="1287"/>
      <c r="V628" s="1287"/>
      <c r="W628" s="1287"/>
      <c r="X628" s="1287"/>
      <c r="Y628" s="1287"/>
      <c r="Z628" s="1287"/>
      <c r="AA628" s="1287"/>
      <c r="AB628" s="1287"/>
      <c r="AC628" s="461"/>
      <c r="AD628" s="270"/>
      <c r="AE628" s="273"/>
      <c r="AF628" s="271"/>
      <c r="AG628" s="271"/>
      <c r="AH628" s="271"/>
      <c r="AI628" s="271"/>
      <c r="AJ628" s="462"/>
      <c r="AK628" s="263"/>
      <c r="AL628" s="263" t="str">
        <f t="shared" si="6"/>
        <v>0</v>
      </c>
      <c r="AM628" s="263"/>
      <c r="AN628" s="87"/>
      <c r="AO628" s="87"/>
      <c r="AP628" s="87"/>
      <c r="AQ628" s="87"/>
      <c r="AR628" s="87"/>
      <c r="AS628" s="19"/>
      <c r="AT628" s="19"/>
      <c r="AU628" s="19"/>
      <c r="AV628" s="19"/>
      <c r="AW628" s="19"/>
      <c r="AX628" s="19"/>
      <c r="AY628" s="19"/>
      <c r="AZ628" s="19"/>
      <c r="BA628" s="19"/>
      <c r="BB628" s="19"/>
      <c r="BC628" s="19"/>
      <c r="BD628" s="19"/>
      <c r="BE628" s="19"/>
      <c r="BF628" s="19"/>
      <c r="BG628" s="19"/>
      <c r="BH628" s="19"/>
      <c r="BI628" s="19"/>
      <c r="BJ628" s="19"/>
      <c r="BK628" s="19"/>
      <c r="BL628" s="19"/>
    </row>
    <row r="629" spans="1:64" ht="42" customHeight="1">
      <c r="A629" s="83"/>
      <c r="B629" s="460"/>
      <c r="C629" s="463"/>
      <c r="D629" s="505" t="s">
        <v>1014</v>
      </c>
      <c r="E629" s="1374" t="s">
        <v>1015</v>
      </c>
      <c r="F629" s="1287"/>
      <c r="G629" s="1287"/>
      <c r="H629" s="1287"/>
      <c r="I629" s="1287"/>
      <c r="J629" s="1287"/>
      <c r="K629" s="1287"/>
      <c r="L629" s="1287"/>
      <c r="M629" s="1287"/>
      <c r="N629" s="1287"/>
      <c r="O629" s="1287"/>
      <c r="P629" s="1287"/>
      <c r="Q629" s="1287"/>
      <c r="R629" s="1287"/>
      <c r="S629" s="1287"/>
      <c r="T629" s="1287"/>
      <c r="U629" s="1287"/>
      <c r="V629" s="1287"/>
      <c r="W629" s="1287"/>
      <c r="X629" s="1287"/>
      <c r="Y629" s="1287"/>
      <c r="Z629" s="1287"/>
      <c r="AA629" s="1287"/>
      <c r="AB629" s="1287"/>
      <c r="AC629" s="527"/>
      <c r="AD629" s="270"/>
      <c r="AE629" s="273"/>
      <c r="AF629" s="271"/>
      <c r="AG629" s="271"/>
      <c r="AH629" s="271"/>
      <c r="AI629" s="271"/>
      <c r="AJ629" s="462"/>
      <c r="AK629" s="263"/>
      <c r="AL629" s="263" t="str">
        <f t="shared" si="6"/>
        <v>0</v>
      </c>
      <c r="AM629" s="263"/>
      <c r="AN629" s="87"/>
      <c r="AO629" s="87"/>
      <c r="AP629" s="87"/>
      <c r="AQ629" s="87"/>
      <c r="AR629" s="87"/>
      <c r="AS629" s="19"/>
      <c r="AT629" s="19"/>
      <c r="AU629" s="19"/>
      <c r="AV629" s="19"/>
      <c r="AW629" s="19"/>
      <c r="AX629" s="19"/>
      <c r="AY629" s="19"/>
      <c r="AZ629" s="19"/>
      <c r="BA629" s="19"/>
      <c r="BB629" s="19"/>
      <c r="BC629" s="19"/>
      <c r="BD629" s="19"/>
      <c r="BE629" s="19"/>
      <c r="BF629" s="19"/>
      <c r="BG629" s="19"/>
      <c r="BH629" s="19"/>
      <c r="BI629" s="19"/>
      <c r="BJ629" s="19"/>
      <c r="BK629" s="19"/>
      <c r="BL629" s="19"/>
    </row>
    <row r="630" spans="1:64" ht="21.75" customHeight="1">
      <c r="A630" s="83"/>
      <c r="B630" s="83"/>
      <c r="C630" s="444"/>
      <c r="D630" s="383"/>
      <c r="E630" s="405"/>
      <c r="F630" s="267">
        <v>1</v>
      </c>
      <c r="G630" s="1372" t="s">
        <v>326</v>
      </c>
      <c r="H630" s="1312"/>
      <c r="I630" s="1312"/>
      <c r="J630" s="1312"/>
      <c r="K630" s="1312"/>
      <c r="L630" s="1312"/>
      <c r="M630" s="1312"/>
      <c r="N630" s="1312"/>
      <c r="O630" s="1312"/>
      <c r="P630" s="1312"/>
      <c r="Q630" s="1312"/>
      <c r="R630" s="1312"/>
      <c r="S630" s="1312"/>
      <c r="T630" s="1312"/>
      <c r="U630" s="1312"/>
      <c r="V630" s="1312"/>
      <c r="W630" s="1312"/>
      <c r="X630" s="1312"/>
      <c r="Y630" s="1312"/>
      <c r="Z630" s="1312"/>
      <c r="AA630" s="1312"/>
      <c r="AB630" s="1312"/>
      <c r="AC630" s="300"/>
      <c r="AD630" s="270" t="s">
        <v>7</v>
      </c>
      <c r="AE630" s="262"/>
      <c r="AF630" s="272" t="str">
        <f t="shared" ref="AF630:AF638" si="213">IF(AD630="A","Sempurna",IF(AD630="A-","mendekati sempurna",IF(AD630="B+","Baik sekali",IF(AD630="B","Baik",IF(AD630="B-","Memadai, hampir baik",IF(AD630="C+","Memadai, cukup plus",IF(AD630="C","Cukup",IF(AD630="D","Kurang","Tak ada bukti kinerja"))))))))</f>
        <v>Baik</v>
      </c>
      <c r="AG630" s="271"/>
      <c r="AH630" s="271"/>
      <c r="AI630" s="271"/>
      <c r="AJ630" s="262"/>
      <c r="AK630" s="263">
        <f t="shared" ref="AK630:AK637" si="214">COUNTA(G630)</f>
        <v>1</v>
      </c>
      <c r="AL630" s="263">
        <f t="shared" si="6"/>
        <v>3</v>
      </c>
      <c r="AM630" s="263">
        <f t="shared" ref="AM630:AM637" si="215">AK630*AL630</f>
        <v>3</v>
      </c>
      <c r="AN630" s="87"/>
      <c r="AO630" s="87"/>
      <c r="AP630" s="87"/>
      <c r="AQ630" s="87"/>
      <c r="AR630" s="87"/>
      <c r="AS630" s="19"/>
      <c r="AT630" s="19"/>
      <c r="AU630" s="19"/>
      <c r="AV630" s="19"/>
      <c r="AW630" s="19"/>
      <c r="AX630" s="19"/>
      <c r="AY630" s="19"/>
      <c r="AZ630" s="19"/>
      <c r="BA630" s="19"/>
      <c r="BB630" s="19"/>
      <c r="BC630" s="19"/>
      <c r="BD630" s="19"/>
      <c r="BE630" s="19"/>
      <c r="BF630" s="19"/>
      <c r="BG630" s="19"/>
      <c r="BH630" s="19"/>
      <c r="BI630" s="19"/>
      <c r="BJ630" s="19"/>
      <c r="BK630" s="19"/>
      <c r="BL630" s="19"/>
    </row>
    <row r="631" spans="1:64" ht="21.75" customHeight="1">
      <c r="A631" s="83"/>
      <c r="B631" s="83"/>
      <c r="C631" s="444"/>
      <c r="D631" s="383"/>
      <c r="E631" s="405"/>
      <c r="F631" s="275">
        <v>2</v>
      </c>
      <c r="G631" s="1371" t="s">
        <v>1016</v>
      </c>
      <c r="H631" s="1287"/>
      <c r="I631" s="1287"/>
      <c r="J631" s="1287"/>
      <c r="K631" s="1287"/>
      <c r="L631" s="1287"/>
      <c r="M631" s="1287"/>
      <c r="N631" s="1287"/>
      <c r="O631" s="1287"/>
      <c r="P631" s="1287"/>
      <c r="Q631" s="1287"/>
      <c r="R631" s="1287"/>
      <c r="S631" s="1287"/>
      <c r="T631" s="1287"/>
      <c r="U631" s="1287"/>
      <c r="V631" s="1287"/>
      <c r="W631" s="1287"/>
      <c r="X631" s="1287"/>
      <c r="Y631" s="1287"/>
      <c r="Z631" s="1287"/>
      <c r="AA631" s="1287"/>
      <c r="AB631" s="1287"/>
      <c r="AC631" s="261"/>
      <c r="AD631" s="270" t="s">
        <v>7</v>
      </c>
      <c r="AE631" s="262"/>
      <c r="AF631" s="272" t="str">
        <f t="shared" si="213"/>
        <v>Baik</v>
      </c>
      <c r="AG631" s="271"/>
      <c r="AH631" s="271"/>
      <c r="AI631" s="271"/>
      <c r="AJ631" s="262"/>
      <c r="AK631" s="263">
        <f t="shared" si="214"/>
        <v>1</v>
      </c>
      <c r="AL631" s="263">
        <f t="shared" si="6"/>
        <v>3</v>
      </c>
      <c r="AM631" s="263">
        <f t="shared" si="215"/>
        <v>3</v>
      </c>
      <c r="AN631" s="87"/>
      <c r="AO631" s="87"/>
      <c r="AP631" s="87"/>
      <c r="AQ631" s="87"/>
      <c r="AR631" s="87"/>
      <c r="AS631" s="19"/>
      <c r="AT631" s="19"/>
      <c r="AU631" s="19"/>
      <c r="AV631" s="19"/>
      <c r="AW631" s="19"/>
      <c r="AX631" s="19"/>
      <c r="AY631" s="19"/>
      <c r="AZ631" s="19"/>
      <c r="BA631" s="19"/>
      <c r="BB631" s="19"/>
      <c r="BC631" s="19"/>
      <c r="BD631" s="19"/>
      <c r="BE631" s="19"/>
      <c r="BF631" s="19"/>
      <c r="BG631" s="19"/>
      <c r="BH631" s="19"/>
      <c r="BI631" s="19"/>
      <c r="BJ631" s="19"/>
      <c r="BK631" s="19"/>
      <c r="BL631" s="19"/>
    </row>
    <row r="632" spans="1:64" ht="21.75" customHeight="1">
      <c r="A632" s="83"/>
      <c r="B632" s="83"/>
      <c r="C632" s="444"/>
      <c r="D632" s="383"/>
      <c r="E632" s="405"/>
      <c r="F632" s="267">
        <v>3</v>
      </c>
      <c r="G632" s="1372" t="s">
        <v>1017</v>
      </c>
      <c r="H632" s="1312"/>
      <c r="I632" s="1312"/>
      <c r="J632" s="1312"/>
      <c r="K632" s="1312"/>
      <c r="L632" s="1312"/>
      <c r="M632" s="1312"/>
      <c r="N632" s="1312"/>
      <c r="O632" s="1312"/>
      <c r="P632" s="1312"/>
      <c r="Q632" s="1312"/>
      <c r="R632" s="1312"/>
      <c r="S632" s="1312"/>
      <c r="T632" s="1312"/>
      <c r="U632" s="1312"/>
      <c r="V632" s="1312"/>
      <c r="W632" s="1312"/>
      <c r="X632" s="1312"/>
      <c r="Y632" s="1312"/>
      <c r="Z632" s="1312"/>
      <c r="AA632" s="1312"/>
      <c r="AB632" s="1312"/>
      <c r="AC632" s="300"/>
      <c r="AD632" s="270" t="s">
        <v>530</v>
      </c>
      <c r="AE632" s="262"/>
      <c r="AF632" s="272" t="str">
        <f t="shared" si="213"/>
        <v>Baik sekali</v>
      </c>
      <c r="AG632" s="271"/>
      <c r="AH632" s="271"/>
      <c r="AI632" s="271"/>
      <c r="AJ632" s="262"/>
      <c r="AK632" s="263">
        <f t="shared" si="214"/>
        <v>1</v>
      </c>
      <c r="AL632" s="263">
        <f t="shared" si="6"/>
        <v>3.33</v>
      </c>
      <c r="AM632" s="263">
        <f t="shared" si="215"/>
        <v>3.33</v>
      </c>
      <c r="AN632" s="87"/>
      <c r="AO632" s="87"/>
      <c r="AP632" s="87"/>
      <c r="AQ632" s="87"/>
      <c r="AR632" s="87"/>
      <c r="AS632" s="19"/>
      <c r="AT632" s="19"/>
      <c r="AU632" s="19"/>
      <c r="AV632" s="19"/>
      <c r="AW632" s="19"/>
      <c r="AX632" s="19"/>
      <c r="AY632" s="19"/>
      <c r="AZ632" s="19"/>
      <c r="BA632" s="19"/>
      <c r="BB632" s="19"/>
      <c r="BC632" s="19"/>
      <c r="BD632" s="19"/>
      <c r="BE632" s="19"/>
      <c r="BF632" s="19"/>
      <c r="BG632" s="19"/>
      <c r="BH632" s="19"/>
      <c r="BI632" s="19"/>
      <c r="BJ632" s="19"/>
      <c r="BK632" s="19"/>
      <c r="BL632" s="19"/>
    </row>
    <row r="633" spans="1:64" ht="21.75" customHeight="1">
      <c r="A633" s="83"/>
      <c r="B633" s="83"/>
      <c r="C633" s="455"/>
      <c r="D633" s="388"/>
      <c r="E633" s="530"/>
      <c r="F633" s="275">
        <v>4</v>
      </c>
      <c r="G633" s="1371" t="s">
        <v>1018</v>
      </c>
      <c r="H633" s="1287"/>
      <c r="I633" s="1287"/>
      <c r="J633" s="1287"/>
      <c r="K633" s="1287"/>
      <c r="L633" s="1287"/>
      <c r="M633" s="1287"/>
      <c r="N633" s="1287"/>
      <c r="O633" s="1287"/>
      <c r="P633" s="1287"/>
      <c r="Q633" s="1287"/>
      <c r="R633" s="1287"/>
      <c r="S633" s="1287"/>
      <c r="T633" s="1287"/>
      <c r="U633" s="1287"/>
      <c r="V633" s="1287"/>
      <c r="W633" s="1287"/>
      <c r="X633" s="1287"/>
      <c r="Y633" s="1287"/>
      <c r="Z633" s="1287"/>
      <c r="AA633" s="1287"/>
      <c r="AB633" s="1287"/>
      <c r="AC633" s="261"/>
      <c r="AD633" s="270" t="s">
        <v>7</v>
      </c>
      <c r="AE633" s="262"/>
      <c r="AF633" s="272" t="str">
        <f t="shared" si="213"/>
        <v>Baik</v>
      </c>
      <c r="AG633" s="271"/>
      <c r="AH633" s="271"/>
      <c r="AI633" s="271"/>
      <c r="AJ633" s="262"/>
      <c r="AK633" s="263">
        <f t="shared" si="214"/>
        <v>1</v>
      </c>
      <c r="AL633" s="263">
        <f t="shared" si="6"/>
        <v>3</v>
      </c>
      <c r="AM633" s="263">
        <f t="shared" si="215"/>
        <v>3</v>
      </c>
      <c r="AN633" s="87"/>
      <c r="AO633" s="87"/>
      <c r="AP633" s="87"/>
      <c r="AQ633" s="87"/>
      <c r="AR633" s="87"/>
      <c r="AS633" s="19"/>
      <c r="AT633" s="19"/>
      <c r="AU633" s="19"/>
      <c r="AV633" s="19"/>
      <c r="AW633" s="19"/>
      <c r="AX633" s="19"/>
      <c r="AY633" s="19"/>
      <c r="AZ633" s="19"/>
      <c r="BA633" s="19"/>
      <c r="BB633" s="19"/>
      <c r="BC633" s="19"/>
      <c r="BD633" s="19"/>
      <c r="BE633" s="19"/>
      <c r="BF633" s="19"/>
      <c r="BG633" s="19"/>
      <c r="BH633" s="19"/>
      <c r="BI633" s="19"/>
      <c r="BJ633" s="19"/>
      <c r="BK633" s="19"/>
      <c r="BL633" s="19"/>
    </row>
    <row r="634" spans="1:64" ht="19.5" customHeight="1">
      <c r="A634" s="83"/>
      <c r="B634" s="83"/>
      <c r="C634" s="444"/>
      <c r="D634" s="383"/>
      <c r="E634" s="405"/>
      <c r="F634" s="267">
        <v>5</v>
      </c>
      <c r="G634" s="1372" t="s">
        <v>1019</v>
      </c>
      <c r="H634" s="1312"/>
      <c r="I634" s="1312"/>
      <c r="J634" s="1312"/>
      <c r="K634" s="1312"/>
      <c r="L634" s="1312"/>
      <c r="M634" s="1312"/>
      <c r="N634" s="1312"/>
      <c r="O634" s="1312"/>
      <c r="P634" s="1312"/>
      <c r="Q634" s="1312"/>
      <c r="R634" s="1312"/>
      <c r="S634" s="1312"/>
      <c r="T634" s="1312"/>
      <c r="U634" s="1312"/>
      <c r="V634" s="1312"/>
      <c r="W634" s="1312"/>
      <c r="X634" s="1312"/>
      <c r="Y634" s="1312"/>
      <c r="Z634" s="1312"/>
      <c r="AA634" s="1312"/>
      <c r="AB634" s="1312"/>
      <c r="AC634" s="300"/>
      <c r="AD634" s="270" t="s">
        <v>530</v>
      </c>
      <c r="AE634" s="262"/>
      <c r="AF634" s="272" t="str">
        <f t="shared" si="213"/>
        <v>Baik sekali</v>
      </c>
      <c r="AG634" s="271"/>
      <c r="AH634" s="271"/>
      <c r="AI634" s="271"/>
      <c r="AJ634" s="262"/>
      <c r="AK634" s="263">
        <f t="shared" si="214"/>
        <v>1</v>
      </c>
      <c r="AL634" s="263">
        <f t="shared" si="6"/>
        <v>3.33</v>
      </c>
      <c r="AM634" s="263">
        <f t="shared" si="215"/>
        <v>3.33</v>
      </c>
      <c r="AN634" s="87"/>
      <c r="AO634" s="87"/>
      <c r="AP634" s="87"/>
      <c r="AQ634" s="87"/>
      <c r="AR634" s="87"/>
      <c r="AS634" s="19"/>
      <c r="AT634" s="19"/>
      <c r="AU634" s="19"/>
      <c r="AV634" s="19"/>
      <c r="AW634" s="19"/>
      <c r="AX634" s="19"/>
      <c r="AY634" s="19"/>
      <c r="AZ634" s="19"/>
      <c r="BA634" s="19"/>
      <c r="BB634" s="19"/>
      <c r="BC634" s="19"/>
      <c r="BD634" s="19"/>
      <c r="BE634" s="19"/>
      <c r="BF634" s="19"/>
      <c r="BG634" s="19"/>
      <c r="BH634" s="19"/>
      <c r="BI634" s="19"/>
      <c r="BJ634" s="19"/>
      <c r="BK634" s="19"/>
      <c r="BL634" s="19"/>
    </row>
    <row r="635" spans="1:64" ht="21.75" customHeight="1">
      <c r="A635" s="83"/>
      <c r="B635" s="83"/>
      <c r="C635" s="455"/>
      <c r="D635" s="388"/>
      <c r="E635" s="530"/>
      <c r="F635" s="275">
        <v>6</v>
      </c>
      <c r="G635" s="1371" t="s">
        <v>1020</v>
      </c>
      <c r="H635" s="1287"/>
      <c r="I635" s="1287"/>
      <c r="J635" s="1287"/>
      <c r="K635" s="1287"/>
      <c r="L635" s="1287"/>
      <c r="M635" s="1287"/>
      <c r="N635" s="1287"/>
      <c r="O635" s="1287"/>
      <c r="P635" s="1287"/>
      <c r="Q635" s="1287"/>
      <c r="R635" s="1287"/>
      <c r="S635" s="1287"/>
      <c r="T635" s="1287"/>
      <c r="U635" s="1287"/>
      <c r="V635" s="1287"/>
      <c r="W635" s="1287"/>
      <c r="X635" s="1287"/>
      <c r="Y635" s="1287"/>
      <c r="Z635" s="1287"/>
      <c r="AA635" s="1287"/>
      <c r="AB635" s="1287"/>
      <c r="AC635" s="261"/>
      <c r="AD635" s="270" t="s">
        <v>530</v>
      </c>
      <c r="AE635" s="262"/>
      <c r="AF635" s="272" t="str">
        <f t="shared" si="213"/>
        <v>Baik sekali</v>
      </c>
      <c r="AG635" s="271"/>
      <c r="AH635" s="271"/>
      <c r="AI635" s="271"/>
      <c r="AJ635" s="262"/>
      <c r="AK635" s="263">
        <f t="shared" si="214"/>
        <v>1</v>
      </c>
      <c r="AL635" s="263">
        <f t="shared" si="6"/>
        <v>3.33</v>
      </c>
      <c r="AM635" s="263">
        <f t="shared" si="215"/>
        <v>3.33</v>
      </c>
      <c r="AN635" s="87"/>
      <c r="AO635" s="87"/>
      <c r="AP635" s="87"/>
      <c r="AQ635" s="87"/>
      <c r="AR635" s="87"/>
      <c r="AS635" s="19"/>
      <c r="AT635" s="19"/>
      <c r="AU635" s="19"/>
      <c r="AV635" s="19"/>
      <c r="AW635" s="19"/>
      <c r="AX635" s="19"/>
      <c r="AY635" s="19"/>
      <c r="AZ635" s="19"/>
      <c r="BA635" s="19"/>
      <c r="BB635" s="19"/>
      <c r="BC635" s="19"/>
      <c r="BD635" s="19"/>
      <c r="BE635" s="19"/>
      <c r="BF635" s="19"/>
      <c r="BG635" s="19"/>
      <c r="BH635" s="19"/>
      <c r="BI635" s="19"/>
      <c r="BJ635" s="19"/>
      <c r="BK635" s="19"/>
      <c r="BL635" s="19"/>
    </row>
    <row r="636" spans="1:64" ht="21.75" hidden="1" customHeight="1">
      <c r="A636" s="83"/>
      <c r="B636" s="83"/>
      <c r="C636" s="444"/>
      <c r="D636" s="383"/>
      <c r="E636" s="405"/>
      <c r="F636" s="388"/>
      <c r="G636" s="1372"/>
      <c r="H636" s="1312"/>
      <c r="I636" s="1312"/>
      <c r="J636" s="1312"/>
      <c r="K636" s="1312"/>
      <c r="L636" s="1312"/>
      <c r="M636" s="1312"/>
      <c r="N636" s="1312"/>
      <c r="O636" s="1312"/>
      <c r="P636" s="1312"/>
      <c r="Q636" s="1312"/>
      <c r="R636" s="1312"/>
      <c r="S636" s="1312"/>
      <c r="T636" s="1312"/>
      <c r="U636" s="1312"/>
      <c r="V636" s="1312"/>
      <c r="W636" s="1312"/>
      <c r="X636" s="1312"/>
      <c r="Y636" s="1312"/>
      <c r="Z636" s="1312"/>
      <c r="AA636" s="1312"/>
      <c r="AB636" s="1312"/>
      <c r="AC636" s="300"/>
      <c r="AD636" s="270" t="s">
        <v>7</v>
      </c>
      <c r="AE636" s="262"/>
      <c r="AF636" s="272" t="str">
        <f t="shared" si="213"/>
        <v>Baik</v>
      </c>
      <c r="AG636" s="271"/>
      <c r="AH636" s="271"/>
      <c r="AI636" s="271"/>
      <c r="AJ636" s="262"/>
      <c r="AK636" s="263">
        <f t="shared" si="214"/>
        <v>0</v>
      </c>
      <c r="AL636" s="263">
        <f t="shared" si="6"/>
        <v>3</v>
      </c>
      <c r="AM636" s="263">
        <f t="shared" si="215"/>
        <v>0</v>
      </c>
      <c r="AN636" s="87"/>
      <c r="AO636" s="87"/>
      <c r="AP636" s="87"/>
      <c r="AQ636" s="87"/>
      <c r="AR636" s="87"/>
      <c r="AS636" s="19"/>
      <c r="AT636" s="19"/>
      <c r="AU636" s="19"/>
      <c r="AV636" s="19"/>
      <c r="AW636" s="19"/>
      <c r="AX636" s="19"/>
      <c r="AY636" s="19"/>
      <c r="AZ636" s="19"/>
      <c r="BA636" s="19"/>
      <c r="BB636" s="19"/>
      <c r="BC636" s="19"/>
      <c r="BD636" s="19"/>
      <c r="BE636" s="19"/>
      <c r="BF636" s="19"/>
      <c r="BG636" s="19"/>
      <c r="BH636" s="19"/>
      <c r="BI636" s="19"/>
      <c r="BJ636" s="19"/>
      <c r="BK636" s="19"/>
      <c r="BL636" s="19"/>
    </row>
    <row r="637" spans="1:64" ht="21.75" hidden="1" customHeight="1">
      <c r="A637" s="83"/>
      <c r="B637" s="83"/>
      <c r="C637" s="444"/>
      <c r="D637" s="383"/>
      <c r="E637" s="405"/>
      <c r="F637" s="239"/>
      <c r="G637" s="1371"/>
      <c r="H637" s="1287"/>
      <c r="I637" s="1287"/>
      <c r="J637" s="1287"/>
      <c r="K637" s="1287"/>
      <c r="L637" s="1287"/>
      <c r="M637" s="1287"/>
      <c r="N637" s="1287"/>
      <c r="O637" s="1287"/>
      <c r="P637" s="1287"/>
      <c r="Q637" s="1287"/>
      <c r="R637" s="1287"/>
      <c r="S637" s="1287"/>
      <c r="T637" s="1287"/>
      <c r="U637" s="1287"/>
      <c r="V637" s="1287"/>
      <c r="W637" s="1287"/>
      <c r="X637" s="1287"/>
      <c r="Y637" s="1287"/>
      <c r="Z637" s="1287"/>
      <c r="AA637" s="1287"/>
      <c r="AB637" s="1287"/>
      <c r="AC637" s="261"/>
      <c r="AD637" s="270" t="s">
        <v>7</v>
      </c>
      <c r="AE637" s="262"/>
      <c r="AF637" s="272" t="str">
        <f t="shared" si="213"/>
        <v>Baik</v>
      </c>
      <c r="AG637" s="271"/>
      <c r="AH637" s="271"/>
      <c r="AI637" s="271"/>
      <c r="AJ637" s="262"/>
      <c r="AK637" s="263">
        <f t="shared" si="214"/>
        <v>0</v>
      </c>
      <c r="AL637" s="263">
        <f t="shared" si="6"/>
        <v>3</v>
      </c>
      <c r="AM637" s="263">
        <f t="shared" si="215"/>
        <v>0</v>
      </c>
      <c r="AN637" s="87"/>
      <c r="AO637" s="87"/>
      <c r="AP637" s="87"/>
      <c r="AQ637" s="87"/>
      <c r="AR637" s="87"/>
      <c r="AS637" s="19"/>
      <c r="AT637" s="19"/>
      <c r="AU637" s="19"/>
      <c r="AV637" s="19"/>
      <c r="AW637" s="19"/>
      <c r="AX637" s="19"/>
      <c r="AY637" s="19"/>
      <c r="AZ637" s="19"/>
      <c r="BA637" s="19"/>
      <c r="BB637" s="19"/>
      <c r="BC637" s="19"/>
      <c r="BD637" s="19"/>
      <c r="BE637" s="19"/>
      <c r="BF637" s="19"/>
      <c r="BG637" s="19"/>
      <c r="BH637" s="19"/>
      <c r="BI637" s="19"/>
      <c r="BJ637" s="19"/>
      <c r="BK637" s="19"/>
      <c r="BL637" s="19"/>
    </row>
    <row r="638" spans="1:64" ht="19.5" hidden="1" customHeight="1">
      <c r="A638" s="83"/>
      <c r="B638" s="83"/>
      <c r="C638" s="444"/>
      <c r="D638" s="383"/>
      <c r="E638" s="405"/>
      <c r="F638" s="520"/>
      <c r="G638" s="1373"/>
      <c r="H638" s="1309"/>
      <c r="I638" s="1309"/>
      <c r="J638" s="1309"/>
      <c r="K638" s="1309"/>
      <c r="L638" s="1309"/>
      <c r="M638" s="1309"/>
      <c r="N638" s="1309"/>
      <c r="O638" s="1309"/>
      <c r="P638" s="1309"/>
      <c r="Q638" s="1309"/>
      <c r="R638" s="1309"/>
      <c r="S638" s="1309"/>
      <c r="T638" s="1309"/>
      <c r="U638" s="1309"/>
      <c r="V638" s="1309"/>
      <c r="W638" s="1309"/>
      <c r="X638" s="1309"/>
      <c r="Y638" s="1309"/>
      <c r="Z638" s="1309"/>
      <c r="AA638" s="1309"/>
      <c r="AB638" s="1309"/>
      <c r="AC638" s="290"/>
      <c r="AD638" s="270" t="s">
        <v>7</v>
      </c>
      <c r="AE638" s="262"/>
      <c r="AF638" s="272" t="str">
        <f t="shared" si="213"/>
        <v>Baik</v>
      </c>
      <c r="AG638" s="271"/>
      <c r="AH638" s="271"/>
      <c r="AI638" s="271"/>
      <c r="AJ638" s="262"/>
      <c r="AK638" s="263">
        <f>SUM(AK630:AK637)</f>
        <v>6</v>
      </c>
      <c r="AL638" s="263">
        <f t="shared" si="6"/>
        <v>3</v>
      </c>
      <c r="AM638" s="263">
        <f>SUM(AM630:AM637)</f>
        <v>18.990000000000002</v>
      </c>
      <c r="AN638" s="337">
        <f>AM638/(AK638*4)*(100)</f>
        <v>79.125000000000014</v>
      </c>
      <c r="AO638" s="524">
        <f>IF(AN638&gt;=75,2,IF(AN638&gt;=33,1,0))</f>
        <v>2</v>
      </c>
      <c r="AP638" s="87"/>
      <c r="AQ638" s="87"/>
      <c r="AR638" s="87"/>
      <c r="AS638" s="19"/>
      <c r="AT638" s="19"/>
      <c r="AU638" s="19"/>
      <c r="AV638" s="19"/>
      <c r="AW638" s="19"/>
      <c r="AX638" s="19"/>
      <c r="AY638" s="19"/>
      <c r="AZ638" s="19"/>
      <c r="BA638" s="19"/>
      <c r="BB638" s="19"/>
      <c r="BC638" s="19"/>
      <c r="BD638" s="19"/>
      <c r="BE638" s="19"/>
      <c r="BF638" s="19"/>
      <c r="BG638" s="19"/>
      <c r="BH638" s="19"/>
      <c r="BI638" s="19"/>
      <c r="BJ638" s="19"/>
      <c r="BK638" s="19"/>
      <c r="BL638" s="19"/>
    </row>
    <row r="639" spans="1:64" ht="33.75" customHeight="1">
      <c r="A639" s="83"/>
      <c r="B639" s="83"/>
      <c r="C639" s="444"/>
      <c r="D639" s="297" t="s">
        <v>1021</v>
      </c>
      <c r="E639" s="1374" t="s">
        <v>1022</v>
      </c>
      <c r="F639" s="1287"/>
      <c r="G639" s="1287"/>
      <c r="H639" s="1287"/>
      <c r="I639" s="1287"/>
      <c r="J639" s="1287"/>
      <c r="K639" s="1287"/>
      <c r="L639" s="1287"/>
      <c r="M639" s="1287"/>
      <c r="N639" s="1287"/>
      <c r="O639" s="1287"/>
      <c r="P639" s="1287"/>
      <c r="Q639" s="1287"/>
      <c r="R639" s="1287"/>
      <c r="S639" s="1287"/>
      <c r="T639" s="1287"/>
      <c r="U639" s="1287"/>
      <c r="V639" s="1287"/>
      <c r="W639" s="1287"/>
      <c r="X639" s="1287"/>
      <c r="Y639" s="1287"/>
      <c r="Z639" s="1287"/>
      <c r="AA639" s="1287"/>
      <c r="AB639" s="1287"/>
      <c r="AC639" s="494"/>
      <c r="AD639" s="270"/>
      <c r="AE639" s="273"/>
      <c r="AF639" s="271"/>
      <c r="AG639" s="271"/>
      <c r="AH639" s="271"/>
      <c r="AI639" s="271"/>
      <c r="AJ639" s="262"/>
      <c r="AK639" s="263"/>
      <c r="AL639" s="263" t="str">
        <f t="shared" si="6"/>
        <v>0</v>
      </c>
      <c r="AM639" s="263"/>
      <c r="AN639" s="87"/>
      <c r="AO639" s="87"/>
      <c r="AP639" s="87"/>
      <c r="AQ639" s="87"/>
      <c r="AR639" s="87"/>
      <c r="AS639" s="19"/>
      <c r="AT639" s="19"/>
      <c r="AU639" s="19"/>
      <c r="AV639" s="19"/>
      <c r="AW639" s="19"/>
      <c r="AX639" s="19"/>
      <c r="AY639" s="19"/>
      <c r="AZ639" s="19"/>
      <c r="BA639" s="19"/>
      <c r="BB639" s="19"/>
      <c r="BC639" s="19"/>
      <c r="BD639" s="19"/>
      <c r="BE639" s="19"/>
      <c r="BF639" s="19"/>
      <c r="BG639" s="19"/>
      <c r="BH639" s="19"/>
      <c r="BI639" s="19"/>
      <c r="BJ639" s="19"/>
      <c r="BK639" s="19"/>
      <c r="BL639" s="19"/>
    </row>
    <row r="640" spans="1:64" ht="21.75" customHeight="1">
      <c r="A640" s="83"/>
      <c r="B640" s="83"/>
      <c r="C640" s="444"/>
      <c r="D640" s="383"/>
      <c r="E640" s="354" t="s">
        <v>538</v>
      </c>
      <c r="F640" s="388">
        <v>1</v>
      </c>
      <c r="G640" s="1372" t="s">
        <v>1023</v>
      </c>
      <c r="H640" s="1312"/>
      <c r="I640" s="1312"/>
      <c r="J640" s="1312"/>
      <c r="K640" s="1312"/>
      <c r="L640" s="1312"/>
      <c r="M640" s="1312"/>
      <c r="N640" s="1312"/>
      <c r="O640" s="1312"/>
      <c r="P640" s="1312"/>
      <c r="Q640" s="1312"/>
      <c r="R640" s="1312"/>
      <c r="S640" s="1312"/>
      <c r="T640" s="1312"/>
      <c r="U640" s="1312"/>
      <c r="V640" s="1312"/>
      <c r="W640" s="1312"/>
      <c r="X640" s="1312"/>
      <c r="Y640" s="1312"/>
      <c r="Z640" s="1312"/>
      <c r="AA640" s="1312"/>
      <c r="AB640" s="1312"/>
      <c r="AC640" s="261"/>
      <c r="AD640" s="270" t="s">
        <v>530</v>
      </c>
      <c r="AE640" s="262"/>
      <c r="AF640" s="272" t="str">
        <f t="shared" ref="AF640:AF645" si="216">IF(AD640="A","Sempurna",IF(AD640="A-","mendekati sempurna",IF(AD640="B+","Baik sekali",IF(AD640="B","Baik",IF(AD640="B-","Memadai, hampir baik",IF(AD640="C+","Memadai, cukup plus",IF(AD640="C","Cukup",IF(AD640="D","Kurang","Tak ada bukti kinerja"))))))))</f>
        <v>Baik sekali</v>
      </c>
      <c r="AG640" s="271"/>
      <c r="AH640" s="271"/>
      <c r="AI640" s="271"/>
      <c r="AJ640" s="262"/>
      <c r="AK640" s="263">
        <f t="shared" ref="AK640:AK644" si="217">COUNTA(G640)</f>
        <v>1</v>
      </c>
      <c r="AL640" s="263">
        <f t="shared" si="6"/>
        <v>3.33</v>
      </c>
      <c r="AM640" s="263">
        <f t="shared" ref="AM640:AM644" si="218">AK640*AL640</f>
        <v>3.33</v>
      </c>
      <c r="AN640" s="87"/>
      <c r="AO640" s="87"/>
      <c r="AP640" s="87"/>
      <c r="AQ640" s="87"/>
      <c r="AR640" s="87"/>
      <c r="AS640" s="19"/>
      <c r="AT640" s="19"/>
      <c r="AU640" s="19"/>
      <c r="AV640" s="19"/>
      <c r="AW640" s="19"/>
      <c r="AX640" s="19"/>
      <c r="AY640" s="19"/>
      <c r="AZ640" s="19"/>
      <c r="BA640" s="19"/>
      <c r="BB640" s="19"/>
      <c r="BC640" s="19"/>
      <c r="BD640" s="19"/>
      <c r="BE640" s="19"/>
      <c r="BF640" s="19"/>
      <c r="BG640" s="19"/>
      <c r="BH640" s="19"/>
      <c r="BI640" s="19"/>
      <c r="BJ640" s="19"/>
      <c r="BK640" s="19"/>
      <c r="BL640" s="19"/>
    </row>
    <row r="641" spans="1:64" ht="21.75" customHeight="1">
      <c r="A641" s="83"/>
      <c r="B641" s="83"/>
      <c r="C641" s="444"/>
      <c r="D641" s="383"/>
      <c r="E641" s="394"/>
      <c r="F641" s="239">
        <v>2</v>
      </c>
      <c r="G641" s="1371" t="s">
        <v>1024</v>
      </c>
      <c r="H641" s="1287"/>
      <c r="I641" s="1287"/>
      <c r="J641" s="1287"/>
      <c r="K641" s="1287"/>
      <c r="L641" s="1287"/>
      <c r="M641" s="1287"/>
      <c r="N641" s="1287"/>
      <c r="O641" s="1287"/>
      <c r="P641" s="1287"/>
      <c r="Q641" s="1287"/>
      <c r="R641" s="1287"/>
      <c r="S641" s="1287"/>
      <c r="T641" s="1287"/>
      <c r="U641" s="1287"/>
      <c r="V641" s="1287"/>
      <c r="W641" s="1287"/>
      <c r="X641" s="1287"/>
      <c r="Y641" s="1287"/>
      <c r="Z641" s="1287"/>
      <c r="AA641" s="1287"/>
      <c r="AB641" s="1287"/>
      <c r="AC641" s="300"/>
      <c r="AD641" s="270" t="s">
        <v>530</v>
      </c>
      <c r="AE641" s="262"/>
      <c r="AF641" s="272" t="str">
        <f t="shared" si="216"/>
        <v>Baik sekali</v>
      </c>
      <c r="AG641" s="271"/>
      <c r="AH641" s="271"/>
      <c r="AI641" s="271"/>
      <c r="AJ641" s="262"/>
      <c r="AK641" s="263">
        <f t="shared" si="217"/>
        <v>1</v>
      </c>
      <c r="AL641" s="263">
        <f t="shared" si="6"/>
        <v>3.33</v>
      </c>
      <c r="AM641" s="263">
        <f t="shared" si="218"/>
        <v>3.33</v>
      </c>
      <c r="AN641" s="87"/>
      <c r="AO641" s="87"/>
      <c r="AP641" s="87"/>
      <c r="AQ641" s="87"/>
      <c r="AR641" s="87"/>
      <c r="AS641" s="19"/>
      <c r="AT641" s="19"/>
      <c r="AU641" s="19"/>
      <c r="AV641" s="19"/>
      <c r="AW641" s="19"/>
      <c r="AX641" s="19"/>
      <c r="AY641" s="19"/>
      <c r="AZ641" s="19"/>
      <c r="BA641" s="19"/>
      <c r="BB641" s="19"/>
      <c r="BC641" s="19"/>
      <c r="BD641" s="19"/>
      <c r="BE641" s="19"/>
      <c r="BF641" s="19"/>
      <c r="BG641" s="19"/>
      <c r="BH641" s="19"/>
      <c r="BI641" s="19"/>
      <c r="BJ641" s="19"/>
      <c r="BK641" s="19"/>
      <c r="BL641" s="19"/>
    </row>
    <row r="642" spans="1:64" ht="30" customHeight="1">
      <c r="A642" s="83"/>
      <c r="B642" s="83"/>
      <c r="C642" s="444"/>
      <c r="D642" s="388"/>
      <c r="E642" s="421"/>
      <c r="F642" s="239">
        <v>3</v>
      </c>
      <c r="G642" s="1371" t="s">
        <v>1025</v>
      </c>
      <c r="H642" s="1287"/>
      <c r="I642" s="1287"/>
      <c r="J642" s="1287"/>
      <c r="K642" s="1287"/>
      <c r="L642" s="1287"/>
      <c r="M642" s="1287"/>
      <c r="N642" s="1287"/>
      <c r="O642" s="1287"/>
      <c r="P642" s="1287"/>
      <c r="Q642" s="1287"/>
      <c r="R642" s="1287"/>
      <c r="S642" s="1287"/>
      <c r="T642" s="1287"/>
      <c r="U642" s="1287"/>
      <c r="V642" s="1287"/>
      <c r="W642" s="1287"/>
      <c r="X642" s="1287"/>
      <c r="Y642" s="1287"/>
      <c r="Z642" s="1287"/>
      <c r="AA642" s="1287"/>
      <c r="AB642" s="1287"/>
      <c r="AC642" s="261"/>
      <c r="AD642" s="270" t="s">
        <v>4</v>
      </c>
      <c r="AE642" s="262"/>
      <c r="AF642" s="272" t="str">
        <f t="shared" si="216"/>
        <v>Sempurna</v>
      </c>
      <c r="AG642" s="271"/>
      <c r="AH642" s="271"/>
      <c r="AI642" s="271"/>
      <c r="AJ642" s="262"/>
      <c r="AK642" s="263">
        <f t="shared" si="217"/>
        <v>1</v>
      </c>
      <c r="AL642" s="263">
        <f t="shared" si="6"/>
        <v>4</v>
      </c>
      <c r="AM642" s="263">
        <f t="shared" si="218"/>
        <v>4</v>
      </c>
      <c r="AN642" s="87"/>
      <c r="AO642" s="87"/>
      <c r="AP642" s="87"/>
      <c r="AQ642" s="87"/>
      <c r="AR642" s="87"/>
      <c r="AS642" s="19"/>
      <c r="AT642" s="19"/>
      <c r="AU642" s="19"/>
      <c r="AV642" s="19"/>
      <c r="AW642" s="19"/>
      <c r="AX642" s="19"/>
      <c r="AY642" s="19"/>
      <c r="AZ642" s="19"/>
      <c r="BA642" s="19"/>
      <c r="BB642" s="19"/>
      <c r="BC642" s="19"/>
      <c r="BD642" s="19"/>
      <c r="BE642" s="19"/>
      <c r="BF642" s="19"/>
      <c r="BG642" s="19"/>
      <c r="BH642" s="19"/>
      <c r="BI642" s="19"/>
      <c r="BJ642" s="19"/>
      <c r="BK642" s="19"/>
      <c r="BL642" s="19"/>
    </row>
    <row r="643" spans="1:64" ht="21.75" hidden="1" customHeight="1">
      <c r="A643" s="83"/>
      <c r="B643" s="83"/>
      <c r="C643" s="444"/>
      <c r="D643" s="383"/>
      <c r="E643" s="394"/>
      <c r="F643" s="388"/>
      <c r="G643" s="1372"/>
      <c r="H643" s="1312"/>
      <c r="I643" s="1312"/>
      <c r="J643" s="1312"/>
      <c r="K643" s="1312"/>
      <c r="L643" s="1312"/>
      <c r="M643" s="1312"/>
      <c r="N643" s="1312"/>
      <c r="O643" s="1312"/>
      <c r="P643" s="1312"/>
      <c r="Q643" s="1312"/>
      <c r="R643" s="1312"/>
      <c r="S643" s="1312"/>
      <c r="T643" s="1312"/>
      <c r="U643" s="1312"/>
      <c r="V643" s="1312"/>
      <c r="W643" s="1312"/>
      <c r="X643" s="1312"/>
      <c r="Y643" s="1312"/>
      <c r="Z643" s="1312"/>
      <c r="AA643" s="1312"/>
      <c r="AB643" s="1312"/>
      <c r="AC643" s="300"/>
      <c r="AD643" s="270" t="s">
        <v>7</v>
      </c>
      <c r="AE643" s="262"/>
      <c r="AF643" s="272" t="str">
        <f t="shared" si="216"/>
        <v>Baik</v>
      </c>
      <c r="AG643" s="271"/>
      <c r="AH643" s="271"/>
      <c r="AI643" s="271"/>
      <c r="AJ643" s="262"/>
      <c r="AK643" s="263">
        <f t="shared" si="217"/>
        <v>0</v>
      </c>
      <c r="AL643" s="263">
        <f t="shared" si="6"/>
        <v>3</v>
      </c>
      <c r="AM643" s="263">
        <f t="shared" si="218"/>
        <v>0</v>
      </c>
      <c r="AN643" s="87"/>
      <c r="AO643" s="87"/>
      <c r="AP643" s="87"/>
      <c r="AQ643" s="87"/>
      <c r="AR643" s="87"/>
      <c r="AS643" s="19"/>
      <c r="AT643" s="19"/>
      <c r="AU643" s="19"/>
      <c r="AV643" s="19"/>
      <c r="AW643" s="19"/>
      <c r="AX643" s="19"/>
      <c r="AY643" s="19"/>
      <c r="AZ643" s="19"/>
      <c r="BA643" s="19"/>
      <c r="BB643" s="19"/>
      <c r="BC643" s="19"/>
      <c r="BD643" s="19"/>
      <c r="BE643" s="19"/>
      <c r="BF643" s="19"/>
      <c r="BG643" s="19"/>
      <c r="BH643" s="19"/>
      <c r="BI643" s="19"/>
      <c r="BJ643" s="19"/>
      <c r="BK643" s="19"/>
      <c r="BL643" s="19"/>
    </row>
    <row r="644" spans="1:64" ht="21.75" hidden="1" customHeight="1">
      <c r="A644" s="83"/>
      <c r="B644" s="83"/>
      <c r="C644" s="444"/>
      <c r="D644" s="383"/>
      <c r="E644" s="394"/>
      <c r="F644" s="239"/>
      <c r="G644" s="1371"/>
      <c r="H644" s="1287"/>
      <c r="I644" s="1287"/>
      <c r="J644" s="1287"/>
      <c r="K644" s="1287"/>
      <c r="L644" s="1287"/>
      <c r="M644" s="1287"/>
      <c r="N644" s="1287"/>
      <c r="O644" s="1287"/>
      <c r="P644" s="1287"/>
      <c r="Q644" s="1287"/>
      <c r="R644" s="1287"/>
      <c r="S644" s="1287"/>
      <c r="T644" s="1287"/>
      <c r="U644" s="1287"/>
      <c r="V644" s="1287"/>
      <c r="W644" s="1287"/>
      <c r="X644" s="1287"/>
      <c r="Y644" s="1287"/>
      <c r="Z644" s="1287"/>
      <c r="AA644" s="1287"/>
      <c r="AB644" s="1287"/>
      <c r="AC644" s="261"/>
      <c r="AD644" s="270" t="s">
        <v>7</v>
      </c>
      <c r="AE644" s="262"/>
      <c r="AF644" s="272" t="str">
        <f t="shared" si="216"/>
        <v>Baik</v>
      </c>
      <c r="AG644" s="271"/>
      <c r="AH644" s="271"/>
      <c r="AI644" s="271"/>
      <c r="AJ644" s="262"/>
      <c r="AK644" s="263">
        <f t="shared" si="217"/>
        <v>0</v>
      </c>
      <c r="AL644" s="263">
        <f t="shared" si="6"/>
        <v>3</v>
      </c>
      <c r="AM644" s="263">
        <f t="shared" si="218"/>
        <v>0</v>
      </c>
      <c r="AN644" s="87"/>
      <c r="AO644" s="87"/>
      <c r="AP644" s="87"/>
      <c r="AQ644" s="87"/>
      <c r="AR644" s="87"/>
      <c r="AS644" s="19"/>
      <c r="AT644" s="19"/>
      <c r="AU644" s="19"/>
      <c r="AV644" s="19"/>
      <c r="AW644" s="19"/>
      <c r="AX644" s="19"/>
      <c r="AY644" s="19"/>
      <c r="AZ644" s="19"/>
      <c r="BA644" s="19"/>
      <c r="BB644" s="19"/>
      <c r="BC644" s="19"/>
      <c r="BD644" s="19"/>
      <c r="BE644" s="19"/>
      <c r="BF644" s="19"/>
      <c r="BG644" s="19"/>
      <c r="BH644" s="19"/>
      <c r="BI644" s="19"/>
      <c r="BJ644" s="19"/>
      <c r="BK644" s="19"/>
      <c r="BL644" s="19"/>
    </row>
    <row r="645" spans="1:64" ht="18" hidden="1" customHeight="1">
      <c r="A645" s="83"/>
      <c r="B645" s="83"/>
      <c r="C645" s="444"/>
      <c r="D645" s="383"/>
      <c r="E645" s="394"/>
      <c r="F645" s="520"/>
      <c r="G645" s="1373"/>
      <c r="H645" s="1309"/>
      <c r="I645" s="1309"/>
      <c r="J645" s="1309"/>
      <c r="K645" s="1309"/>
      <c r="L645" s="1309"/>
      <c r="M645" s="1309"/>
      <c r="N645" s="1309"/>
      <c r="O645" s="1309"/>
      <c r="P645" s="1309"/>
      <c r="Q645" s="1309"/>
      <c r="R645" s="1309"/>
      <c r="S645" s="1309"/>
      <c r="T645" s="1309"/>
      <c r="U645" s="1309"/>
      <c r="V645" s="1309"/>
      <c r="W645" s="1309"/>
      <c r="X645" s="1309"/>
      <c r="Y645" s="1309"/>
      <c r="Z645" s="1309"/>
      <c r="AA645" s="1309"/>
      <c r="AB645" s="1309"/>
      <c r="AC645" s="290"/>
      <c r="AD645" s="270" t="s">
        <v>7</v>
      </c>
      <c r="AE645" s="262"/>
      <c r="AF645" s="272" t="str">
        <f t="shared" si="216"/>
        <v>Baik</v>
      </c>
      <c r="AG645" s="271"/>
      <c r="AH645" s="271"/>
      <c r="AI645" s="271"/>
      <c r="AJ645" s="262"/>
      <c r="AK645" s="263">
        <f>SUM(AK640:AK644)</f>
        <v>3</v>
      </c>
      <c r="AL645" s="263">
        <f t="shared" si="6"/>
        <v>3</v>
      </c>
      <c r="AM645" s="263">
        <f>SUM(AM640:AM644)</f>
        <v>10.66</v>
      </c>
      <c r="AN645" s="337">
        <f>AM645/(AK645*4)*(100)</f>
        <v>88.833333333333329</v>
      </c>
      <c r="AO645" s="531">
        <f>IF(AN645&gt;79,2,IF(AN645&gt;=33,1,0))</f>
        <v>2</v>
      </c>
      <c r="AP645" s="87"/>
      <c r="AQ645" s="87"/>
      <c r="AR645" s="87"/>
      <c r="AS645" s="19"/>
      <c r="AT645" s="19"/>
      <c r="AU645" s="19"/>
      <c r="AV645" s="19"/>
      <c r="AW645" s="19"/>
      <c r="AX645" s="19"/>
      <c r="AY645" s="19"/>
      <c r="AZ645" s="19"/>
      <c r="BA645" s="19"/>
      <c r="BB645" s="19"/>
      <c r="BC645" s="19"/>
      <c r="BD645" s="19"/>
      <c r="BE645" s="19"/>
      <c r="BF645" s="19"/>
      <c r="BG645" s="19"/>
      <c r="BH645" s="19"/>
      <c r="BI645" s="19"/>
      <c r="BJ645" s="19"/>
      <c r="BK645" s="19"/>
      <c r="BL645" s="19"/>
    </row>
    <row r="646" spans="1:64" ht="33.75" customHeight="1">
      <c r="A646" s="83"/>
      <c r="B646" s="83"/>
      <c r="C646" s="444"/>
      <c r="D646" s="297" t="s">
        <v>1026</v>
      </c>
      <c r="E646" s="1374" t="s">
        <v>1027</v>
      </c>
      <c r="F646" s="1287"/>
      <c r="G646" s="1287"/>
      <c r="H646" s="1287"/>
      <c r="I646" s="1287"/>
      <c r="J646" s="1287"/>
      <c r="K646" s="1287"/>
      <c r="L646" s="1287"/>
      <c r="M646" s="1287"/>
      <c r="N646" s="1287"/>
      <c r="O646" s="1287"/>
      <c r="P646" s="1287"/>
      <c r="Q646" s="1287"/>
      <c r="R646" s="1287"/>
      <c r="S646" s="1287"/>
      <c r="T646" s="1287"/>
      <c r="U646" s="1287"/>
      <c r="V646" s="1287"/>
      <c r="W646" s="1287"/>
      <c r="X646" s="1287"/>
      <c r="Y646" s="1287"/>
      <c r="Z646" s="1287"/>
      <c r="AA646" s="1287"/>
      <c r="AB646" s="1287"/>
      <c r="AC646" s="319"/>
      <c r="AD646" s="270"/>
      <c r="AE646" s="273"/>
      <c r="AF646" s="271"/>
      <c r="AG646" s="271"/>
      <c r="AH646" s="271"/>
      <c r="AI646" s="271"/>
      <c r="AJ646" s="262"/>
      <c r="AK646" s="263"/>
      <c r="AL646" s="263" t="str">
        <f t="shared" si="6"/>
        <v>0</v>
      </c>
      <c r="AM646" s="263"/>
      <c r="AN646" s="87"/>
      <c r="AO646" s="87"/>
      <c r="AP646" s="87"/>
      <c r="AQ646" s="87"/>
      <c r="AR646" s="87"/>
      <c r="AS646" s="19"/>
      <c r="AT646" s="19"/>
      <c r="AU646" s="19"/>
      <c r="AV646" s="19"/>
      <c r="AW646" s="19"/>
      <c r="AX646" s="19"/>
      <c r="AY646" s="19"/>
      <c r="AZ646" s="19"/>
      <c r="BA646" s="19"/>
      <c r="BB646" s="19"/>
      <c r="BC646" s="19"/>
      <c r="BD646" s="19"/>
      <c r="BE646" s="19"/>
      <c r="BF646" s="19"/>
      <c r="BG646" s="19"/>
      <c r="BH646" s="19"/>
      <c r="BI646" s="19"/>
      <c r="BJ646" s="19"/>
      <c r="BK646" s="19"/>
      <c r="BL646" s="19"/>
    </row>
    <row r="647" spans="1:64" ht="21.75" customHeight="1">
      <c r="A647" s="19"/>
      <c r="B647" s="19"/>
      <c r="C647" s="287"/>
      <c r="D647" s="383"/>
      <c r="E647" s="354" t="s">
        <v>538</v>
      </c>
      <c r="F647" s="388">
        <v>1</v>
      </c>
      <c r="G647" s="1372" t="s">
        <v>1028</v>
      </c>
      <c r="H647" s="1312"/>
      <c r="I647" s="1312"/>
      <c r="J647" s="1312"/>
      <c r="K647" s="1312"/>
      <c r="L647" s="1312"/>
      <c r="M647" s="1312"/>
      <c r="N647" s="1312"/>
      <c r="O647" s="1312"/>
      <c r="P647" s="1312"/>
      <c r="Q647" s="1312"/>
      <c r="R647" s="1312"/>
      <c r="S647" s="1312"/>
      <c r="T647" s="1312"/>
      <c r="U647" s="1312"/>
      <c r="V647" s="1312"/>
      <c r="W647" s="1312"/>
      <c r="X647" s="1312"/>
      <c r="Y647" s="1312"/>
      <c r="Z647" s="1312"/>
      <c r="AA647" s="1312"/>
      <c r="AB647" s="1312"/>
      <c r="AC647" s="532"/>
      <c r="AD647" s="270" t="s">
        <v>7</v>
      </c>
      <c r="AE647" s="262"/>
      <c r="AF647" s="272" t="str">
        <f t="shared" ref="AF647:AF653" si="219">IF(AD647="A","Sempurna",IF(AD647="A-","mendekati sempurna",IF(AD647="B+","Baik sekali",IF(AD647="B","Baik",IF(AD647="B-","Memadai, hampir baik",IF(AD647="C+","Memadai, cukup plus",IF(AD647="C","Cukup",IF(AD647="D","Kurang","Tak ada bukti kinerja"))))))))</f>
        <v>Baik</v>
      </c>
      <c r="AG647" s="271"/>
      <c r="AH647" s="271"/>
      <c r="AI647" s="271"/>
      <c r="AJ647" s="262"/>
      <c r="AK647" s="263">
        <f t="shared" ref="AK647:AK652" si="220">COUNTA(G647)</f>
        <v>1</v>
      </c>
      <c r="AL647" s="263">
        <f t="shared" si="6"/>
        <v>3</v>
      </c>
      <c r="AM647" s="263">
        <f t="shared" ref="AM647:AM652" si="221">AK647*AL647</f>
        <v>3</v>
      </c>
      <c r="AN647" s="87"/>
      <c r="AO647" s="87"/>
      <c r="AP647" s="87"/>
      <c r="AQ647" s="87"/>
      <c r="AR647" s="87"/>
      <c r="AS647" s="19"/>
      <c r="AT647" s="19"/>
      <c r="AU647" s="19"/>
      <c r="AV647" s="19"/>
      <c r="AW647" s="19"/>
      <c r="AX647" s="19"/>
      <c r="AY647" s="19"/>
      <c r="AZ647" s="19"/>
      <c r="BA647" s="19"/>
      <c r="BB647" s="19"/>
      <c r="BC647" s="19"/>
      <c r="BD647" s="19"/>
      <c r="BE647" s="19"/>
      <c r="BF647" s="19"/>
      <c r="BG647" s="19"/>
      <c r="BH647" s="19"/>
      <c r="BI647" s="19"/>
      <c r="BJ647" s="19"/>
      <c r="BK647" s="19"/>
      <c r="BL647" s="19"/>
    </row>
    <row r="648" spans="1:64" ht="21.75" customHeight="1">
      <c r="A648" s="19"/>
      <c r="B648" s="19"/>
      <c r="C648" s="287"/>
      <c r="D648" s="383"/>
      <c r="E648" s="394"/>
      <c r="F648" s="239">
        <v>2</v>
      </c>
      <c r="G648" s="1371" t="s">
        <v>1029</v>
      </c>
      <c r="H648" s="1287"/>
      <c r="I648" s="1287"/>
      <c r="J648" s="1287"/>
      <c r="K648" s="1287"/>
      <c r="L648" s="1287"/>
      <c r="M648" s="1287"/>
      <c r="N648" s="1287"/>
      <c r="O648" s="1287"/>
      <c r="P648" s="1287"/>
      <c r="Q648" s="1287"/>
      <c r="R648" s="1287"/>
      <c r="S648" s="1287"/>
      <c r="T648" s="1287"/>
      <c r="U648" s="1287"/>
      <c r="V648" s="1287"/>
      <c r="W648" s="1287"/>
      <c r="X648" s="1287"/>
      <c r="Y648" s="1287"/>
      <c r="Z648" s="1287"/>
      <c r="AA648" s="1287"/>
      <c r="AB648" s="1287"/>
      <c r="AC648" s="261"/>
      <c r="AD648" s="270" t="s">
        <v>7</v>
      </c>
      <c r="AE648" s="262"/>
      <c r="AF648" s="272" t="str">
        <f t="shared" si="219"/>
        <v>Baik</v>
      </c>
      <c r="AG648" s="271"/>
      <c r="AH648" s="271"/>
      <c r="AI648" s="271"/>
      <c r="AJ648" s="262"/>
      <c r="AK648" s="263">
        <f t="shared" si="220"/>
        <v>1</v>
      </c>
      <c r="AL648" s="263">
        <f t="shared" si="6"/>
        <v>3</v>
      </c>
      <c r="AM648" s="263">
        <f t="shared" si="221"/>
        <v>3</v>
      </c>
      <c r="AN648" s="87"/>
      <c r="AO648" s="87"/>
      <c r="AP648" s="87"/>
      <c r="AQ648" s="87"/>
      <c r="AR648" s="87"/>
      <c r="AS648" s="19"/>
      <c r="AT648" s="19"/>
      <c r="AU648" s="19"/>
      <c r="AV648" s="19"/>
      <c r="AW648" s="19"/>
      <c r="AX648" s="19"/>
      <c r="AY648" s="19"/>
      <c r="AZ648" s="19"/>
      <c r="BA648" s="19"/>
      <c r="BB648" s="19"/>
      <c r="BC648" s="19"/>
      <c r="BD648" s="19"/>
      <c r="BE648" s="19"/>
      <c r="BF648" s="19"/>
      <c r="BG648" s="19"/>
      <c r="BH648" s="19"/>
      <c r="BI648" s="19"/>
      <c r="BJ648" s="19"/>
      <c r="BK648" s="19"/>
      <c r="BL648" s="19"/>
    </row>
    <row r="649" spans="1:64" ht="21.75" customHeight="1">
      <c r="A649" s="19"/>
      <c r="B649" s="19"/>
      <c r="C649" s="287"/>
      <c r="D649" s="383"/>
      <c r="E649" s="394"/>
      <c r="F649" s="239">
        <v>3</v>
      </c>
      <c r="G649" s="1371" t="s">
        <v>1030</v>
      </c>
      <c r="H649" s="1287"/>
      <c r="I649" s="1287"/>
      <c r="J649" s="1287"/>
      <c r="K649" s="1287"/>
      <c r="L649" s="1287"/>
      <c r="M649" s="1287"/>
      <c r="N649" s="1287"/>
      <c r="O649" s="1287"/>
      <c r="P649" s="1287"/>
      <c r="Q649" s="1287"/>
      <c r="R649" s="1287"/>
      <c r="S649" s="1287"/>
      <c r="T649" s="1287"/>
      <c r="U649" s="1287"/>
      <c r="V649" s="1287"/>
      <c r="W649" s="1287"/>
      <c r="X649" s="1287"/>
      <c r="Y649" s="1287"/>
      <c r="Z649" s="1287"/>
      <c r="AA649" s="1287"/>
      <c r="AB649" s="1287"/>
      <c r="AC649" s="261"/>
      <c r="AD649" s="270" t="s">
        <v>7</v>
      </c>
      <c r="AE649" s="262"/>
      <c r="AF649" s="272" t="str">
        <f t="shared" si="219"/>
        <v>Baik</v>
      </c>
      <c r="AG649" s="271"/>
      <c r="AH649" s="271"/>
      <c r="AI649" s="271"/>
      <c r="AJ649" s="262"/>
      <c r="AK649" s="263">
        <f t="shared" si="220"/>
        <v>1</v>
      </c>
      <c r="AL649" s="263">
        <f t="shared" si="6"/>
        <v>3</v>
      </c>
      <c r="AM649" s="263">
        <f t="shared" si="221"/>
        <v>3</v>
      </c>
      <c r="AN649" s="87"/>
      <c r="AO649" s="87"/>
      <c r="AP649" s="87"/>
      <c r="AQ649" s="87"/>
      <c r="AR649" s="87"/>
      <c r="AS649" s="19"/>
      <c r="AT649" s="19"/>
      <c r="AU649" s="19"/>
      <c r="AV649" s="19"/>
      <c r="AW649" s="19"/>
      <c r="AX649" s="19"/>
      <c r="AY649" s="19"/>
      <c r="AZ649" s="19"/>
      <c r="BA649" s="19"/>
      <c r="BB649" s="19"/>
      <c r="BC649" s="19"/>
      <c r="BD649" s="19"/>
      <c r="BE649" s="19"/>
      <c r="BF649" s="19"/>
      <c r="BG649" s="19"/>
      <c r="BH649" s="19"/>
      <c r="BI649" s="19"/>
      <c r="BJ649" s="19"/>
      <c r="BK649" s="19"/>
      <c r="BL649" s="19"/>
    </row>
    <row r="650" spans="1:64" ht="30" customHeight="1">
      <c r="A650" s="19"/>
      <c r="B650" s="19"/>
      <c r="C650" s="287"/>
      <c r="D650" s="383"/>
      <c r="E650" s="394"/>
      <c r="F650" s="388">
        <v>4</v>
      </c>
      <c r="G650" s="1372" t="s">
        <v>1031</v>
      </c>
      <c r="H650" s="1312"/>
      <c r="I650" s="1312"/>
      <c r="J650" s="1312"/>
      <c r="K650" s="1312"/>
      <c r="L650" s="1312"/>
      <c r="M650" s="1312"/>
      <c r="N650" s="1312"/>
      <c r="O650" s="1312"/>
      <c r="P650" s="1312"/>
      <c r="Q650" s="1312"/>
      <c r="R650" s="1312"/>
      <c r="S650" s="1312"/>
      <c r="T650" s="1312"/>
      <c r="U650" s="1312"/>
      <c r="V650" s="1312"/>
      <c r="W650" s="1312"/>
      <c r="X650" s="1312"/>
      <c r="Y650" s="1312"/>
      <c r="Z650" s="1312"/>
      <c r="AA650" s="1312"/>
      <c r="AB650" s="1312"/>
      <c r="AC650" s="300"/>
      <c r="AD650" s="270" t="s">
        <v>7</v>
      </c>
      <c r="AE650" s="262"/>
      <c r="AF650" s="272" t="str">
        <f t="shared" si="219"/>
        <v>Baik</v>
      </c>
      <c r="AG650" s="271"/>
      <c r="AH650" s="271"/>
      <c r="AI650" s="271"/>
      <c r="AJ650" s="262"/>
      <c r="AK650" s="263">
        <f t="shared" si="220"/>
        <v>1</v>
      </c>
      <c r="AL650" s="263">
        <f t="shared" si="6"/>
        <v>3</v>
      </c>
      <c r="AM650" s="263">
        <f t="shared" si="221"/>
        <v>3</v>
      </c>
      <c r="AN650" s="87"/>
      <c r="AO650" s="87"/>
      <c r="AP650" s="87"/>
      <c r="AQ650" s="87"/>
      <c r="AR650" s="87"/>
      <c r="AS650" s="19"/>
      <c r="AT650" s="19"/>
      <c r="AU650" s="19"/>
      <c r="AV650" s="19"/>
      <c r="AW650" s="19"/>
      <c r="AX650" s="19"/>
      <c r="AY650" s="19"/>
      <c r="AZ650" s="19"/>
      <c r="BA650" s="19"/>
      <c r="BB650" s="19"/>
      <c r="BC650" s="19"/>
      <c r="BD650" s="19"/>
      <c r="BE650" s="19"/>
      <c r="BF650" s="19"/>
      <c r="BG650" s="19"/>
      <c r="BH650" s="19"/>
      <c r="BI650" s="19"/>
      <c r="BJ650" s="19"/>
      <c r="BK650" s="19"/>
      <c r="BL650" s="19"/>
    </row>
    <row r="651" spans="1:64" ht="21.75" hidden="1" customHeight="1">
      <c r="A651" s="19"/>
      <c r="B651" s="19"/>
      <c r="C651" s="287"/>
      <c r="D651" s="383"/>
      <c r="E651" s="394"/>
      <c r="F651" s="239"/>
      <c r="G651" s="1371"/>
      <c r="H651" s="1287"/>
      <c r="I651" s="1287"/>
      <c r="J651" s="1287"/>
      <c r="K651" s="1287"/>
      <c r="L651" s="1287"/>
      <c r="M651" s="1287"/>
      <c r="N651" s="1287"/>
      <c r="O651" s="1287"/>
      <c r="P651" s="1287"/>
      <c r="Q651" s="1287"/>
      <c r="R651" s="1287"/>
      <c r="S651" s="1287"/>
      <c r="T651" s="1287"/>
      <c r="U651" s="1287"/>
      <c r="V651" s="1287"/>
      <c r="W651" s="1287"/>
      <c r="X651" s="1287"/>
      <c r="Y651" s="1287"/>
      <c r="Z651" s="1287"/>
      <c r="AA651" s="1287"/>
      <c r="AB651" s="442"/>
      <c r="AC651" s="443"/>
      <c r="AD651" s="270" t="s">
        <v>7</v>
      </c>
      <c r="AE651" s="262"/>
      <c r="AF651" s="272" t="str">
        <f t="shared" si="219"/>
        <v>Baik</v>
      </c>
      <c r="AG651" s="271"/>
      <c r="AH651" s="271"/>
      <c r="AI651" s="271"/>
      <c r="AJ651" s="262"/>
      <c r="AK651" s="263">
        <f t="shared" si="220"/>
        <v>0</v>
      </c>
      <c r="AL651" s="263">
        <f t="shared" si="6"/>
        <v>3</v>
      </c>
      <c r="AM651" s="263">
        <f t="shared" si="221"/>
        <v>0</v>
      </c>
      <c r="AN651" s="87"/>
      <c r="AO651" s="87"/>
      <c r="AP651" s="87"/>
      <c r="AQ651" s="87"/>
      <c r="AR651" s="87"/>
      <c r="AS651" s="19"/>
      <c r="AT651" s="19"/>
      <c r="AU651" s="19"/>
      <c r="AV651" s="19"/>
      <c r="AW651" s="19"/>
      <c r="AX651" s="19"/>
      <c r="AY651" s="19"/>
      <c r="AZ651" s="19"/>
      <c r="BA651" s="19"/>
      <c r="BB651" s="19"/>
      <c r="BC651" s="19"/>
      <c r="BD651" s="19"/>
      <c r="BE651" s="19"/>
      <c r="BF651" s="19"/>
      <c r="BG651" s="19"/>
      <c r="BH651" s="19"/>
      <c r="BI651" s="19"/>
      <c r="BJ651" s="19"/>
      <c r="BK651" s="19"/>
      <c r="BL651" s="19"/>
    </row>
    <row r="652" spans="1:64" ht="21.75" hidden="1" customHeight="1">
      <c r="A652" s="19"/>
      <c r="B652" s="19"/>
      <c r="C652" s="533"/>
      <c r="D652" s="388"/>
      <c r="E652" s="421"/>
      <c r="F652" s="388"/>
      <c r="G652" s="1372"/>
      <c r="H652" s="1312"/>
      <c r="I652" s="1312"/>
      <c r="J652" s="1312"/>
      <c r="K652" s="1312"/>
      <c r="L652" s="1312"/>
      <c r="M652" s="1312"/>
      <c r="N652" s="1312"/>
      <c r="O652" s="1312"/>
      <c r="P652" s="1312"/>
      <c r="Q652" s="1312"/>
      <c r="R652" s="1312"/>
      <c r="S652" s="1312"/>
      <c r="T652" s="1312"/>
      <c r="U652" s="1312"/>
      <c r="V652" s="1312"/>
      <c r="W652" s="1312"/>
      <c r="X652" s="1312"/>
      <c r="Y652" s="1312"/>
      <c r="Z652" s="1312"/>
      <c r="AA652" s="1312"/>
      <c r="AB652" s="442"/>
      <c r="AC652" s="443"/>
      <c r="AD652" s="270" t="s">
        <v>7</v>
      </c>
      <c r="AE652" s="262"/>
      <c r="AF652" s="272" t="str">
        <f t="shared" si="219"/>
        <v>Baik</v>
      </c>
      <c r="AG652" s="271"/>
      <c r="AH652" s="271"/>
      <c r="AI652" s="271"/>
      <c r="AJ652" s="262"/>
      <c r="AK652" s="263">
        <f t="shared" si="220"/>
        <v>0</v>
      </c>
      <c r="AL652" s="263">
        <f t="shared" si="6"/>
        <v>3</v>
      </c>
      <c r="AM652" s="263">
        <f t="shared" si="221"/>
        <v>0</v>
      </c>
      <c r="AN652" s="87"/>
      <c r="AO652" s="87"/>
      <c r="AP652" s="87"/>
      <c r="AQ652" s="87"/>
      <c r="AR652" s="87"/>
      <c r="AS652" s="19"/>
      <c r="AT652" s="19"/>
      <c r="AU652" s="19"/>
      <c r="AV652" s="19"/>
      <c r="AW652" s="19"/>
      <c r="AX652" s="19"/>
      <c r="AY652" s="19"/>
      <c r="AZ652" s="19"/>
      <c r="BA652" s="19"/>
      <c r="BB652" s="19"/>
      <c r="BC652" s="19"/>
      <c r="BD652" s="19"/>
      <c r="BE652" s="19"/>
      <c r="BF652" s="19"/>
      <c r="BG652" s="19"/>
      <c r="BH652" s="19"/>
      <c r="BI652" s="19"/>
      <c r="BJ652" s="19"/>
      <c r="BK652" s="19"/>
      <c r="BL652" s="19"/>
    </row>
    <row r="653" spans="1:64" ht="18" hidden="1" customHeight="1">
      <c r="A653" s="19"/>
      <c r="B653" s="19"/>
      <c r="C653" s="287"/>
      <c r="D653" s="388"/>
      <c r="E653" s="394"/>
      <c r="F653" s="388"/>
      <c r="G653" s="1372"/>
      <c r="H653" s="1312"/>
      <c r="I653" s="1312"/>
      <c r="J653" s="1312"/>
      <c r="K653" s="1312"/>
      <c r="L653" s="1312"/>
      <c r="M653" s="1312"/>
      <c r="N653" s="1312"/>
      <c r="O653" s="1312"/>
      <c r="P653" s="1312"/>
      <c r="Q653" s="1312"/>
      <c r="R653" s="1312"/>
      <c r="S653" s="1312"/>
      <c r="T653" s="1312"/>
      <c r="U653" s="1312"/>
      <c r="V653" s="1312"/>
      <c r="W653" s="1312"/>
      <c r="X653" s="1312"/>
      <c r="Y653" s="1312"/>
      <c r="Z653" s="1312"/>
      <c r="AA653" s="1312"/>
      <c r="AB653" s="442"/>
      <c r="AC653" s="443"/>
      <c r="AD653" s="270" t="s">
        <v>7</v>
      </c>
      <c r="AE653" s="262"/>
      <c r="AF653" s="272" t="str">
        <f t="shared" si="219"/>
        <v>Baik</v>
      </c>
      <c r="AG653" s="271"/>
      <c r="AH653" s="271"/>
      <c r="AI653" s="271"/>
      <c r="AJ653" s="262"/>
      <c r="AK653" s="263">
        <f>SUM(AK647:AK652)</f>
        <v>4</v>
      </c>
      <c r="AL653" s="263">
        <f t="shared" si="6"/>
        <v>3</v>
      </c>
      <c r="AM653" s="263">
        <f>SUM(AM647:AM652)</f>
        <v>12</v>
      </c>
      <c r="AN653" s="337">
        <f>AM653/(AK653*4)*(100)</f>
        <v>75</v>
      </c>
      <c r="AO653" s="524">
        <f>IF(AN653&gt;=75,2,IF(AN653&gt;=33,1,0))</f>
        <v>2</v>
      </c>
      <c r="AP653" s="87"/>
      <c r="AQ653" s="87"/>
      <c r="AR653" s="87"/>
      <c r="AS653" s="19"/>
      <c r="AT653" s="19"/>
      <c r="AU653" s="19"/>
      <c r="AV653" s="19"/>
      <c r="AW653" s="19"/>
      <c r="AX653" s="19"/>
      <c r="AY653" s="19"/>
      <c r="AZ653" s="19"/>
      <c r="BA653" s="19"/>
      <c r="BB653" s="19"/>
      <c r="BC653" s="19"/>
      <c r="BD653" s="19"/>
      <c r="BE653" s="19"/>
      <c r="BF653" s="19"/>
      <c r="BG653" s="19"/>
      <c r="BH653" s="19"/>
      <c r="BI653" s="19"/>
      <c r="BJ653" s="19"/>
      <c r="BK653" s="19"/>
      <c r="BL653" s="19"/>
    </row>
    <row r="654" spans="1:64" ht="24" customHeight="1">
      <c r="A654" s="19"/>
      <c r="B654" s="460"/>
      <c r="C654" s="358" t="s">
        <v>1032</v>
      </c>
      <c r="D654" s="1376" t="s">
        <v>1033</v>
      </c>
      <c r="E654" s="1287"/>
      <c r="F654" s="1287"/>
      <c r="G654" s="1287"/>
      <c r="H654" s="1287"/>
      <c r="I654" s="1287"/>
      <c r="J654" s="1287"/>
      <c r="K654" s="1287"/>
      <c r="L654" s="1287"/>
      <c r="M654" s="1287"/>
      <c r="N654" s="1287"/>
      <c r="O654" s="1287"/>
      <c r="P654" s="1287"/>
      <c r="Q654" s="1287"/>
      <c r="R654" s="1287"/>
      <c r="S654" s="1287"/>
      <c r="T654" s="1287"/>
      <c r="U654" s="1287"/>
      <c r="V654" s="1287"/>
      <c r="W654" s="1287"/>
      <c r="X654" s="1287"/>
      <c r="Y654" s="1287"/>
      <c r="Z654" s="1287"/>
      <c r="AA654" s="1287"/>
      <c r="AB654" s="1287"/>
      <c r="AC654" s="461"/>
      <c r="AD654" s="270"/>
      <c r="AE654" s="273"/>
      <c r="AF654" s="271"/>
      <c r="AG654" s="271"/>
      <c r="AH654" s="271"/>
      <c r="AI654" s="271"/>
      <c r="AJ654" s="462"/>
      <c r="AK654" s="263"/>
      <c r="AL654" s="263" t="str">
        <f t="shared" si="6"/>
        <v>0</v>
      </c>
      <c r="AM654" s="263"/>
      <c r="AN654" s="87"/>
      <c r="AO654" s="87"/>
      <c r="AP654" s="87"/>
      <c r="AQ654" s="87"/>
      <c r="AR654" s="87"/>
      <c r="AS654" s="19"/>
      <c r="AT654" s="19"/>
      <c r="AU654" s="19"/>
      <c r="AV654" s="19"/>
      <c r="AW654" s="19"/>
      <c r="AX654" s="19"/>
      <c r="AY654" s="19"/>
      <c r="AZ654" s="19"/>
      <c r="BA654" s="19"/>
      <c r="BB654" s="19"/>
      <c r="BC654" s="19"/>
      <c r="BD654" s="19"/>
      <c r="BE654" s="19"/>
      <c r="BF654" s="19"/>
      <c r="BG654" s="19"/>
      <c r="BH654" s="19"/>
      <c r="BI654" s="19"/>
      <c r="BJ654" s="19"/>
      <c r="BK654" s="19"/>
      <c r="BL654" s="19"/>
    </row>
    <row r="655" spans="1:64" ht="24" customHeight="1">
      <c r="A655" s="19"/>
      <c r="B655" s="460"/>
      <c r="C655" s="463"/>
      <c r="D655" s="457" t="s">
        <v>1034</v>
      </c>
      <c r="E655" s="1406" t="s">
        <v>1035</v>
      </c>
      <c r="F655" s="1312"/>
      <c r="G655" s="1312"/>
      <c r="H655" s="1312"/>
      <c r="I655" s="1312"/>
      <c r="J655" s="1312"/>
      <c r="K655" s="1312"/>
      <c r="L655" s="1312"/>
      <c r="M655" s="1312"/>
      <c r="N655" s="1312"/>
      <c r="O655" s="1312"/>
      <c r="P655" s="1312"/>
      <c r="Q655" s="1312"/>
      <c r="R655" s="1312"/>
      <c r="S655" s="1312"/>
      <c r="T655" s="1312"/>
      <c r="U655" s="1312"/>
      <c r="V655" s="1312"/>
      <c r="W655" s="1312"/>
      <c r="X655" s="1312"/>
      <c r="Y655" s="1312"/>
      <c r="Z655" s="1312"/>
      <c r="AA655" s="1312"/>
      <c r="AB655" s="1312"/>
      <c r="AC655" s="331"/>
      <c r="AD655" s="270"/>
      <c r="AE655" s="273"/>
      <c r="AF655" s="271"/>
      <c r="AG655" s="271"/>
      <c r="AH655" s="271"/>
      <c r="AI655" s="271"/>
      <c r="AJ655" s="462"/>
      <c r="AK655" s="263">
        <f t="shared" ref="AK655:AK659" si="222">COUNTA(G655)</f>
        <v>0</v>
      </c>
      <c r="AL655" s="263" t="str">
        <f t="shared" si="6"/>
        <v>0</v>
      </c>
      <c r="AM655" s="263">
        <f t="shared" ref="AM655:AM659" si="223">AK655*AL655</f>
        <v>0</v>
      </c>
      <c r="AN655" s="87"/>
      <c r="AO655" s="87"/>
      <c r="AP655" s="87"/>
      <c r="AQ655" s="87"/>
      <c r="AR655" s="87"/>
      <c r="AS655" s="19"/>
      <c r="AT655" s="19"/>
      <c r="AU655" s="19"/>
      <c r="AV655" s="19"/>
      <c r="AW655" s="19"/>
      <c r="AX655" s="19"/>
      <c r="AY655" s="19"/>
      <c r="AZ655" s="19"/>
      <c r="BA655" s="19"/>
      <c r="BB655" s="19"/>
      <c r="BC655" s="19"/>
      <c r="BD655" s="19"/>
      <c r="BE655" s="19"/>
      <c r="BF655" s="19"/>
      <c r="BG655" s="19"/>
      <c r="BH655" s="19"/>
      <c r="BI655" s="19"/>
      <c r="BJ655" s="19"/>
      <c r="BK655" s="19"/>
      <c r="BL655" s="19"/>
    </row>
    <row r="656" spans="1:64" ht="21.75" customHeight="1">
      <c r="A656" s="19"/>
      <c r="B656" s="19"/>
      <c r="C656" s="287"/>
      <c r="D656" s="265"/>
      <c r="E656" s="394"/>
      <c r="F656" s="267">
        <v>1</v>
      </c>
      <c r="G656" s="1371" t="s">
        <v>1036</v>
      </c>
      <c r="H656" s="1287"/>
      <c r="I656" s="1287"/>
      <c r="J656" s="1287"/>
      <c r="K656" s="1287"/>
      <c r="L656" s="1287"/>
      <c r="M656" s="1287"/>
      <c r="N656" s="1287"/>
      <c r="O656" s="1287"/>
      <c r="P656" s="1287"/>
      <c r="Q656" s="1287"/>
      <c r="R656" s="1287"/>
      <c r="S656" s="1287"/>
      <c r="T656" s="1287"/>
      <c r="U656" s="1287"/>
      <c r="V656" s="1287"/>
      <c r="W656" s="1287"/>
      <c r="X656" s="1287"/>
      <c r="Y656" s="1287"/>
      <c r="Z656" s="1287"/>
      <c r="AA656" s="1287"/>
      <c r="AB656" s="1287"/>
      <c r="AC656" s="300"/>
      <c r="AD656" s="270" t="s">
        <v>7</v>
      </c>
      <c r="AE656" s="262"/>
      <c r="AF656" s="272" t="str">
        <f t="shared" ref="AF656:AF660" si="224">IF(AD656="A","Sempurna",IF(AD656="A-","mendekati sempurna",IF(AD656="B+","Baik sekali",IF(AD656="B","Baik",IF(AD656="B-","Memadai, hampir baik",IF(AD656="C+","Memadai, cukup plus",IF(AD656="C","Cukup",IF(AD656="D","Kurang","Tak ada bukti kinerja"))))))))</f>
        <v>Baik</v>
      </c>
      <c r="AG656" s="271"/>
      <c r="AH656" s="271"/>
      <c r="AI656" s="271"/>
      <c r="AJ656" s="262"/>
      <c r="AK656" s="263">
        <f t="shared" si="222"/>
        <v>1</v>
      </c>
      <c r="AL656" s="263">
        <f t="shared" si="6"/>
        <v>3</v>
      </c>
      <c r="AM656" s="263">
        <f t="shared" si="223"/>
        <v>3</v>
      </c>
      <c r="AN656" s="87"/>
      <c r="AO656" s="87"/>
      <c r="AP656" s="87"/>
      <c r="AQ656" s="87"/>
      <c r="AR656" s="87"/>
      <c r="AS656" s="19"/>
      <c r="AT656" s="19"/>
      <c r="AU656" s="19"/>
      <c r="AV656" s="19"/>
      <c r="AW656" s="19"/>
      <c r="AX656" s="19"/>
      <c r="AY656" s="19"/>
      <c r="AZ656" s="19"/>
      <c r="BA656" s="19"/>
      <c r="BB656" s="19"/>
      <c r="BC656" s="19"/>
      <c r="BD656" s="19"/>
      <c r="BE656" s="19"/>
      <c r="BF656" s="19"/>
      <c r="BG656" s="19"/>
      <c r="BH656" s="19"/>
      <c r="BI656" s="19"/>
      <c r="BJ656" s="19"/>
      <c r="BK656" s="19"/>
      <c r="BL656" s="19"/>
    </row>
    <row r="657" spans="1:64" ht="21.75" customHeight="1">
      <c r="A657" s="19"/>
      <c r="B657" s="19"/>
      <c r="C657" s="287"/>
      <c r="D657" s="265"/>
      <c r="E657" s="394"/>
      <c r="F657" s="239">
        <v>2</v>
      </c>
      <c r="G657" s="1371" t="s">
        <v>1037</v>
      </c>
      <c r="H657" s="1287"/>
      <c r="I657" s="1287"/>
      <c r="J657" s="1287"/>
      <c r="K657" s="1287"/>
      <c r="L657" s="1287"/>
      <c r="M657" s="1287"/>
      <c r="N657" s="1287"/>
      <c r="O657" s="1287"/>
      <c r="P657" s="1287"/>
      <c r="Q657" s="1287"/>
      <c r="R657" s="1287"/>
      <c r="S657" s="1287"/>
      <c r="T657" s="1287"/>
      <c r="U657" s="1287"/>
      <c r="V657" s="1287"/>
      <c r="W657" s="1287"/>
      <c r="X657" s="1287"/>
      <c r="Y657" s="1287"/>
      <c r="Z657" s="1287"/>
      <c r="AA657" s="1287"/>
      <c r="AB657" s="1287"/>
      <c r="AC657" s="261"/>
      <c r="AD657" s="270" t="s">
        <v>7</v>
      </c>
      <c r="AE657" s="262"/>
      <c r="AF657" s="272" t="str">
        <f t="shared" si="224"/>
        <v>Baik</v>
      </c>
      <c r="AG657" s="271"/>
      <c r="AH657" s="271"/>
      <c r="AI657" s="271"/>
      <c r="AJ657" s="262"/>
      <c r="AK657" s="263">
        <f t="shared" si="222"/>
        <v>1</v>
      </c>
      <c r="AL657" s="263">
        <f t="shared" si="6"/>
        <v>3</v>
      </c>
      <c r="AM657" s="263">
        <f t="shared" si="223"/>
        <v>3</v>
      </c>
      <c r="AN657" s="87"/>
      <c r="AO657" s="87"/>
      <c r="AP657" s="87"/>
      <c r="AQ657" s="87"/>
      <c r="AR657" s="87"/>
      <c r="AS657" s="19"/>
      <c r="AT657" s="19"/>
      <c r="AU657" s="19"/>
      <c r="AV657" s="19"/>
      <c r="AW657" s="19"/>
      <c r="AX657" s="19"/>
      <c r="AY657" s="19"/>
      <c r="AZ657" s="19"/>
      <c r="BA657" s="19"/>
      <c r="BB657" s="19"/>
      <c r="BC657" s="19"/>
      <c r="BD657" s="19"/>
      <c r="BE657" s="19"/>
      <c r="BF657" s="19"/>
      <c r="BG657" s="19"/>
      <c r="BH657" s="19"/>
      <c r="BI657" s="19"/>
      <c r="BJ657" s="19"/>
      <c r="BK657" s="19"/>
      <c r="BL657" s="19"/>
    </row>
    <row r="658" spans="1:64" ht="19.5" customHeight="1">
      <c r="A658" s="19"/>
      <c r="B658" s="19"/>
      <c r="C658" s="533"/>
      <c r="D658" s="277"/>
      <c r="E658" s="421"/>
      <c r="F658" s="239">
        <v>3</v>
      </c>
      <c r="G658" s="1371" t="s">
        <v>1038</v>
      </c>
      <c r="H658" s="1287"/>
      <c r="I658" s="1287"/>
      <c r="J658" s="1287"/>
      <c r="K658" s="1287"/>
      <c r="L658" s="1287"/>
      <c r="M658" s="1287"/>
      <c r="N658" s="1287"/>
      <c r="O658" s="1287"/>
      <c r="P658" s="1287"/>
      <c r="Q658" s="1287"/>
      <c r="R658" s="1287"/>
      <c r="S658" s="1287"/>
      <c r="T658" s="1287"/>
      <c r="U658" s="1287"/>
      <c r="V658" s="1287"/>
      <c r="W658" s="1287"/>
      <c r="X658" s="1287"/>
      <c r="Y658" s="1287"/>
      <c r="Z658" s="1287"/>
      <c r="AA658" s="1287"/>
      <c r="AB658" s="1287"/>
      <c r="AC658" s="261"/>
      <c r="AD658" s="270" t="s">
        <v>7</v>
      </c>
      <c r="AE658" s="262"/>
      <c r="AF658" s="272" t="str">
        <f t="shared" si="224"/>
        <v>Baik</v>
      </c>
      <c r="AG658" s="271"/>
      <c r="AH658" s="271"/>
      <c r="AI658" s="271"/>
      <c r="AJ658" s="262"/>
      <c r="AK658" s="263">
        <f t="shared" si="222"/>
        <v>1</v>
      </c>
      <c r="AL658" s="263">
        <f t="shared" si="6"/>
        <v>3</v>
      </c>
      <c r="AM658" s="263">
        <f t="shared" si="223"/>
        <v>3</v>
      </c>
      <c r="AN658" s="87"/>
      <c r="AO658" s="87"/>
      <c r="AP658" s="87"/>
      <c r="AQ658" s="87"/>
      <c r="AR658" s="87"/>
      <c r="AS658" s="19"/>
      <c r="AT658" s="19"/>
      <c r="AU658" s="19"/>
      <c r="AV658" s="19"/>
      <c r="AW658" s="19"/>
      <c r="AX658" s="19"/>
      <c r="AY658" s="19"/>
      <c r="AZ658" s="19"/>
      <c r="BA658" s="19"/>
      <c r="BB658" s="19"/>
      <c r="BC658" s="19"/>
      <c r="BD658" s="19"/>
      <c r="BE658" s="19"/>
      <c r="BF658" s="19"/>
      <c r="BG658" s="19"/>
      <c r="BH658" s="19"/>
      <c r="BI658" s="19"/>
      <c r="BJ658" s="19"/>
      <c r="BK658" s="19"/>
      <c r="BL658" s="19"/>
    </row>
    <row r="659" spans="1:64" ht="21.75" hidden="1" customHeight="1">
      <c r="A659" s="19"/>
      <c r="B659" s="19"/>
      <c r="C659" s="287"/>
      <c r="D659" s="265"/>
      <c r="E659" s="394"/>
      <c r="F659" s="388"/>
      <c r="G659" s="1372"/>
      <c r="H659" s="1312"/>
      <c r="I659" s="1312"/>
      <c r="J659" s="1312"/>
      <c r="K659" s="1312"/>
      <c r="L659" s="1312"/>
      <c r="M659" s="1312"/>
      <c r="N659" s="1312"/>
      <c r="O659" s="1312"/>
      <c r="P659" s="1312"/>
      <c r="Q659" s="1312"/>
      <c r="R659" s="1312"/>
      <c r="S659" s="1312"/>
      <c r="T659" s="1312"/>
      <c r="U659" s="1312"/>
      <c r="V659" s="1312"/>
      <c r="W659" s="1312"/>
      <c r="X659" s="1312"/>
      <c r="Y659" s="1312"/>
      <c r="Z659" s="1312"/>
      <c r="AA659" s="1312"/>
      <c r="AB659" s="1312"/>
      <c r="AC659" s="300"/>
      <c r="AD659" s="270" t="s">
        <v>7</v>
      </c>
      <c r="AE659" s="262"/>
      <c r="AF659" s="272" t="str">
        <f t="shared" si="224"/>
        <v>Baik</v>
      </c>
      <c r="AG659" s="271"/>
      <c r="AH659" s="271"/>
      <c r="AI659" s="271"/>
      <c r="AJ659" s="262"/>
      <c r="AK659" s="263">
        <f t="shared" si="222"/>
        <v>0</v>
      </c>
      <c r="AL659" s="263">
        <f t="shared" si="6"/>
        <v>3</v>
      </c>
      <c r="AM659" s="263">
        <f t="shared" si="223"/>
        <v>0</v>
      </c>
      <c r="AN659" s="87"/>
      <c r="AO659" s="87"/>
      <c r="AP659" s="87"/>
      <c r="AQ659" s="87"/>
      <c r="AR659" s="87"/>
      <c r="AS659" s="19"/>
      <c r="AT659" s="19"/>
      <c r="AU659" s="19"/>
      <c r="AV659" s="19"/>
      <c r="AW659" s="19"/>
      <c r="AX659" s="19"/>
      <c r="AY659" s="19"/>
      <c r="AZ659" s="19"/>
      <c r="BA659" s="19"/>
      <c r="BB659" s="19"/>
      <c r="BC659" s="19"/>
      <c r="BD659" s="19"/>
      <c r="BE659" s="19"/>
      <c r="BF659" s="19"/>
      <c r="BG659" s="19"/>
      <c r="BH659" s="19"/>
      <c r="BI659" s="19"/>
      <c r="BJ659" s="19"/>
      <c r="BK659" s="19"/>
      <c r="BL659" s="19"/>
    </row>
    <row r="660" spans="1:64" ht="21.75" hidden="1" customHeight="1">
      <c r="A660" s="19"/>
      <c r="B660" s="19"/>
      <c r="C660" s="287"/>
      <c r="D660" s="265"/>
      <c r="E660" s="394"/>
      <c r="F660" s="520"/>
      <c r="G660" s="1373"/>
      <c r="H660" s="1309"/>
      <c r="I660" s="1309"/>
      <c r="J660" s="1309"/>
      <c r="K660" s="1309"/>
      <c r="L660" s="1309"/>
      <c r="M660" s="1309"/>
      <c r="N660" s="1309"/>
      <c r="O660" s="1309"/>
      <c r="P660" s="1309"/>
      <c r="Q660" s="1309"/>
      <c r="R660" s="1309"/>
      <c r="S660" s="1309"/>
      <c r="T660" s="1309"/>
      <c r="U660" s="1309"/>
      <c r="V660" s="1309"/>
      <c r="W660" s="1309"/>
      <c r="X660" s="1309"/>
      <c r="Y660" s="1309"/>
      <c r="Z660" s="1309"/>
      <c r="AA660" s="1309"/>
      <c r="AB660" s="1309"/>
      <c r="AC660" s="290"/>
      <c r="AD660" s="270" t="s">
        <v>7</v>
      </c>
      <c r="AE660" s="262"/>
      <c r="AF660" s="272" t="str">
        <f t="shared" si="224"/>
        <v>Baik</v>
      </c>
      <c r="AG660" s="271"/>
      <c r="AH660" s="271"/>
      <c r="AI660" s="271"/>
      <c r="AJ660" s="262"/>
      <c r="AK660" s="263">
        <f>SUM(AK655:AK659)</f>
        <v>3</v>
      </c>
      <c r="AL660" s="263">
        <f t="shared" si="6"/>
        <v>3</v>
      </c>
      <c r="AM660" s="263">
        <f>SUM(AM655:AM659)</f>
        <v>9</v>
      </c>
      <c r="AN660" s="337">
        <f>AM660/(AK660*4)*(100)</f>
        <v>75</v>
      </c>
      <c r="AO660" s="524">
        <f>IF(AN660&gt;=75,2,IF(AN660&gt;=33,1,0))</f>
        <v>2</v>
      </c>
      <c r="AP660" s="87"/>
      <c r="AQ660" s="87"/>
      <c r="AR660" s="87"/>
      <c r="AS660" s="19"/>
      <c r="AT660" s="19"/>
      <c r="AU660" s="19"/>
      <c r="AV660" s="19"/>
      <c r="AW660" s="19"/>
      <c r="AX660" s="19"/>
      <c r="AY660" s="19"/>
      <c r="AZ660" s="19"/>
      <c r="BA660" s="19"/>
      <c r="BB660" s="19"/>
      <c r="BC660" s="19"/>
      <c r="BD660" s="19"/>
      <c r="BE660" s="19"/>
      <c r="BF660" s="19"/>
      <c r="BG660" s="19"/>
      <c r="BH660" s="19"/>
      <c r="BI660" s="19"/>
      <c r="BJ660" s="19"/>
      <c r="BK660" s="19"/>
      <c r="BL660" s="19"/>
    </row>
    <row r="661" spans="1:64" ht="33.75" customHeight="1">
      <c r="A661" s="19"/>
      <c r="B661" s="19"/>
      <c r="C661" s="287"/>
      <c r="D661" s="428" t="s">
        <v>1039</v>
      </c>
      <c r="E661" s="1386" t="s">
        <v>1040</v>
      </c>
      <c r="F661" s="1287"/>
      <c r="G661" s="1287"/>
      <c r="H661" s="1287"/>
      <c r="I661" s="1287"/>
      <c r="J661" s="1287"/>
      <c r="K661" s="1287"/>
      <c r="L661" s="1287"/>
      <c r="M661" s="1287"/>
      <c r="N661" s="1287"/>
      <c r="O661" s="1287"/>
      <c r="P661" s="1287"/>
      <c r="Q661" s="1287"/>
      <c r="R661" s="1287"/>
      <c r="S661" s="1287"/>
      <c r="T661" s="1287"/>
      <c r="U661" s="1287"/>
      <c r="V661" s="1287"/>
      <c r="W661" s="1287"/>
      <c r="X661" s="1287"/>
      <c r="Y661" s="1287"/>
      <c r="Z661" s="1287"/>
      <c r="AA661" s="1287"/>
      <c r="AB661" s="1287"/>
      <c r="AC661" s="494"/>
      <c r="AD661" s="270"/>
      <c r="AE661" s="273"/>
      <c r="AF661" s="271"/>
      <c r="AG661" s="271"/>
      <c r="AH661" s="271"/>
      <c r="AI661" s="271"/>
      <c r="AJ661" s="262"/>
      <c r="AK661" s="263"/>
      <c r="AL661" s="263" t="str">
        <f t="shared" si="6"/>
        <v>0</v>
      </c>
      <c r="AM661" s="263"/>
      <c r="AN661" s="87"/>
      <c r="AO661" s="87"/>
      <c r="AP661" s="87"/>
      <c r="AQ661" s="87"/>
      <c r="AR661" s="87"/>
      <c r="AS661" s="19"/>
      <c r="AT661" s="19"/>
      <c r="AU661" s="19"/>
      <c r="AV661" s="19"/>
      <c r="AW661" s="19"/>
      <c r="AX661" s="19"/>
      <c r="AY661" s="19"/>
      <c r="AZ661" s="19"/>
      <c r="BA661" s="19"/>
      <c r="BB661" s="19"/>
      <c r="BC661" s="19"/>
      <c r="BD661" s="19"/>
      <c r="BE661" s="19"/>
      <c r="BF661" s="19"/>
      <c r="BG661" s="19"/>
      <c r="BH661" s="19"/>
      <c r="BI661" s="19"/>
      <c r="BJ661" s="19"/>
      <c r="BK661" s="19"/>
      <c r="BL661" s="19"/>
    </row>
    <row r="662" spans="1:64" ht="19.5" customHeight="1">
      <c r="A662" s="19"/>
      <c r="B662" s="19"/>
      <c r="C662" s="287"/>
      <c r="D662" s="265"/>
      <c r="E662" s="394"/>
      <c r="F662" s="388">
        <v>1</v>
      </c>
      <c r="G662" s="1372" t="s">
        <v>1041</v>
      </c>
      <c r="H662" s="1312"/>
      <c r="I662" s="1312"/>
      <c r="J662" s="1312"/>
      <c r="K662" s="1312"/>
      <c r="L662" s="1312"/>
      <c r="M662" s="1312"/>
      <c r="N662" s="1312"/>
      <c r="O662" s="1312"/>
      <c r="P662" s="1312"/>
      <c r="Q662" s="1312"/>
      <c r="R662" s="1312"/>
      <c r="S662" s="1312"/>
      <c r="T662" s="1312"/>
      <c r="U662" s="1312"/>
      <c r="V662" s="1312"/>
      <c r="W662" s="1312"/>
      <c r="X662" s="1312"/>
      <c r="Y662" s="1312"/>
      <c r="Z662" s="1312"/>
      <c r="AA662" s="1312"/>
      <c r="AB662" s="1312"/>
      <c r="AC662" s="300"/>
      <c r="AD662" s="270" t="s">
        <v>7</v>
      </c>
      <c r="AE662" s="262"/>
      <c r="AF662" s="272" t="str">
        <f t="shared" ref="AF662:AF668" si="225">IF(AD662="A","Sempurna",IF(AD662="A-","mendekati sempurna",IF(AD662="B+","Baik sekali",IF(AD662="B","Baik",IF(AD662="B-","Memadai, hampir baik",IF(AD662="C+","Memadai, cukup plus",IF(AD662="C","Cukup",IF(AD662="D","Kurang","Tak ada bukti kinerja"))))))))</f>
        <v>Baik</v>
      </c>
      <c r="AG662" s="271"/>
      <c r="AH662" s="271"/>
      <c r="AI662" s="271"/>
      <c r="AJ662" s="262"/>
      <c r="AK662" s="263">
        <f t="shared" ref="AK662:AK667" si="226">COUNTA(G662)</f>
        <v>1</v>
      </c>
      <c r="AL662" s="263">
        <f t="shared" si="6"/>
        <v>3</v>
      </c>
      <c r="AM662" s="263">
        <f t="shared" ref="AM662:AM667" si="227">AK662*AL662</f>
        <v>3</v>
      </c>
      <c r="AN662" s="87"/>
      <c r="AO662" s="87"/>
      <c r="AP662" s="87"/>
      <c r="AQ662" s="87"/>
      <c r="AR662" s="87"/>
      <c r="AS662" s="19"/>
      <c r="AT662" s="19"/>
      <c r="AU662" s="19"/>
      <c r="AV662" s="19"/>
      <c r="AW662" s="19"/>
      <c r="AX662" s="19"/>
      <c r="AY662" s="19"/>
      <c r="AZ662" s="19"/>
      <c r="BA662" s="19"/>
      <c r="BB662" s="19"/>
      <c r="BC662" s="19"/>
      <c r="BD662" s="19"/>
      <c r="BE662" s="19"/>
      <c r="BF662" s="19"/>
      <c r="BG662" s="19"/>
      <c r="BH662" s="19"/>
      <c r="BI662" s="19"/>
      <c r="BJ662" s="19"/>
      <c r="BK662" s="19"/>
      <c r="BL662" s="19"/>
    </row>
    <row r="663" spans="1:64" ht="30" customHeight="1">
      <c r="A663" s="19"/>
      <c r="B663" s="19"/>
      <c r="C663" s="287"/>
      <c r="D663" s="287"/>
      <c r="E663" s="430"/>
      <c r="F663" s="239">
        <v>2</v>
      </c>
      <c r="G663" s="1371" t="s">
        <v>1042</v>
      </c>
      <c r="H663" s="1287"/>
      <c r="I663" s="1287"/>
      <c r="J663" s="1287"/>
      <c r="K663" s="1287"/>
      <c r="L663" s="1287"/>
      <c r="M663" s="1287"/>
      <c r="N663" s="1287"/>
      <c r="O663" s="1287"/>
      <c r="P663" s="1287"/>
      <c r="Q663" s="1287"/>
      <c r="R663" s="1287"/>
      <c r="S663" s="1287"/>
      <c r="T663" s="1287"/>
      <c r="U663" s="1287"/>
      <c r="V663" s="1287"/>
      <c r="W663" s="1287"/>
      <c r="X663" s="1287"/>
      <c r="Y663" s="1287"/>
      <c r="Z663" s="1287"/>
      <c r="AA663" s="1287"/>
      <c r="AB663" s="1287"/>
      <c r="AC663" s="290"/>
      <c r="AD663" s="270" t="s">
        <v>7</v>
      </c>
      <c r="AE663" s="262"/>
      <c r="AF663" s="272" t="str">
        <f t="shared" si="225"/>
        <v>Baik</v>
      </c>
      <c r="AG663" s="271"/>
      <c r="AH663" s="271"/>
      <c r="AI663" s="271"/>
      <c r="AJ663" s="262"/>
      <c r="AK663" s="263">
        <f t="shared" si="226"/>
        <v>1</v>
      </c>
      <c r="AL663" s="263">
        <f t="shared" si="6"/>
        <v>3</v>
      </c>
      <c r="AM663" s="263">
        <f t="shared" si="227"/>
        <v>3</v>
      </c>
      <c r="AN663" s="87"/>
      <c r="AO663" s="87"/>
      <c r="AP663" s="87"/>
      <c r="AQ663" s="87"/>
      <c r="AR663" s="87"/>
      <c r="AS663" s="19"/>
      <c r="AT663" s="19"/>
      <c r="AU663" s="19"/>
      <c r="AV663" s="19"/>
      <c r="AW663" s="19"/>
      <c r="AX663" s="19"/>
      <c r="AY663" s="19"/>
      <c r="AZ663" s="19"/>
      <c r="BA663" s="19"/>
      <c r="BB663" s="19"/>
      <c r="BC663" s="19"/>
      <c r="BD663" s="19"/>
      <c r="BE663" s="19"/>
      <c r="BF663" s="19"/>
      <c r="BG663" s="19"/>
      <c r="BH663" s="19"/>
      <c r="BI663" s="19"/>
      <c r="BJ663" s="19"/>
      <c r="BK663" s="19"/>
      <c r="BL663" s="19"/>
    </row>
    <row r="664" spans="1:64" ht="19.5" customHeight="1">
      <c r="A664" s="19"/>
      <c r="B664" s="19"/>
      <c r="C664" s="287"/>
      <c r="D664" s="287"/>
      <c r="E664" s="430"/>
      <c r="F664" s="239">
        <v>3</v>
      </c>
      <c r="G664" s="1371" t="s">
        <v>1043</v>
      </c>
      <c r="H664" s="1287"/>
      <c r="I664" s="1287"/>
      <c r="J664" s="1287"/>
      <c r="K664" s="1287"/>
      <c r="L664" s="1287"/>
      <c r="M664" s="1287"/>
      <c r="N664" s="1287"/>
      <c r="O664" s="1287"/>
      <c r="P664" s="1287"/>
      <c r="Q664" s="1287"/>
      <c r="R664" s="1287"/>
      <c r="S664" s="1287"/>
      <c r="T664" s="1287"/>
      <c r="U664" s="1287"/>
      <c r="V664" s="1287"/>
      <c r="W664" s="1287"/>
      <c r="X664" s="1287"/>
      <c r="Y664" s="1287"/>
      <c r="Z664" s="1287"/>
      <c r="AA664" s="1287"/>
      <c r="AB664" s="1287"/>
      <c r="AC664" s="300"/>
      <c r="AD664" s="270" t="s">
        <v>7</v>
      </c>
      <c r="AE664" s="262"/>
      <c r="AF664" s="272" t="str">
        <f t="shared" si="225"/>
        <v>Baik</v>
      </c>
      <c r="AG664" s="271"/>
      <c r="AH664" s="271"/>
      <c r="AI664" s="271"/>
      <c r="AJ664" s="262"/>
      <c r="AK664" s="263">
        <f t="shared" si="226"/>
        <v>1</v>
      </c>
      <c r="AL664" s="263">
        <f t="shared" si="6"/>
        <v>3</v>
      </c>
      <c r="AM664" s="263">
        <f t="shared" si="227"/>
        <v>3</v>
      </c>
      <c r="AN664" s="87"/>
      <c r="AO664" s="87"/>
      <c r="AP664" s="87"/>
      <c r="AQ664" s="87"/>
      <c r="AR664" s="87"/>
      <c r="AS664" s="19"/>
      <c r="AT664" s="19"/>
      <c r="AU664" s="19"/>
      <c r="AV664" s="19"/>
      <c r="AW664" s="19"/>
      <c r="AX664" s="19"/>
      <c r="AY664" s="19"/>
      <c r="AZ664" s="19"/>
      <c r="BA664" s="19"/>
      <c r="BB664" s="19"/>
      <c r="BC664" s="19"/>
      <c r="BD664" s="19"/>
      <c r="BE664" s="19"/>
      <c r="BF664" s="19"/>
      <c r="BG664" s="19"/>
      <c r="BH664" s="19"/>
      <c r="BI664" s="19"/>
      <c r="BJ664" s="19"/>
      <c r="BK664" s="19"/>
      <c r="BL664" s="19"/>
    </row>
    <row r="665" spans="1:64" ht="21.75" customHeight="1">
      <c r="A665" s="19"/>
      <c r="B665" s="19"/>
      <c r="C665" s="287"/>
      <c r="D665" s="287"/>
      <c r="E665" s="394"/>
      <c r="F665" s="388">
        <v>4</v>
      </c>
      <c r="G665" s="1372" t="s">
        <v>1044</v>
      </c>
      <c r="H665" s="1312"/>
      <c r="I665" s="1312"/>
      <c r="J665" s="1312"/>
      <c r="K665" s="1312"/>
      <c r="L665" s="1312"/>
      <c r="M665" s="1312"/>
      <c r="N665" s="1312"/>
      <c r="O665" s="1312"/>
      <c r="P665" s="1312"/>
      <c r="Q665" s="1312"/>
      <c r="R665" s="1312"/>
      <c r="S665" s="1312"/>
      <c r="T665" s="1312"/>
      <c r="U665" s="1312"/>
      <c r="V665" s="1312"/>
      <c r="W665" s="1312"/>
      <c r="X665" s="1312"/>
      <c r="Y665" s="1312"/>
      <c r="Z665" s="1312"/>
      <c r="AA665" s="1312"/>
      <c r="AB665" s="1312"/>
      <c r="AC665" s="300"/>
      <c r="AD665" s="270" t="s">
        <v>7</v>
      </c>
      <c r="AE665" s="262"/>
      <c r="AF665" s="272" t="str">
        <f t="shared" si="225"/>
        <v>Baik</v>
      </c>
      <c r="AG665" s="271"/>
      <c r="AH665" s="271"/>
      <c r="AI665" s="271"/>
      <c r="AJ665" s="262"/>
      <c r="AK665" s="263">
        <f t="shared" si="226"/>
        <v>1</v>
      </c>
      <c r="AL665" s="263">
        <f t="shared" si="6"/>
        <v>3</v>
      </c>
      <c r="AM665" s="263">
        <f t="shared" si="227"/>
        <v>3</v>
      </c>
      <c r="AN665" s="87"/>
      <c r="AO665" s="87"/>
      <c r="AP665" s="87"/>
      <c r="AQ665" s="87"/>
      <c r="AR665" s="87"/>
      <c r="AS665" s="19"/>
      <c r="AT665" s="19"/>
      <c r="AU665" s="19"/>
      <c r="AV665" s="19"/>
      <c r="AW665" s="19"/>
      <c r="AX665" s="19"/>
      <c r="AY665" s="19"/>
      <c r="AZ665" s="19"/>
      <c r="BA665" s="19"/>
      <c r="BB665" s="19"/>
      <c r="BC665" s="19"/>
      <c r="BD665" s="19"/>
      <c r="BE665" s="19"/>
      <c r="BF665" s="19"/>
      <c r="BG665" s="19"/>
      <c r="BH665" s="19"/>
      <c r="BI665" s="19"/>
      <c r="BJ665" s="19"/>
      <c r="BK665" s="19"/>
      <c r="BL665" s="19"/>
    </row>
    <row r="666" spans="1:64" ht="21.75" hidden="1" customHeight="1">
      <c r="A666" s="19"/>
      <c r="B666" s="19"/>
      <c r="C666" s="287"/>
      <c r="D666" s="287"/>
      <c r="E666" s="394"/>
      <c r="F666" s="239"/>
      <c r="G666" s="1371"/>
      <c r="H666" s="1287"/>
      <c r="I666" s="1287"/>
      <c r="J666" s="1287"/>
      <c r="K666" s="1287"/>
      <c r="L666" s="1287"/>
      <c r="M666" s="1287"/>
      <c r="N666" s="1287"/>
      <c r="O666" s="1287"/>
      <c r="P666" s="1287"/>
      <c r="Q666" s="1287"/>
      <c r="R666" s="1287"/>
      <c r="S666" s="1287"/>
      <c r="T666" s="1287"/>
      <c r="U666" s="1287"/>
      <c r="V666" s="1287"/>
      <c r="W666" s="1287"/>
      <c r="X666" s="1287"/>
      <c r="Y666" s="1287"/>
      <c r="Z666" s="1287"/>
      <c r="AA666" s="1287"/>
      <c r="AB666" s="1287"/>
      <c r="AC666" s="261"/>
      <c r="AD666" s="270" t="s">
        <v>7</v>
      </c>
      <c r="AE666" s="262"/>
      <c r="AF666" s="272" t="str">
        <f t="shared" si="225"/>
        <v>Baik</v>
      </c>
      <c r="AG666" s="271"/>
      <c r="AH666" s="271"/>
      <c r="AI666" s="271"/>
      <c r="AJ666" s="262"/>
      <c r="AK666" s="263">
        <f t="shared" si="226"/>
        <v>0</v>
      </c>
      <c r="AL666" s="263">
        <f t="shared" si="6"/>
        <v>3</v>
      </c>
      <c r="AM666" s="263">
        <f t="shared" si="227"/>
        <v>0</v>
      </c>
      <c r="AN666" s="87"/>
      <c r="AO666" s="87"/>
      <c r="AP666" s="87"/>
      <c r="AQ666" s="87"/>
      <c r="AR666" s="87"/>
      <c r="AS666" s="19"/>
      <c r="AT666" s="19"/>
      <c r="AU666" s="19"/>
      <c r="AV666" s="19"/>
      <c r="AW666" s="19"/>
      <c r="AX666" s="19"/>
      <c r="AY666" s="19"/>
      <c r="AZ666" s="19"/>
      <c r="BA666" s="19"/>
      <c r="BB666" s="19"/>
      <c r="BC666" s="19"/>
      <c r="BD666" s="19"/>
      <c r="BE666" s="19"/>
      <c r="BF666" s="19"/>
      <c r="BG666" s="19"/>
      <c r="BH666" s="19"/>
      <c r="BI666" s="19"/>
      <c r="BJ666" s="19"/>
      <c r="BK666" s="19"/>
      <c r="BL666" s="19"/>
    </row>
    <row r="667" spans="1:64" ht="19.5" hidden="1" customHeight="1">
      <c r="A667" s="19"/>
      <c r="B667" s="19"/>
      <c r="C667" s="287"/>
      <c r="D667" s="287"/>
      <c r="E667" s="394"/>
      <c r="F667" s="239"/>
      <c r="G667" s="1371"/>
      <c r="H667" s="1287"/>
      <c r="I667" s="1287"/>
      <c r="J667" s="1287"/>
      <c r="K667" s="1287"/>
      <c r="L667" s="1287"/>
      <c r="M667" s="1287"/>
      <c r="N667" s="1287"/>
      <c r="O667" s="1287"/>
      <c r="P667" s="1287"/>
      <c r="Q667" s="1287"/>
      <c r="R667" s="1287"/>
      <c r="S667" s="1287"/>
      <c r="T667" s="1287"/>
      <c r="U667" s="1287"/>
      <c r="V667" s="1287"/>
      <c r="W667" s="1287"/>
      <c r="X667" s="1287"/>
      <c r="Y667" s="1287"/>
      <c r="Z667" s="1287"/>
      <c r="AA667" s="1287"/>
      <c r="AB667" s="1287"/>
      <c r="AC667" s="261"/>
      <c r="AD667" s="270" t="s">
        <v>7</v>
      </c>
      <c r="AE667" s="262"/>
      <c r="AF667" s="272" t="str">
        <f t="shared" si="225"/>
        <v>Baik</v>
      </c>
      <c r="AG667" s="271"/>
      <c r="AH667" s="271"/>
      <c r="AI667" s="271"/>
      <c r="AJ667" s="262"/>
      <c r="AK667" s="263">
        <f t="shared" si="226"/>
        <v>0</v>
      </c>
      <c r="AL667" s="263">
        <f t="shared" si="6"/>
        <v>3</v>
      </c>
      <c r="AM667" s="263">
        <f t="shared" si="227"/>
        <v>0</v>
      </c>
      <c r="AN667" s="87"/>
      <c r="AO667" s="87"/>
      <c r="AP667" s="87"/>
      <c r="AQ667" s="87"/>
      <c r="AR667" s="87"/>
      <c r="AS667" s="19"/>
      <c r="AT667" s="19"/>
      <c r="AU667" s="19"/>
      <c r="AV667" s="19"/>
      <c r="AW667" s="19"/>
      <c r="AX667" s="19"/>
      <c r="AY667" s="19"/>
      <c r="AZ667" s="19"/>
      <c r="BA667" s="19"/>
      <c r="BB667" s="19"/>
      <c r="BC667" s="19"/>
      <c r="BD667" s="19"/>
      <c r="BE667" s="19"/>
      <c r="BF667" s="19"/>
      <c r="BG667" s="19"/>
      <c r="BH667" s="19"/>
      <c r="BI667" s="19"/>
      <c r="BJ667" s="19"/>
      <c r="BK667" s="19"/>
      <c r="BL667" s="19"/>
    </row>
    <row r="668" spans="1:64" ht="19.5" hidden="1" customHeight="1">
      <c r="A668" s="19"/>
      <c r="B668" s="19"/>
      <c r="C668" s="287"/>
      <c r="D668" s="287"/>
      <c r="E668" s="394"/>
      <c r="F668" s="520"/>
      <c r="G668" s="1373"/>
      <c r="H668" s="1309"/>
      <c r="I668" s="1309"/>
      <c r="J668" s="1309"/>
      <c r="K668" s="1309"/>
      <c r="L668" s="1309"/>
      <c r="M668" s="1309"/>
      <c r="N668" s="1309"/>
      <c r="O668" s="1309"/>
      <c r="P668" s="1309"/>
      <c r="Q668" s="1309"/>
      <c r="R668" s="1309"/>
      <c r="S668" s="1309"/>
      <c r="T668" s="1309"/>
      <c r="U668" s="1309"/>
      <c r="V668" s="1309"/>
      <c r="W668" s="1309"/>
      <c r="X668" s="1309"/>
      <c r="Y668" s="1309"/>
      <c r="Z668" s="1309"/>
      <c r="AA668" s="1309"/>
      <c r="AB668" s="1309"/>
      <c r="AC668" s="290"/>
      <c r="AD668" s="270" t="s">
        <v>7</v>
      </c>
      <c r="AE668" s="262"/>
      <c r="AF668" s="272" t="str">
        <f t="shared" si="225"/>
        <v>Baik</v>
      </c>
      <c r="AG668" s="271"/>
      <c r="AH668" s="271"/>
      <c r="AI668" s="271"/>
      <c r="AJ668" s="262"/>
      <c r="AK668" s="263">
        <f>SUM(AK662:AK667)</f>
        <v>4</v>
      </c>
      <c r="AL668" s="263">
        <f t="shared" si="6"/>
        <v>3</v>
      </c>
      <c r="AM668" s="263">
        <f>SUM(AM662:AM667)</f>
        <v>12</v>
      </c>
      <c r="AN668" s="337">
        <f>AM668/(AK668*4)*(100)</f>
        <v>75</v>
      </c>
      <c r="AO668" s="531">
        <f>IF(AN668&gt;79,2,IF(AN668&gt;=33,1,0))</f>
        <v>1</v>
      </c>
      <c r="AP668" s="87"/>
      <c r="AQ668" s="87"/>
      <c r="AR668" s="87"/>
      <c r="AS668" s="19"/>
      <c r="AT668" s="19"/>
      <c r="AU668" s="19"/>
      <c r="AV668" s="19"/>
      <c r="AW668" s="19"/>
      <c r="AX668" s="19"/>
      <c r="AY668" s="19"/>
      <c r="AZ668" s="19"/>
      <c r="BA668" s="19"/>
      <c r="BB668" s="19"/>
      <c r="BC668" s="19"/>
      <c r="BD668" s="19"/>
      <c r="BE668" s="19"/>
      <c r="BF668" s="19"/>
      <c r="BG668" s="19"/>
      <c r="BH668" s="19"/>
      <c r="BI668" s="19"/>
      <c r="BJ668" s="19"/>
      <c r="BK668" s="19"/>
      <c r="BL668" s="19"/>
    </row>
    <row r="669" spans="1:64" ht="45" customHeight="1">
      <c r="A669" s="19"/>
      <c r="B669" s="19"/>
      <c r="C669" s="287"/>
      <c r="D669" s="297" t="s">
        <v>1045</v>
      </c>
      <c r="E669" s="1377" t="s">
        <v>1046</v>
      </c>
      <c r="F669" s="1287"/>
      <c r="G669" s="1287"/>
      <c r="H669" s="1287"/>
      <c r="I669" s="1287"/>
      <c r="J669" s="1287"/>
      <c r="K669" s="1287"/>
      <c r="L669" s="1287"/>
      <c r="M669" s="1287"/>
      <c r="N669" s="1287"/>
      <c r="O669" s="1287"/>
      <c r="P669" s="1287"/>
      <c r="Q669" s="1287"/>
      <c r="R669" s="1287"/>
      <c r="S669" s="1287"/>
      <c r="T669" s="1287"/>
      <c r="U669" s="1287"/>
      <c r="V669" s="1287"/>
      <c r="W669" s="1287"/>
      <c r="X669" s="1287"/>
      <c r="Y669" s="1287"/>
      <c r="Z669" s="1287"/>
      <c r="AA669" s="1287"/>
      <c r="AB669" s="1287"/>
      <c r="AC669" s="494"/>
      <c r="AD669" s="270"/>
      <c r="AE669" s="273"/>
      <c r="AF669" s="271"/>
      <c r="AG669" s="271"/>
      <c r="AH669" s="271"/>
      <c r="AI669" s="271"/>
      <c r="AJ669" s="262"/>
      <c r="AK669" s="263"/>
      <c r="AL669" s="263" t="str">
        <f t="shared" si="6"/>
        <v>0</v>
      </c>
      <c r="AM669" s="263"/>
      <c r="AN669" s="87"/>
      <c r="AO669" s="87"/>
      <c r="AP669" s="87"/>
      <c r="AQ669" s="87"/>
      <c r="AR669" s="87"/>
      <c r="AS669" s="19"/>
      <c r="AT669" s="19"/>
      <c r="AU669" s="19"/>
      <c r="AV669" s="19"/>
      <c r="AW669" s="19"/>
      <c r="AX669" s="19"/>
      <c r="AY669" s="19"/>
      <c r="AZ669" s="19"/>
      <c r="BA669" s="19"/>
      <c r="BB669" s="19"/>
      <c r="BC669" s="19"/>
      <c r="BD669" s="19"/>
      <c r="BE669" s="19"/>
      <c r="BF669" s="19"/>
      <c r="BG669" s="19"/>
      <c r="BH669" s="19"/>
      <c r="BI669" s="19"/>
      <c r="BJ669" s="19"/>
      <c r="BK669" s="19"/>
      <c r="BL669" s="19"/>
    </row>
    <row r="670" spans="1:64" ht="21.75" customHeight="1">
      <c r="A670" s="19"/>
      <c r="B670" s="19"/>
      <c r="C670" s="287"/>
      <c r="D670" s="287"/>
      <c r="E670" s="394"/>
      <c r="F670" s="388">
        <v>1</v>
      </c>
      <c r="G670" s="1372" t="s">
        <v>1047</v>
      </c>
      <c r="H670" s="1312"/>
      <c r="I670" s="1312"/>
      <c r="J670" s="1312"/>
      <c r="K670" s="1312"/>
      <c r="L670" s="1312"/>
      <c r="M670" s="1312"/>
      <c r="N670" s="1312"/>
      <c r="O670" s="1312"/>
      <c r="P670" s="1312"/>
      <c r="Q670" s="1312"/>
      <c r="R670" s="1312"/>
      <c r="S670" s="1312"/>
      <c r="T670" s="1312"/>
      <c r="U670" s="1312"/>
      <c r="V670" s="1312"/>
      <c r="W670" s="1312"/>
      <c r="X670" s="1312"/>
      <c r="Y670" s="1312"/>
      <c r="Z670" s="1312"/>
      <c r="AA670" s="1312"/>
      <c r="AB670" s="1312"/>
      <c r="AC670" s="300"/>
      <c r="AD670" s="270" t="s">
        <v>530</v>
      </c>
      <c r="AE670" s="262"/>
      <c r="AF670" s="272" t="str">
        <f t="shared" ref="AF670:AF675" si="228">IF(AD670="A","Sempurna",IF(AD670="A-","mendekati sempurna",IF(AD670="B+","Baik sekali",IF(AD670="B","Baik",IF(AD670="B-","Memadai, hampir baik",IF(AD670="C+","Memadai, cukup plus",IF(AD670="C","Cukup",IF(AD670="D","Kurang","Tak ada bukti kinerja"))))))))</f>
        <v>Baik sekali</v>
      </c>
      <c r="AG670" s="271"/>
      <c r="AH670" s="271"/>
      <c r="AI670" s="271"/>
      <c r="AJ670" s="262"/>
      <c r="AK670" s="263">
        <f t="shared" ref="AK670:AK674" si="229">COUNTA(G670)</f>
        <v>1</v>
      </c>
      <c r="AL670" s="263">
        <f t="shared" si="6"/>
        <v>3.33</v>
      </c>
      <c r="AM670" s="263">
        <f t="shared" ref="AM670:AM674" si="230">AK670*AL670</f>
        <v>3.33</v>
      </c>
      <c r="AN670" s="87"/>
      <c r="AO670" s="87"/>
      <c r="AP670" s="87"/>
      <c r="AQ670" s="87"/>
      <c r="AR670" s="87"/>
      <c r="AS670" s="19"/>
      <c r="AT670" s="19"/>
      <c r="AU670" s="19"/>
      <c r="AV670" s="19"/>
      <c r="AW670" s="19"/>
      <c r="AX670" s="19"/>
      <c r="AY670" s="19"/>
      <c r="AZ670" s="19"/>
      <c r="BA670" s="19"/>
      <c r="BB670" s="19"/>
      <c r="BC670" s="19"/>
      <c r="BD670" s="19"/>
      <c r="BE670" s="19"/>
      <c r="BF670" s="19"/>
      <c r="BG670" s="19"/>
      <c r="BH670" s="19"/>
      <c r="BI670" s="19"/>
      <c r="BJ670" s="19"/>
      <c r="BK670" s="19"/>
      <c r="BL670" s="19"/>
    </row>
    <row r="671" spans="1:64" ht="21.75" customHeight="1">
      <c r="A671" s="19"/>
      <c r="B671" s="19"/>
      <c r="C671" s="287"/>
      <c r="D671" s="287"/>
      <c r="E671" s="534"/>
      <c r="F671" s="239">
        <v>2</v>
      </c>
      <c r="G671" s="1371" t="s">
        <v>1048</v>
      </c>
      <c r="H671" s="1287"/>
      <c r="I671" s="1287"/>
      <c r="J671" s="1287"/>
      <c r="K671" s="1287"/>
      <c r="L671" s="1287"/>
      <c r="M671" s="1287"/>
      <c r="N671" s="1287"/>
      <c r="O671" s="1287"/>
      <c r="P671" s="1287"/>
      <c r="Q671" s="1287"/>
      <c r="R671" s="1287"/>
      <c r="S671" s="1287"/>
      <c r="T671" s="1287"/>
      <c r="U671" s="1287"/>
      <c r="V671" s="1287"/>
      <c r="W671" s="1287"/>
      <c r="X671" s="1287"/>
      <c r="Y671" s="1287"/>
      <c r="Z671" s="1287"/>
      <c r="AA671" s="1287"/>
      <c r="AB671" s="1287"/>
      <c r="AC671" s="261"/>
      <c r="AD671" s="270" t="s">
        <v>530</v>
      </c>
      <c r="AE671" s="262"/>
      <c r="AF671" s="272" t="str">
        <f t="shared" si="228"/>
        <v>Baik sekali</v>
      </c>
      <c r="AG671" s="271"/>
      <c r="AH671" s="271"/>
      <c r="AI671" s="271"/>
      <c r="AJ671" s="262"/>
      <c r="AK671" s="263">
        <f t="shared" si="229"/>
        <v>1</v>
      </c>
      <c r="AL671" s="263">
        <f t="shared" si="6"/>
        <v>3.33</v>
      </c>
      <c r="AM671" s="263">
        <f t="shared" si="230"/>
        <v>3.33</v>
      </c>
      <c r="AN671" s="87"/>
      <c r="AO671" s="87"/>
      <c r="AP671" s="87"/>
      <c r="AQ671" s="87"/>
      <c r="AR671" s="87"/>
      <c r="AS671" s="19"/>
      <c r="AT671" s="19"/>
      <c r="AU671" s="19"/>
      <c r="AV671" s="19"/>
      <c r="AW671" s="19"/>
      <c r="AX671" s="19"/>
      <c r="AY671" s="19"/>
      <c r="AZ671" s="19"/>
      <c r="BA671" s="19"/>
      <c r="BB671" s="19"/>
      <c r="BC671" s="19"/>
      <c r="BD671" s="19"/>
      <c r="BE671" s="19"/>
      <c r="BF671" s="19"/>
      <c r="BG671" s="19"/>
      <c r="BH671" s="19"/>
      <c r="BI671" s="19"/>
      <c r="BJ671" s="19"/>
      <c r="BK671" s="19"/>
      <c r="BL671" s="19"/>
    </row>
    <row r="672" spans="1:64" ht="19.5" customHeight="1">
      <c r="A672" s="19"/>
      <c r="B672" s="19"/>
      <c r="C672" s="287"/>
      <c r="D672" s="533"/>
      <c r="E672" s="535"/>
      <c r="F672" s="388">
        <v>3</v>
      </c>
      <c r="G672" s="1372" t="s">
        <v>1049</v>
      </c>
      <c r="H672" s="1312"/>
      <c r="I672" s="1312"/>
      <c r="J672" s="1312"/>
      <c r="K672" s="1312"/>
      <c r="L672" s="1312"/>
      <c r="M672" s="1312"/>
      <c r="N672" s="1312"/>
      <c r="O672" s="1312"/>
      <c r="P672" s="1312"/>
      <c r="Q672" s="1312"/>
      <c r="R672" s="1312"/>
      <c r="S672" s="1312"/>
      <c r="T672" s="1312"/>
      <c r="U672" s="1312"/>
      <c r="V672" s="1312"/>
      <c r="W672" s="1312"/>
      <c r="X672" s="1312"/>
      <c r="Y672" s="1312"/>
      <c r="Z672" s="1312"/>
      <c r="AA672" s="1312"/>
      <c r="AB672" s="1312"/>
      <c r="AC672" s="300"/>
      <c r="AD672" s="270" t="s">
        <v>530</v>
      </c>
      <c r="AE672" s="262"/>
      <c r="AF672" s="272" t="str">
        <f t="shared" si="228"/>
        <v>Baik sekali</v>
      </c>
      <c r="AG672" s="271"/>
      <c r="AH672" s="271"/>
      <c r="AI672" s="271"/>
      <c r="AJ672" s="262"/>
      <c r="AK672" s="263">
        <f t="shared" si="229"/>
        <v>1</v>
      </c>
      <c r="AL672" s="263">
        <f t="shared" si="6"/>
        <v>3.33</v>
      </c>
      <c r="AM672" s="263">
        <f t="shared" si="230"/>
        <v>3.33</v>
      </c>
      <c r="AN672" s="87"/>
      <c r="AO672" s="87"/>
      <c r="AP672" s="87"/>
      <c r="AQ672" s="87"/>
      <c r="AR672" s="87"/>
      <c r="AS672" s="19"/>
      <c r="AT672" s="19"/>
      <c r="AU672" s="19"/>
      <c r="AV672" s="19"/>
      <c r="AW672" s="19"/>
      <c r="AX672" s="19"/>
      <c r="AY672" s="19"/>
      <c r="AZ672" s="19"/>
      <c r="BA672" s="19"/>
      <c r="BB672" s="19"/>
      <c r="BC672" s="19"/>
      <c r="BD672" s="19"/>
      <c r="BE672" s="19"/>
      <c r="BF672" s="19"/>
      <c r="BG672" s="19"/>
      <c r="BH672" s="19"/>
      <c r="BI672" s="19"/>
      <c r="BJ672" s="19"/>
      <c r="BK672" s="19"/>
      <c r="BL672" s="19"/>
    </row>
    <row r="673" spans="1:64" ht="21.75" hidden="1" customHeight="1">
      <c r="A673" s="19"/>
      <c r="B673" s="19"/>
      <c r="C673" s="287"/>
      <c r="D673" s="287"/>
      <c r="E673" s="534"/>
      <c r="F673" s="388"/>
      <c r="G673" s="1372"/>
      <c r="H673" s="1312"/>
      <c r="I673" s="1312"/>
      <c r="J673" s="1312"/>
      <c r="K673" s="1312"/>
      <c r="L673" s="1312"/>
      <c r="M673" s="1312"/>
      <c r="N673" s="1312"/>
      <c r="O673" s="1312"/>
      <c r="P673" s="1312"/>
      <c r="Q673" s="1312"/>
      <c r="R673" s="1312"/>
      <c r="S673" s="1312"/>
      <c r="T673" s="1312"/>
      <c r="U673" s="1312"/>
      <c r="V673" s="1312"/>
      <c r="W673" s="1312"/>
      <c r="X673" s="1312"/>
      <c r="Y673" s="1312"/>
      <c r="Z673" s="1312"/>
      <c r="AA673" s="1312"/>
      <c r="AB673" s="1312"/>
      <c r="AC673" s="300"/>
      <c r="AD673" s="270" t="s">
        <v>7</v>
      </c>
      <c r="AE673" s="262"/>
      <c r="AF673" s="272" t="str">
        <f t="shared" si="228"/>
        <v>Baik</v>
      </c>
      <c r="AG673" s="271"/>
      <c r="AH673" s="271"/>
      <c r="AI673" s="271"/>
      <c r="AJ673" s="262"/>
      <c r="AK673" s="263">
        <f t="shared" si="229"/>
        <v>0</v>
      </c>
      <c r="AL673" s="263">
        <f t="shared" si="6"/>
        <v>3</v>
      </c>
      <c r="AM673" s="263">
        <f t="shared" si="230"/>
        <v>0</v>
      </c>
      <c r="AN673" s="87"/>
      <c r="AO673" s="87"/>
      <c r="AP673" s="87"/>
      <c r="AQ673" s="87"/>
      <c r="AR673" s="87"/>
      <c r="AS673" s="19"/>
      <c r="AT673" s="19"/>
      <c r="AU673" s="19"/>
      <c r="AV673" s="19"/>
      <c r="AW673" s="19"/>
      <c r="AX673" s="19"/>
      <c r="AY673" s="19"/>
      <c r="AZ673" s="19"/>
      <c r="BA673" s="19"/>
      <c r="BB673" s="19"/>
      <c r="BC673" s="19"/>
      <c r="BD673" s="19"/>
      <c r="BE673" s="19"/>
      <c r="BF673" s="19"/>
      <c r="BG673" s="19"/>
      <c r="BH673" s="19"/>
      <c r="BI673" s="19"/>
      <c r="BJ673" s="19"/>
      <c r="BK673" s="19"/>
      <c r="BL673" s="19"/>
    </row>
    <row r="674" spans="1:64" ht="21.75" hidden="1" customHeight="1">
      <c r="A674" s="19"/>
      <c r="B674" s="19"/>
      <c r="C674" s="287"/>
      <c r="D674" s="287"/>
      <c r="E674" s="534"/>
      <c r="F674" s="239"/>
      <c r="G674" s="1371"/>
      <c r="H674" s="1287"/>
      <c r="I674" s="1287"/>
      <c r="J674" s="1287"/>
      <c r="K674" s="1287"/>
      <c r="L674" s="1287"/>
      <c r="M674" s="1287"/>
      <c r="N674" s="1287"/>
      <c r="O674" s="1287"/>
      <c r="P674" s="1287"/>
      <c r="Q674" s="1287"/>
      <c r="R674" s="1287"/>
      <c r="S674" s="1287"/>
      <c r="T674" s="1287"/>
      <c r="U674" s="1287"/>
      <c r="V674" s="1287"/>
      <c r="W674" s="1287"/>
      <c r="X674" s="1287"/>
      <c r="Y674" s="1287"/>
      <c r="Z674" s="1287"/>
      <c r="AA674" s="1287"/>
      <c r="AB674" s="1287"/>
      <c r="AC674" s="261"/>
      <c r="AD674" s="270" t="s">
        <v>7</v>
      </c>
      <c r="AE674" s="262"/>
      <c r="AF674" s="272" t="str">
        <f t="shared" si="228"/>
        <v>Baik</v>
      </c>
      <c r="AG674" s="271"/>
      <c r="AH674" s="271"/>
      <c r="AI674" s="271"/>
      <c r="AJ674" s="262"/>
      <c r="AK674" s="263">
        <f t="shared" si="229"/>
        <v>0</v>
      </c>
      <c r="AL674" s="263">
        <f t="shared" si="6"/>
        <v>3</v>
      </c>
      <c r="AM674" s="263">
        <f t="shared" si="230"/>
        <v>0</v>
      </c>
      <c r="AN674" s="87"/>
      <c r="AO674" s="87"/>
      <c r="AP674" s="87"/>
      <c r="AQ674" s="87"/>
      <c r="AR674" s="87"/>
      <c r="AS674" s="19"/>
      <c r="AT674" s="19"/>
      <c r="AU674" s="19"/>
      <c r="AV674" s="19"/>
      <c r="AW674" s="19"/>
      <c r="AX674" s="19"/>
      <c r="AY674" s="19"/>
      <c r="AZ674" s="19"/>
      <c r="BA674" s="19"/>
      <c r="BB674" s="19"/>
      <c r="BC674" s="19"/>
      <c r="BD674" s="19"/>
      <c r="BE674" s="19"/>
      <c r="BF674" s="19"/>
      <c r="BG674" s="19"/>
      <c r="BH674" s="19"/>
      <c r="BI674" s="19"/>
      <c r="BJ674" s="19"/>
      <c r="BK674" s="19"/>
      <c r="BL674" s="19"/>
    </row>
    <row r="675" spans="1:64" ht="18" hidden="1" customHeight="1">
      <c r="A675" s="19"/>
      <c r="B675" s="19"/>
      <c r="C675" s="287"/>
      <c r="D675" s="287"/>
      <c r="E675" s="534"/>
      <c r="F675" s="433"/>
      <c r="G675" s="411"/>
      <c r="H675" s="411"/>
      <c r="I675" s="411"/>
      <c r="J675" s="411"/>
      <c r="K675" s="411"/>
      <c r="L675" s="411"/>
      <c r="M675" s="411"/>
      <c r="N675" s="536"/>
      <c r="O675" s="399"/>
      <c r="P675" s="399"/>
      <c r="Q675" s="399"/>
      <c r="R675" s="399"/>
      <c r="S675" s="399"/>
      <c r="T675" s="399"/>
      <c r="U675" s="399"/>
      <c r="V675" s="399"/>
      <c r="W675" s="399"/>
      <c r="X675" s="399"/>
      <c r="Y675" s="399"/>
      <c r="Z675" s="399"/>
      <c r="AA675" s="399"/>
      <c r="AB675" s="399"/>
      <c r="AC675" s="400"/>
      <c r="AD675" s="270" t="s">
        <v>7</v>
      </c>
      <c r="AE675" s="262"/>
      <c r="AF675" s="272" t="str">
        <f t="shared" si="228"/>
        <v>Baik</v>
      </c>
      <c r="AG675" s="271"/>
      <c r="AH675" s="271"/>
      <c r="AI675" s="271"/>
      <c r="AJ675" s="262"/>
      <c r="AK675" s="263">
        <f>SUM(AK670:AK674)</f>
        <v>3</v>
      </c>
      <c r="AL675" s="263">
        <f t="shared" si="6"/>
        <v>3</v>
      </c>
      <c r="AM675" s="263">
        <f>SUM(AM670:AM674)</f>
        <v>9.99</v>
      </c>
      <c r="AN675" s="337">
        <f>AM675/(AK675*4)*(100)</f>
        <v>83.25</v>
      </c>
      <c r="AO675" s="531">
        <f>IF(AN675&gt;79,2,IF(AN675&gt;=33,1,0))</f>
        <v>2</v>
      </c>
      <c r="AP675" s="87"/>
      <c r="AQ675" s="87"/>
      <c r="AR675" s="87"/>
      <c r="AS675" s="19"/>
      <c r="AT675" s="19"/>
      <c r="AU675" s="19"/>
      <c r="AV675" s="19"/>
      <c r="AW675" s="19"/>
      <c r="AX675" s="19"/>
      <c r="AY675" s="19"/>
      <c r="AZ675" s="19"/>
      <c r="BA675" s="19"/>
      <c r="BB675" s="19"/>
      <c r="BC675" s="19"/>
      <c r="BD675" s="19"/>
      <c r="BE675" s="19"/>
      <c r="BF675" s="19"/>
      <c r="BG675" s="19"/>
      <c r="BH675" s="19"/>
      <c r="BI675" s="19"/>
      <c r="BJ675" s="19"/>
      <c r="BK675" s="19"/>
      <c r="BL675" s="19"/>
    </row>
    <row r="676" spans="1:64" ht="33.75" customHeight="1">
      <c r="A676" s="19"/>
      <c r="B676" s="19"/>
      <c r="C676" s="287"/>
      <c r="D676" s="428" t="s">
        <v>1050</v>
      </c>
      <c r="E676" s="1377" t="s">
        <v>1051</v>
      </c>
      <c r="F676" s="1287"/>
      <c r="G676" s="1287"/>
      <c r="H676" s="1287"/>
      <c r="I676" s="1287"/>
      <c r="J676" s="1287"/>
      <c r="K676" s="1287"/>
      <c r="L676" s="1287"/>
      <c r="M676" s="1287"/>
      <c r="N676" s="1287"/>
      <c r="O676" s="1287"/>
      <c r="P676" s="1287"/>
      <c r="Q676" s="1287"/>
      <c r="R676" s="1287"/>
      <c r="S676" s="1287"/>
      <c r="T676" s="1287"/>
      <c r="U676" s="1287"/>
      <c r="V676" s="1287"/>
      <c r="W676" s="1287"/>
      <c r="X676" s="1287"/>
      <c r="Y676" s="1287"/>
      <c r="Z676" s="1287"/>
      <c r="AA676" s="1287"/>
      <c r="AB676" s="1287"/>
      <c r="AC676" s="494"/>
      <c r="AD676" s="270"/>
      <c r="AE676" s="273"/>
      <c r="AF676" s="271"/>
      <c r="AG676" s="271"/>
      <c r="AH676" s="271"/>
      <c r="AI676" s="271"/>
      <c r="AJ676" s="262"/>
      <c r="AK676" s="263"/>
      <c r="AL676" s="263" t="str">
        <f t="shared" si="6"/>
        <v>0</v>
      </c>
      <c r="AM676" s="263"/>
      <c r="AN676" s="87"/>
      <c r="AO676" s="87"/>
      <c r="AP676" s="87"/>
      <c r="AQ676" s="87"/>
      <c r="AR676" s="87"/>
      <c r="AS676" s="19"/>
      <c r="AT676" s="19"/>
      <c r="AU676" s="19"/>
      <c r="AV676" s="19"/>
      <c r="AW676" s="19"/>
      <c r="AX676" s="19"/>
      <c r="AY676" s="19"/>
      <c r="AZ676" s="19"/>
      <c r="BA676" s="19"/>
      <c r="BB676" s="19"/>
      <c r="BC676" s="19"/>
      <c r="BD676" s="19"/>
      <c r="BE676" s="19"/>
      <c r="BF676" s="19"/>
      <c r="BG676" s="19"/>
      <c r="BH676" s="19"/>
      <c r="BI676" s="19"/>
      <c r="BJ676" s="19"/>
      <c r="BK676" s="19"/>
      <c r="BL676" s="19"/>
    </row>
    <row r="677" spans="1:64" ht="21.75" customHeight="1">
      <c r="A677" s="19"/>
      <c r="B677" s="19"/>
      <c r="C677" s="287"/>
      <c r="D677" s="287"/>
      <c r="E677" s="394"/>
      <c r="F677" s="388">
        <v>1</v>
      </c>
      <c r="G677" s="1371" t="s">
        <v>1052</v>
      </c>
      <c r="H677" s="1287"/>
      <c r="I677" s="1287"/>
      <c r="J677" s="1287"/>
      <c r="K677" s="1287"/>
      <c r="L677" s="1287"/>
      <c r="M677" s="1287"/>
      <c r="N677" s="1287"/>
      <c r="O677" s="1287"/>
      <c r="P677" s="1287"/>
      <c r="Q677" s="1287"/>
      <c r="R677" s="1287"/>
      <c r="S677" s="1287"/>
      <c r="T677" s="1287"/>
      <c r="U677" s="1287"/>
      <c r="V677" s="1287"/>
      <c r="W677" s="1287"/>
      <c r="X677" s="1287"/>
      <c r="Y677" s="1287"/>
      <c r="Z677" s="1287"/>
      <c r="AA677" s="1287"/>
      <c r="AB677" s="1287"/>
      <c r="AC677" s="300"/>
      <c r="AD677" s="270" t="s">
        <v>528</v>
      </c>
      <c r="AE677" s="262"/>
      <c r="AF677" s="272" t="str">
        <f t="shared" ref="AF677:AF683" si="231">IF(AD677="A","Sempurna",IF(AD677="A-","mendekati sempurna",IF(AD677="B+","Baik sekali",IF(AD677="B","Baik",IF(AD677="B-","Memadai, hampir baik",IF(AD677="C+","Memadai, cukup plus",IF(AD677="C","Cukup",IF(AD677="D","Kurang","Tak ada bukti kinerja"))))))))</f>
        <v>mendekati sempurna</v>
      </c>
      <c r="AG677" s="271"/>
      <c r="AH677" s="271"/>
      <c r="AI677" s="271"/>
      <c r="AJ677" s="262"/>
      <c r="AK677" s="263">
        <f t="shared" ref="AK677:AK682" si="232">COUNTA(G677)</f>
        <v>1</v>
      </c>
      <c r="AL677" s="263">
        <f t="shared" si="6"/>
        <v>3.67</v>
      </c>
      <c r="AM677" s="263">
        <f t="shared" ref="AM677:AM682" si="233">AK677*AL677</f>
        <v>3.67</v>
      </c>
      <c r="AN677" s="87"/>
      <c r="AO677" s="87"/>
      <c r="AP677" s="87"/>
      <c r="AQ677" s="87"/>
      <c r="AR677" s="87"/>
      <c r="AS677" s="19"/>
      <c r="AT677" s="19"/>
      <c r="AU677" s="19"/>
      <c r="AV677" s="19"/>
      <c r="AW677" s="19"/>
      <c r="AX677" s="19"/>
      <c r="AY677" s="19"/>
      <c r="AZ677" s="19"/>
      <c r="BA677" s="19"/>
      <c r="BB677" s="19"/>
      <c r="BC677" s="19"/>
      <c r="BD677" s="19"/>
      <c r="BE677" s="19"/>
      <c r="BF677" s="19"/>
      <c r="BG677" s="19"/>
      <c r="BH677" s="19"/>
      <c r="BI677" s="19"/>
      <c r="BJ677" s="19"/>
      <c r="BK677" s="19"/>
      <c r="BL677" s="19"/>
    </row>
    <row r="678" spans="1:64" ht="30" customHeight="1">
      <c r="A678" s="19"/>
      <c r="B678" s="19"/>
      <c r="C678" s="287"/>
      <c r="D678" s="287"/>
      <c r="E678" s="394"/>
      <c r="F678" s="388">
        <v>2</v>
      </c>
      <c r="G678" s="1371" t="s">
        <v>1053</v>
      </c>
      <c r="H678" s="1287"/>
      <c r="I678" s="1287"/>
      <c r="J678" s="1287"/>
      <c r="K678" s="1287"/>
      <c r="L678" s="1287"/>
      <c r="M678" s="1287"/>
      <c r="N678" s="1287"/>
      <c r="O678" s="1287"/>
      <c r="P678" s="1287"/>
      <c r="Q678" s="1287"/>
      <c r="R678" s="1287"/>
      <c r="S678" s="1287"/>
      <c r="T678" s="1287"/>
      <c r="U678" s="1287"/>
      <c r="V678" s="1287"/>
      <c r="W678" s="1287"/>
      <c r="X678" s="1287"/>
      <c r="Y678" s="1287"/>
      <c r="Z678" s="1287"/>
      <c r="AA678" s="1287"/>
      <c r="AB678" s="1287"/>
      <c r="AC678" s="300"/>
      <c r="AD678" s="270" t="s">
        <v>530</v>
      </c>
      <c r="AE678" s="262"/>
      <c r="AF678" s="272" t="str">
        <f t="shared" si="231"/>
        <v>Baik sekali</v>
      </c>
      <c r="AG678" s="271"/>
      <c r="AH678" s="271"/>
      <c r="AI678" s="271"/>
      <c r="AJ678" s="262"/>
      <c r="AK678" s="263">
        <f t="shared" si="232"/>
        <v>1</v>
      </c>
      <c r="AL678" s="263">
        <f t="shared" si="6"/>
        <v>3.33</v>
      </c>
      <c r="AM678" s="263">
        <f t="shared" si="233"/>
        <v>3.33</v>
      </c>
      <c r="AN678" s="87"/>
      <c r="AO678" s="87"/>
      <c r="AP678" s="87"/>
      <c r="AQ678" s="87"/>
      <c r="AR678" s="87"/>
      <c r="AS678" s="19"/>
      <c r="AT678" s="19"/>
      <c r="AU678" s="19"/>
      <c r="AV678" s="19"/>
      <c r="AW678" s="19"/>
      <c r="AX678" s="19"/>
      <c r="AY678" s="19"/>
      <c r="AZ678" s="19"/>
      <c r="BA678" s="19"/>
      <c r="BB678" s="19"/>
      <c r="BC678" s="19"/>
      <c r="BD678" s="19"/>
      <c r="BE678" s="19"/>
      <c r="BF678" s="19"/>
      <c r="BG678" s="19"/>
      <c r="BH678" s="19"/>
      <c r="BI678" s="19"/>
      <c r="BJ678" s="19"/>
      <c r="BK678" s="19"/>
      <c r="BL678" s="19"/>
    </row>
    <row r="679" spans="1:64" ht="18" customHeight="1">
      <c r="A679" s="19"/>
      <c r="B679" s="19"/>
      <c r="C679" s="287"/>
      <c r="D679" s="287"/>
      <c r="E679" s="394"/>
      <c r="F679" s="388">
        <v>3</v>
      </c>
      <c r="G679" s="1371" t="s">
        <v>1054</v>
      </c>
      <c r="H679" s="1287"/>
      <c r="I679" s="1287"/>
      <c r="J679" s="1287"/>
      <c r="K679" s="1287"/>
      <c r="L679" s="1287"/>
      <c r="M679" s="1287"/>
      <c r="N679" s="1287"/>
      <c r="O679" s="1287"/>
      <c r="P679" s="1287"/>
      <c r="Q679" s="1287"/>
      <c r="R679" s="1287"/>
      <c r="S679" s="1287"/>
      <c r="T679" s="1287"/>
      <c r="U679" s="1287"/>
      <c r="V679" s="1287"/>
      <c r="W679" s="1287"/>
      <c r="X679" s="1287"/>
      <c r="Y679" s="1287"/>
      <c r="Z679" s="1287"/>
      <c r="AA679" s="1287"/>
      <c r="AB679" s="1287"/>
      <c r="AC679" s="300"/>
      <c r="AD679" s="270" t="s">
        <v>530</v>
      </c>
      <c r="AE679" s="262"/>
      <c r="AF679" s="272" t="str">
        <f t="shared" si="231"/>
        <v>Baik sekali</v>
      </c>
      <c r="AG679" s="271"/>
      <c r="AH679" s="271"/>
      <c r="AI679" s="271"/>
      <c r="AJ679" s="262"/>
      <c r="AK679" s="263">
        <f t="shared" si="232"/>
        <v>1</v>
      </c>
      <c r="AL679" s="263">
        <f t="shared" si="6"/>
        <v>3.33</v>
      </c>
      <c r="AM679" s="263">
        <f t="shared" si="233"/>
        <v>3.33</v>
      </c>
      <c r="AN679" s="87"/>
      <c r="AO679" s="87"/>
      <c r="AP679" s="87"/>
      <c r="AQ679" s="87"/>
      <c r="AR679" s="87"/>
      <c r="AS679" s="19"/>
      <c r="AT679" s="19"/>
      <c r="AU679" s="19"/>
      <c r="AV679" s="19"/>
      <c r="AW679" s="19"/>
      <c r="AX679" s="19"/>
      <c r="AY679" s="19"/>
      <c r="AZ679" s="19"/>
      <c r="BA679" s="19"/>
      <c r="BB679" s="19"/>
      <c r="BC679" s="19"/>
      <c r="BD679" s="19"/>
      <c r="BE679" s="19"/>
      <c r="BF679" s="19"/>
      <c r="BG679" s="19"/>
      <c r="BH679" s="19"/>
      <c r="BI679" s="19"/>
      <c r="BJ679" s="19"/>
      <c r="BK679" s="19"/>
      <c r="BL679" s="19"/>
    </row>
    <row r="680" spans="1:64" ht="30" customHeight="1">
      <c r="A680" s="19"/>
      <c r="B680" s="19"/>
      <c r="C680" s="287"/>
      <c r="D680" s="287"/>
      <c r="E680" s="534"/>
      <c r="F680" s="239">
        <v>4</v>
      </c>
      <c r="G680" s="1371" t="s">
        <v>1055</v>
      </c>
      <c r="H680" s="1287"/>
      <c r="I680" s="1287"/>
      <c r="J680" s="1287"/>
      <c r="K680" s="1287"/>
      <c r="L680" s="1287"/>
      <c r="M680" s="1287"/>
      <c r="N680" s="1287"/>
      <c r="O680" s="1287"/>
      <c r="P680" s="1287"/>
      <c r="Q680" s="1287"/>
      <c r="R680" s="1287"/>
      <c r="S680" s="1287"/>
      <c r="T680" s="1287"/>
      <c r="U680" s="1287"/>
      <c r="V680" s="1287"/>
      <c r="W680" s="1287"/>
      <c r="X680" s="1287"/>
      <c r="Y680" s="1287"/>
      <c r="Z680" s="1287"/>
      <c r="AA680" s="1287"/>
      <c r="AB680" s="1287"/>
      <c r="AC680" s="261"/>
      <c r="AD680" s="270" t="s">
        <v>530</v>
      </c>
      <c r="AE680" s="262"/>
      <c r="AF680" s="272" t="str">
        <f t="shared" si="231"/>
        <v>Baik sekali</v>
      </c>
      <c r="AG680" s="271"/>
      <c r="AH680" s="271"/>
      <c r="AI680" s="271"/>
      <c r="AJ680" s="262"/>
      <c r="AK680" s="263">
        <f t="shared" si="232"/>
        <v>1</v>
      </c>
      <c r="AL680" s="263">
        <f t="shared" si="6"/>
        <v>3.33</v>
      </c>
      <c r="AM680" s="263">
        <f t="shared" si="233"/>
        <v>3.33</v>
      </c>
      <c r="AN680" s="87"/>
      <c r="AO680" s="87"/>
      <c r="AP680" s="87"/>
      <c r="AQ680" s="87"/>
      <c r="AR680" s="87"/>
      <c r="AS680" s="19"/>
      <c r="AT680" s="19"/>
      <c r="AU680" s="19"/>
      <c r="AV680" s="19"/>
      <c r="AW680" s="19"/>
      <c r="AX680" s="19"/>
      <c r="AY680" s="19"/>
      <c r="AZ680" s="19"/>
      <c r="BA680" s="19"/>
      <c r="BB680" s="19"/>
      <c r="BC680" s="19"/>
      <c r="BD680" s="19"/>
      <c r="BE680" s="19"/>
      <c r="BF680" s="19"/>
      <c r="BG680" s="19"/>
      <c r="BH680" s="19"/>
      <c r="BI680" s="19"/>
      <c r="BJ680" s="19"/>
      <c r="BK680" s="19"/>
      <c r="BL680" s="19"/>
    </row>
    <row r="681" spans="1:64" ht="21.75" hidden="1" customHeight="1">
      <c r="A681" s="19"/>
      <c r="B681" s="19"/>
      <c r="C681" s="287"/>
      <c r="D681" s="287"/>
      <c r="E681" s="534"/>
      <c r="F681" s="239"/>
      <c r="G681" s="1371"/>
      <c r="H681" s="1287"/>
      <c r="I681" s="1287"/>
      <c r="J681" s="1287"/>
      <c r="K681" s="1287"/>
      <c r="L681" s="1287"/>
      <c r="M681" s="1287"/>
      <c r="N681" s="1287"/>
      <c r="O681" s="1287"/>
      <c r="P681" s="1287"/>
      <c r="Q681" s="1287"/>
      <c r="R681" s="1287"/>
      <c r="S681" s="1287"/>
      <c r="T681" s="1287"/>
      <c r="U681" s="1287"/>
      <c r="V681" s="1287"/>
      <c r="W681" s="1287"/>
      <c r="X681" s="1287"/>
      <c r="Y681" s="1287"/>
      <c r="Z681" s="1287"/>
      <c r="AA681" s="1287"/>
      <c r="AB681" s="1287"/>
      <c r="AC681" s="261"/>
      <c r="AD681" s="270" t="s">
        <v>7</v>
      </c>
      <c r="AE681" s="262"/>
      <c r="AF681" s="272" t="str">
        <f t="shared" si="231"/>
        <v>Baik</v>
      </c>
      <c r="AG681" s="271"/>
      <c r="AH681" s="271"/>
      <c r="AI681" s="271"/>
      <c r="AJ681" s="262"/>
      <c r="AK681" s="263">
        <f t="shared" si="232"/>
        <v>0</v>
      </c>
      <c r="AL681" s="263">
        <f t="shared" si="6"/>
        <v>3</v>
      </c>
      <c r="AM681" s="263">
        <f t="shared" si="233"/>
        <v>0</v>
      </c>
      <c r="AN681" s="87"/>
      <c r="AO681" s="87"/>
      <c r="AP681" s="87"/>
      <c r="AQ681" s="87"/>
      <c r="AR681" s="87"/>
      <c r="AS681" s="19"/>
      <c r="AT681" s="19"/>
      <c r="AU681" s="19"/>
      <c r="AV681" s="19"/>
      <c r="AW681" s="19"/>
      <c r="AX681" s="19"/>
      <c r="AY681" s="19"/>
      <c r="AZ681" s="19"/>
      <c r="BA681" s="19"/>
      <c r="BB681" s="19"/>
      <c r="BC681" s="19"/>
      <c r="BD681" s="19"/>
      <c r="BE681" s="19"/>
      <c r="BF681" s="19"/>
      <c r="BG681" s="19"/>
      <c r="BH681" s="19"/>
      <c r="BI681" s="19"/>
      <c r="BJ681" s="19"/>
      <c r="BK681" s="19"/>
      <c r="BL681" s="19"/>
    </row>
    <row r="682" spans="1:64" ht="21.75" hidden="1" customHeight="1">
      <c r="A682" s="19"/>
      <c r="B682" s="19"/>
      <c r="C682" s="537"/>
      <c r="D682" s="537"/>
      <c r="E682" s="538"/>
      <c r="F682" s="489"/>
      <c r="G682" s="1382"/>
      <c r="H682" s="1383"/>
      <c r="I682" s="1383"/>
      <c r="J682" s="1383"/>
      <c r="K682" s="1383"/>
      <c r="L682" s="1383"/>
      <c r="M682" s="1383"/>
      <c r="N682" s="1383"/>
      <c r="O682" s="1383"/>
      <c r="P682" s="1383"/>
      <c r="Q682" s="1383"/>
      <c r="R682" s="1383"/>
      <c r="S682" s="1383"/>
      <c r="T682" s="1383"/>
      <c r="U682" s="1383"/>
      <c r="V682" s="1383"/>
      <c r="W682" s="1383"/>
      <c r="X682" s="1383"/>
      <c r="Y682" s="1383"/>
      <c r="Z682" s="1383"/>
      <c r="AA682" s="1383"/>
      <c r="AB682" s="1383"/>
      <c r="AC682" s="329"/>
      <c r="AD682" s="270" t="s">
        <v>7</v>
      </c>
      <c r="AE682" s="262"/>
      <c r="AF682" s="272" t="str">
        <f t="shared" si="231"/>
        <v>Baik</v>
      </c>
      <c r="AG682" s="271"/>
      <c r="AH682" s="271"/>
      <c r="AI682" s="271"/>
      <c r="AJ682" s="262"/>
      <c r="AK682" s="263">
        <f t="shared" si="232"/>
        <v>0</v>
      </c>
      <c r="AL682" s="263">
        <f t="shared" si="6"/>
        <v>3</v>
      </c>
      <c r="AM682" s="263">
        <f t="shared" si="233"/>
        <v>0</v>
      </c>
      <c r="AN682" s="87"/>
      <c r="AO682" s="87"/>
      <c r="AP682" s="87"/>
      <c r="AQ682" s="87"/>
      <c r="AR682" s="87"/>
      <c r="AS682" s="19"/>
      <c r="AT682" s="19"/>
      <c r="AU682" s="19"/>
      <c r="AV682" s="19"/>
      <c r="AW682" s="19"/>
      <c r="AX682" s="19"/>
      <c r="AY682" s="19"/>
      <c r="AZ682" s="19"/>
      <c r="BA682" s="19"/>
      <c r="BB682" s="19"/>
      <c r="BC682" s="19"/>
      <c r="BD682" s="19"/>
      <c r="BE682" s="19"/>
      <c r="BF682" s="19"/>
      <c r="BG682" s="19"/>
      <c r="BH682" s="19"/>
      <c r="BI682" s="19"/>
      <c r="BJ682" s="19"/>
      <c r="BK682" s="19"/>
      <c r="BL682" s="19"/>
    </row>
    <row r="683" spans="1:64" ht="21.75" hidden="1" customHeight="1">
      <c r="A683" s="19"/>
      <c r="B683" s="19"/>
      <c r="C683" s="287"/>
      <c r="D683" s="287"/>
      <c r="E683" s="534"/>
      <c r="F683" s="383"/>
      <c r="G683" s="1375"/>
      <c r="H683" s="1289"/>
      <c r="I683" s="1289"/>
      <c r="J683" s="1289"/>
      <c r="K683" s="1289"/>
      <c r="L683" s="1289"/>
      <c r="M683" s="1289"/>
      <c r="N683" s="1289"/>
      <c r="O683" s="1289"/>
      <c r="P683" s="1289"/>
      <c r="Q683" s="1289"/>
      <c r="R683" s="1289"/>
      <c r="S683" s="1289"/>
      <c r="T683" s="1289"/>
      <c r="U683" s="1289"/>
      <c r="V683" s="1289"/>
      <c r="W683" s="1289"/>
      <c r="X683" s="1289"/>
      <c r="Y683" s="1289"/>
      <c r="Z683" s="1289"/>
      <c r="AA683" s="1289"/>
      <c r="AB683" s="1289"/>
      <c r="AC683" s="331"/>
      <c r="AD683" s="270" t="s">
        <v>7</v>
      </c>
      <c r="AE683" s="262"/>
      <c r="AF683" s="272" t="str">
        <f t="shared" si="231"/>
        <v>Baik</v>
      </c>
      <c r="AG683" s="271"/>
      <c r="AH683" s="271"/>
      <c r="AI683" s="271"/>
      <c r="AJ683" s="262"/>
      <c r="AK683" s="263">
        <f>SUM(AK677:AK682)</f>
        <v>4</v>
      </c>
      <c r="AL683" s="263">
        <f t="shared" si="6"/>
        <v>3</v>
      </c>
      <c r="AM683" s="263">
        <f>SUM(AM677:AM682)</f>
        <v>13.66</v>
      </c>
      <c r="AN683" s="337">
        <f>AM683/(AK683*4)*(100)</f>
        <v>85.375</v>
      </c>
      <c r="AO683" s="531">
        <f>IF(AN683&gt;79,2,IF(AN683&gt;=33,1,0))</f>
        <v>2</v>
      </c>
      <c r="AP683" s="87"/>
      <c r="AQ683" s="87"/>
      <c r="AR683" s="87"/>
      <c r="AS683" s="19"/>
      <c r="AT683" s="19"/>
      <c r="AU683" s="19"/>
      <c r="AV683" s="19"/>
      <c r="AW683" s="19"/>
      <c r="AX683" s="19"/>
      <c r="AY683" s="19"/>
      <c r="AZ683" s="19"/>
      <c r="BA683" s="19"/>
      <c r="BB683" s="19"/>
      <c r="BC683" s="19"/>
      <c r="BD683" s="19"/>
      <c r="BE683" s="19"/>
      <c r="BF683" s="19"/>
      <c r="BG683" s="19"/>
      <c r="BH683" s="19"/>
      <c r="BI683" s="19"/>
      <c r="BJ683" s="19"/>
      <c r="BK683" s="19"/>
      <c r="BL683" s="19"/>
    </row>
    <row r="684" spans="1:64" ht="31.5" customHeight="1">
      <c r="A684" s="19"/>
      <c r="B684" s="19"/>
      <c r="C684" s="287"/>
      <c r="D684" s="297" t="s">
        <v>1056</v>
      </c>
      <c r="E684" s="1377" t="s">
        <v>1057</v>
      </c>
      <c r="F684" s="1287"/>
      <c r="G684" s="1287"/>
      <c r="H684" s="1287"/>
      <c r="I684" s="1287"/>
      <c r="J684" s="1287"/>
      <c r="K684" s="1287"/>
      <c r="L684" s="1287"/>
      <c r="M684" s="1287"/>
      <c r="N684" s="1287"/>
      <c r="O684" s="1287"/>
      <c r="P684" s="1287"/>
      <c r="Q684" s="1287"/>
      <c r="R684" s="1287"/>
      <c r="S684" s="1287"/>
      <c r="T684" s="1287"/>
      <c r="U684" s="1287"/>
      <c r="V684" s="1287"/>
      <c r="W684" s="1287"/>
      <c r="X684" s="1287"/>
      <c r="Y684" s="1287"/>
      <c r="Z684" s="1287"/>
      <c r="AA684" s="1287"/>
      <c r="AB684" s="1287"/>
      <c r="AC684" s="494"/>
      <c r="AD684" s="270"/>
      <c r="AE684" s="273"/>
      <c r="AF684" s="271"/>
      <c r="AG684" s="271"/>
      <c r="AH684" s="271"/>
      <c r="AI684" s="271"/>
      <c r="AJ684" s="262"/>
      <c r="AK684" s="263"/>
      <c r="AL684" s="263" t="str">
        <f t="shared" si="6"/>
        <v>0</v>
      </c>
      <c r="AM684" s="263"/>
      <c r="AN684" s="87"/>
      <c r="AO684" s="87"/>
      <c r="AP684" s="87"/>
      <c r="AQ684" s="87"/>
      <c r="AR684" s="87"/>
      <c r="AS684" s="19"/>
      <c r="AT684" s="19"/>
      <c r="AU684" s="19"/>
      <c r="AV684" s="19"/>
      <c r="AW684" s="19"/>
      <c r="AX684" s="19"/>
      <c r="AY684" s="19"/>
      <c r="AZ684" s="19"/>
      <c r="BA684" s="19"/>
      <c r="BB684" s="19"/>
      <c r="BC684" s="19"/>
      <c r="BD684" s="19"/>
      <c r="BE684" s="19"/>
      <c r="BF684" s="19"/>
      <c r="BG684" s="19"/>
      <c r="BH684" s="19"/>
      <c r="BI684" s="19"/>
      <c r="BJ684" s="19"/>
      <c r="BK684" s="19"/>
      <c r="BL684" s="19"/>
    </row>
    <row r="685" spans="1:64" ht="19.5" customHeight="1">
      <c r="A685" s="19"/>
      <c r="B685" s="19"/>
      <c r="C685" s="287"/>
      <c r="D685" s="539"/>
      <c r="E685" s="394"/>
      <c r="F685" s="388">
        <v>1</v>
      </c>
      <c r="G685" s="1372" t="s">
        <v>1058</v>
      </c>
      <c r="H685" s="1312"/>
      <c r="I685" s="1312"/>
      <c r="J685" s="1312"/>
      <c r="K685" s="1312"/>
      <c r="L685" s="1312"/>
      <c r="M685" s="1312"/>
      <c r="N685" s="1312"/>
      <c r="O685" s="1312"/>
      <c r="P685" s="1312"/>
      <c r="Q685" s="1312"/>
      <c r="R685" s="1312"/>
      <c r="S685" s="1312"/>
      <c r="T685" s="1312"/>
      <c r="U685" s="1312"/>
      <c r="V685" s="1312"/>
      <c r="W685" s="1312"/>
      <c r="X685" s="1312"/>
      <c r="Y685" s="1312"/>
      <c r="Z685" s="1312"/>
      <c r="AA685" s="1312"/>
      <c r="AB685" s="1312"/>
      <c r="AC685" s="300"/>
      <c r="AD685" s="270" t="s">
        <v>7</v>
      </c>
      <c r="AE685" s="262"/>
      <c r="AF685" s="272" t="str">
        <f t="shared" ref="AF685:AF691" si="234">IF(AD685="A","Sempurna",IF(AD685="A-","mendekati sempurna",IF(AD685="B+","Baik sekali",IF(AD685="B","Baik",IF(AD685="B-","Memadai, hampir baik",IF(AD685="C+","Memadai, cukup plus",IF(AD685="C","Cukup",IF(AD685="D","Kurang","Tak ada bukti kinerja"))))))))</f>
        <v>Baik</v>
      </c>
      <c r="AG685" s="271"/>
      <c r="AH685" s="271"/>
      <c r="AI685" s="271"/>
      <c r="AJ685" s="262"/>
      <c r="AK685" s="263">
        <f t="shared" ref="AK685:AK690" si="235">COUNTA(G685)</f>
        <v>1</v>
      </c>
      <c r="AL685" s="263">
        <f t="shared" si="6"/>
        <v>3</v>
      </c>
      <c r="AM685" s="263">
        <f t="shared" ref="AM685:AM690" si="236">AK685*AL685</f>
        <v>3</v>
      </c>
      <c r="AN685" s="87"/>
      <c r="AO685" s="87"/>
      <c r="AP685" s="87"/>
      <c r="AQ685" s="87"/>
      <c r="AR685" s="87"/>
      <c r="AS685" s="19"/>
      <c r="AT685" s="19"/>
      <c r="AU685" s="19"/>
      <c r="AV685" s="19"/>
      <c r="AW685" s="19"/>
      <c r="AX685" s="19"/>
      <c r="AY685" s="19"/>
      <c r="AZ685" s="19"/>
      <c r="BA685" s="19"/>
      <c r="BB685" s="19"/>
      <c r="BC685" s="19"/>
      <c r="BD685" s="19"/>
      <c r="BE685" s="19"/>
      <c r="BF685" s="19"/>
      <c r="BG685" s="19"/>
      <c r="BH685" s="19"/>
      <c r="BI685" s="19"/>
      <c r="BJ685" s="19"/>
      <c r="BK685" s="19"/>
      <c r="BL685" s="19"/>
    </row>
    <row r="686" spans="1:64" ht="19.5" customHeight="1">
      <c r="A686" s="19"/>
      <c r="B686" s="19"/>
      <c r="C686" s="287"/>
      <c r="D686" s="539"/>
      <c r="E686" s="534"/>
      <c r="F686" s="239">
        <v>2</v>
      </c>
      <c r="G686" s="1387" t="s">
        <v>1059</v>
      </c>
      <c r="H686" s="1287"/>
      <c r="I686" s="1287"/>
      <c r="J686" s="1287"/>
      <c r="K686" s="1287"/>
      <c r="L686" s="1287"/>
      <c r="M686" s="1287"/>
      <c r="N686" s="1287"/>
      <c r="O686" s="1287"/>
      <c r="P686" s="1287"/>
      <c r="Q686" s="1287"/>
      <c r="R686" s="1287"/>
      <c r="S686" s="1287"/>
      <c r="T686" s="1287"/>
      <c r="U686" s="1287"/>
      <c r="V686" s="1287"/>
      <c r="W686" s="1287"/>
      <c r="X686" s="1287"/>
      <c r="Y686" s="1287"/>
      <c r="Z686" s="1287"/>
      <c r="AA686" s="1287"/>
      <c r="AB686" s="1287"/>
      <c r="AC686" s="344"/>
      <c r="AD686" s="270" t="s">
        <v>7</v>
      </c>
      <c r="AE686" s="357"/>
      <c r="AF686" s="272" t="str">
        <f t="shared" si="234"/>
        <v>Baik</v>
      </c>
      <c r="AG686" s="271"/>
      <c r="AH686" s="271"/>
      <c r="AI686" s="271"/>
      <c r="AJ686" s="357"/>
      <c r="AK686" s="263">
        <f t="shared" si="235"/>
        <v>1</v>
      </c>
      <c r="AL686" s="263">
        <f t="shared" si="6"/>
        <v>3</v>
      </c>
      <c r="AM686" s="263">
        <f t="shared" si="236"/>
        <v>3</v>
      </c>
      <c r="AN686" s="87"/>
      <c r="AO686" s="87"/>
      <c r="AP686" s="87"/>
      <c r="AQ686" s="87"/>
      <c r="AR686" s="87"/>
      <c r="AS686" s="19"/>
      <c r="AT686" s="19"/>
      <c r="AU686" s="19"/>
      <c r="AV686" s="19"/>
      <c r="AW686" s="19"/>
      <c r="AX686" s="19"/>
      <c r="AY686" s="19"/>
      <c r="AZ686" s="19"/>
      <c r="BA686" s="19"/>
      <c r="BB686" s="19"/>
      <c r="BC686" s="19"/>
      <c r="BD686" s="19"/>
      <c r="BE686" s="19"/>
      <c r="BF686" s="19"/>
      <c r="BG686" s="19"/>
      <c r="BH686" s="19"/>
      <c r="BI686" s="19"/>
      <c r="BJ686" s="19"/>
      <c r="BK686" s="19"/>
      <c r="BL686" s="19"/>
    </row>
    <row r="687" spans="1:64" ht="19.5" customHeight="1">
      <c r="A687" s="19"/>
      <c r="B687" s="19"/>
      <c r="C687" s="533"/>
      <c r="D687" s="540"/>
      <c r="E687" s="535"/>
      <c r="F687" s="239">
        <v>3</v>
      </c>
      <c r="G687" s="1371" t="s">
        <v>1060</v>
      </c>
      <c r="H687" s="1287"/>
      <c r="I687" s="1287"/>
      <c r="J687" s="1287"/>
      <c r="K687" s="1287"/>
      <c r="L687" s="1287"/>
      <c r="M687" s="1287"/>
      <c r="N687" s="1287"/>
      <c r="O687" s="1287"/>
      <c r="P687" s="1287"/>
      <c r="Q687" s="1287"/>
      <c r="R687" s="1287"/>
      <c r="S687" s="1287"/>
      <c r="T687" s="1287"/>
      <c r="U687" s="1287"/>
      <c r="V687" s="1287"/>
      <c r="W687" s="1287"/>
      <c r="X687" s="1287"/>
      <c r="Y687" s="1287"/>
      <c r="Z687" s="1287"/>
      <c r="AA687" s="1287"/>
      <c r="AB687" s="1287"/>
      <c r="AC687" s="261"/>
      <c r="AD687" s="270" t="s">
        <v>7</v>
      </c>
      <c r="AE687" s="262"/>
      <c r="AF687" s="272" t="str">
        <f t="shared" si="234"/>
        <v>Baik</v>
      </c>
      <c r="AG687" s="271"/>
      <c r="AH687" s="271"/>
      <c r="AI687" s="271"/>
      <c r="AJ687" s="262"/>
      <c r="AK687" s="263">
        <f t="shared" si="235"/>
        <v>1</v>
      </c>
      <c r="AL687" s="263">
        <f t="shared" si="6"/>
        <v>3</v>
      </c>
      <c r="AM687" s="263">
        <f t="shared" si="236"/>
        <v>3</v>
      </c>
      <c r="AN687" s="87"/>
      <c r="AO687" s="87"/>
      <c r="AP687" s="87"/>
      <c r="AQ687" s="87"/>
      <c r="AR687" s="87"/>
      <c r="AS687" s="19"/>
      <c r="AT687" s="19"/>
      <c r="AU687" s="19"/>
      <c r="AV687" s="19"/>
      <c r="AW687" s="19"/>
      <c r="AX687" s="19"/>
      <c r="AY687" s="19"/>
      <c r="AZ687" s="19"/>
      <c r="BA687" s="19"/>
      <c r="BB687" s="19"/>
      <c r="BC687" s="19"/>
      <c r="BD687" s="19"/>
      <c r="BE687" s="19"/>
      <c r="BF687" s="19"/>
      <c r="BG687" s="19"/>
      <c r="BH687" s="19"/>
      <c r="BI687" s="19"/>
      <c r="BJ687" s="19"/>
      <c r="BK687" s="19"/>
      <c r="BL687" s="19"/>
    </row>
    <row r="688" spans="1:64" ht="30" customHeight="1">
      <c r="A688" s="19"/>
      <c r="B688" s="19"/>
      <c r="C688" s="533"/>
      <c r="D688" s="540"/>
      <c r="E688" s="535"/>
      <c r="F688" s="388">
        <v>4</v>
      </c>
      <c r="G688" s="1372" t="s">
        <v>1061</v>
      </c>
      <c r="H688" s="1312"/>
      <c r="I688" s="1312"/>
      <c r="J688" s="1312"/>
      <c r="K688" s="1312"/>
      <c r="L688" s="1312"/>
      <c r="M688" s="1312"/>
      <c r="N688" s="1312"/>
      <c r="O688" s="1312"/>
      <c r="P688" s="1312"/>
      <c r="Q688" s="1312"/>
      <c r="R688" s="1312"/>
      <c r="S688" s="1312"/>
      <c r="T688" s="1312"/>
      <c r="U688" s="1312"/>
      <c r="V688" s="1312"/>
      <c r="W688" s="1312"/>
      <c r="X688" s="1312"/>
      <c r="Y688" s="1312"/>
      <c r="Z688" s="1312"/>
      <c r="AA688" s="1312"/>
      <c r="AB688" s="1312"/>
      <c r="AC688" s="300"/>
      <c r="AD688" s="270" t="s">
        <v>7</v>
      </c>
      <c r="AE688" s="262"/>
      <c r="AF688" s="272" t="str">
        <f t="shared" si="234"/>
        <v>Baik</v>
      </c>
      <c r="AG688" s="271"/>
      <c r="AH688" s="271"/>
      <c r="AI688" s="271"/>
      <c r="AJ688" s="262"/>
      <c r="AK688" s="263">
        <f t="shared" si="235"/>
        <v>1</v>
      </c>
      <c r="AL688" s="263">
        <f t="shared" si="6"/>
        <v>3</v>
      </c>
      <c r="AM688" s="263">
        <f t="shared" si="236"/>
        <v>3</v>
      </c>
      <c r="AN688" s="87"/>
      <c r="AO688" s="87"/>
      <c r="AP688" s="87"/>
      <c r="AQ688" s="87"/>
      <c r="AR688" s="87"/>
      <c r="AS688" s="19"/>
      <c r="AT688" s="19"/>
      <c r="AU688" s="19"/>
      <c r="AV688" s="19"/>
      <c r="AW688" s="19"/>
      <c r="AX688" s="19"/>
      <c r="AY688" s="19"/>
      <c r="AZ688" s="19"/>
      <c r="BA688" s="19"/>
      <c r="BB688" s="19"/>
      <c r="BC688" s="19"/>
      <c r="BD688" s="19"/>
      <c r="BE688" s="19"/>
      <c r="BF688" s="19"/>
      <c r="BG688" s="19"/>
      <c r="BH688" s="19"/>
      <c r="BI688" s="19"/>
      <c r="BJ688" s="19"/>
      <c r="BK688" s="19"/>
      <c r="BL688" s="19"/>
    </row>
    <row r="689" spans="1:64" ht="19.5" hidden="1" customHeight="1">
      <c r="A689" s="19"/>
      <c r="B689" s="19"/>
      <c r="C689" s="287"/>
      <c r="D689" s="539"/>
      <c r="E689" s="534"/>
      <c r="F689" s="388"/>
      <c r="G689" s="1372"/>
      <c r="H689" s="1312"/>
      <c r="I689" s="1312"/>
      <c r="J689" s="1312"/>
      <c r="K689" s="1312"/>
      <c r="L689" s="1312"/>
      <c r="M689" s="1312"/>
      <c r="N689" s="1312"/>
      <c r="O689" s="1312"/>
      <c r="P689" s="1312"/>
      <c r="Q689" s="1312"/>
      <c r="R689" s="1312"/>
      <c r="S689" s="1312"/>
      <c r="T689" s="1312"/>
      <c r="U689" s="1312"/>
      <c r="V689" s="1312"/>
      <c r="W689" s="1312"/>
      <c r="X689" s="1312"/>
      <c r="Y689" s="1312"/>
      <c r="Z689" s="1312"/>
      <c r="AA689" s="1312"/>
      <c r="AB689" s="1312"/>
      <c r="AC689" s="300"/>
      <c r="AD689" s="270" t="s">
        <v>7</v>
      </c>
      <c r="AE689" s="262"/>
      <c r="AF689" s="272" t="str">
        <f t="shared" si="234"/>
        <v>Baik</v>
      </c>
      <c r="AG689" s="271"/>
      <c r="AH689" s="271"/>
      <c r="AI689" s="271"/>
      <c r="AJ689" s="262"/>
      <c r="AK689" s="263">
        <f t="shared" si="235"/>
        <v>0</v>
      </c>
      <c r="AL689" s="263">
        <f t="shared" si="6"/>
        <v>3</v>
      </c>
      <c r="AM689" s="263">
        <f t="shared" si="236"/>
        <v>0</v>
      </c>
      <c r="AN689" s="87"/>
      <c r="AO689" s="87"/>
      <c r="AP689" s="87"/>
      <c r="AQ689" s="87"/>
      <c r="AR689" s="87"/>
      <c r="AS689" s="19"/>
      <c r="AT689" s="19"/>
      <c r="AU689" s="19"/>
      <c r="AV689" s="19"/>
      <c r="AW689" s="19"/>
      <c r="AX689" s="19"/>
      <c r="AY689" s="19"/>
      <c r="AZ689" s="19"/>
      <c r="BA689" s="19"/>
      <c r="BB689" s="19"/>
      <c r="BC689" s="19"/>
      <c r="BD689" s="19"/>
      <c r="BE689" s="19"/>
      <c r="BF689" s="19"/>
      <c r="BG689" s="19"/>
      <c r="BH689" s="19"/>
      <c r="BI689" s="19"/>
      <c r="BJ689" s="19"/>
      <c r="BK689" s="19"/>
      <c r="BL689" s="19"/>
    </row>
    <row r="690" spans="1:64" ht="19.5" hidden="1" customHeight="1">
      <c r="A690" s="19"/>
      <c r="B690" s="19"/>
      <c r="C690" s="287"/>
      <c r="D690" s="540"/>
      <c r="E690" s="535"/>
      <c r="F690" s="239"/>
      <c r="G690" s="1371"/>
      <c r="H690" s="1287"/>
      <c r="I690" s="1287"/>
      <c r="J690" s="1287"/>
      <c r="K690" s="1287"/>
      <c r="L690" s="1287"/>
      <c r="M690" s="1287"/>
      <c r="N690" s="1287"/>
      <c r="O690" s="1287"/>
      <c r="P690" s="1287"/>
      <c r="Q690" s="1287"/>
      <c r="R690" s="1287"/>
      <c r="S690" s="1287"/>
      <c r="T690" s="1287"/>
      <c r="U690" s="1287"/>
      <c r="V690" s="1287"/>
      <c r="W690" s="1287"/>
      <c r="X690" s="1287"/>
      <c r="Y690" s="1287"/>
      <c r="Z690" s="1287"/>
      <c r="AA690" s="1287"/>
      <c r="AB690" s="1287"/>
      <c r="AC690" s="261"/>
      <c r="AD690" s="270" t="s">
        <v>7</v>
      </c>
      <c r="AE690" s="262"/>
      <c r="AF690" s="272" t="str">
        <f t="shared" si="234"/>
        <v>Baik</v>
      </c>
      <c r="AG690" s="271"/>
      <c r="AH690" s="271"/>
      <c r="AI690" s="271"/>
      <c r="AJ690" s="262"/>
      <c r="AK690" s="263">
        <f t="shared" si="235"/>
        <v>0</v>
      </c>
      <c r="AL690" s="263">
        <f t="shared" si="6"/>
        <v>3</v>
      </c>
      <c r="AM690" s="263">
        <f t="shared" si="236"/>
        <v>0</v>
      </c>
      <c r="AN690" s="87"/>
      <c r="AO690" s="87"/>
      <c r="AP690" s="87"/>
      <c r="AQ690" s="87"/>
      <c r="AR690" s="87"/>
      <c r="AS690" s="19"/>
      <c r="AT690" s="19"/>
      <c r="AU690" s="19"/>
      <c r="AV690" s="19"/>
      <c r="AW690" s="19"/>
      <c r="AX690" s="19"/>
      <c r="AY690" s="19"/>
      <c r="AZ690" s="19"/>
      <c r="BA690" s="19"/>
      <c r="BB690" s="19"/>
      <c r="BC690" s="19"/>
      <c r="BD690" s="19"/>
      <c r="BE690" s="19"/>
      <c r="BF690" s="19"/>
      <c r="BG690" s="19"/>
      <c r="BH690" s="19"/>
      <c r="BI690" s="19"/>
      <c r="BJ690" s="19"/>
      <c r="BK690" s="19"/>
      <c r="BL690" s="19"/>
    </row>
    <row r="691" spans="1:64" ht="19.5" hidden="1" customHeight="1">
      <c r="A691" s="19"/>
      <c r="B691" s="19"/>
      <c r="C691" s="287"/>
      <c r="D691" s="539"/>
      <c r="E691" s="534"/>
      <c r="F691" s="383"/>
      <c r="G691" s="1375"/>
      <c r="H691" s="1289"/>
      <c r="I691" s="1289"/>
      <c r="J691" s="1289"/>
      <c r="K691" s="1289"/>
      <c r="L691" s="1289"/>
      <c r="M691" s="1289"/>
      <c r="N691" s="1289"/>
      <c r="O691" s="1289"/>
      <c r="P691" s="1289"/>
      <c r="Q691" s="1289"/>
      <c r="R691" s="1289"/>
      <c r="S691" s="1289"/>
      <c r="T691" s="1289"/>
      <c r="U691" s="1289"/>
      <c r="V691" s="1289"/>
      <c r="W691" s="1289"/>
      <c r="X691" s="1289"/>
      <c r="Y691" s="1289"/>
      <c r="Z691" s="1289"/>
      <c r="AA691" s="1289"/>
      <c r="AB691" s="1289"/>
      <c r="AC691" s="331"/>
      <c r="AD691" s="270" t="s">
        <v>7</v>
      </c>
      <c r="AE691" s="262"/>
      <c r="AF691" s="272" t="str">
        <f t="shared" si="234"/>
        <v>Baik</v>
      </c>
      <c r="AG691" s="271"/>
      <c r="AH691" s="271"/>
      <c r="AI691" s="271"/>
      <c r="AJ691" s="262"/>
      <c r="AK691" s="263">
        <f>SUM(AK685:AK690)</f>
        <v>4</v>
      </c>
      <c r="AL691" s="263">
        <f t="shared" si="6"/>
        <v>3</v>
      </c>
      <c r="AM691" s="263">
        <f>SUM(AM685:AM690)</f>
        <v>12</v>
      </c>
      <c r="AN691" s="337">
        <f>AM691/(AK691*4)*(100)</f>
        <v>75</v>
      </c>
      <c r="AO691" s="531">
        <f>IF(AN691&gt;79,2,IF(AN691&gt;=33,1,0))</f>
        <v>1</v>
      </c>
      <c r="AP691" s="87"/>
      <c r="AQ691" s="87"/>
      <c r="AR691" s="87"/>
      <c r="AS691" s="19"/>
      <c r="AT691" s="19"/>
      <c r="AU691" s="19"/>
      <c r="AV691" s="19"/>
      <c r="AW691" s="19"/>
      <c r="AX691" s="19"/>
      <c r="AY691" s="19"/>
      <c r="AZ691" s="19"/>
      <c r="BA691" s="19"/>
      <c r="BB691" s="19"/>
      <c r="BC691" s="19"/>
      <c r="BD691" s="19"/>
      <c r="BE691" s="19"/>
      <c r="BF691" s="19"/>
      <c r="BG691" s="19"/>
      <c r="BH691" s="19"/>
      <c r="BI691" s="19"/>
      <c r="BJ691" s="19"/>
      <c r="BK691" s="19"/>
      <c r="BL691" s="19"/>
    </row>
    <row r="692" spans="1:64" ht="24" customHeight="1">
      <c r="A692" s="19"/>
      <c r="B692" s="19"/>
      <c r="C692" s="287"/>
      <c r="D692" s="297" t="s">
        <v>1062</v>
      </c>
      <c r="E692" s="1377" t="s">
        <v>1063</v>
      </c>
      <c r="F692" s="1287"/>
      <c r="G692" s="1287"/>
      <c r="H692" s="1287"/>
      <c r="I692" s="1287"/>
      <c r="J692" s="1287"/>
      <c r="K692" s="1287"/>
      <c r="L692" s="1287"/>
      <c r="M692" s="1287"/>
      <c r="N692" s="1287"/>
      <c r="O692" s="1287"/>
      <c r="P692" s="1287"/>
      <c r="Q692" s="1287"/>
      <c r="R692" s="1287"/>
      <c r="S692" s="1287"/>
      <c r="T692" s="1287"/>
      <c r="U692" s="1287"/>
      <c r="V692" s="1287"/>
      <c r="W692" s="1287"/>
      <c r="X692" s="1287"/>
      <c r="Y692" s="1287"/>
      <c r="Z692" s="1287"/>
      <c r="AA692" s="1287"/>
      <c r="AB692" s="1287"/>
      <c r="AC692" s="494"/>
      <c r="AD692" s="270"/>
      <c r="AE692" s="273"/>
      <c r="AF692" s="271"/>
      <c r="AG692" s="271"/>
      <c r="AH692" s="271"/>
      <c r="AI692" s="271"/>
      <c r="AJ692" s="262"/>
      <c r="AK692" s="263"/>
      <c r="AL692" s="263" t="str">
        <f t="shared" si="6"/>
        <v>0</v>
      </c>
      <c r="AM692" s="263"/>
      <c r="AN692" s="87"/>
      <c r="AO692" s="87"/>
      <c r="AP692" s="87"/>
      <c r="AQ692" s="87"/>
      <c r="AR692" s="87"/>
      <c r="AS692" s="19"/>
      <c r="AT692" s="19"/>
      <c r="AU692" s="19"/>
      <c r="AV692" s="19"/>
      <c r="AW692" s="19"/>
      <c r="AX692" s="19"/>
      <c r="AY692" s="19"/>
      <c r="AZ692" s="19"/>
      <c r="BA692" s="19"/>
      <c r="BB692" s="19"/>
      <c r="BC692" s="19"/>
      <c r="BD692" s="19"/>
      <c r="BE692" s="19"/>
      <c r="BF692" s="19"/>
      <c r="BG692" s="19"/>
      <c r="BH692" s="19"/>
      <c r="BI692" s="19"/>
      <c r="BJ692" s="19"/>
      <c r="BK692" s="19"/>
      <c r="BL692" s="19"/>
    </row>
    <row r="693" spans="1:64" ht="30" customHeight="1">
      <c r="A693" s="19"/>
      <c r="B693" s="19"/>
      <c r="C693" s="287"/>
      <c r="D693" s="539"/>
      <c r="E693" s="394"/>
      <c r="F693" s="239">
        <v>1</v>
      </c>
      <c r="G693" s="1371" t="s">
        <v>1064</v>
      </c>
      <c r="H693" s="1287"/>
      <c r="I693" s="1287"/>
      <c r="J693" s="1287"/>
      <c r="K693" s="1287"/>
      <c r="L693" s="1287"/>
      <c r="M693" s="1287"/>
      <c r="N693" s="1287"/>
      <c r="O693" s="1287"/>
      <c r="P693" s="1287"/>
      <c r="Q693" s="1287"/>
      <c r="R693" s="1287"/>
      <c r="S693" s="1287"/>
      <c r="T693" s="1287"/>
      <c r="U693" s="1287"/>
      <c r="V693" s="1287"/>
      <c r="W693" s="1287"/>
      <c r="X693" s="1287"/>
      <c r="Y693" s="1287"/>
      <c r="Z693" s="1287"/>
      <c r="AA693" s="1287"/>
      <c r="AB693" s="1287"/>
      <c r="AC693" s="261"/>
      <c r="AD693" s="270" t="s">
        <v>530</v>
      </c>
      <c r="AE693" s="262"/>
      <c r="AF693" s="272" t="str">
        <f t="shared" ref="AF693:AF695" si="237">IF(AD693="A","Sempurna",IF(AD693="A-","mendekati sempurna",IF(AD693="B+","Baik sekali",IF(AD693="B","Baik",IF(AD693="B-","Memadai, hampir baik",IF(AD693="C+","Memadai, cukup plus",IF(AD693="C","Cukup",IF(AD693="D","Kurang","Tak ada bukti kinerja"))))))))</f>
        <v>Baik sekali</v>
      </c>
      <c r="AG693" s="271"/>
      <c r="AH693" s="271"/>
      <c r="AI693" s="271"/>
      <c r="AJ693" s="262"/>
      <c r="AK693" s="263">
        <f t="shared" ref="AK693:AK697" si="238">COUNTA(G693)</f>
        <v>1</v>
      </c>
      <c r="AL693" s="263">
        <f t="shared" si="6"/>
        <v>3.33</v>
      </c>
      <c r="AM693" s="263">
        <f t="shared" ref="AM693:AM697" si="239">AK693*AL693</f>
        <v>3.33</v>
      </c>
      <c r="AN693" s="87"/>
      <c r="AO693" s="87"/>
      <c r="AP693" s="87"/>
      <c r="AQ693" s="87"/>
      <c r="AR693" s="87"/>
      <c r="AS693" s="19"/>
      <c r="AT693" s="19"/>
      <c r="AU693" s="19"/>
      <c r="AV693" s="19"/>
      <c r="AW693" s="19"/>
      <c r="AX693" s="19"/>
      <c r="AY693" s="19"/>
      <c r="AZ693" s="19"/>
      <c r="BA693" s="19"/>
      <c r="BB693" s="19"/>
      <c r="BC693" s="19"/>
      <c r="BD693" s="19"/>
      <c r="BE693" s="19"/>
      <c r="BF693" s="19"/>
      <c r="BG693" s="19"/>
      <c r="BH693" s="19"/>
      <c r="BI693" s="19"/>
      <c r="BJ693" s="19"/>
      <c r="BK693" s="19"/>
      <c r="BL693" s="19"/>
    </row>
    <row r="694" spans="1:64" ht="16.5" customHeight="1">
      <c r="A694" s="19"/>
      <c r="B694" s="19"/>
      <c r="C694" s="287"/>
      <c r="D694" s="539"/>
      <c r="E694" s="394"/>
      <c r="F694" s="388">
        <v>2</v>
      </c>
      <c r="G694" s="1372" t="s">
        <v>1065</v>
      </c>
      <c r="H694" s="1312"/>
      <c r="I694" s="1312"/>
      <c r="J694" s="1312"/>
      <c r="K694" s="1312"/>
      <c r="L694" s="1312"/>
      <c r="M694" s="1312"/>
      <c r="N694" s="1312"/>
      <c r="O694" s="1312"/>
      <c r="P694" s="1312"/>
      <c r="Q694" s="1312"/>
      <c r="R694" s="1312"/>
      <c r="S694" s="1312"/>
      <c r="T694" s="1312"/>
      <c r="U694" s="1312"/>
      <c r="V694" s="1312"/>
      <c r="W694" s="1312"/>
      <c r="X694" s="1312"/>
      <c r="Y694" s="1312"/>
      <c r="Z694" s="1312"/>
      <c r="AA694" s="1312"/>
      <c r="AB694" s="1312"/>
      <c r="AC694" s="300"/>
      <c r="AD694" s="270" t="s">
        <v>528</v>
      </c>
      <c r="AE694" s="262"/>
      <c r="AF694" s="272" t="str">
        <f t="shared" si="237"/>
        <v>mendekati sempurna</v>
      </c>
      <c r="AG694" s="271"/>
      <c r="AH694" s="271"/>
      <c r="AI694" s="271"/>
      <c r="AJ694" s="262"/>
      <c r="AK694" s="263">
        <f t="shared" si="238"/>
        <v>1</v>
      </c>
      <c r="AL694" s="263">
        <f t="shared" si="6"/>
        <v>3.67</v>
      </c>
      <c r="AM694" s="263">
        <f t="shared" si="239"/>
        <v>3.67</v>
      </c>
      <c r="AN694" s="87"/>
      <c r="AO694" s="87"/>
      <c r="AP694" s="87"/>
      <c r="AQ694" s="87"/>
      <c r="AR694" s="87"/>
      <c r="AS694" s="19"/>
      <c r="AT694" s="19"/>
      <c r="AU694" s="19"/>
      <c r="AV694" s="19"/>
      <c r="AW694" s="19"/>
      <c r="AX694" s="19"/>
      <c r="AY694" s="19"/>
      <c r="AZ694" s="19"/>
      <c r="BA694" s="19"/>
      <c r="BB694" s="19"/>
      <c r="BC694" s="19"/>
      <c r="BD694" s="19"/>
      <c r="BE694" s="19"/>
      <c r="BF694" s="19"/>
      <c r="BG694" s="19"/>
      <c r="BH694" s="19"/>
      <c r="BI694" s="19"/>
      <c r="BJ694" s="19"/>
      <c r="BK694" s="19"/>
      <c r="BL694" s="19"/>
    </row>
    <row r="695" spans="1:64" ht="30" customHeight="1">
      <c r="A695" s="19"/>
      <c r="B695" s="19"/>
      <c r="C695" s="537"/>
      <c r="D695" s="541"/>
      <c r="E695" s="538"/>
      <c r="F695" s="489">
        <v>3</v>
      </c>
      <c r="G695" s="1382" t="s">
        <v>1066</v>
      </c>
      <c r="H695" s="1383"/>
      <c r="I695" s="1383"/>
      <c r="J695" s="1383"/>
      <c r="K695" s="1383"/>
      <c r="L695" s="1383"/>
      <c r="M695" s="1383"/>
      <c r="N695" s="1383"/>
      <c r="O695" s="1383"/>
      <c r="P695" s="1383"/>
      <c r="Q695" s="1383"/>
      <c r="R695" s="1383"/>
      <c r="S695" s="1383"/>
      <c r="T695" s="1383"/>
      <c r="U695" s="1383"/>
      <c r="V695" s="1383"/>
      <c r="W695" s="1383"/>
      <c r="X695" s="1383"/>
      <c r="Y695" s="1383"/>
      <c r="Z695" s="1383"/>
      <c r="AA695" s="1383"/>
      <c r="AB695" s="1383"/>
      <c r="AC695" s="329"/>
      <c r="AD695" s="270" t="s">
        <v>4</v>
      </c>
      <c r="AE695" s="262"/>
      <c r="AF695" s="272" t="str">
        <f t="shared" si="237"/>
        <v>Sempurna</v>
      </c>
      <c r="AG695" s="271"/>
      <c r="AH695" s="271"/>
      <c r="AI695" s="271"/>
      <c r="AJ695" s="262"/>
      <c r="AK695" s="263">
        <f t="shared" si="238"/>
        <v>1</v>
      </c>
      <c r="AL695" s="263">
        <f t="shared" si="6"/>
        <v>4</v>
      </c>
      <c r="AM695" s="263">
        <f t="shared" si="239"/>
        <v>4</v>
      </c>
      <c r="AN695" s="87"/>
      <c r="AO695" s="87"/>
      <c r="AP695" s="87"/>
      <c r="AQ695" s="87"/>
      <c r="AR695" s="87"/>
      <c r="AS695" s="19"/>
      <c r="AT695" s="19"/>
      <c r="AU695" s="19"/>
      <c r="AV695" s="19"/>
      <c r="AW695" s="19"/>
      <c r="AX695" s="19"/>
      <c r="AY695" s="19"/>
      <c r="AZ695" s="19"/>
      <c r="BA695" s="19"/>
      <c r="BB695" s="19"/>
      <c r="BC695" s="19"/>
      <c r="BD695" s="19"/>
      <c r="BE695" s="19"/>
      <c r="BF695" s="19"/>
      <c r="BG695" s="19"/>
      <c r="BH695" s="19"/>
      <c r="BI695" s="19"/>
      <c r="BJ695" s="19"/>
      <c r="BK695" s="19"/>
      <c r="BL695" s="19"/>
    </row>
    <row r="696" spans="1:64" ht="12" hidden="1" customHeight="1">
      <c r="A696" s="19"/>
      <c r="B696" s="19"/>
      <c r="C696" s="542"/>
      <c r="D696" s="539"/>
      <c r="E696" s="534"/>
      <c r="F696" s="388"/>
      <c r="G696" s="1372"/>
      <c r="H696" s="1312"/>
      <c r="I696" s="1312"/>
      <c r="J696" s="1312"/>
      <c r="K696" s="1312"/>
      <c r="L696" s="1312"/>
      <c r="M696" s="1312"/>
      <c r="N696" s="1312"/>
      <c r="O696" s="1312"/>
      <c r="P696" s="1312"/>
      <c r="Q696" s="1312"/>
      <c r="R696" s="1312"/>
      <c r="S696" s="1312"/>
      <c r="T696" s="1312"/>
      <c r="U696" s="1312"/>
      <c r="V696" s="1312"/>
      <c r="W696" s="1312"/>
      <c r="X696" s="1312"/>
      <c r="Y696" s="1312"/>
      <c r="Z696" s="1312"/>
      <c r="AA696" s="1312"/>
      <c r="AB696" s="1312"/>
      <c r="AC696" s="300"/>
      <c r="AD696" s="543" t="s">
        <v>117</v>
      </c>
      <c r="AE696" s="262"/>
      <c r="AF696" s="544"/>
      <c r="AG696" s="271"/>
      <c r="AH696" s="271"/>
      <c r="AI696" s="271"/>
      <c r="AJ696" s="262"/>
      <c r="AK696" s="263">
        <f t="shared" si="238"/>
        <v>0</v>
      </c>
      <c r="AL696" s="263" t="str">
        <f t="shared" si="6"/>
        <v>0</v>
      </c>
      <c r="AM696" s="263">
        <f t="shared" si="239"/>
        <v>0</v>
      </c>
      <c r="AN696" s="87"/>
      <c r="AO696" s="87"/>
      <c r="AP696" s="87"/>
      <c r="AQ696" s="87"/>
      <c r="AR696" s="87"/>
      <c r="AS696" s="19"/>
      <c r="AT696" s="19"/>
      <c r="AU696" s="19"/>
      <c r="AV696" s="19"/>
      <c r="AW696" s="19"/>
      <c r="AX696" s="19"/>
      <c r="AY696" s="19"/>
      <c r="AZ696" s="19"/>
      <c r="BA696" s="19"/>
      <c r="BB696" s="19"/>
      <c r="BC696" s="19"/>
      <c r="BD696" s="19"/>
      <c r="BE696" s="19"/>
      <c r="BF696" s="19"/>
      <c r="BG696" s="19"/>
      <c r="BH696" s="19"/>
      <c r="BI696" s="19"/>
      <c r="BJ696" s="19"/>
      <c r="BK696" s="19"/>
      <c r="BL696" s="19"/>
    </row>
    <row r="697" spans="1:64" ht="12" hidden="1" customHeight="1">
      <c r="A697" s="19"/>
      <c r="B697" s="19"/>
      <c r="C697" s="545"/>
      <c r="D697" s="541"/>
      <c r="E697" s="538"/>
      <c r="F697" s="489"/>
      <c r="G697" s="1382"/>
      <c r="H697" s="1383"/>
      <c r="I697" s="1383"/>
      <c r="J697" s="1383"/>
      <c r="K697" s="1383"/>
      <c r="L697" s="1383"/>
      <c r="M697" s="1383"/>
      <c r="N697" s="1383"/>
      <c r="O697" s="1383"/>
      <c r="P697" s="1383"/>
      <c r="Q697" s="1383"/>
      <c r="R697" s="1383"/>
      <c r="S697" s="1383"/>
      <c r="T697" s="1383"/>
      <c r="U697" s="1383"/>
      <c r="V697" s="1383"/>
      <c r="W697" s="1383"/>
      <c r="X697" s="1383"/>
      <c r="Y697" s="1383"/>
      <c r="Z697" s="1383"/>
      <c r="AA697" s="1383"/>
      <c r="AB697" s="1383"/>
      <c r="AC697" s="329"/>
      <c r="AD697" s="543" t="s">
        <v>117</v>
      </c>
      <c r="AE697" s="262"/>
      <c r="AF697" s="544"/>
      <c r="AG697" s="271"/>
      <c r="AH697" s="271"/>
      <c r="AI697" s="271"/>
      <c r="AJ697" s="262"/>
      <c r="AK697" s="263">
        <f t="shared" si="238"/>
        <v>0</v>
      </c>
      <c r="AL697" s="263" t="str">
        <f t="shared" si="6"/>
        <v>0</v>
      </c>
      <c r="AM697" s="263">
        <f t="shared" si="239"/>
        <v>0</v>
      </c>
      <c r="AN697" s="87"/>
      <c r="AO697" s="87"/>
      <c r="AP697" s="87"/>
      <c r="AQ697" s="87"/>
      <c r="AR697" s="87"/>
      <c r="AS697" s="19"/>
      <c r="AT697" s="19"/>
      <c r="AU697" s="19"/>
      <c r="AV697" s="19"/>
      <c r="AW697" s="19"/>
      <c r="AX697" s="19"/>
      <c r="AY697" s="19"/>
      <c r="AZ697" s="19"/>
      <c r="BA697" s="19"/>
      <c r="BB697" s="19"/>
      <c r="BC697" s="19"/>
      <c r="BD697" s="19"/>
      <c r="BE697" s="19"/>
      <c r="BF697" s="19"/>
      <c r="BG697" s="19"/>
      <c r="BH697" s="19"/>
      <c r="BI697" s="19"/>
      <c r="BJ697" s="19"/>
      <c r="BK697" s="19"/>
      <c r="BL697" s="19"/>
    </row>
    <row r="698" spans="1:64" ht="12" hidden="1" customHeight="1">
      <c r="A698" s="19"/>
      <c r="B698" s="19"/>
      <c r="C698" s="545"/>
      <c r="D698" s="541"/>
      <c r="E698" s="538"/>
      <c r="F698" s="477"/>
      <c r="G698" s="1392"/>
      <c r="H698" s="1393"/>
      <c r="I698" s="1393"/>
      <c r="J698" s="1393"/>
      <c r="K698" s="1393"/>
      <c r="L698" s="1393"/>
      <c r="M698" s="1393"/>
      <c r="N698" s="1393"/>
      <c r="O698" s="1393"/>
      <c r="P698" s="1393"/>
      <c r="Q698" s="1393"/>
      <c r="R698" s="1393"/>
      <c r="S698" s="1393"/>
      <c r="T698" s="1393"/>
      <c r="U698" s="1393"/>
      <c r="V698" s="1393"/>
      <c r="W698" s="1393"/>
      <c r="X698" s="1393"/>
      <c r="Y698" s="1393"/>
      <c r="Z698" s="1393"/>
      <c r="AA698" s="1393"/>
      <c r="AB698" s="1393"/>
      <c r="AC698" s="478"/>
      <c r="AD698" s="371"/>
      <c r="AE698" s="546"/>
      <c r="AF698" s="544"/>
      <c r="AG698" s="271"/>
      <c r="AH698" s="271"/>
      <c r="AI698" s="271"/>
      <c r="AJ698" s="262"/>
      <c r="AK698" s="263">
        <f>SUM(AK693:AK697)</f>
        <v>3</v>
      </c>
      <c r="AL698" s="263"/>
      <c r="AM698" s="263">
        <f>SUM(AM693:AM697)</f>
        <v>11</v>
      </c>
      <c r="AN698" s="337">
        <f>AM698/(AK698*4)*(100)</f>
        <v>91.666666666666657</v>
      </c>
      <c r="AO698" s="547">
        <f>IF(AN698&gt;85,2,IF(AN698&gt;=33,1,0))</f>
        <v>2</v>
      </c>
      <c r="AP698" s="87"/>
      <c r="AQ698" s="87"/>
      <c r="AR698" s="87"/>
      <c r="AS698" s="19"/>
      <c r="AT698" s="19"/>
      <c r="AU698" s="19"/>
      <c r="AV698" s="19"/>
      <c r="AW698" s="19"/>
      <c r="AX698" s="19"/>
      <c r="AY698" s="19"/>
      <c r="AZ698" s="19"/>
      <c r="BA698" s="19"/>
      <c r="BB698" s="19"/>
      <c r="BC698" s="19"/>
      <c r="BD698" s="19"/>
      <c r="BE698" s="19"/>
      <c r="BF698" s="19"/>
      <c r="BG698" s="19"/>
      <c r="BH698" s="19"/>
      <c r="BI698" s="19"/>
      <c r="BJ698" s="19"/>
      <c r="BK698" s="19"/>
      <c r="BL698" s="19"/>
    </row>
    <row r="699" spans="1:64" ht="12" customHeight="1">
      <c r="A699" s="19"/>
      <c r="B699" s="19"/>
      <c r="C699" s="390"/>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c r="AH699" s="87"/>
      <c r="AI699" s="87"/>
      <c r="AJ699" s="87"/>
      <c r="AK699" s="87"/>
      <c r="AL699" s="87"/>
      <c r="AM699" s="87"/>
      <c r="AN699" s="87"/>
      <c r="AO699" s="87"/>
      <c r="AP699" s="87"/>
      <c r="AQ699" s="87"/>
      <c r="AR699" s="87"/>
      <c r="AS699" s="19"/>
      <c r="AT699" s="19"/>
      <c r="AU699" s="19"/>
      <c r="AV699" s="19"/>
      <c r="AW699" s="19"/>
      <c r="AX699" s="19"/>
      <c r="AY699" s="19"/>
      <c r="AZ699" s="19"/>
      <c r="BA699" s="19"/>
      <c r="BB699" s="19"/>
      <c r="BC699" s="19"/>
      <c r="BD699" s="19"/>
      <c r="BE699" s="19"/>
      <c r="BF699" s="19"/>
      <c r="BG699" s="19"/>
      <c r="BH699" s="19"/>
      <c r="BI699" s="19"/>
      <c r="BJ699" s="19"/>
      <c r="BK699" s="19"/>
      <c r="BL699" s="19"/>
    </row>
    <row r="700" spans="1:64" ht="18" customHeight="1">
      <c r="A700" s="19"/>
      <c r="B700" s="19"/>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c r="AA700" s="87"/>
      <c r="AB700" s="87"/>
      <c r="AC700" s="87"/>
      <c r="AD700" s="87"/>
      <c r="AE700" s="87"/>
      <c r="AF700" s="87"/>
      <c r="AG700" s="87"/>
      <c r="AH700" s="87"/>
      <c r="AI700" s="87"/>
      <c r="AJ700" s="87"/>
      <c r="AK700" s="87"/>
      <c r="AL700" s="87"/>
      <c r="AM700" s="87"/>
      <c r="AN700" s="87"/>
      <c r="AO700" s="87"/>
      <c r="AP700" s="87"/>
      <c r="AQ700" s="87"/>
      <c r="AR700" s="87"/>
      <c r="AS700" s="19"/>
      <c r="AT700" s="19"/>
      <c r="AU700" s="19"/>
      <c r="AV700" s="19"/>
      <c r="AW700" s="19"/>
      <c r="AX700" s="19"/>
      <c r="AY700" s="19"/>
      <c r="AZ700" s="19"/>
      <c r="BA700" s="19"/>
      <c r="BB700" s="19"/>
      <c r="BC700" s="19"/>
      <c r="BD700" s="19"/>
      <c r="BE700" s="19"/>
      <c r="BF700" s="19"/>
      <c r="BG700" s="19"/>
      <c r="BH700" s="19"/>
      <c r="BI700" s="19"/>
      <c r="BJ700" s="19"/>
      <c r="BK700" s="19"/>
      <c r="BL700" s="19"/>
    </row>
    <row r="701" spans="1:64" ht="18" customHeight="1">
      <c r="A701" s="19"/>
      <c r="B701" s="19"/>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c r="AH701" s="87"/>
      <c r="AI701" s="87"/>
      <c r="AJ701" s="87"/>
      <c r="AK701" s="87"/>
      <c r="AL701" s="87"/>
      <c r="AM701" s="87"/>
      <c r="AN701" s="87"/>
      <c r="AO701" s="87"/>
      <c r="AP701" s="87"/>
      <c r="AQ701" s="87"/>
      <c r="AR701" s="87"/>
      <c r="AS701" s="19"/>
      <c r="AT701" s="19"/>
      <c r="AU701" s="19"/>
      <c r="AV701" s="19"/>
      <c r="AW701" s="19"/>
      <c r="AX701" s="19"/>
      <c r="AY701" s="19"/>
      <c r="AZ701" s="19"/>
      <c r="BA701" s="19"/>
      <c r="BB701" s="19"/>
      <c r="BC701" s="19"/>
      <c r="BD701" s="19"/>
      <c r="BE701" s="19"/>
      <c r="BF701" s="19"/>
      <c r="BG701" s="19"/>
      <c r="BH701" s="19"/>
      <c r="BI701" s="19"/>
      <c r="BJ701" s="19"/>
      <c r="BK701" s="19"/>
      <c r="BL701" s="19"/>
    </row>
    <row r="702" spans="1:64" ht="15.75" customHeight="1">
      <c r="A702" s="19"/>
      <c r="B702" s="19"/>
      <c r="C702" s="87"/>
      <c r="D702" s="87"/>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3"/>
      <c r="AI702" s="83"/>
      <c r="AJ702" s="87"/>
      <c r="AK702" s="87"/>
      <c r="AL702" s="87"/>
      <c r="AM702" s="87"/>
      <c r="AN702" s="87"/>
      <c r="AO702" s="87"/>
      <c r="AP702" s="87"/>
      <c r="AQ702" s="87"/>
      <c r="AR702" s="87"/>
      <c r="AS702" s="19"/>
      <c r="AT702" s="19"/>
      <c r="AU702" s="19"/>
      <c r="AV702" s="19"/>
      <c r="AW702" s="19"/>
      <c r="AX702" s="19"/>
      <c r="AY702" s="19"/>
      <c r="AZ702" s="19"/>
      <c r="BA702" s="19"/>
      <c r="BB702" s="19"/>
      <c r="BC702" s="19"/>
      <c r="BD702" s="19"/>
      <c r="BE702" s="19"/>
      <c r="BF702" s="19"/>
      <c r="BG702" s="19"/>
      <c r="BH702" s="19"/>
      <c r="BI702" s="19"/>
      <c r="BJ702" s="19"/>
      <c r="BK702" s="19"/>
      <c r="BL702" s="19"/>
    </row>
    <row r="703" spans="1:64" ht="15.75" customHeight="1">
      <c r="A703" s="19"/>
      <c r="B703" s="19"/>
      <c r="C703" s="87"/>
      <c r="D703" s="87"/>
      <c r="E703" s="83"/>
      <c r="F703" s="83"/>
      <c r="G703" s="83"/>
      <c r="H703" s="83"/>
      <c r="I703" s="83"/>
      <c r="J703" s="83"/>
      <c r="K703" s="83"/>
      <c r="L703" s="83"/>
      <c r="M703" s="83"/>
      <c r="N703" s="83"/>
      <c r="O703" s="83"/>
      <c r="P703" s="83"/>
      <c r="Q703" s="83"/>
      <c r="R703" s="83"/>
      <c r="S703" s="83"/>
      <c r="T703" s="83"/>
      <c r="U703" s="83"/>
      <c r="V703" s="83"/>
      <c r="W703" s="83" t="s">
        <v>333</v>
      </c>
      <c r="X703" s="83"/>
      <c r="Y703" s="83"/>
      <c r="Z703" s="1404" t="str">
        <f>'2.IDENTITAS'!G41</f>
        <v>30 Desember 2023</v>
      </c>
      <c r="AA703" s="1289"/>
      <c r="AB703" s="1289"/>
      <c r="AC703" s="1289"/>
      <c r="AD703" s="1289"/>
      <c r="AE703" s="548"/>
      <c r="AF703" s="548"/>
      <c r="AG703" s="83"/>
      <c r="AH703" s="83"/>
      <c r="AI703" s="83"/>
      <c r="AJ703" s="87"/>
      <c r="AK703" s="87"/>
      <c r="AL703" s="87"/>
      <c r="AM703" s="87"/>
      <c r="AN703" s="87"/>
      <c r="AO703" s="87"/>
      <c r="AP703" s="87"/>
      <c r="AQ703" s="87"/>
      <c r="AR703" s="87"/>
      <c r="AS703" s="19"/>
      <c r="AT703" s="19"/>
      <c r="AU703" s="19"/>
      <c r="AV703" s="19"/>
      <c r="AW703" s="19"/>
      <c r="AX703" s="19"/>
      <c r="AY703" s="19"/>
      <c r="AZ703" s="19"/>
      <c r="BA703" s="19"/>
      <c r="BB703" s="19"/>
      <c r="BC703" s="19"/>
      <c r="BD703" s="19"/>
      <c r="BE703" s="19"/>
      <c r="BF703" s="19"/>
      <c r="BG703" s="19"/>
      <c r="BH703" s="19"/>
      <c r="BI703" s="19"/>
      <c r="BJ703" s="19"/>
      <c r="BK703" s="19"/>
      <c r="BL703" s="19"/>
    </row>
    <row r="704" spans="1:64" ht="18" customHeight="1">
      <c r="A704" s="19"/>
      <c r="B704" s="19"/>
      <c r="C704" s="87"/>
      <c r="D704" s="83" t="s">
        <v>334</v>
      </c>
      <c r="E704" s="83"/>
      <c r="F704" s="83"/>
      <c r="G704" s="251"/>
      <c r="H704" s="251"/>
      <c r="I704" s="251"/>
      <c r="J704" s="1405" t="s">
        <v>335</v>
      </c>
      <c r="K704" s="1289"/>
      <c r="L704" s="1289"/>
      <c r="M704" s="19"/>
      <c r="N704" s="549"/>
      <c r="O704" s="19"/>
      <c r="P704" s="19"/>
      <c r="Q704" s="19"/>
      <c r="R704" s="19"/>
      <c r="S704" s="251"/>
      <c r="T704" s="251"/>
      <c r="U704" s="251"/>
      <c r="V704" s="251"/>
      <c r="W704" s="1405" t="s">
        <v>1067</v>
      </c>
      <c r="X704" s="1289"/>
      <c r="Y704" s="1289"/>
      <c r="Z704" s="1289"/>
      <c r="AA704" s="1289"/>
      <c r="AB704" s="549"/>
      <c r="AC704" s="19"/>
      <c r="AD704" s="19"/>
      <c r="AE704" s="83"/>
      <c r="AF704" s="83"/>
      <c r="AG704" s="83"/>
      <c r="AH704" s="83"/>
      <c r="AI704" s="83"/>
      <c r="AJ704" s="87"/>
      <c r="AK704" s="87"/>
      <c r="AL704" s="87"/>
      <c r="AM704" s="87"/>
      <c r="AN704" s="87"/>
      <c r="AO704" s="87"/>
      <c r="AP704" s="87"/>
      <c r="AQ704" s="87"/>
      <c r="AR704" s="87"/>
      <c r="AS704" s="19"/>
      <c r="AT704" s="19"/>
      <c r="AU704" s="19"/>
      <c r="AV704" s="19"/>
      <c r="AW704" s="19"/>
      <c r="AX704" s="19"/>
      <c r="AY704" s="19"/>
      <c r="AZ704" s="19"/>
      <c r="BA704" s="19"/>
      <c r="BB704" s="19"/>
      <c r="BC704" s="19"/>
      <c r="BD704" s="19"/>
      <c r="BE704" s="19"/>
      <c r="BF704" s="19"/>
      <c r="BG704" s="19"/>
      <c r="BH704" s="19"/>
      <c r="BI704" s="19"/>
      <c r="BJ704" s="19"/>
      <c r="BK704" s="19"/>
      <c r="BL704" s="19"/>
    </row>
    <row r="705" spans="1:64" ht="9" customHeight="1">
      <c r="A705" s="19"/>
      <c r="B705" s="19"/>
      <c r="C705" s="87"/>
      <c r="D705" s="87"/>
      <c r="E705" s="83"/>
      <c r="F705" s="83"/>
      <c r="G705" s="251"/>
      <c r="H705" s="251"/>
      <c r="I705" s="251"/>
      <c r="J705" s="251"/>
      <c r="K705" s="251"/>
      <c r="L705" s="251"/>
      <c r="M705" s="251"/>
      <c r="N705" s="251"/>
      <c r="O705" s="19"/>
      <c r="P705" s="19"/>
      <c r="Q705" s="19"/>
      <c r="R705" s="19"/>
      <c r="S705" s="251"/>
      <c r="T705" s="251"/>
      <c r="U705" s="251"/>
      <c r="V705" s="251"/>
      <c r="W705" s="251"/>
      <c r="X705" s="251"/>
      <c r="Y705" s="83"/>
      <c r="Z705" s="19"/>
      <c r="AA705" s="19"/>
      <c r="AB705" s="83"/>
      <c r="AC705" s="19"/>
      <c r="AD705" s="19"/>
      <c r="AE705" s="83"/>
      <c r="AF705" s="83"/>
      <c r="AG705" s="83"/>
      <c r="AH705" s="83"/>
      <c r="AI705" s="83"/>
      <c r="AJ705" s="87"/>
      <c r="AK705" s="87"/>
      <c r="AL705" s="87"/>
      <c r="AM705" s="87"/>
      <c r="AN705" s="87"/>
      <c r="AO705" s="87"/>
      <c r="AP705" s="87"/>
      <c r="AQ705" s="87"/>
      <c r="AR705" s="87"/>
      <c r="AS705" s="19"/>
      <c r="AT705" s="19"/>
      <c r="AU705" s="19"/>
      <c r="AV705" s="19"/>
      <c r="AW705" s="19"/>
      <c r="AX705" s="19"/>
      <c r="AY705" s="19"/>
      <c r="AZ705" s="19"/>
      <c r="BA705" s="19"/>
      <c r="BB705" s="19"/>
      <c r="BC705" s="19"/>
      <c r="BD705" s="19"/>
      <c r="BE705" s="19"/>
      <c r="BF705" s="19"/>
      <c r="BG705" s="19"/>
      <c r="BH705" s="19"/>
      <c r="BI705" s="19"/>
      <c r="BJ705" s="19"/>
      <c r="BK705" s="19"/>
      <c r="BL705" s="19"/>
    </row>
    <row r="706" spans="1:64" ht="20.25" customHeight="1">
      <c r="A706" s="19"/>
      <c r="B706" s="19"/>
      <c r="C706" s="87"/>
      <c r="D706" s="87"/>
      <c r="E706" s="83"/>
      <c r="F706" s="83"/>
      <c r="G706" s="251"/>
      <c r="H706" s="251"/>
      <c r="I706" s="251"/>
      <c r="J706" s="251"/>
      <c r="K706" s="251"/>
      <c r="L706" s="251"/>
      <c r="M706" s="251"/>
      <c r="N706" s="251"/>
      <c r="O706" s="19"/>
      <c r="P706" s="19"/>
      <c r="Q706" s="19"/>
      <c r="R706" s="19"/>
      <c r="S706" s="251"/>
      <c r="T706" s="251"/>
      <c r="U706" s="251"/>
      <c r="V706" s="251"/>
      <c r="W706" s="251"/>
      <c r="X706" s="251"/>
      <c r="Y706" s="83"/>
      <c r="Z706" s="19"/>
      <c r="AA706" s="19"/>
      <c r="AB706" s="83"/>
      <c r="AC706" s="19"/>
      <c r="AD706" s="19"/>
      <c r="AE706" s="83"/>
      <c r="AF706" s="83"/>
      <c r="AG706" s="83"/>
      <c r="AH706" s="83"/>
      <c r="AI706" s="83"/>
      <c r="AJ706" s="87"/>
      <c r="AK706" s="87"/>
      <c r="AL706" s="87"/>
      <c r="AM706" s="87"/>
      <c r="AN706" s="87"/>
      <c r="AO706" s="87"/>
      <c r="AP706" s="87"/>
      <c r="AQ706" s="87"/>
      <c r="AR706" s="87"/>
      <c r="AS706" s="19"/>
      <c r="AT706" s="19"/>
      <c r="AU706" s="19"/>
      <c r="AV706" s="19"/>
      <c r="AW706" s="19"/>
      <c r="AX706" s="19"/>
      <c r="AY706" s="19"/>
      <c r="AZ706" s="19"/>
      <c r="BA706" s="19"/>
      <c r="BB706" s="19"/>
      <c r="BC706" s="19"/>
      <c r="BD706" s="19"/>
      <c r="BE706" s="19"/>
      <c r="BF706" s="19"/>
      <c r="BG706" s="19"/>
      <c r="BH706" s="19"/>
      <c r="BI706" s="19"/>
      <c r="BJ706" s="19"/>
      <c r="BK706" s="19"/>
      <c r="BL706" s="19"/>
    </row>
    <row r="707" spans="1:64" ht="30.75" customHeight="1">
      <c r="A707" s="19"/>
      <c r="B707" s="19"/>
      <c r="C707" s="87"/>
      <c r="D707" s="87"/>
      <c r="E707" s="83"/>
      <c r="F707" s="83"/>
      <c r="G707" s="83"/>
      <c r="H707" s="83"/>
      <c r="I707" s="83"/>
      <c r="J707" s="83"/>
      <c r="K707" s="83"/>
      <c r="L707" s="83"/>
      <c r="M707" s="83"/>
      <c r="N707" s="83"/>
      <c r="O707" s="19"/>
      <c r="P707" s="19"/>
      <c r="Q707" s="19"/>
      <c r="R707" s="19"/>
      <c r="S707" s="83"/>
      <c r="T707" s="83"/>
      <c r="U707" s="83"/>
      <c r="V707" s="83"/>
      <c r="W707" s="83"/>
      <c r="X707" s="83"/>
      <c r="Y707" s="83"/>
      <c r="Z707" s="19"/>
      <c r="AA707" s="19"/>
      <c r="AB707" s="83"/>
      <c r="AC707" s="19"/>
      <c r="AD707" s="19"/>
      <c r="AE707" s="83"/>
      <c r="AF707" s="83"/>
      <c r="AG707" s="83"/>
      <c r="AH707" s="83"/>
      <c r="AI707" s="83"/>
      <c r="AJ707" s="87"/>
      <c r="AK707" s="87"/>
      <c r="AL707" s="87"/>
      <c r="AM707" s="87"/>
      <c r="AN707" s="87"/>
      <c r="AO707" s="87"/>
      <c r="AP707" s="87"/>
      <c r="AQ707" s="87"/>
      <c r="AR707" s="87"/>
      <c r="AS707" s="19"/>
      <c r="AT707" s="19"/>
      <c r="AU707" s="19"/>
      <c r="AV707" s="19"/>
      <c r="AW707" s="19"/>
      <c r="AX707" s="19"/>
      <c r="AY707" s="19"/>
      <c r="AZ707" s="19"/>
      <c r="BA707" s="19"/>
      <c r="BB707" s="19"/>
      <c r="BC707" s="19"/>
      <c r="BD707" s="19"/>
      <c r="BE707" s="19"/>
      <c r="BF707" s="19"/>
      <c r="BG707" s="19"/>
      <c r="BH707" s="19"/>
      <c r="BI707" s="19"/>
      <c r="BJ707" s="19"/>
      <c r="BK707" s="19"/>
      <c r="BL707" s="19"/>
    </row>
    <row r="708" spans="1:64" ht="9" customHeight="1">
      <c r="A708" s="19"/>
      <c r="B708" s="19"/>
      <c r="C708" s="87"/>
      <c r="D708" s="87"/>
      <c r="E708" s="83"/>
      <c r="F708" s="83"/>
      <c r="G708" s="83"/>
      <c r="H708" s="83"/>
      <c r="I708" s="83"/>
      <c r="J708" s="83"/>
      <c r="K708" s="83"/>
      <c r="L708" s="83"/>
      <c r="M708" s="83"/>
      <c r="N708" s="83"/>
      <c r="O708" s="19"/>
      <c r="P708" s="19"/>
      <c r="Q708" s="19"/>
      <c r="R708" s="19"/>
      <c r="S708" s="83"/>
      <c r="T708" s="83"/>
      <c r="U708" s="83"/>
      <c r="V708" s="83"/>
      <c r="W708" s="83"/>
      <c r="X708" s="83"/>
      <c r="Y708" s="83"/>
      <c r="Z708" s="19"/>
      <c r="AA708" s="19"/>
      <c r="AB708" s="83"/>
      <c r="AC708" s="19"/>
      <c r="AD708" s="19"/>
      <c r="AE708" s="83"/>
      <c r="AF708" s="83"/>
      <c r="AG708" s="83"/>
      <c r="AH708" s="83"/>
      <c r="AI708" s="83"/>
      <c r="AJ708" s="87"/>
      <c r="AK708" s="87"/>
      <c r="AL708" s="87"/>
      <c r="AM708" s="87"/>
      <c r="AN708" s="87"/>
      <c r="AO708" s="87"/>
      <c r="AP708" s="87"/>
      <c r="AQ708" s="87"/>
      <c r="AR708" s="87"/>
      <c r="AS708" s="19"/>
      <c r="AT708" s="19"/>
      <c r="AU708" s="19"/>
      <c r="AV708" s="19"/>
      <c r="AW708" s="19"/>
      <c r="AX708" s="19"/>
      <c r="AY708" s="19"/>
      <c r="AZ708" s="19"/>
      <c r="BA708" s="19"/>
      <c r="BB708" s="19"/>
      <c r="BC708" s="19"/>
      <c r="BD708" s="19"/>
      <c r="BE708" s="19"/>
      <c r="BF708" s="19"/>
      <c r="BG708" s="19"/>
      <c r="BH708" s="19"/>
      <c r="BI708" s="19"/>
      <c r="BJ708" s="19"/>
      <c r="BK708" s="19"/>
      <c r="BL708" s="19"/>
    </row>
    <row r="709" spans="1:64" ht="15.75" customHeight="1">
      <c r="A709" s="19"/>
      <c r="B709" s="19"/>
      <c r="C709" s="87"/>
      <c r="D709" s="83" t="str">
        <f>'2.IDENTITAS'!$G$15</f>
        <v>Suyono</v>
      </c>
      <c r="E709" s="83"/>
      <c r="F709" s="83"/>
      <c r="G709" s="83"/>
      <c r="H709" s="83"/>
      <c r="I709" s="83"/>
      <c r="J709" s="83" t="str">
        <f>'2.IDENTITAS'!$G$37</f>
        <v>BINTANG, S.Pd.</v>
      </c>
      <c r="K709" s="19"/>
      <c r="L709" s="83"/>
      <c r="M709" s="83"/>
      <c r="N709" s="83"/>
      <c r="O709" s="19"/>
      <c r="P709" s="19"/>
      <c r="Q709" s="19"/>
      <c r="R709" s="19"/>
      <c r="S709" s="83"/>
      <c r="T709" s="83"/>
      <c r="U709" s="83"/>
      <c r="V709" s="83"/>
      <c r="W709" s="83" t="str">
        <f>'2.IDENTITAS'!$G$39</f>
        <v>BINTANG, S.Pd.</v>
      </c>
      <c r="X709" s="83"/>
      <c r="Y709" s="83"/>
      <c r="Z709" s="19"/>
      <c r="AA709" s="19"/>
      <c r="AB709" s="83"/>
      <c r="AC709" s="19"/>
      <c r="AD709" s="19"/>
      <c r="AE709" s="83"/>
      <c r="AF709" s="83"/>
      <c r="AG709" s="83"/>
      <c r="AH709" s="83"/>
      <c r="AI709" s="83"/>
      <c r="AJ709" s="87"/>
      <c r="AK709" s="87"/>
      <c r="AL709" s="87"/>
      <c r="AM709" s="87"/>
      <c r="AN709" s="87"/>
      <c r="AO709" s="87"/>
      <c r="AP709" s="87"/>
      <c r="AQ709" s="87"/>
      <c r="AR709" s="87"/>
      <c r="AS709" s="19"/>
      <c r="AT709" s="19"/>
      <c r="AU709" s="19"/>
      <c r="AV709" s="19"/>
      <c r="AW709" s="19"/>
      <c r="AX709" s="19"/>
      <c r="AY709" s="19"/>
      <c r="AZ709" s="19"/>
      <c r="BA709" s="19"/>
      <c r="BB709" s="19"/>
      <c r="BC709" s="19"/>
      <c r="BD709" s="19"/>
      <c r="BE709" s="19"/>
      <c r="BF709" s="19"/>
      <c r="BG709" s="19"/>
      <c r="BH709" s="19"/>
      <c r="BI709" s="19"/>
      <c r="BJ709" s="19"/>
      <c r="BK709" s="19"/>
      <c r="BL709" s="19"/>
    </row>
    <row r="710" spans="1:64" ht="15.75" customHeight="1">
      <c r="A710" s="19"/>
      <c r="B710" s="19"/>
      <c r="C710" s="87"/>
      <c r="D710" s="83" t="s">
        <v>57</v>
      </c>
      <c r="E710" s="550">
        <f>'2.IDENTITAS'!$G$16</f>
        <v>0</v>
      </c>
      <c r="F710" s="83"/>
      <c r="G710" s="83"/>
      <c r="H710" s="83"/>
      <c r="I710" s="83"/>
      <c r="J710" s="83" t="str">
        <f>CONCATENATE('2.IDENTITAS'!C38," ",'2.IDENTITAS'!G38)</f>
        <v>NIP 19690520 199303 1 011</v>
      </c>
      <c r="K710" s="19"/>
      <c r="L710" s="83"/>
      <c r="M710" s="83"/>
      <c r="N710" s="83"/>
      <c r="O710" s="19"/>
      <c r="P710" s="19"/>
      <c r="Q710" s="19"/>
      <c r="R710" s="19"/>
      <c r="S710" s="83"/>
      <c r="T710" s="83"/>
      <c r="U710" s="83"/>
      <c r="V710" s="83"/>
      <c r="W710" s="83" t="str">
        <f>CONCATENATE('2.IDENTITAS'!C40," ",'2.IDENTITAS'!G40)</f>
        <v>NIP 00000000 000000 0 000</v>
      </c>
      <c r="X710" s="83"/>
      <c r="Y710" s="83"/>
      <c r="Z710" s="19"/>
      <c r="AA710" s="19"/>
      <c r="AB710" s="83"/>
      <c r="AC710" s="19"/>
      <c r="AD710" s="19"/>
      <c r="AE710" s="83"/>
      <c r="AF710" s="83"/>
      <c r="AG710" s="83"/>
      <c r="AH710" s="83"/>
      <c r="AI710" s="83"/>
      <c r="AJ710" s="87"/>
      <c r="AK710" s="87"/>
      <c r="AL710" s="87"/>
      <c r="AM710" s="87"/>
      <c r="AN710" s="87"/>
      <c r="AO710" s="87"/>
      <c r="AP710" s="87"/>
      <c r="AQ710" s="87"/>
      <c r="AR710" s="87"/>
      <c r="AS710" s="19"/>
      <c r="AT710" s="19"/>
      <c r="AU710" s="19"/>
      <c r="AV710" s="19"/>
      <c r="AW710" s="19"/>
      <c r="AX710" s="19"/>
      <c r="AY710" s="19"/>
      <c r="AZ710" s="19"/>
      <c r="BA710" s="19"/>
      <c r="BB710" s="19"/>
      <c r="BC710" s="19"/>
      <c r="BD710" s="19"/>
      <c r="BE710" s="19"/>
      <c r="BF710" s="19"/>
      <c r="BG710" s="19"/>
      <c r="BH710" s="19"/>
      <c r="BI710" s="19"/>
      <c r="BJ710" s="19"/>
      <c r="BK710" s="19"/>
      <c r="BL710" s="19"/>
    </row>
    <row r="711" spans="1:64" ht="15.75" customHeight="1">
      <c r="A711" s="19"/>
      <c r="B711" s="19"/>
      <c r="C711" s="87"/>
      <c r="D711" s="87"/>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3"/>
      <c r="AI711" s="83"/>
      <c r="AJ711" s="87"/>
      <c r="AK711" s="87"/>
      <c r="AL711" s="87"/>
      <c r="AM711" s="87"/>
      <c r="AN711" s="87"/>
      <c r="AO711" s="87"/>
      <c r="AP711" s="87"/>
      <c r="AQ711" s="87"/>
      <c r="AR711" s="87"/>
      <c r="AS711" s="19"/>
      <c r="AT711" s="19"/>
      <c r="AU711" s="19"/>
      <c r="AV711" s="19"/>
      <c r="AW711" s="19"/>
      <c r="AX711" s="19"/>
      <c r="AY711" s="19"/>
      <c r="AZ711" s="19"/>
      <c r="BA711" s="19"/>
      <c r="BB711" s="19"/>
      <c r="BC711" s="19"/>
      <c r="BD711" s="19"/>
      <c r="BE711" s="19"/>
      <c r="BF711" s="19"/>
      <c r="BG711" s="19"/>
      <c r="BH711" s="19"/>
      <c r="BI711" s="19"/>
      <c r="BJ711" s="19"/>
      <c r="BK711" s="19"/>
      <c r="BL711" s="19"/>
    </row>
    <row r="712" spans="1:64" ht="15.75" customHeight="1">
      <c r="A712" s="19"/>
      <c r="B712" s="19"/>
      <c r="C712" s="87"/>
      <c r="D712" s="87"/>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3"/>
      <c r="AI712" s="83"/>
      <c r="AJ712" s="87"/>
      <c r="AK712" s="87"/>
      <c r="AL712" s="87"/>
      <c r="AM712" s="87"/>
      <c r="AN712" s="87"/>
      <c r="AO712" s="87"/>
      <c r="AP712" s="87"/>
      <c r="AQ712" s="87"/>
      <c r="AR712" s="87"/>
      <c r="AS712" s="19"/>
      <c r="AT712" s="19"/>
      <c r="AU712" s="19"/>
      <c r="AV712" s="19"/>
      <c r="AW712" s="19"/>
      <c r="AX712" s="19"/>
      <c r="AY712" s="19"/>
      <c r="AZ712" s="19"/>
      <c r="BA712" s="19"/>
      <c r="BB712" s="19"/>
      <c r="BC712" s="19"/>
      <c r="BD712" s="19"/>
      <c r="BE712" s="19"/>
      <c r="BF712" s="19"/>
      <c r="BG712" s="19"/>
      <c r="BH712" s="19"/>
      <c r="BI712" s="19"/>
      <c r="BJ712" s="19"/>
      <c r="BK712" s="19"/>
      <c r="BL712" s="19"/>
    </row>
    <row r="713" spans="1:64" ht="15.75" customHeight="1">
      <c r="A713" s="19"/>
      <c r="B713" s="19"/>
      <c r="C713" s="87"/>
      <c r="D713" s="87"/>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3"/>
      <c r="AI713" s="83"/>
      <c r="AJ713" s="87"/>
      <c r="AK713" s="87"/>
      <c r="AL713" s="87"/>
      <c r="AM713" s="87"/>
      <c r="AN713" s="87"/>
      <c r="AO713" s="87"/>
      <c r="AP713" s="87"/>
      <c r="AQ713" s="87"/>
      <c r="AR713" s="87"/>
      <c r="AS713" s="19"/>
      <c r="AT713" s="19"/>
      <c r="AU713" s="19"/>
      <c r="AV713" s="19"/>
      <c r="AW713" s="19"/>
      <c r="AX713" s="19"/>
      <c r="AY713" s="19"/>
      <c r="AZ713" s="19"/>
      <c r="BA713" s="19"/>
      <c r="BB713" s="19"/>
      <c r="BC713" s="19"/>
      <c r="BD713" s="19"/>
      <c r="BE713" s="19"/>
      <c r="BF713" s="19"/>
      <c r="BG713" s="19"/>
      <c r="BH713" s="19"/>
      <c r="BI713" s="19"/>
      <c r="BJ713" s="19"/>
      <c r="BK713" s="19"/>
      <c r="BL713" s="19"/>
    </row>
    <row r="714" spans="1:64" ht="15.75" customHeight="1">
      <c r="A714" s="19"/>
      <c r="B714" s="19"/>
      <c r="C714" s="87"/>
      <c r="D714" s="87"/>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3"/>
      <c r="AI714" s="83"/>
      <c r="AJ714" s="87"/>
      <c r="AK714" s="87"/>
      <c r="AL714" s="87"/>
      <c r="AM714" s="87"/>
      <c r="AN714" s="87"/>
      <c r="AO714" s="87"/>
      <c r="AP714" s="87"/>
      <c r="AQ714" s="87"/>
      <c r="AR714" s="87"/>
      <c r="AS714" s="19"/>
      <c r="AT714" s="19"/>
      <c r="AU714" s="19"/>
      <c r="AV714" s="19"/>
      <c r="AW714" s="19"/>
      <c r="AX714" s="19"/>
      <c r="AY714" s="19"/>
      <c r="AZ714" s="19"/>
      <c r="BA714" s="19"/>
      <c r="BB714" s="19"/>
      <c r="BC714" s="19"/>
      <c r="BD714" s="19"/>
      <c r="BE714" s="19"/>
      <c r="BF714" s="19"/>
      <c r="BG714" s="19"/>
      <c r="BH714" s="19"/>
      <c r="BI714" s="19"/>
      <c r="BJ714" s="19"/>
      <c r="BK714" s="19"/>
      <c r="BL714" s="19"/>
    </row>
    <row r="715" spans="1:64" ht="15.75" customHeight="1">
      <c r="A715" s="19"/>
      <c r="B715" s="19"/>
      <c r="C715" s="87"/>
      <c r="D715" s="87"/>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3"/>
      <c r="AI715" s="83"/>
      <c r="AJ715" s="87"/>
      <c r="AK715" s="87"/>
      <c r="AL715" s="87"/>
      <c r="AM715" s="87"/>
      <c r="AN715" s="87"/>
      <c r="AO715" s="87"/>
      <c r="AP715" s="87"/>
      <c r="AQ715" s="87"/>
      <c r="AR715" s="87"/>
      <c r="AS715" s="19"/>
      <c r="AT715" s="19"/>
      <c r="AU715" s="19"/>
      <c r="AV715" s="19"/>
      <c r="AW715" s="19"/>
      <c r="AX715" s="19"/>
      <c r="AY715" s="19"/>
      <c r="AZ715" s="19"/>
      <c r="BA715" s="19"/>
      <c r="BB715" s="19"/>
      <c r="BC715" s="19"/>
      <c r="BD715" s="19"/>
      <c r="BE715" s="19"/>
      <c r="BF715" s="19"/>
      <c r="BG715" s="19"/>
      <c r="BH715" s="19"/>
      <c r="BI715" s="19"/>
      <c r="BJ715" s="19"/>
      <c r="BK715" s="19"/>
      <c r="BL715" s="19"/>
    </row>
    <row r="716" spans="1:64" ht="15.75" customHeight="1">
      <c r="A716" s="19"/>
      <c r="B716" s="19"/>
      <c r="C716" s="87"/>
      <c r="D716" s="87"/>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3"/>
      <c r="AI716" s="83"/>
      <c r="AJ716" s="87"/>
      <c r="AK716" s="87"/>
      <c r="AL716" s="87"/>
      <c r="AM716" s="87"/>
      <c r="AN716" s="87"/>
      <c r="AO716" s="87"/>
      <c r="AP716" s="87"/>
      <c r="AQ716" s="87"/>
      <c r="AR716" s="87"/>
      <c r="AS716" s="19"/>
      <c r="AT716" s="19"/>
      <c r="AU716" s="19"/>
      <c r="AV716" s="19"/>
      <c r="AW716" s="19"/>
      <c r="AX716" s="19"/>
      <c r="AY716" s="19"/>
      <c r="AZ716" s="19"/>
      <c r="BA716" s="19"/>
      <c r="BB716" s="19"/>
      <c r="BC716" s="19"/>
      <c r="BD716" s="19"/>
      <c r="BE716" s="19"/>
      <c r="BF716" s="19"/>
      <c r="BG716" s="19"/>
      <c r="BH716" s="19"/>
      <c r="BI716" s="19"/>
      <c r="BJ716" s="19"/>
      <c r="BK716" s="19"/>
      <c r="BL716" s="19"/>
    </row>
    <row r="717" spans="1:64" ht="15.75" customHeight="1">
      <c r="A717" s="19"/>
      <c r="B717" s="19"/>
      <c r="C717" s="87"/>
      <c r="D717" s="87"/>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3"/>
      <c r="AI717" s="83"/>
      <c r="AJ717" s="87"/>
      <c r="AK717" s="87"/>
      <c r="AL717" s="87"/>
      <c r="AM717" s="87"/>
      <c r="AN717" s="87"/>
      <c r="AO717" s="87"/>
      <c r="AP717" s="87"/>
      <c r="AQ717" s="87"/>
      <c r="AR717" s="87"/>
      <c r="AS717" s="19"/>
      <c r="AT717" s="19"/>
      <c r="AU717" s="19"/>
      <c r="AV717" s="19"/>
      <c r="AW717" s="19"/>
      <c r="AX717" s="19"/>
      <c r="AY717" s="19"/>
      <c r="AZ717" s="19"/>
      <c r="BA717" s="19"/>
      <c r="BB717" s="19"/>
      <c r="BC717" s="19"/>
      <c r="BD717" s="19"/>
      <c r="BE717" s="19"/>
      <c r="BF717" s="19"/>
      <c r="BG717" s="19"/>
      <c r="BH717" s="19"/>
      <c r="BI717" s="19"/>
      <c r="BJ717" s="19"/>
      <c r="BK717" s="19"/>
      <c r="BL717" s="19"/>
    </row>
    <row r="718" spans="1:64" ht="15.75" customHeight="1">
      <c r="A718" s="19"/>
      <c r="B718" s="19"/>
      <c r="C718" s="87"/>
      <c r="D718" s="87"/>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3"/>
      <c r="AI718" s="83"/>
      <c r="AJ718" s="87"/>
      <c r="AK718" s="87"/>
      <c r="AL718" s="87"/>
      <c r="AM718" s="87"/>
      <c r="AN718" s="87"/>
      <c r="AO718" s="87"/>
      <c r="AP718" s="87"/>
      <c r="AQ718" s="87"/>
      <c r="AR718" s="87"/>
      <c r="AS718" s="19"/>
      <c r="AT718" s="19"/>
      <c r="AU718" s="19"/>
      <c r="AV718" s="19"/>
      <c r="AW718" s="19"/>
      <c r="AX718" s="19"/>
      <c r="AY718" s="19"/>
      <c r="AZ718" s="19"/>
      <c r="BA718" s="19"/>
      <c r="BB718" s="19"/>
      <c r="BC718" s="19"/>
      <c r="BD718" s="19"/>
      <c r="BE718" s="19"/>
      <c r="BF718" s="19"/>
      <c r="BG718" s="19"/>
      <c r="BH718" s="19"/>
      <c r="BI718" s="19"/>
      <c r="BJ718" s="19"/>
      <c r="BK718" s="19"/>
      <c r="BL718" s="19"/>
    </row>
    <row r="719" spans="1:64" ht="15.75" customHeight="1">
      <c r="A719" s="19"/>
      <c r="B719" s="19"/>
      <c r="C719" s="87"/>
      <c r="D719" s="87"/>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3"/>
      <c r="AI719" s="83"/>
      <c r="AJ719" s="87"/>
      <c r="AK719" s="87"/>
      <c r="AL719" s="87"/>
      <c r="AM719" s="87"/>
      <c r="AN719" s="87"/>
      <c r="AO719" s="87"/>
      <c r="AP719" s="87"/>
      <c r="AQ719" s="87"/>
      <c r="AR719" s="87"/>
      <c r="AS719" s="19"/>
      <c r="AT719" s="19"/>
      <c r="AU719" s="19"/>
      <c r="AV719" s="19"/>
      <c r="AW719" s="19"/>
      <c r="AX719" s="19"/>
      <c r="AY719" s="19"/>
      <c r="AZ719" s="19"/>
      <c r="BA719" s="19"/>
      <c r="BB719" s="19"/>
      <c r="BC719" s="19"/>
      <c r="BD719" s="19"/>
      <c r="BE719" s="19"/>
      <c r="BF719" s="19"/>
      <c r="BG719" s="19"/>
      <c r="BH719" s="19"/>
      <c r="BI719" s="19"/>
      <c r="BJ719" s="19"/>
      <c r="BK719" s="19"/>
      <c r="BL719" s="19"/>
    </row>
    <row r="720" spans="1:64" ht="15.75" customHeight="1">
      <c r="A720" s="19"/>
      <c r="B720" s="19"/>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c r="AA720" s="87"/>
      <c r="AB720" s="87"/>
      <c r="AC720" s="87"/>
      <c r="AD720" s="87"/>
      <c r="AE720" s="87"/>
      <c r="AF720" s="87"/>
      <c r="AG720" s="87"/>
      <c r="AH720" s="87"/>
      <c r="AI720" s="87"/>
      <c r="AJ720" s="87"/>
      <c r="AK720" s="87"/>
      <c r="AL720" s="87"/>
      <c r="AM720" s="87"/>
      <c r="AN720" s="87"/>
      <c r="AO720" s="87"/>
      <c r="AP720" s="87"/>
      <c r="AQ720" s="87"/>
      <c r="AR720" s="87"/>
      <c r="AS720" s="19"/>
      <c r="AT720" s="19"/>
      <c r="AU720" s="19"/>
      <c r="AV720" s="19"/>
      <c r="AW720" s="19"/>
      <c r="AX720" s="19"/>
      <c r="AY720" s="19"/>
      <c r="AZ720" s="19"/>
      <c r="BA720" s="19"/>
      <c r="BB720" s="19"/>
      <c r="BC720" s="19"/>
      <c r="BD720" s="19"/>
      <c r="BE720" s="19"/>
      <c r="BF720" s="19"/>
      <c r="BG720" s="19"/>
      <c r="BH720" s="19"/>
      <c r="BI720" s="19"/>
      <c r="BJ720" s="19"/>
      <c r="BK720" s="19"/>
      <c r="BL720" s="19"/>
    </row>
    <row r="721" spans="1:64" ht="15.75" customHeight="1">
      <c r="A721" s="19"/>
      <c r="B721" s="19"/>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7"/>
      <c r="AJ721" s="87"/>
      <c r="AK721" s="87"/>
      <c r="AL721" s="87"/>
      <c r="AM721" s="87"/>
      <c r="AN721" s="87"/>
      <c r="AO721" s="87"/>
      <c r="AP721" s="87"/>
      <c r="AQ721" s="87"/>
      <c r="AR721" s="87"/>
      <c r="AS721" s="19"/>
      <c r="AT721" s="19"/>
      <c r="AU721" s="19"/>
      <c r="AV721" s="19"/>
      <c r="AW721" s="19"/>
      <c r="AX721" s="19"/>
      <c r="AY721" s="19"/>
      <c r="AZ721" s="19"/>
      <c r="BA721" s="19"/>
      <c r="BB721" s="19"/>
      <c r="BC721" s="19"/>
      <c r="BD721" s="19"/>
      <c r="BE721" s="19"/>
      <c r="BF721" s="19"/>
      <c r="BG721" s="19"/>
      <c r="BH721" s="19"/>
      <c r="BI721" s="19"/>
      <c r="BJ721" s="19"/>
      <c r="BK721" s="19"/>
      <c r="BL721" s="19"/>
    </row>
    <row r="722" spans="1:64" ht="15.75" customHeight="1">
      <c r="A722" s="19"/>
      <c r="B722" s="19"/>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c r="AA722" s="87"/>
      <c r="AB722" s="87"/>
      <c r="AC722" s="87"/>
      <c r="AD722" s="87"/>
      <c r="AE722" s="87"/>
      <c r="AF722" s="87"/>
      <c r="AG722" s="87"/>
      <c r="AH722" s="87"/>
      <c r="AI722" s="87"/>
      <c r="AJ722" s="87"/>
      <c r="AK722" s="87"/>
      <c r="AL722" s="87"/>
      <c r="AM722" s="87"/>
      <c r="AN722" s="87"/>
      <c r="AO722" s="87"/>
      <c r="AP722" s="87"/>
      <c r="AQ722" s="87"/>
      <c r="AR722" s="87"/>
      <c r="AS722" s="19"/>
      <c r="AT722" s="19"/>
      <c r="AU722" s="19"/>
      <c r="AV722" s="19"/>
      <c r="AW722" s="19"/>
      <c r="AX722" s="19"/>
      <c r="AY722" s="19"/>
      <c r="AZ722" s="19"/>
      <c r="BA722" s="19"/>
      <c r="BB722" s="19"/>
      <c r="BC722" s="19"/>
      <c r="BD722" s="19"/>
      <c r="BE722" s="19"/>
      <c r="BF722" s="19"/>
      <c r="BG722" s="19"/>
      <c r="BH722" s="19"/>
      <c r="BI722" s="19"/>
      <c r="BJ722" s="19"/>
      <c r="BK722" s="19"/>
      <c r="BL722" s="19"/>
    </row>
    <row r="723" spans="1:64" ht="15.75" customHeight="1">
      <c r="A723" s="19"/>
      <c r="B723" s="19"/>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c r="AH723" s="87"/>
      <c r="AI723" s="87"/>
      <c r="AJ723" s="87"/>
      <c r="AK723" s="87"/>
      <c r="AL723" s="87"/>
      <c r="AM723" s="87"/>
      <c r="AN723" s="87"/>
      <c r="AO723" s="87"/>
      <c r="AP723" s="87"/>
      <c r="AQ723" s="87"/>
      <c r="AR723" s="87"/>
      <c r="AS723" s="19"/>
      <c r="AT723" s="19"/>
      <c r="AU723" s="19"/>
      <c r="AV723" s="19"/>
      <c r="AW723" s="19"/>
      <c r="AX723" s="19"/>
      <c r="AY723" s="19"/>
      <c r="AZ723" s="19"/>
      <c r="BA723" s="19"/>
      <c r="BB723" s="19"/>
      <c r="BC723" s="19"/>
      <c r="BD723" s="19"/>
      <c r="BE723" s="19"/>
      <c r="BF723" s="19"/>
      <c r="BG723" s="19"/>
      <c r="BH723" s="19"/>
      <c r="BI723" s="19"/>
      <c r="BJ723" s="19"/>
      <c r="BK723" s="19"/>
      <c r="BL723" s="19"/>
    </row>
    <row r="724" spans="1:64" ht="15.75" customHeight="1">
      <c r="A724" s="19"/>
      <c r="B724" s="19"/>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c r="AA724" s="87"/>
      <c r="AB724" s="87"/>
      <c r="AC724" s="87"/>
      <c r="AD724" s="87"/>
      <c r="AE724" s="87"/>
      <c r="AF724" s="87"/>
      <c r="AG724" s="87"/>
      <c r="AH724" s="87"/>
      <c r="AI724" s="87"/>
      <c r="AJ724" s="87"/>
      <c r="AK724" s="87"/>
      <c r="AL724" s="87"/>
      <c r="AM724" s="87"/>
      <c r="AN724" s="87"/>
      <c r="AO724" s="87"/>
      <c r="AP724" s="87"/>
      <c r="AQ724" s="87"/>
      <c r="AR724" s="87"/>
      <c r="AS724" s="19"/>
      <c r="AT724" s="19"/>
      <c r="AU724" s="19"/>
      <c r="AV724" s="19"/>
      <c r="AW724" s="19"/>
      <c r="AX724" s="19"/>
      <c r="AY724" s="19"/>
      <c r="AZ724" s="19"/>
      <c r="BA724" s="19"/>
      <c r="BB724" s="19"/>
      <c r="BC724" s="19"/>
      <c r="BD724" s="19"/>
      <c r="BE724" s="19"/>
      <c r="BF724" s="19"/>
      <c r="BG724" s="19"/>
      <c r="BH724" s="19"/>
      <c r="BI724" s="19"/>
      <c r="BJ724" s="19"/>
      <c r="BK724" s="19"/>
      <c r="BL724" s="19"/>
    </row>
    <row r="725" spans="1:64" ht="15.75" customHeight="1">
      <c r="A725" s="19"/>
      <c r="B725" s="19"/>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c r="AH725" s="87"/>
      <c r="AI725" s="87"/>
      <c r="AJ725" s="87"/>
      <c r="AK725" s="87"/>
      <c r="AL725" s="87"/>
      <c r="AM725" s="87"/>
      <c r="AN725" s="87"/>
      <c r="AO725" s="87"/>
      <c r="AP725" s="87"/>
      <c r="AQ725" s="87"/>
      <c r="AR725" s="87"/>
      <c r="AS725" s="19"/>
      <c r="AT725" s="19"/>
      <c r="AU725" s="19"/>
      <c r="AV725" s="19"/>
      <c r="AW725" s="19"/>
      <c r="AX725" s="19"/>
      <c r="AY725" s="19"/>
      <c r="AZ725" s="19"/>
      <c r="BA725" s="19"/>
      <c r="BB725" s="19"/>
      <c r="BC725" s="19"/>
      <c r="BD725" s="19"/>
      <c r="BE725" s="19"/>
      <c r="BF725" s="19"/>
      <c r="BG725" s="19"/>
      <c r="BH725" s="19"/>
      <c r="BI725" s="19"/>
      <c r="BJ725" s="19"/>
      <c r="BK725" s="19"/>
      <c r="BL725" s="19"/>
    </row>
    <row r="726" spans="1:64" ht="15.75" customHeight="1">
      <c r="A726" s="19"/>
      <c r="B726" s="19"/>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c r="AA726" s="87"/>
      <c r="AB726" s="87"/>
      <c r="AC726" s="87"/>
      <c r="AD726" s="87"/>
      <c r="AE726" s="87"/>
      <c r="AF726" s="87"/>
      <c r="AG726" s="87"/>
      <c r="AH726" s="87"/>
      <c r="AI726" s="87"/>
      <c r="AJ726" s="87"/>
      <c r="AK726" s="87"/>
      <c r="AL726" s="87"/>
      <c r="AM726" s="87"/>
      <c r="AN726" s="87"/>
      <c r="AO726" s="87"/>
      <c r="AP726" s="87"/>
      <c r="AQ726" s="87"/>
      <c r="AR726" s="87"/>
      <c r="AS726" s="19"/>
      <c r="AT726" s="19"/>
      <c r="AU726" s="19"/>
      <c r="AV726" s="19"/>
      <c r="AW726" s="19"/>
      <c r="AX726" s="19"/>
      <c r="AY726" s="19"/>
      <c r="AZ726" s="19"/>
      <c r="BA726" s="19"/>
      <c r="BB726" s="19"/>
      <c r="BC726" s="19"/>
      <c r="BD726" s="19"/>
      <c r="BE726" s="19"/>
      <c r="BF726" s="19"/>
      <c r="BG726" s="19"/>
      <c r="BH726" s="19"/>
      <c r="BI726" s="19"/>
      <c r="BJ726" s="19"/>
      <c r="BK726" s="19"/>
      <c r="BL726" s="19"/>
    </row>
    <row r="727" spans="1:64" ht="15.75" customHeight="1">
      <c r="A727" s="19"/>
      <c r="B727" s="19"/>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c r="AH727" s="87"/>
      <c r="AI727" s="87"/>
      <c r="AJ727" s="87"/>
      <c r="AK727" s="87"/>
      <c r="AL727" s="87"/>
      <c r="AM727" s="87"/>
      <c r="AN727" s="87"/>
      <c r="AO727" s="87"/>
      <c r="AP727" s="87"/>
      <c r="AQ727" s="87"/>
      <c r="AR727" s="87"/>
      <c r="AS727" s="19"/>
      <c r="AT727" s="19"/>
      <c r="AU727" s="19"/>
      <c r="AV727" s="19"/>
      <c r="AW727" s="19"/>
      <c r="AX727" s="19"/>
      <c r="AY727" s="19"/>
      <c r="AZ727" s="19"/>
      <c r="BA727" s="19"/>
      <c r="BB727" s="19"/>
      <c r="BC727" s="19"/>
      <c r="BD727" s="19"/>
      <c r="BE727" s="19"/>
      <c r="BF727" s="19"/>
      <c r="BG727" s="19"/>
      <c r="BH727" s="19"/>
      <c r="BI727" s="19"/>
      <c r="BJ727" s="19"/>
      <c r="BK727" s="19"/>
      <c r="BL727" s="19"/>
    </row>
    <row r="728" spans="1:64" ht="15.75" customHeight="1">
      <c r="A728" s="19"/>
      <c r="B728" s="19"/>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c r="AA728" s="87"/>
      <c r="AB728" s="87"/>
      <c r="AC728" s="87"/>
      <c r="AD728" s="87"/>
      <c r="AE728" s="87"/>
      <c r="AF728" s="87"/>
      <c r="AG728" s="87"/>
      <c r="AH728" s="87"/>
      <c r="AI728" s="87"/>
      <c r="AJ728" s="87"/>
      <c r="AK728" s="87"/>
      <c r="AL728" s="87"/>
      <c r="AM728" s="87"/>
      <c r="AN728" s="87"/>
      <c r="AO728" s="87"/>
      <c r="AP728" s="87"/>
      <c r="AQ728" s="87"/>
      <c r="AR728" s="87"/>
      <c r="AS728" s="19"/>
      <c r="AT728" s="19"/>
      <c r="AU728" s="19"/>
      <c r="AV728" s="19"/>
      <c r="AW728" s="19"/>
      <c r="AX728" s="19"/>
      <c r="AY728" s="19"/>
      <c r="AZ728" s="19"/>
      <c r="BA728" s="19"/>
      <c r="BB728" s="19"/>
      <c r="BC728" s="19"/>
      <c r="BD728" s="19"/>
      <c r="BE728" s="19"/>
      <c r="BF728" s="19"/>
      <c r="BG728" s="19"/>
      <c r="BH728" s="19"/>
      <c r="BI728" s="19"/>
      <c r="BJ728" s="19"/>
      <c r="BK728" s="19"/>
      <c r="BL728" s="19"/>
    </row>
    <row r="729" spans="1:64" ht="15.75" customHeight="1">
      <c r="A729" s="19"/>
      <c r="B729" s="19"/>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c r="AH729" s="87"/>
      <c r="AI729" s="87"/>
      <c r="AJ729" s="87"/>
      <c r="AK729" s="87"/>
      <c r="AL729" s="87"/>
      <c r="AM729" s="87"/>
      <c r="AN729" s="87"/>
      <c r="AO729" s="87"/>
      <c r="AP729" s="87"/>
      <c r="AQ729" s="87"/>
      <c r="AR729" s="87"/>
      <c r="AS729" s="19"/>
      <c r="AT729" s="19"/>
      <c r="AU729" s="19"/>
      <c r="AV729" s="19"/>
      <c r="AW729" s="19"/>
      <c r="AX729" s="19"/>
      <c r="AY729" s="19"/>
      <c r="AZ729" s="19"/>
      <c r="BA729" s="19"/>
      <c r="BB729" s="19"/>
      <c r="BC729" s="19"/>
      <c r="BD729" s="19"/>
      <c r="BE729" s="19"/>
      <c r="BF729" s="19"/>
      <c r="BG729" s="19"/>
      <c r="BH729" s="19"/>
      <c r="BI729" s="19"/>
      <c r="BJ729" s="19"/>
      <c r="BK729" s="19"/>
      <c r="BL729" s="19"/>
    </row>
    <row r="730" spans="1:64" ht="15.75" customHeight="1">
      <c r="A730" s="19"/>
      <c r="B730" s="19"/>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c r="AA730" s="87"/>
      <c r="AB730" s="87"/>
      <c r="AC730" s="87"/>
      <c r="AD730" s="87"/>
      <c r="AE730" s="87"/>
      <c r="AF730" s="87"/>
      <c r="AG730" s="87"/>
      <c r="AH730" s="87"/>
      <c r="AI730" s="87"/>
      <c r="AJ730" s="87"/>
      <c r="AK730" s="87"/>
      <c r="AL730" s="87"/>
      <c r="AM730" s="87"/>
      <c r="AN730" s="87"/>
      <c r="AO730" s="87"/>
      <c r="AP730" s="87"/>
      <c r="AQ730" s="87"/>
      <c r="AR730" s="87"/>
      <c r="AS730" s="19"/>
      <c r="AT730" s="19"/>
      <c r="AU730" s="19"/>
      <c r="AV730" s="19"/>
      <c r="AW730" s="19"/>
      <c r="AX730" s="19"/>
      <c r="AY730" s="19"/>
      <c r="AZ730" s="19"/>
      <c r="BA730" s="19"/>
      <c r="BB730" s="19"/>
      <c r="BC730" s="19"/>
      <c r="BD730" s="19"/>
      <c r="BE730" s="19"/>
      <c r="BF730" s="19"/>
      <c r="BG730" s="19"/>
      <c r="BH730" s="19"/>
      <c r="BI730" s="19"/>
      <c r="BJ730" s="19"/>
      <c r="BK730" s="19"/>
      <c r="BL730" s="19"/>
    </row>
    <row r="731" spans="1:64" ht="15.75" customHeight="1">
      <c r="A731" s="19"/>
      <c r="B731" s="19"/>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c r="AH731" s="87"/>
      <c r="AI731" s="87"/>
      <c r="AJ731" s="87"/>
      <c r="AK731" s="87"/>
      <c r="AL731" s="87"/>
      <c r="AM731" s="87"/>
      <c r="AN731" s="87"/>
      <c r="AO731" s="87"/>
      <c r="AP731" s="87"/>
      <c r="AQ731" s="87"/>
      <c r="AR731" s="87"/>
      <c r="AS731" s="19"/>
      <c r="AT731" s="19"/>
      <c r="AU731" s="19"/>
      <c r="AV731" s="19"/>
      <c r="AW731" s="19"/>
      <c r="AX731" s="19"/>
      <c r="AY731" s="19"/>
      <c r="AZ731" s="19"/>
      <c r="BA731" s="19"/>
      <c r="BB731" s="19"/>
      <c r="BC731" s="19"/>
      <c r="BD731" s="19"/>
      <c r="BE731" s="19"/>
      <c r="BF731" s="19"/>
      <c r="BG731" s="19"/>
      <c r="BH731" s="19"/>
      <c r="BI731" s="19"/>
      <c r="BJ731" s="19"/>
      <c r="BK731" s="19"/>
      <c r="BL731" s="19"/>
    </row>
    <row r="732" spans="1:64" ht="15.75" customHeight="1">
      <c r="A732" s="19"/>
      <c r="B732" s="19"/>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c r="AA732" s="87"/>
      <c r="AB732" s="87"/>
      <c r="AC732" s="87"/>
      <c r="AD732" s="87"/>
      <c r="AE732" s="87"/>
      <c r="AF732" s="87"/>
      <c r="AG732" s="87"/>
      <c r="AH732" s="87"/>
      <c r="AI732" s="87"/>
      <c r="AJ732" s="87"/>
      <c r="AK732" s="87"/>
      <c r="AL732" s="87"/>
      <c r="AM732" s="87"/>
      <c r="AN732" s="87"/>
      <c r="AO732" s="87"/>
      <c r="AP732" s="87"/>
      <c r="AQ732" s="87"/>
      <c r="AR732" s="87"/>
      <c r="AS732" s="19"/>
      <c r="AT732" s="19"/>
      <c r="AU732" s="19"/>
      <c r="AV732" s="19"/>
      <c r="AW732" s="19"/>
      <c r="AX732" s="19"/>
      <c r="AY732" s="19"/>
      <c r="AZ732" s="19"/>
      <c r="BA732" s="19"/>
      <c r="BB732" s="19"/>
      <c r="BC732" s="19"/>
      <c r="BD732" s="19"/>
      <c r="BE732" s="19"/>
      <c r="BF732" s="19"/>
      <c r="BG732" s="19"/>
      <c r="BH732" s="19"/>
      <c r="BI732" s="19"/>
      <c r="BJ732" s="19"/>
      <c r="BK732" s="19"/>
      <c r="BL732" s="19"/>
    </row>
    <row r="733" spans="1:64" ht="15.75" customHeight="1">
      <c r="A733" s="19"/>
      <c r="B733" s="19"/>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c r="AH733" s="87"/>
      <c r="AI733" s="87"/>
      <c r="AJ733" s="87"/>
      <c r="AK733" s="87"/>
      <c r="AL733" s="87"/>
      <c r="AM733" s="87"/>
      <c r="AN733" s="87"/>
      <c r="AO733" s="87"/>
      <c r="AP733" s="87"/>
      <c r="AQ733" s="87"/>
      <c r="AR733" s="87"/>
      <c r="AS733" s="19"/>
      <c r="AT733" s="19"/>
      <c r="AU733" s="19"/>
      <c r="AV733" s="19"/>
      <c r="AW733" s="19"/>
      <c r="AX733" s="19"/>
      <c r="AY733" s="19"/>
      <c r="AZ733" s="19"/>
      <c r="BA733" s="19"/>
      <c r="BB733" s="19"/>
      <c r="BC733" s="19"/>
      <c r="BD733" s="19"/>
      <c r="BE733" s="19"/>
      <c r="BF733" s="19"/>
      <c r="BG733" s="19"/>
      <c r="BH733" s="19"/>
      <c r="BI733" s="19"/>
      <c r="BJ733" s="19"/>
      <c r="BK733" s="19"/>
      <c r="BL733" s="19"/>
    </row>
    <row r="734" spans="1:64" ht="15.75" customHeight="1">
      <c r="A734" s="19"/>
      <c r="B734" s="19"/>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c r="AA734" s="87"/>
      <c r="AB734" s="87"/>
      <c r="AC734" s="87"/>
      <c r="AD734" s="87"/>
      <c r="AE734" s="87"/>
      <c r="AF734" s="87"/>
      <c r="AG734" s="87"/>
      <c r="AH734" s="87"/>
      <c r="AI734" s="87"/>
      <c r="AJ734" s="87"/>
      <c r="AK734" s="87"/>
      <c r="AL734" s="87"/>
      <c r="AM734" s="87"/>
      <c r="AN734" s="87"/>
      <c r="AO734" s="87"/>
      <c r="AP734" s="87"/>
      <c r="AQ734" s="87"/>
      <c r="AR734" s="87"/>
      <c r="AS734" s="19"/>
      <c r="AT734" s="19"/>
      <c r="AU734" s="19"/>
      <c r="AV734" s="19"/>
      <c r="AW734" s="19"/>
      <c r="AX734" s="19"/>
      <c r="AY734" s="19"/>
      <c r="AZ734" s="19"/>
      <c r="BA734" s="19"/>
      <c r="BB734" s="19"/>
      <c r="BC734" s="19"/>
      <c r="BD734" s="19"/>
      <c r="BE734" s="19"/>
      <c r="BF734" s="19"/>
      <c r="BG734" s="19"/>
      <c r="BH734" s="19"/>
      <c r="BI734" s="19"/>
      <c r="BJ734" s="19"/>
      <c r="BK734" s="19"/>
      <c r="BL734" s="19"/>
    </row>
    <row r="735" spans="1:64" ht="15.75" customHeight="1">
      <c r="A735" s="19"/>
      <c r="B735" s="19"/>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c r="AH735" s="87"/>
      <c r="AI735" s="87"/>
      <c r="AJ735" s="87"/>
      <c r="AK735" s="87"/>
      <c r="AL735" s="87"/>
      <c r="AM735" s="87"/>
      <c r="AN735" s="87"/>
      <c r="AO735" s="87"/>
      <c r="AP735" s="87"/>
      <c r="AQ735" s="87"/>
      <c r="AR735" s="87"/>
      <c r="AS735" s="19"/>
      <c r="AT735" s="19"/>
      <c r="AU735" s="19"/>
      <c r="AV735" s="19"/>
      <c r="AW735" s="19"/>
      <c r="AX735" s="19"/>
      <c r="AY735" s="19"/>
      <c r="AZ735" s="19"/>
      <c r="BA735" s="19"/>
      <c r="BB735" s="19"/>
      <c r="BC735" s="19"/>
      <c r="BD735" s="19"/>
      <c r="BE735" s="19"/>
      <c r="BF735" s="19"/>
      <c r="BG735" s="19"/>
      <c r="BH735" s="19"/>
      <c r="BI735" s="19"/>
      <c r="BJ735" s="19"/>
      <c r="BK735" s="19"/>
      <c r="BL735" s="19"/>
    </row>
    <row r="736" spans="1:64" ht="15.75" customHeight="1">
      <c r="A736" s="19"/>
      <c r="B736" s="19"/>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c r="AA736" s="87"/>
      <c r="AB736" s="87"/>
      <c r="AC736" s="87"/>
      <c r="AD736" s="87"/>
      <c r="AE736" s="87"/>
      <c r="AF736" s="87"/>
      <c r="AG736" s="87"/>
      <c r="AH736" s="87"/>
      <c r="AI736" s="87"/>
      <c r="AJ736" s="87"/>
      <c r="AK736" s="87"/>
      <c r="AL736" s="87"/>
      <c r="AM736" s="87"/>
      <c r="AN736" s="87"/>
      <c r="AO736" s="87"/>
      <c r="AP736" s="87"/>
      <c r="AQ736" s="87"/>
      <c r="AR736" s="87"/>
      <c r="AS736" s="19"/>
      <c r="AT736" s="19"/>
      <c r="AU736" s="19"/>
      <c r="AV736" s="19"/>
      <c r="AW736" s="19"/>
      <c r="AX736" s="19"/>
      <c r="AY736" s="19"/>
      <c r="AZ736" s="19"/>
      <c r="BA736" s="19"/>
      <c r="BB736" s="19"/>
      <c r="BC736" s="19"/>
      <c r="BD736" s="19"/>
      <c r="BE736" s="19"/>
      <c r="BF736" s="19"/>
      <c r="BG736" s="19"/>
      <c r="BH736" s="19"/>
      <c r="BI736" s="19"/>
      <c r="BJ736" s="19"/>
      <c r="BK736" s="19"/>
      <c r="BL736" s="19"/>
    </row>
    <row r="737" spans="1:64" ht="15.75" customHeight="1">
      <c r="A737" s="19"/>
      <c r="B737" s="19"/>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c r="AH737" s="87"/>
      <c r="AI737" s="87"/>
      <c r="AJ737" s="87"/>
      <c r="AK737" s="87"/>
      <c r="AL737" s="87"/>
      <c r="AM737" s="87"/>
      <c r="AN737" s="87"/>
      <c r="AO737" s="87"/>
      <c r="AP737" s="87"/>
      <c r="AQ737" s="87"/>
      <c r="AR737" s="87"/>
      <c r="AS737" s="19"/>
      <c r="AT737" s="19"/>
      <c r="AU737" s="19"/>
      <c r="AV737" s="19"/>
      <c r="AW737" s="19"/>
      <c r="AX737" s="19"/>
      <c r="AY737" s="19"/>
      <c r="AZ737" s="19"/>
      <c r="BA737" s="19"/>
      <c r="BB737" s="19"/>
      <c r="BC737" s="19"/>
      <c r="BD737" s="19"/>
      <c r="BE737" s="19"/>
      <c r="BF737" s="19"/>
      <c r="BG737" s="19"/>
      <c r="BH737" s="19"/>
      <c r="BI737" s="19"/>
      <c r="BJ737" s="19"/>
      <c r="BK737" s="19"/>
      <c r="BL737" s="19"/>
    </row>
    <row r="738" spans="1:64" ht="15.75" customHeight="1">
      <c r="A738" s="19"/>
      <c r="B738" s="19"/>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c r="AA738" s="87"/>
      <c r="AB738" s="87"/>
      <c r="AC738" s="87"/>
      <c r="AD738" s="87"/>
      <c r="AE738" s="87"/>
      <c r="AF738" s="87"/>
      <c r="AG738" s="87"/>
      <c r="AH738" s="87"/>
      <c r="AI738" s="87"/>
      <c r="AJ738" s="87"/>
      <c r="AK738" s="87"/>
      <c r="AL738" s="87"/>
      <c r="AM738" s="87"/>
      <c r="AN738" s="87"/>
      <c r="AO738" s="87"/>
      <c r="AP738" s="87"/>
      <c r="AQ738" s="87"/>
      <c r="AR738" s="87"/>
      <c r="AS738" s="19"/>
      <c r="AT738" s="19"/>
      <c r="AU738" s="19"/>
      <c r="AV738" s="19"/>
      <c r="AW738" s="19"/>
      <c r="AX738" s="19"/>
      <c r="AY738" s="19"/>
      <c r="AZ738" s="19"/>
      <c r="BA738" s="19"/>
      <c r="BB738" s="19"/>
      <c r="BC738" s="19"/>
      <c r="BD738" s="19"/>
      <c r="BE738" s="19"/>
      <c r="BF738" s="19"/>
      <c r="BG738" s="19"/>
      <c r="BH738" s="19"/>
      <c r="BI738" s="19"/>
      <c r="BJ738" s="19"/>
      <c r="BK738" s="19"/>
      <c r="BL738" s="19"/>
    </row>
    <row r="739" spans="1:64" ht="15.75" customHeight="1">
      <c r="A739" s="19"/>
      <c r="B739" s="19"/>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c r="AH739" s="87"/>
      <c r="AI739" s="87"/>
      <c r="AJ739" s="87"/>
      <c r="AK739" s="87"/>
      <c r="AL739" s="87"/>
      <c r="AM739" s="87"/>
      <c r="AN739" s="87"/>
      <c r="AO739" s="87"/>
      <c r="AP739" s="87"/>
      <c r="AQ739" s="87"/>
      <c r="AR739" s="87"/>
      <c r="AS739" s="19"/>
      <c r="AT739" s="19"/>
      <c r="AU739" s="19"/>
      <c r="AV739" s="19"/>
      <c r="AW739" s="19"/>
      <c r="AX739" s="19"/>
      <c r="AY739" s="19"/>
      <c r="AZ739" s="19"/>
      <c r="BA739" s="19"/>
      <c r="BB739" s="19"/>
      <c r="BC739" s="19"/>
      <c r="BD739" s="19"/>
      <c r="BE739" s="19"/>
      <c r="BF739" s="19"/>
      <c r="BG739" s="19"/>
      <c r="BH739" s="19"/>
      <c r="BI739" s="19"/>
      <c r="BJ739" s="19"/>
      <c r="BK739" s="19"/>
      <c r="BL739" s="19"/>
    </row>
    <row r="740" spans="1:64" ht="15.75" customHeight="1">
      <c r="A740" s="19"/>
      <c r="B740" s="19"/>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c r="AA740" s="87"/>
      <c r="AB740" s="87"/>
      <c r="AC740" s="87"/>
      <c r="AD740" s="87"/>
      <c r="AE740" s="87"/>
      <c r="AF740" s="87"/>
      <c r="AG740" s="87"/>
      <c r="AH740" s="87"/>
      <c r="AI740" s="87"/>
      <c r="AJ740" s="87"/>
      <c r="AK740" s="87"/>
      <c r="AL740" s="87"/>
      <c r="AM740" s="87"/>
      <c r="AN740" s="87"/>
      <c r="AO740" s="87"/>
      <c r="AP740" s="87"/>
      <c r="AQ740" s="87"/>
      <c r="AR740" s="87"/>
      <c r="AS740" s="19"/>
      <c r="AT740" s="19"/>
      <c r="AU740" s="19"/>
      <c r="AV740" s="19"/>
      <c r="AW740" s="19"/>
      <c r="AX740" s="19"/>
      <c r="AY740" s="19"/>
      <c r="AZ740" s="19"/>
      <c r="BA740" s="19"/>
      <c r="BB740" s="19"/>
      <c r="BC740" s="19"/>
      <c r="BD740" s="19"/>
      <c r="BE740" s="19"/>
      <c r="BF740" s="19"/>
      <c r="BG740" s="19"/>
      <c r="BH740" s="19"/>
      <c r="BI740" s="19"/>
      <c r="BJ740" s="19"/>
      <c r="BK740" s="19"/>
      <c r="BL740" s="19"/>
    </row>
    <row r="741" spans="1:64" ht="15.75" customHeight="1">
      <c r="A741" s="19"/>
      <c r="B741" s="19"/>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c r="AH741" s="87"/>
      <c r="AI741" s="87"/>
      <c r="AJ741" s="87"/>
      <c r="AK741" s="87"/>
      <c r="AL741" s="87"/>
      <c r="AM741" s="87"/>
      <c r="AN741" s="87"/>
      <c r="AO741" s="87"/>
      <c r="AP741" s="87"/>
      <c r="AQ741" s="87"/>
      <c r="AR741" s="87"/>
      <c r="AS741" s="19"/>
      <c r="AT741" s="19"/>
      <c r="AU741" s="19"/>
      <c r="AV741" s="19"/>
      <c r="AW741" s="19"/>
      <c r="AX741" s="19"/>
      <c r="AY741" s="19"/>
      <c r="AZ741" s="19"/>
      <c r="BA741" s="19"/>
      <c r="BB741" s="19"/>
      <c r="BC741" s="19"/>
      <c r="BD741" s="19"/>
      <c r="BE741" s="19"/>
      <c r="BF741" s="19"/>
      <c r="BG741" s="19"/>
      <c r="BH741" s="19"/>
      <c r="BI741" s="19"/>
      <c r="BJ741" s="19"/>
      <c r="BK741" s="19"/>
      <c r="BL741" s="19"/>
    </row>
    <row r="742" spans="1:64" ht="15.75" customHeight="1">
      <c r="A742" s="19"/>
      <c r="B742" s="19"/>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c r="AA742" s="87"/>
      <c r="AB742" s="87"/>
      <c r="AC742" s="87"/>
      <c r="AD742" s="87"/>
      <c r="AE742" s="87"/>
      <c r="AF742" s="87"/>
      <c r="AG742" s="87"/>
      <c r="AH742" s="87"/>
      <c r="AI742" s="87"/>
      <c r="AJ742" s="87"/>
      <c r="AK742" s="87"/>
      <c r="AL742" s="87"/>
      <c r="AM742" s="87"/>
      <c r="AN742" s="87"/>
      <c r="AO742" s="87"/>
      <c r="AP742" s="87"/>
      <c r="AQ742" s="87"/>
      <c r="AR742" s="87"/>
      <c r="AS742" s="19"/>
      <c r="AT742" s="19"/>
      <c r="AU742" s="19"/>
      <c r="AV742" s="19"/>
      <c r="AW742" s="19"/>
      <c r="AX742" s="19"/>
      <c r="AY742" s="19"/>
      <c r="AZ742" s="19"/>
      <c r="BA742" s="19"/>
      <c r="BB742" s="19"/>
      <c r="BC742" s="19"/>
      <c r="BD742" s="19"/>
      <c r="BE742" s="19"/>
      <c r="BF742" s="19"/>
      <c r="BG742" s="19"/>
      <c r="BH742" s="19"/>
      <c r="BI742" s="19"/>
      <c r="BJ742" s="19"/>
      <c r="BK742" s="19"/>
      <c r="BL742" s="19"/>
    </row>
    <row r="743" spans="1:64" ht="15.75" customHeight="1">
      <c r="A743" s="19"/>
      <c r="B743" s="19"/>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7"/>
      <c r="AJ743" s="87"/>
      <c r="AK743" s="87"/>
      <c r="AL743" s="87"/>
      <c r="AM743" s="87"/>
      <c r="AN743" s="87"/>
      <c r="AO743" s="87"/>
      <c r="AP743" s="87"/>
      <c r="AQ743" s="87"/>
      <c r="AR743" s="87"/>
      <c r="AS743" s="19"/>
      <c r="AT743" s="19"/>
      <c r="AU743" s="19"/>
      <c r="AV743" s="19"/>
      <c r="AW743" s="19"/>
      <c r="AX743" s="19"/>
      <c r="AY743" s="19"/>
      <c r="AZ743" s="19"/>
      <c r="BA743" s="19"/>
      <c r="BB743" s="19"/>
      <c r="BC743" s="19"/>
      <c r="BD743" s="19"/>
      <c r="BE743" s="19"/>
      <c r="BF743" s="19"/>
      <c r="BG743" s="19"/>
      <c r="BH743" s="19"/>
      <c r="BI743" s="19"/>
      <c r="BJ743" s="19"/>
      <c r="BK743" s="19"/>
      <c r="BL743" s="19"/>
    </row>
    <row r="744" spans="1:64" ht="15.75" customHeight="1">
      <c r="A744" s="19"/>
      <c r="B744" s="19"/>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c r="AA744" s="87"/>
      <c r="AB744" s="87"/>
      <c r="AC744" s="87"/>
      <c r="AD744" s="87"/>
      <c r="AE744" s="87"/>
      <c r="AF744" s="87"/>
      <c r="AG744" s="87"/>
      <c r="AH744" s="87"/>
      <c r="AI744" s="87"/>
      <c r="AJ744" s="87"/>
      <c r="AK744" s="87"/>
      <c r="AL744" s="87"/>
      <c r="AM744" s="87"/>
      <c r="AN744" s="87"/>
      <c r="AO744" s="87"/>
      <c r="AP744" s="87"/>
      <c r="AQ744" s="87"/>
      <c r="AR744" s="87"/>
      <c r="AS744" s="19"/>
      <c r="AT744" s="19"/>
      <c r="AU744" s="19"/>
      <c r="AV744" s="19"/>
      <c r="AW744" s="19"/>
      <c r="AX744" s="19"/>
      <c r="AY744" s="19"/>
      <c r="AZ744" s="19"/>
      <c r="BA744" s="19"/>
      <c r="BB744" s="19"/>
      <c r="BC744" s="19"/>
      <c r="BD744" s="19"/>
      <c r="BE744" s="19"/>
      <c r="BF744" s="19"/>
      <c r="BG744" s="19"/>
      <c r="BH744" s="19"/>
      <c r="BI744" s="19"/>
      <c r="BJ744" s="19"/>
      <c r="BK744" s="19"/>
      <c r="BL744" s="19"/>
    </row>
    <row r="745" spans="1:64" ht="15.75" customHeight="1">
      <c r="A745" s="19"/>
      <c r="B745" s="19"/>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c r="AH745" s="87"/>
      <c r="AI745" s="87"/>
      <c r="AJ745" s="87"/>
      <c r="AK745" s="87"/>
      <c r="AL745" s="87"/>
      <c r="AM745" s="87"/>
      <c r="AN745" s="87"/>
      <c r="AO745" s="87"/>
      <c r="AP745" s="87"/>
      <c r="AQ745" s="87"/>
      <c r="AR745" s="87"/>
      <c r="AS745" s="19"/>
      <c r="AT745" s="19"/>
      <c r="AU745" s="19"/>
      <c r="AV745" s="19"/>
      <c r="AW745" s="19"/>
      <c r="AX745" s="19"/>
      <c r="AY745" s="19"/>
      <c r="AZ745" s="19"/>
      <c r="BA745" s="19"/>
      <c r="BB745" s="19"/>
      <c r="BC745" s="19"/>
      <c r="BD745" s="19"/>
      <c r="BE745" s="19"/>
      <c r="BF745" s="19"/>
      <c r="BG745" s="19"/>
      <c r="BH745" s="19"/>
      <c r="BI745" s="19"/>
      <c r="BJ745" s="19"/>
      <c r="BK745" s="19"/>
      <c r="BL745" s="19"/>
    </row>
    <row r="746" spans="1:64" ht="15.75" customHeight="1">
      <c r="A746" s="19"/>
      <c r="B746" s="19"/>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c r="AA746" s="87"/>
      <c r="AB746" s="87"/>
      <c r="AC746" s="87"/>
      <c r="AD746" s="87"/>
      <c r="AE746" s="87"/>
      <c r="AF746" s="87"/>
      <c r="AG746" s="87"/>
      <c r="AH746" s="87"/>
      <c r="AI746" s="87"/>
      <c r="AJ746" s="87"/>
      <c r="AK746" s="87"/>
      <c r="AL746" s="87"/>
      <c r="AM746" s="87"/>
      <c r="AN746" s="87"/>
      <c r="AO746" s="87"/>
      <c r="AP746" s="87"/>
      <c r="AQ746" s="87"/>
      <c r="AR746" s="87"/>
      <c r="AS746" s="19"/>
      <c r="AT746" s="19"/>
      <c r="AU746" s="19"/>
      <c r="AV746" s="19"/>
      <c r="AW746" s="19"/>
      <c r="AX746" s="19"/>
      <c r="AY746" s="19"/>
      <c r="AZ746" s="19"/>
      <c r="BA746" s="19"/>
      <c r="BB746" s="19"/>
      <c r="BC746" s="19"/>
      <c r="BD746" s="19"/>
      <c r="BE746" s="19"/>
      <c r="BF746" s="19"/>
      <c r="BG746" s="19"/>
      <c r="BH746" s="19"/>
      <c r="BI746" s="19"/>
      <c r="BJ746" s="19"/>
      <c r="BK746" s="19"/>
      <c r="BL746" s="19"/>
    </row>
    <row r="747" spans="1:64" ht="15.75" customHeight="1">
      <c r="A747" s="19"/>
      <c r="B747" s="19"/>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c r="AH747" s="87"/>
      <c r="AI747" s="87"/>
      <c r="AJ747" s="87"/>
      <c r="AK747" s="87"/>
      <c r="AL747" s="87"/>
      <c r="AM747" s="87"/>
      <c r="AN747" s="87"/>
      <c r="AO747" s="87"/>
      <c r="AP747" s="87"/>
      <c r="AQ747" s="87"/>
      <c r="AR747" s="87"/>
      <c r="AS747" s="19"/>
      <c r="AT747" s="19"/>
      <c r="AU747" s="19"/>
      <c r="AV747" s="19"/>
      <c r="AW747" s="19"/>
      <c r="AX747" s="19"/>
      <c r="AY747" s="19"/>
      <c r="AZ747" s="19"/>
      <c r="BA747" s="19"/>
      <c r="BB747" s="19"/>
      <c r="BC747" s="19"/>
      <c r="BD747" s="19"/>
      <c r="BE747" s="19"/>
      <c r="BF747" s="19"/>
      <c r="BG747" s="19"/>
      <c r="BH747" s="19"/>
      <c r="BI747" s="19"/>
      <c r="BJ747" s="19"/>
      <c r="BK747" s="19"/>
      <c r="BL747" s="19"/>
    </row>
    <row r="748" spans="1:64" ht="15.75" customHeight="1">
      <c r="A748" s="19"/>
      <c r="B748" s="19"/>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c r="AA748" s="87"/>
      <c r="AB748" s="87"/>
      <c r="AC748" s="87"/>
      <c r="AD748" s="87"/>
      <c r="AE748" s="87"/>
      <c r="AF748" s="87"/>
      <c r="AG748" s="87"/>
      <c r="AH748" s="87"/>
      <c r="AI748" s="87"/>
      <c r="AJ748" s="87"/>
      <c r="AK748" s="87"/>
      <c r="AL748" s="87"/>
      <c r="AM748" s="87"/>
      <c r="AN748" s="87"/>
      <c r="AO748" s="87"/>
      <c r="AP748" s="87"/>
      <c r="AQ748" s="87"/>
      <c r="AR748" s="87"/>
      <c r="AS748" s="19"/>
      <c r="AT748" s="19"/>
      <c r="AU748" s="19"/>
      <c r="AV748" s="19"/>
      <c r="AW748" s="19"/>
      <c r="AX748" s="19"/>
      <c r="AY748" s="19"/>
      <c r="AZ748" s="19"/>
      <c r="BA748" s="19"/>
      <c r="BB748" s="19"/>
      <c r="BC748" s="19"/>
      <c r="BD748" s="19"/>
      <c r="BE748" s="19"/>
      <c r="BF748" s="19"/>
      <c r="BG748" s="19"/>
      <c r="BH748" s="19"/>
      <c r="BI748" s="19"/>
      <c r="BJ748" s="19"/>
      <c r="BK748" s="19"/>
      <c r="BL748" s="19"/>
    </row>
    <row r="749" spans="1:64" ht="15.75" customHeight="1">
      <c r="A749" s="19"/>
      <c r="B749" s="19"/>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c r="AH749" s="87"/>
      <c r="AI749" s="87"/>
      <c r="AJ749" s="87"/>
      <c r="AK749" s="87"/>
      <c r="AL749" s="87"/>
      <c r="AM749" s="87"/>
      <c r="AN749" s="87"/>
      <c r="AO749" s="87"/>
      <c r="AP749" s="87"/>
      <c r="AQ749" s="87"/>
      <c r="AR749" s="87"/>
      <c r="AS749" s="19"/>
      <c r="AT749" s="19"/>
      <c r="AU749" s="19"/>
      <c r="AV749" s="19"/>
      <c r="AW749" s="19"/>
      <c r="AX749" s="19"/>
      <c r="AY749" s="19"/>
      <c r="AZ749" s="19"/>
      <c r="BA749" s="19"/>
      <c r="BB749" s="19"/>
      <c r="BC749" s="19"/>
      <c r="BD749" s="19"/>
      <c r="BE749" s="19"/>
      <c r="BF749" s="19"/>
      <c r="BG749" s="19"/>
      <c r="BH749" s="19"/>
      <c r="BI749" s="19"/>
      <c r="BJ749" s="19"/>
      <c r="BK749" s="19"/>
      <c r="BL749" s="19"/>
    </row>
    <row r="750" spans="1:64" ht="15.75" customHeight="1">
      <c r="A750" s="19"/>
      <c r="B750" s="19"/>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c r="AA750" s="87"/>
      <c r="AB750" s="87"/>
      <c r="AC750" s="87"/>
      <c r="AD750" s="87"/>
      <c r="AE750" s="87"/>
      <c r="AF750" s="87"/>
      <c r="AG750" s="87"/>
      <c r="AH750" s="87"/>
      <c r="AI750" s="87"/>
      <c r="AJ750" s="87"/>
      <c r="AK750" s="87"/>
      <c r="AL750" s="87"/>
      <c r="AM750" s="87"/>
      <c r="AN750" s="87"/>
      <c r="AO750" s="87"/>
      <c r="AP750" s="87"/>
      <c r="AQ750" s="87"/>
      <c r="AR750" s="87"/>
      <c r="AS750" s="19"/>
      <c r="AT750" s="19"/>
      <c r="AU750" s="19"/>
      <c r="AV750" s="19"/>
      <c r="AW750" s="19"/>
      <c r="AX750" s="19"/>
      <c r="AY750" s="19"/>
      <c r="AZ750" s="19"/>
      <c r="BA750" s="19"/>
      <c r="BB750" s="19"/>
      <c r="BC750" s="19"/>
      <c r="BD750" s="19"/>
      <c r="BE750" s="19"/>
      <c r="BF750" s="19"/>
      <c r="BG750" s="19"/>
      <c r="BH750" s="19"/>
      <c r="BI750" s="19"/>
      <c r="BJ750" s="19"/>
      <c r="BK750" s="19"/>
      <c r="BL750" s="19"/>
    </row>
    <row r="751" spans="1:64" ht="15.75" customHeight="1">
      <c r="A751" s="19"/>
      <c r="B751" s="19"/>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c r="AH751" s="87"/>
      <c r="AI751" s="87"/>
      <c r="AJ751" s="87"/>
      <c r="AK751" s="87"/>
      <c r="AL751" s="87"/>
      <c r="AM751" s="87"/>
      <c r="AN751" s="87"/>
      <c r="AO751" s="87"/>
      <c r="AP751" s="87"/>
      <c r="AQ751" s="87"/>
      <c r="AR751" s="87"/>
      <c r="AS751" s="19"/>
      <c r="AT751" s="19"/>
      <c r="AU751" s="19"/>
      <c r="AV751" s="19"/>
      <c r="AW751" s="19"/>
      <c r="AX751" s="19"/>
      <c r="AY751" s="19"/>
      <c r="AZ751" s="19"/>
      <c r="BA751" s="19"/>
      <c r="BB751" s="19"/>
      <c r="BC751" s="19"/>
      <c r="BD751" s="19"/>
      <c r="BE751" s="19"/>
      <c r="BF751" s="19"/>
      <c r="BG751" s="19"/>
      <c r="BH751" s="19"/>
      <c r="BI751" s="19"/>
      <c r="BJ751" s="19"/>
      <c r="BK751" s="19"/>
      <c r="BL751" s="19"/>
    </row>
    <row r="752" spans="1:64" ht="15.75" customHeight="1">
      <c r="A752" s="19"/>
      <c r="B752" s="19"/>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c r="AA752" s="87"/>
      <c r="AB752" s="87"/>
      <c r="AC752" s="87"/>
      <c r="AD752" s="87"/>
      <c r="AE752" s="87"/>
      <c r="AF752" s="87"/>
      <c r="AG752" s="87"/>
      <c r="AH752" s="87"/>
      <c r="AI752" s="87"/>
      <c r="AJ752" s="87"/>
      <c r="AK752" s="87"/>
      <c r="AL752" s="87"/>
      <c r="AM752" s="87"/>
      <c r="AN752" s="87"/>
      <c r="AO752" s="87"/>
      <c r="AP752" s="87"/>
      <c r="AQ752" s="87"/>
      <c r="AR752" s="87"/>
      <c r="AS752" s="19"/>
      <c r="AT752" s="19"/>
      <c r="AU752" s="19"/>
      <c r="AV752" s="19"/>
      <c r="AW752" s="19"/>
      <c r="AX752" s="19"/>
      <c r="AY752" s="19"/>
      <c r="AZ752" s="19"/>
      <c r="BA752" s="19"/>
      <c r="BB752" s="19"/>
      <c r="BC752" s="19"/>
      <c r="BD752" s="19"/>
      <c r="BE752" s="19"/>
      <c r="BF752" s="19"/>
      <c r="BG752" s="19"/>
      <c r="BH752" s="19"/>
      <c r="BI752" s="19"/>
      <c r="BJ752" s="19"/>
      <c r="BK752" s="19"/>
      <c r="BL752" s="19"/>
    </row>
    <row r="753" spans="1:64" ht="15.75" customHeight="1">
      <c r="A753" s="19"/>
      <c r="B753" s="19"/>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c r="AH753" s="87"/>
      <c r="AI753" s="87"/>
      <c r="AJ753" s="87"/>
      <c r="AK753" s="87"/>
      <c r="AL753" s="87"/>
      <c r="AM753" s="87"/>
      <c r="AN753" s="87"/>
      <c r="AO753" s="87"/>
      <c r="AP753" s="87"/>
      <c r="AQ753" s="87"/>
      <c r="AR753" s="87"/>
      <c r="AS753" s="19"/>
      <c r="AT753" s="19"/>
      <c r="AU753" s="19"/>
      <c r="AV753" s="19"/>
      <c r="AW753" s="19"/>
      <c r="AX753" s="19"/>
      <c r="AY753" s="19"/>
      <c r="AZ753" s="19"/>
      <c r="BA753" s="19"/>
      <c r="BB753" s="19"/>
      <c r="BC753" s="19"/>
      <c r="BD753" s="19"/>
      <c r="BE753" s="19"/>
      <c r="BF753" s="19"/>
      <c r="BG753" s="19"/>
      <c r="BH753" s="19"/>
      <c r="BI753" s="19"/>
      <c r="BJ753" s="19"/>
      <c r="BK753" s="19"/>
      <c r="BL753" s="19"/>
    </row>
    <row r="754" spans="1:64" ht="15.75" customHeight="1">
      <c r="A754" s="19"/>
      <c r="B754" s="19"/>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c r="AA754" s="87"/>
      <c r="AB754" s="87"/>
      <c r="AC754" s="87"/>
      <c r="AD754" s="87"/>
      <c r="AE754" s="87"/>
      <c r="AF754" s="87"/>
      <c r="AG754" s="87"/>
      <c r="AH754" s="87"/>
      <c r="AI754" s="87"/>
      <c r="AJ754" s="87"/>
      <c r="AK754" s="87"/>
      <c r="AL754" s="87"/>
      <c r="AM754" s="87"/>
      <c r="AN754" s="87"/>
      <c r="AO754" s="87"/>
      <c r="AP754" s="87"/>
      <c r="AQ754" s="87"/>
      <c r="AR754" s="87"/>
      <c r="AS754" s="19"/>
      <c r="AT754" s="19"/>
      <c r="AU754" s="19"/>
      <c r="AV754" s="19"/>
      <c r="AW754" s="19"/>
      <c r="AX754" s="19"/>
      <c r="AY754" s="19"/>
      <c r="AZ754" s="19"/>
      <c r="BA754" s="19"/>
      <c r="BB754" s="19"/>
      <c r="BC754" s="19"/>
      <c r="BD754" s="19"/>
      <c r="BE754" s="19"/>
      <c r="BF754" s="19"/>
      <c r="BG754" s="19"/>
      <c r="BH754" s="19"/>
      <c r="BI754" s="19"/>
      <c r="BJ754" s="19"/>
      <c r="BK754" s="19"/>
      <c r="BL754" s="19"/>
    </row>
    <row r="755" spans="1:64" ht="15.75" customHeight="1">
      <c r="A755" s="19"/>
      <c r="B755" s="19"/>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c r="AH755" s="87"/>
      <c r="AI755" s="87"/>
      <c r="AJ755" s="87"/>
      <c r="AK755" s="87"/>
      <c r="AL755" s="87"/>
      <c r="AM755" s="87"/>
      <c r="AN755" s="87"/>
      <c r="AO755" s="87"/>
      <c r="AP755" s="87"/>
      <c r="AQ755" s="87"/>
      <c r="AR755" s="87"/>
      <c r="AS755" s="19"/>
      <c r="AT755" s="19"/>
      <c r="AU755" s="19"/>
      <c r="AV755" s="19"/>
      <c r="AW755" s="19"/>
      <c r="AX755" s="19"/>
      <c r="AY755" s="19"/>
      <c r="AZ755" s="19"/>
      <c r="BA755" s="19"/>
      <c r="BB755" s="19"/>
      <c r="BC755" s="19"/>
      <c r="BD755" s="19"/>
      <c r="BE755" s="19"/>
      <c r="BF755" s="19"/>
      <c r="BG755" s="19"/>
      <c r="BH755" s="19"/>
      <c r="BI755" s="19"/>
      <c r="BJ755" s="19"/>
      <c r="BK755" s="19"/>
      <c r="BL755" s="19"/>
    </row>
    <row r="756" spans="1:64" ht="15.75" customHeight="1">
      <c r="A756" s="19"/>
      <c r="B756" s="19"/>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c r="AA756" s="87"/>
      <c r="AB756" s="87"/>
      <c r="AC756" s="87"/>
      <c r="AD756" s="87"/>
      <c r="AE756" s="87"/>
      <c r="AF756" s="87"/>
      <c r="AG756" s="87"/>
      <c r="AH756" s="87"/>
      <c r="AI756" s="87"/>
      <c r="AJ756" s="87"/>
      <c r="AK756" s="87"/>
      <c r="AL756" s="87"/>
      <c r="AM756" s="87"/>
      <c r="AN756" s="87"/>
      <c r="AO756" s="87"/>
      <c r="AP756" s="87"/>
      <c r="AQ756" s="87"/>
      <c r="AR756" s="87"/>
      <c r="AS756" s="19"/>
      <c r="AT756" s="19"/>
      <c r="AU756" s="19"/>
      <c r="AV756" s="19"/>
      <c r="AW756" s="19"/>
      <c r="AX756" s="19"/>
      <c r="AY756" s="19"/>
      <c r="AZ756" s="19"/>
      <c r="BA756" s="19"/>
      <c r="BB756" s="19"/>
      <c r="BC756" s="19"/>
      <c r="BD756" s="19"/>
      <c r="BE756" s="19"/>
      <c r="BF756" s="19"/>
      <c r="BG756" s="19"/>
      <c r="BH756" s="19"/>
      <c r="BI756" s="19"/>
      <c r="BJ756" s="19"/>
      <c r="BK756" s="19"/>
      <c r="BL756" s="19"/>
    </row>
    <row r="757" spans="1:64" ht="15.75" customHeight="1">
      <c r="A757" s="19"/>
      <c r="B757" s="19"/>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c r="AH757" s="87"/>
      <c r="AI757" s="87"/>
      <c r="AJ757" s="87"/>
      <c r="AK757" s="87"/>
      <c r="AL757" s="87"/>
      <c r="AM757" s="87"/>
      <c r="AN757" s="87"/>
      <c r="AO757" s="87"/>
      <c r="AP757" s="87"/>
      <c r="AQ757" s="87"/>
      <c r="AR757" s="87"/>
      <c r="AS757" s="19"/>
      <c r="AT757" s="19"/>
      <c r="AU757" s="19"/>
      <c r="AV757" s="19"/>
      <c r="AW757" s="19"/>
      <c r="AX757" s="19"/>
      <c r="AY757" s="19"/>
      <c r="AZ757" s="19"/>
      <c r="BA757" s="19"/>
      <c r="BB757" s="19"/>
      <c r="BC757" s="19"/>
      <c r="BD757" s="19"/>
      <c r="BE757" s="19"/>
      <c r="BF757" s="19"/>
      <c r="BG757" s="19"/>
      <c r="BH757" s="19"/>
      <c r="BI757" s="19"/>
      <c r="BJ757" s="19"/>
      <c r="BK757" s="19"/>
      <c r="BL757" s="19"/>
    </row>
    <row r="758" spans="1:64" ht="15.75" customHeight="1">
      <c r="A758" s="19"/>
      <c r="B758" s="19"/>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c r="AA758" s="87"/>
      <c r="AB758" s="87"/>
      <c r="AC758" s="87"/>
      <c r="AD758" s="87"/>
      <c r="AE758" s="87"/>
      <c r="AF758" s="87"/>
      <c r="AG758" s="87"/>
      <c r="AH758" s="87"/>
      <c r="AI758" s="87"/>
      <c r="AJ758" s="87"/>
      <c r="AK758" s="87"/>
      <c r="AL758" s="87"/>
      <c r="AM758" s="87"/>
      <c r="AN758" s="87"/>
      <c r="AO758" s="87"/>
      <c r="AP758" s="87"/>
      <c r="AQ758" s="87"/>
      <c r="AR758" s="87"/>
      <c r="AS758" s="19"/>
      <c r="AT758" s="19"/>
      <c r="AU758" s="19"/>
      <c r="AV758" s="19"/>
      <c r="AW758" s="19"/>
      <c r="AX758" s="19"/>
      <c r="AY758" s="19"/>
      <c r="AZ758" s="19"/>
      <c r="BA758" s="19"/>
      <c r="BB758" s="19"/>
      <c r="BC758" s="19"/>
      <c r="BD758" s="19"/>
      <c r="BE758" s="19"/>
      <c r="BF758" s="19"/>
      <c r="BG758" s="19"/>
      <c r="BH758" s="19"/>
      <c r="BI758" s="19"/>
      <c r="BJ758" s="19"/>
      <c r="BK758" s="19"/>
      <c r="BL758" s="19"/>
    </row>
    <row r="759" spans="1:64" ht="15.75" customHeight="1">
      <c r="A759" s="19"/>
      <c r="B759" s="19"/>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c r="AH759" s="87"/>
      <c r="AI759" s="87"/>
      <c r="AJ759" s="87"/>
      <c r="AK759" s="87"/>
      <c r="AL759" s="87"/>
      <c r="AM759" s="87"/>
      <c r="AN759" s="87"/>
      <c r="AO759" s="87"/>
      <c r="AP759" s="87"/>
      <c r="AQ759" s="87"/>
      <c r="AR759" s="87"/>
      <c r="AS759" s="19"/>
      <c r="AT759" s="19"/>
      <c r="AU759" s="19"/>
      <c r="AV759" s="19"/>
      <c r="AW759" s="19"/>
      <c r="AX759" s="19"/>
      <c r="AY759" s="19"/>
      <c r="AZ759" s="19"/>
      <c r="BA759" s="19"/>
      <c r="BB759" s="19"/>
      <c r="BC759" s="19"/>
      <c r="BD759" s="19"/>
      <c r="BE759" s="19"/>
      <c r="BF759" s="19"/>
      <c r="BG759" s="19"/>
      <c r="BH759" s="19"/>
      <c r="BI759" s="19"/>
      <c r="BJ759" s="19"/>
      <c r="BK759" s="19"/>
      <c r="BL759" s="19"/>
    </row>
    <row r="760" spans="1:64" ht="15.75" customHeight="1">
      <c r="A760" s="19"/>
      <c r="B760" s="19"/>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c r="AA760" s="87"/>
      <c r="AB760" s="87"/>
      <c r="AC760" s="87"/>
      <c r="AD760" s="87"/>
      <c r="AE760" s="87"/>
      <c r="AF760" s="87"/>
      <c r="AG760" s="87"/>
      <c r="AH760" s="87"/>
      <c r="AI760" s="87"/>
      <c r="AJ760" s="87"/>
      <c r="AK760" s="87"/>
      <c r="AL760" s="87"/>
      <c r="AM760" s="87"/>
      <c r="AN760" s="87"/>
      <c r="AO760" s="87"/>
      <c r="AP760" s="87"/>
      <c r="AQ760" s="87"/>
      <c r="AR760" s="87"/>
      <c r="AS760" s="19"/>
      <c r="AT760" s="19"/>
      <c r="AU760" s="19"/>
      <c r="AV760" s="19"/>
      <c r="AW760" s="19"/>
      <c r="AX760" s="19"/>
      <c r="AY760" s="19"/>
      <c r="AZ760" s="19"/>
      <c r="BA760" s="19"/>
      <c r="BB760" s="19"/>
      <c r="BC760" s="19"/>
      <c r="BD760" s="19"/>
      <c r="BE760" s="19"/>
      <c r="BF760" s="19"/>
      <c r="BG760" s="19"/>
      <c r="BH760" s="19"/>
      <c r="BI760" s="19"/>
      <c r="BJ760" s="19"/>
      <c r="BK760" s="19"/>
      <c r="BL760" s="19"/>
    </row>
    <row r="761" spans="1:64" ht="15.75" customHeight="1">
      <c r="A761" s="19"/>
      <c r="B761" s="19"/>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c r="AH761" s="87"/>
      <c r="AI761" s="87"/>
      <c r="AJ761" s="87"/>
      <c r="AK761" s="87"/>
      <c r="AL761" s="87"/>
      <c r="AM761" s="87"/>
      <c r="AN761" s="87"/>
      <c r="AO761" s="87"/>
      <c r="AP761" s="87"/>
      <c r="AQ761" s="87"/>
      <c r="AR761" s="87"/>
      <c r="AS761" s="19"/>
      <c r="AT761" s="19"/>
      <c r="AU761" s="19"/>
      <c r="AV761" s="19"/>
      <c r="AW761" s="19"/>
      <c r="AX761" s="19"/>
      <c r="AY761" s="19"/>
      <c r="AZ761" s="19"/>
      <c r="BA761" s="19"/>
      <c r="BB761" s="19"/>
      <c r="BC761" s="19"/>
      <c r="BD761" s="19"/>
      <c r="BE761" s="19"/>
      <c r="BF761" s="19"/>
      <c r="BG761" s="19"/>
      <c r="BH761" s="19"/>
      <c r="BI761" s="19"/>
      <c r="BJ761" s="19"/>
      <c r="BK761" s="19"/>
      <c r="BL761" s="19"/>
    </row>
    <row r="762" spans="1:64" ht="15.75" customHeight="1">
      <c r="A762" s="19"/>
      <c r="B762" s="19"/>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c r="AA762" s="87"/>
      <c r="AB762" s="87"/>
      <c r="AC762" s="87"/>
      <c r="AD762" s="87"/>
      <c r="AE762" s="87"/>
      <c r="AF762" s="87"/>
      <c r="AG762" s="87"/>
      <c r="AH762" s="87"/>
      <c r="AI762" s="87"/>
      <c r="AJ762" s="87"/>
      <c r="AK762" s="87"/>
      <c r="AL762" s="87"/>
      <c r="AM762" s="87"/>
      <c r="AN762" s="87"/>
      <c r="AO762" s="87"/>
      <c r="AP762" s="87"/>
      <c r="AQ762" s="87"/>
      <c r="AR762" s="87"/>
      <c r="AS762" s="19"/>
      <c r="AT762" s="19"/>
      <c r="AU762" s="19"/>
      <c r="AV762" s="19"/>
      <c r="AW762" s="19"/>
      <c r="AX762" s="19"/>
      <c r="AY762" s="19"/>
      <c r="AZ762" s="19"/>
      <c r="BA762" s="19"/>
      <c r="BB762" s="19"/>
      <c r="BC762" s="19"/>
      <c r="BD762" s="19"/>
      <c r="BE762" s="19"/>
      <c r="BF762" s="19"/>
      <c r="BG762" s="19"/>
      <c r="BH762" s="19"/>
      <c r="BI762" s="19"/>
      <c r="BJ762" s="19"/>
      <c r="BK762" s="19"/>
      <c r="BL762" s="19"/>
    </row>
    <row r="763" spans="1:64" ht="15.75" customHeight="1">
      <c r="A763" s="19"/>
      <c r="B763" s="19"/>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c r="AH763" s="87"/>
      <c r="AI763" s="87"/>
      <c r="AJ763" s="87"/>
      <c r="AK763" s="87"/>
      <c r="AL763" s="87"/>
      <c r="AM763" s="87"/>
      <c r="AN763" s="87"/>
      <c r="AO763" s="87"/>
      <c r="AP763" s="87"/>
      <c r="AQ763" s="87"/>
      <c r="AR763" s="87"/>
      <c r="AS763" s="19"/>
      <c r="AT763" s="19"/>
      <c r="AU763" s="19"/>
      <c r="AV763" s="19"/>
      <c r="AW763" s="19"/>
      <c r="AX763" s="19"/>
      <c r="AY763" s="19"/>
      <c r="AZ763" s="19"/>
      <c r="BA763" s="19"/>
      <c r="BB763" s="19"/>
      <c r="BC763" s="19"/>
      <c r="BD763" s="19"/>
      <c r="BE763" s="19"/>
      <c r="BF763" s="19"/>
      <c r="BG763" s="19"/>
      <c r="BH763" s="19"/>
      <c r="BI763" s="19"/>
      <c r="BJ763" s="19"/>
      <c r="BK763" s="19"/>
      <c r="BL763" s="19"/>
    </row>
    <row r="764" spans="1:64" ht="15.75" customHeight="1">
      <c r="A764" s="19"/>
      <c r="B764" s="19"/>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c r="AA764" s="87"/>
      <c r="AB764" s="87"/>
      <c r="AC764" s="87"/>
      <c r="AD764" s="87"/>
      <c r="AE764" s="87"/>
      <c r="AF764" s="87"/>
      <c r="AG764" s="87"/>
      <c r="AH764" s="87"/>
      <c r="AI764" s="87"/>
      <c r="AJ764" s="87"/>
      <c r="AK764" s="87"/>
      <c r="AL764" s="87"/>
      <c r="AM764" s="87"/>
      <c r="AN764" s="87"/>
      <c r="AO764" s="87"/>
      <c r="AP764" s="87"/>
      <c r="AQ764" s="87"/>
      <c r="AR764" s="87"/>
      <c r="AS764" s="19"/>
      <c r="AT764" s="19"/>
      <c r="AU764" s="19"/>
      <c r="AV764" s="19"/>
      <c r="AW764" s="19"/>
      <c r="AX764" s="19"/>
      <c r="AY764" s="19"/>
      <c r="AZ764" s="19"/>
      <c r="BA764" s="19"/>
      <c r="BB764" s="19"/>
      <c r="BC764" s="19"/>
      <c r="BD764" s="19"/>
      <c r="BE764" s="19"/>
      <c r="BF764" s="19"/>
      <c r="BG764" s="19"/>
      <c r="BH764" s="19"/>
      <c r="BI764" s="19"/>
      <c r="BJ764" s="19"/>
      <c r="BK764" s="19"/>
      <c r="BL764" s="19"/>
    </row>
    <row r="765" spans="1:64" ht="15.75" customHeight="1">
      <c r="A765" s="19"/>
      <c r="B765" s="19"/>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c r="AH765" s="87"/>
      <c r="AI765" s="87"/>
      <c r="AJ765" s="87"/>
      <c r="AK765" s="87"/>
      <c r="AL765" s="87"/>
      <c r="AM765" s="87"/>
      <c r="AN765" s="87"/>
      <c r="AO765" s="87"/>
      <c r="AP765" s="87"/>
      <c r="AQ765" s="87"/>
      <c r="AR765" s="87"/>
      <c r="AS765" s="19"/>
      <c r="AT765" s="19"/>
      <c r="AU765" s="19"/>
      <c r="AV765" s="19"/>
      <c r="AW765" s="19"/>
      <c r="AX765" s="19"/>
      <c r="AY765" s="19"/>
      <c r="AZ765" s="19"/>
      <c r="BA765" s="19"/>
      <c r="BB765" s="19"/>
      <c r="BC765" s="19"/>
      <c r="BD765" s="19"/>
      <c r="BE765" s="19"/>
      <c r="BF765" s="19"/>
      <c r="BG765" s="19"/>
      <c r="BH765" s="19"/>
      <c r="BI765" s="19"/>
      <c r="BJ765" s="19"/>
      <c r="BK765" s="19"/>
      <c r="BL765" s="19"/>
    </row>
    <row r="766" spans="1:64" ht="15.75" customHeight="1">
      <c r="A766" s="19"/>
      <c r="B766" s="19"/>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c r="AA766" s="87"/>
      <c r="AB766" s="87"/>
      <c r="AC766" s="87"/>
      <c r="AD766" s="87"/>
      <c r="AE766" s="87"/>
      <c r="AF766" s="87"/>
      <c r="AG766" s="87"/>
      <c r="AH766" s="87"/>
      <c r="AI766" s="87"/>
      <c r="AJ766" s="87"/>
      <c r="AK766" s="87"/>
      <c r="AL766" s="87"/>
      <c r="AM766" s="87"/>
      <c r="AN766" s="87"/>
      <c r="AO766" s="87"/>
      <c r="AP766" s="87"/>
      <c r="AQ766" s="87"/>
      <c r="AR766" s="87"/>
      <c r="AS766" s="19"/>
      <c r="AT766" s="19"/>
      <c r="AU766" s="19"/>
      <c r="AV766" s="19"/>
      <c r="AW766" s="19"/>
      <c r="AX766" s="19"/>
      <c r="AY766" s="19"/>
      <c r="AZ766" s="19"/>
      <c r="BA766" s="19"/>
      <c r="BB766" s="19"/>
      <c r="BC766" s="19"/>
      <c r="BD766" s="19"/>
      <c r="BE766" s="19"/>
      <c r="BF766" s="19"/>
      <c r="BG766" s="19"/>
      <c r="BH766" s="19"/>
      <c r="BI766" s="19"/>
      <c r="BJ766" s="19"/>
      <c r="BK766" s="19"/>
      <c r="BL766" s="19"/>
    </row>
    <row r="767" spans="1:64" ht="15.75" customHeight="1">
      <c r="A767" s="19"/>
      <c r="B767" s="19"/>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c r="AH767" s="87"/>
      <c r="AI767" s="87"/>
      <c r="AJ767" s="87"/>
      <c r="AK767" s="87"/>
      <c r="AL767" s="87"/>
      <c r="AM767" s="87"/>
      <c r="AN767" s="87"/>
      <c r="AO767" s="87"/>
      <c r="AP767" s="87"/>
      <c r="AQ767" s="87"/>
      <c r="AR767" s="87"/>
      <c r="AS767" s="19"/>
      <c r="AT767" s="19"/>
      <c r="AU767" s="19"/>
      <c r="AV767" s="19"/>
      <c r="AW767" s="19"/>
      <c r="AX767" s="19"/>
      <c r="AY767" s="19"/>
      <c r="AZ767" s="19"/>
      <c r="BA767" s="19"/>
      <c r="BB767" s="19"/>
      <c r="BC767" s="19"/>
      <c r="BD767" s="19"/>
      <c r="BE767" s="19"/>
      <c r="BF767" s="19"/>
      <c r="BG767" s="19"/>
      <c r="BH767" s="19"/>
      <c r="BI767" s="19"/>
      <c r="BJ767" s="19"/>
      <c r="BK767" s="19"/>
      <c r="BL767" s="19"/>
    </row>
    <row r="768" spans="1:64" ht="15.75" customHeight="1">
      <c r="A768" s="19"/>
      <c r="B768" s="19"/>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c r="AA768" s="87"/>
      <c r="AB768" s="87"/>
      <c r="AC768" s="87"/>
      <c r="AD768" s="87"/>
      <c r="AE768" s="87"/>
      <c r="AF768" s="87"/>
      <c r="AG768" s="87"/>
      <c r="AH768" s="87"/>
      <c r="AI768" s="87"/>
      <c r="AJ768" s="87"/>
      <c r="AK768" s="87"/>
      <c r="AL768" s="87"/>
      <c r="AM768" s="87"/>
      <c r="AN768" s="87"/>
      <c r="AO768" s="87"/>
      <c r="AP768" s="87"/>
      <c r="AQ768" s="87"/>
      <c r="AR768" s="87"/>
      <c r="AS768" s="19"/>
      <c r="AT768" s="19"/>
      <c r="AU768" s="19"/>
      <c r="AV768" s="19"/>
      <c r="AW768" s="19"/>
      <c r="AX768" s="19"/>
      <c r="AY768" s="19"/>
      <c r="AZ768" s="19"/>
      <c r="BA768" s="19"/>
      <c r="BB768" s="19"/>
      <c r="BC768" s="19"/>
      <c r="BD768" s="19"/>
      <c r="BE768" s="19"/>
      <c r="BF768" s="19"/>
      <c r="BG768" s="19"/>
      <c r="BH768" s="19"/>
      <c r="BI768" s="19"/>
      <c r="BJ768" s="19"/>
      <c r="BK768" s="19"/>
      <c r="BL768" s="19"/>
    </row>
    <row r="769" spans="1:64" ht="15.75" customHeight="1">
      <c r="A769" s="19"/>
      <c r="B769" s="19"/>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c r="AH769" s="87"/>
      <c r="AI769" s="87"/>
      <c r="AJ769" s="87"/>
      <c r="AK769" s="87"/>
      <c r="AL769" s="87"/>
      <c r="AM769" s="87"/>
      <c r="AN769" s="87"/>
      <c r="AO769" s="87"/>
      <c r="AP769" s="87"/>
      <c r="AQ769" s="87"/>
      <c r="AR769" s="87"/>
      <c r="AS769" s="19"/>
      <c r="AT769" s="19"/>
      <c r="AU769" s="19"/>
      <c r="AV769" s="19"/>
      <c r="AW769" s="19"/>
      <c r="AX769" s="19"/>
      <c r="AY769" s="19"/>
      <c r="AZ769" s="19"/>
      <c r="BA769" s="19"/>
      <c r="BB769" s="19"/>
      <c r="BC769" s="19"/>
      <c r="BD769" s="19"/>
      <c r="BE769" s="19"/>
      <c r="BF769" s="19"/>
      <c r="BG769" s="19"/>
      <c r="BH769" s="19"/>
      <c r="BI769" s="19"/>
      <c r="BJ769" s="19"/>
      <c r="BK769" s="19"/>
      <c r="BL769" s="19"/>
    </row>
    <row r="770" spans="1:64" ht="15.75" customHeight="1">
      <c r="A770" s="19"/>
      <c r="B770" s="19"/>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c r="AA770" s="87"/>
      <c r="AB770" s="87"/>
      <c r="AC770" s="87"/>
      <c r="AD770" s="87"/>
      <c r="AE770" s="87"/>
      <c r="AF770" s="87"/>
      <c r="AG770" s="87"/>
      <c r="AH770" s="87"/>
      <c r="AI770" s="87"/>
      <c r="AJ770" s="87"/>
      <c r="AK770" s="87"/>
      <c r="AL770" s="87"/>
      <c r="AM770" s="87"/>
      <c r="AN770" s="87"/>
      <c r="AO770" s="87"/>
      <c r="AP770" s="87"/>
      <c r="AQ770" s="87"/>
      <c r="AR770" s="87"/>
      <c r="AS770" s="19"/>
      <c r="AT770" s="19"/>
      <c r="AU770" s="19"/>
      <c r="AV770" s="19"/>
      <c r="AW770" s="19"/>
      <c r="AX770" s="19"/>
      <c r="AY770" s="19"/>
      <c r="AZ770" s="19"/>
      <c r="BA770" s="19"/>
      <c r="BB770" s="19"/>
      <c r="BC770" s="19"/>
      <c r="BD770" s="19"/>
      <c r="BE770" s="19"/>
      <c r="BF770" s="19"/>
      <c r="BG770" s="19"/>
      <c r="BH770" s="19"/>
      <c r="BI770" s="19"/>
      <c r="BJ770" s="19"/>
      <c r="BK770" s="19"/>
      <c r="BL770" s="19"/>
    </row>
    <row r="771" spans="1:64" ht="15.75" customHeight="1">
      <c r="A771" s="19"/>
      <c r="B771" s="19"/>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c r="AH771" s="87"/>
      <c r="AI771" s="87"/>
      <c r="AJ771" s="87"/>
      <c r="AK771" s="87"/>
      <c r="AL771" s="87"/>
      <c r="AM771" s="87"/>
      <c r="AN771" s="87"/>
      <c r="AO771" s="87"/>
      <c r="AP771" s="87"/>
      <c r="AQ771" s="87"/>
      <c r="AR771" s="87"/>
      <c r="AS771" s="19"/>
      <c r="AT771" s="19"/>
      <c r="AU771" s="19"/>
      <c r="AV771" s="19"/>
      <c r="AW771" s="19"/>
      <c r="AX771" s="19"/>
      <c r="AY771" s="19"/>
      <c r="AZ771" s="19"/>
      <c r="BA771" s="19"/>
      <c r="BB771" s="19"/>
      <c r="BC771" s="19"/>
      <c r="BD771" s="19"/>
      <c r="BE771" s="19"/>
      <c r="BF771" s="19"/>
      <c r="BG771" s="19"/>
      <c r="BH771" s="19"/>
      <c r="BI771" s="19"/>
      <c r="BJ771" s="19"/>
      <c r="BK771" s="19"/>
      <c r="BL771" s="19"/>
    </row>
    <row r="772" spans="1:64" ht="15.75" customHeight="1">
      <c r="A772" s="19"/>
      <c r="B772" s="19"/>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87"/>
      <c r="AG772" s="87"/>
      <c r="AH772" s="87"/>
      <c r="AI772" s="87"/>
      <c r="AJ772" s="87"/>
      <c r="AK772" s="87"/>
      <c r="AL772" s="87"/>
      <c r="AM772" s="87"/>
      <c r="AN772" s="87"/>
      <c r="AO772" s="87"/>
      <c r="AP772" s="87"/>
      <c r="AQ772" s="87"/>
      <c r="AR772" s="87"/>
      <c r="AS772" s="19"/>
      <c r="AT772" s="19"/>
      <c r="AU772" s="19"/>
      <c r="AV772" s="19"/>
      <c r="AW772" s="19"/>
      <c r="AX772" s="19"/>
      <c r="AY772" s="19"/>
      <c r="AZ772" s="19"/>
      <c r="BA772" s="19"/>
      <c r="BB772" s="19"/>
      <c r="BC772" s="19"/>
      <c r="BD772" s="19"/>
      <c r="BE772" s="19"/>
      <c r="BF772" s="19"/>
      <c r="BG772" s="19"/>
      <c r="BH772" s="19"/>
      <c r="BI772" s="19"/>
      <c r="BJ772" s="19"/>
      <c r="BK772" s="19"/>
      <c r="BL772" s="19"/>
    </row>
    <row r="773" spans="1:64" ht="15.75" customHeight="1">
      <c r="A773" s="19"/>
      <c r="B773" s="19"/>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c r="AH773" s="87"/>
      <c r="AI773" s="87"/>
      <c r="AJ773" s="87"/>
      <c r="AK773" s="87"/>
      <c r="AL773" s="87"/>
      <c r="AM773" s="87"/>
      <c r="AN773" s="87"/>
      <c r="AO773" s="87"/>
      <c r="AP773" s="87"/>
      <c r="AQ773" s="87"/>
      <c r="AR773" s="87"/>
      <c r="AS773" s="19"/>
      <c r="AT773" s="19"/>
      <c r="AU773" s="19"/>
      <c r="AV773" s="19"/>
      <c r="AW773" s="19"/>
      <c r="AX773" s="19"/>
      <c r="AY773" s="19"/>
      <c r="AZ773" s="19"/>
      <c r="BA773" s="19"/>
      <c r="BB773" s="19"/>
      <c r="BC773" s="19"/>
      <c r="BD773" s="19"/>
      <c r="BE773" s="19"/>
      <c r="BF773" s="19"/>
      <c r="BG773" s="19"/>
      <c r="BH773" s="19"/>
      <c r="BI773" s="19"/>
      <c r="BJ773" s="19"/>
      <c r="BK773" s="19"/>
      <c r="BL773" s="19"/>
    </row>
    <row r="774" spans="1:64" ht="15.75" customHeight="1">
      <c r="A774" s="19"/>
      <c r="B774" s="19"/>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c r="AA774" s="87"/>
      <c r="AB774" s="87"/>
      <c r="AC774" s="87"/>
      <c r="AD774" s="87"/>
      <c r="AE774" s="87"/>
      <c r="AF774" s="87"/>
      <c r="AG774" s="87"/>
      <c r="AH774" s="87"/>
      <c r="AI774" s="87"/>
      <c r="AJ774" s="87"/>
      <c r="AK774" s="87"/>
      <c r="AL774" s="87"/>
      <c r="AM774" s="87"/>
      <c r="AN774" s="87"/>
      <c r="AO774" s="87"/>
      <c r="AP774" s="87"/>
      <c r="AQ774" s="87"/>
      <c r="AR774" s="87"/>
      <c r="AS774" s="19"/>
      <c r="AT774" s="19"/>
      <c r="AU774" s="19"/>
      <c r="AV774" s="19"/>
      <c r="AW774" s="19"/>
      <c r="AX774" s="19"/>
      <c r="AY774" s="19"/>
      <c r="AZ774" s="19"/>
      <c r="BA774" s="19"/>
      <c r="BB774" s="19"/>
      <c r="BC774" s="19"/>
      <c r="BD774" s="19"/>
      <c r="BE774" s="19"/>
      <c r="BF774" s="19"/>
      <c r="BG774" s="19"/>
      <c r="BH774" s="19"/>
      <c r="BI774" s="19"/>
      <c r="BJ774" s="19"/>
      <c r="BK774" s="19"/>
      <c r="BL774" s="19"/>
    </row>
    <row r="775" spans="1:64" ht="15.75" customHeight="1">
      <c r="A775" s="19"/>
      <c r="B775" s="19"/>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c r="AH775" s="87"/>
      <c r="AI775" s="87"/>
      <c r="AJ775" s="87"/>
      <c r="AK775" s="87"/>
      <c r="AL775" s="87"/>
      <c r="AM775" s="87"/>
      <c r="AN775" s="87"/>
      <c r="AO775" s="87"/>
      <c r="AP775" s="87"/>
      <c r="AQ775" s="87"/>
      <c r="AR775" s="87"/>
      <c r="AS775" s="19"/>
      <c r="AT775" s="19"/>
      <c r="AU775" s="19"/>
      <c r="AV775" s="19"/>
      <c r="AW775" s="19"/>
      <c r="AX775" s="19"/>
      <c r="AY775" s="19"/>
      <c r="AZ775" s="19"/>
      <c r="BA775" s="19"/>
      <c r="BB775" s="19"/>
      <c r="BC775" s="19"/>
      <c r="BD775" s="19"/>
      <c r="BE775" s="19"/>
      <c r="BF775" s="19"/>
      <c r="BG775" s="19"/>
      <c r="BH775" s="19"/>
      <c r="BI775" s="19"/>
      <c r="BJ775" s="19"/>
      <c r="BK775" s="19"/>
      <c r="BL775" s="19"/>
    </row>
    <row r="776" spans="1:64" ht="15.75" customHeight="1">
      <c r="A776" s="19"/>
      <c r="B776" s="19"/>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c r="AA776" s="87"/>
      <c r="AB776" s="87"/>
      <c r="AC776" s="87"/>
      <c r="AD776" s="87"/>
      <c r="AE776" s="87"/>
      <c r="AF776" s="87"/>
      <c r="AG776" s="87"/>
      <c r="AH776" s="87"/>
      <c r="AI776" s="87"/>
      <c r="AJ776" s="87"/>
      <c r="AK776" s="87"/>
      <c r="AL776" s="87"/>
      <c r="AM776" s="87"/>
      <c r="AN776" s="87"/>
      <c r="AO776" s="87"/>
      <c r="AP776" s="87"/>
      <c r="AQ776" s="87"/>
      <c r="AR776" s="87"/>
      <c r="AS776" s="19"/>
      <c r="AT776" s="19"/>
      <c r="AU776" s="19"/>
      <c r="AV776" s="19"/>
      <c r="AW776" s="19"/>
      <c r="AX776" s="19"/>
      <c r="AY776" s="19"/>
      <c r="AZ776" s="19"/>
      <c r="BA776" s="19"/>
      <c r="BB776" s="19"/>
      <c r="BC776" s="19"/>
      <c r="BD776" s="19"/>
      <c r="BE776" s="19"/>
      <c r="BF776" s="19"/>
      <c r="BG776" s="19"/>
      <c r="BH776" s="19"/>
      <c r="BI776" s="19"/>
      <c r="BJ776" s="19"/>
      <c r="BK776" s="19"/>
      <c r="BL776" s="19"/>
    </row>
    <row r="777" spans="1:64" ht="15.75" customHeight="1">
      <c r="A777" s="19"/>
      <c r="B777" s="19"/>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c r="AH777" s="87"/>
      <c r="AI777" s="87"/>
      <c r="AJ777" s="87"/>
      <c r="AK777" s="87"/>
      <c r="AL777" s="87"/>
      <c r="AM777" s="87"/>
      <c r="AN777" s="87"/>
      <c r="AO777" s="87"/>
      <c r="AP777" s="87"/>
      <c r="AQ777" s="87"/>
      <c r="AR777" s="87"/>
      <c r="AS777" s="19"/>
      <c r="AT777" s="19"/>
      <c r="AU777" s="19"/>
      <c r="AV777" s="19"/>
      <c r="AW777" s="19"/>
      <c r="AX777" s="19"/>
      <c r="AY777" s="19"/>
      <c r="AZ777" s="19"/>
      <c r="BA777" s="19"/>
      <c r="BB777" s="19"/>
      <c r="BC777" s="19"/>
      <c r="BD777" s="19"/>
      <c r="BE777" s="19"/>
      <c r="BF777" s="19"/>
      <c r="BG777" s="19"/>
      <c r="BH777" s="19"/>
      <c r="BI777" s="19"/>
      <c r="BJ777" s="19"/>
      <c r="BK777" s="19"/>
      <c r="BL777" s="19"/>
    </row>
    <row r="778" spans="1:64" ht="15.75" customHeight="1">
      <c r="A778" s="19"/>
      <c r="B778" s="19"/>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c r="AA778" s="87"/>
      <c r="AB778" s="87"/>
      <c r="AC778" s="87"/>
      <c r="AD778" s="87"/>
      <c r="AE778" s="87"/>
      <c r="AF778" s="87"/>
      <c r="AG778" s="87"/>
      <c r="AH778" s="87"/>
      <c r="AI778" s="87"/>
      <c r="AJ778" s="87"/>
      <c r="AK778" s="87"/>
      <c r="AL778" s="87"/>
      <c r="AM778" s="87"/>
      <c r="AN778" s="87"/>
      <c r="AO778" s="87"/>
      <c r="AP778" s="87"/>
      <c r="AQ778" s="87"/>
      <c r="AR778" s="87"/>
      <c r="AS778" s="19"/>
      <c r="AT778" s="19"/>
      <c r="AU778" s="19"/>
      <c r="AV778" s="19"/>
      <c r="AW778" s="19"/>
      <c r="AX778" s="19"/>
      <c r="AY778" s="19"/>
      <c r="AZ778" s="19"/>
      <c r="BA778" s="19"/>
      <c r="BB778" s="19"/>
      <c r="BC778" s="19"/>
      <c r="BD778" s="19"/>
      <c r="BE778" s="19"/>
      <c r="BF778" s="19"/>
      <c r="BG778" s="19"/>
      <c r="BH778" s="19"/>
      <c r="BI778" s="19"/>
      <c r="BJ778" s="19"/>
      <c r="BK778" s="19"/>
      <c r="BL778" s="19"/>
    </row>
    <row r="779" spans="1:64" ht="15.75" customHeight="1">
      <c r="A779" s="19"/>
      <c r="B779" s="19"/>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c r="AH779" s="87"/>
      <c r="AI779" s="87"/>
      <c r="AJ779" s="87"/>
      <c r="AK779" s="87"/>
      <c r="AL779" s="87"/>
      <c r="AM779" s="87"/>
      <c r="AN779" s="87"/>
      <c r="AO779" s="87"/>
      <c r="AP779" s="87"/>
      <c r="AQ779" s="87"/>
      <c r="AR779" s="87"/>
      <c r="AS779" s="19"/>
      <c r="AT779" s="19"/>
      <c r="AU779" s="19"/>
      <c r="AV779" s="19"/>
      <c r="AW779" s="19"/>
      <c r="AX779" s="19"/>
      <c r="AY779" s="19"/>
      <c r="AZ779" s="19"/>
      <c r="BA779" s="19"/>
      <c r="BB779" s="19"/>
      <c r="BC779" s="19"/>
      <c r="BD779" s="19"/>
      <c r="BE779" s="19"/>
      <c r="BF779" s="19"/>
      <c r="BG779" s="19"/>
      <c r="BH779" s="19"/>
      <c r="BI779" s="19"/>
      <c r="BJ779" s="19"/>
      <c r="BK779" s="19"/>
      <c r="BL779" s="19"/>
    </row>
    <row r="780" spans="1:64" ht="15.75" customHeight="1">
      <c r="A780" s="19"/>
      <c r="B780" s="19"/>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c r="AA780" s="87"/>
      <c r="AB780" s="87"/>
      <c r="AC780" s="87"/>
      <c r="AD780" s="87"/>
      <c r="AE780" s="87"/>
      <c r="AF780" s="87"/>
      <c r="AG780" s="87"/>
      <c r="AH780" s="87"/>
      <c r="AI780" s="87"/>
      <c r="AJ780" s="87"/>
      <c r="AK780" s="87"/>
      <c r="AL780" s="87"/>
      <c r="AM780" s="87"/>
      <c r="AN780" s="87"/>
      <c r="AO780" s="87"/>
      <c r="AP780" s="87"/>
      <c r="AQ780" s="87"/>
      <c r="AR780" s="87"/>
      <c r="AS780" s="19"/>
      <c r="AT780" s="19"/>
      <c r="AU780" s="19"/>
      <c r="AV780" s="19"/>
      <c r="AW780" s="19"/>
      <c r="AX780" s="19"/>
      <c r="AY780" s="19"/>
      <c r="AZ780" s="19"/>
      <c r="BA780" s="19"/>
      <c r="BB780" s="19"/>
      <c r="BC780" s="19"/>
      <c r="BD780" s="19"/>
      <c r="BE780" s="19"/>
      <c r="BF780" s="19"/>
      <c r="BG780" s="19"/>
      <c r="BH780" s="19"/>
      <c r="BI780" s="19"/>
      <c r="BJ780" s="19"/>
      <c r="BK780" s="19"/>
      <c r="BL780" s="19"/>
    </row>
    <row r="781" spans="1:64" ht="15.75" customHeight="1">
      <c r="A781" s="19"/>
      <c r="B781" s="19"/>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c r="AH781" s="87"/>
      <c r="AI781" s="87"/>
      <c r="AJ781" s="87"/>
      <c r="AK781" s="87"/>
      <c r="AL781" s="87"/>
      <c r="AM781" s="87"/>
      <c r="AN781" s="87"/>
      <c r="AO781" s="87"/>
      <c r="AP781" s="87"/>
      <c r="AQ781" s="87"/>
      <c r="AR781" s="87"/>
      <c r="AS781" s="19"/>
      <c r="AT781" s="19"/>
      <c r="AU781" s="19"/>
      <c r="AV781" s="19"/>
      <c r="AW781" s="19"/>
      <c r="AX781" s="19"/>
      <c r="AY781" s="19"/>
      <c r="AZ781" s="19"/>
      <c r="BA781" s="19"/>
      <c r="BB781" s="19"/>
      <c r="BC781" s="19"/>
      <c r="BD781" s="19"/>
      <c r="BE781" s="19"/>
      <c r="BF781" s="19"/>
      <c r="BG781" s="19"/>
      <c r="BH781" s="19"/>
      <c r="BI781" s="19"/>
      <c r="BJ781" s="19"/>
      <c r="BK781" s="19"/>
      <c r="BL781" s="19"/>
    </row>
    <row r="782" spans="1:64" ht="15.75" customHeight="1">
      <c r="A782" s="19"/>
      <c r="B782" s="19"/>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c r="AA782" s="87"/>
      <c r="AB782" s="87"/>
      <c r="AC782" s="87"/>
      <c r="AD782" s="87"/>
      <c r="AE782" s="87"/>
      <c r="AF782" s="87"/>
      <c r="AG782" s="87"/>
      <c r="AH782" s="87"/>
      <c r="AI782" s="87"/>
      <c r="AJ782" s="87"/>
      <c r="AK782" s="87"/>
      <c r="AL782" s="87"/>
      <c r="AM782" s="87"/>
      <c r="AN782" s="87"/>
      <c r="AO782" s="87"/>
      <c r="AP782" s="87"/>
      <c r="AQ782" s="87"/>
      <c r="AR782" s="87"/>
      <c r="AS782" s="19"/>
      <c r="AT782" s="19"/>
      <c r="AU782" s="19"/>
      <c r="AV782" s="19"/>
      <c r="AW782" s="19"/>
      <c r="AX782" s="19"/>
      <c r="AY782" s="19"/>
      <c r="AZ782" s="19"/>
      <c r="BA782" s="19"/>
      <c r="BB782" s="19"/>
      <c r="BC782" s="19"/>
      <c r="BD782" s="19"/>
      <c r="BE782" s="19"/>
      <c r="BF782" s="19"/>
      <c r="BG782" s="19"/>
      <c r="BH782" s="19"/>
      <c r="BI782" s="19"/>
      <c r="BJ782" s="19"/>
      <c r="BK782" s="19"/>
      <c r="BL782" s="19"/>
    </row>
    <row r="783" spans="1:64" ht="15.75" customHeight="1">
      <c r="A783" s="19"/>
      <c r="B783" s="19"/>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c r="AH783" s="87"/>
      <c r="AI783" s="87"/>
      <c r="AJ783" s="87"/>
      <c r="AK783" s="87"/>
      <c r="AL783" s="87"/>
      <c r="AM783" s="87"/>
      <c r="AN783" s="87"/>
      <c r="AO783" s="87"/>
      <c r="AP783" s="87"/>
      <c r="AQ783" s="87"/>
      <c r="AR783" s="87"/>
      <c r="AS783" s="19"/>
      <c r="AT783" s="19"/>
      <c r="AU783" s="19"/>
      <c r="AV783" s="19"/>
      <c r="AW783" s="19"/>
      <c r="AX783" s="19"/>
      <c r="AY783" s="19"/>
      <c r="AZ783" s="19"/>
      <c r="BA783" s="19"/>
      <c r="BB783" s="19"/>
      <c r="BC783" s="19"/>
      <c r="BD783" s="19"/>
      <c r="BE783" s="19"/>
      <c r="BF783" s="19"/>
      <c r="BG783" s="19"/>
      <c r="BH783" s="19"/>
      <c r="BI783" s="19"/>
      <c r="BJ783" s="19"/>
      <c r="BK783" s="19"/>
      <c r="BL783" s="19"/>
    </row>
    <row r="784" spans="1:64" ht="15.75" customHeight="1">
      <c r="A784" s="19"/>
      <c r="B784" s="19"/>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c r="AA784" s="87"/>
      <c r="AB784" s="87"/>
      <c r="AC784" s="87"/>
      <c r="AD784" s="87"/>
      <c r="AE784" s="87"/>
      <c r="AF784" s="87"/>
      <c r="AG784" s="87"/>
      <c r="AH784" s="87"/>
      <c r="AI784" s="87"/>
      <c r="AJ784" s="87"/>
      <c r="AK784" s="87"/>
      <c r="AL784" s="87"/>
      <c r="AM784" s="87"/>
      <c r="AN784" s="87"/>
      <c r="AO784" s="87"/>
      <c r="AP784" s="87"/>
      <c r="AQ784" s="87"/>
      <c r="AR784" s="87"/>
      <c r="AS784" s="19"/>
      <c r="AT784" s="19"/>
      <c r="AU784" s="19"/>
      <c r="AV784" s="19"/>
      <c r="AW784" s="19"/>
      <c r="AX784" s="19"/>
      <c r="AY784" s="19"/>
      <c r="AZ784" s="19"/>
      <c r="BA784" s="19"/>
      <c r="BB784" s="19"/>
      <c r="BC784" s="19"/>
      <c r="BD784" s="19"/>
      <c r="BE784" s="19"/>
      <c r="BF784" s="19"/>
      <c r="BG784" s="19"/>
      <c r="BH784" s="19"/>
      <c r="BI784" s="19"/>
      <c r="BJ784" s="19"/>
      <c r="BK784" s="19"/>
      <c r="BL784" s="19"/>
    </row>
    <row r="785" spans="1:64" ht="15.75" customHeight="1">
      <c r="A785" s="19"/>
      <c r="B785" s="19"/>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c r="AH785" s="87"/>
      <c r="AI785" s="87"/>
      <c r="AJ785" s="87"/>
      <c r="AK785" s="87"/>
      <c r="AL785" s="87"/>
      <c r="AM785" s="87"/>
      <c r="AN785" s="87"/>
      <c r="AO785" s="87"/>
      <c r="AP785" s="87"/>
      <c r="AQ785" s="87"/>
      <c r="AR785" s="87"/>
      <c r="AS785" s="19"/>
      <c r="AT785" s="19"/>
      <c r="AU785" s="19"/>
      <c r="AV785" s="19"/>
      <c r="AW785" s="19"/>
      <c r="AX785" s="19"/>
      <c r="AY785" s="19"/>
      <c r="AZ785" s="19"/>
      <c r="BA785" s="19"/>
      <c r="BB785" s="19"/>
      <c r="BC785" s="19"/>
      <c r="BD785" s="19"/>
      <c r="BE785" s="19"/>
      <c r="BF785" s="19"/>
      <c r="BG785" s="19"/>
      <c r="BH785" s="19"/>
      <c r="BI785" s="19"/>
      <c r="BJ785" s="19"/>
      <c r="BK785" s="19"/>
      <c r="BL785" s="19"/>
    </row>
    <row r="786" spans="1:64" ht="15.75" customHeight="1">
      <c r="A786" s="19"/>
      <c r="B786" s="19"/>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c r="AA786" s="87"/>
      <c r="AB786" s="87"/>
      <c r="AC786" s="87"/>
      <c r="AD786" s="87"/>
      <c r="AE786" s="87"/>
      <c r="AF786" s="87"/>
      <c r="AG786" s="87"/>
      <c r="AH786" s="87"/>
      <c r="AI786" s="87"/>
      <c r="AJ786" s="87"/>
      <c r="AK786" s="87"/>
      <c r="AL786" s="87"/>
      <c r="AM786" s="87"/>
      <c r="AN786" s="87"/>
      <c r="AO786" s="87"/>
      <c r="AP786" s="87"/>
      <c r="AQ786" s="87"/>
      <c r="AR786" s="87"/>
      <c r="AS786" s="19"/>
      <c r="AT786" s="19"/>
      <c r="AU786" s="19"/>
      <c r="AV786" s="19"/>
      <c r="AW786" s="19"/>
      <c r="AX786" s="19"/>
      <c r="AY786" s="19"/>
      <c r="AZ786" s="19"/>
      <c r="BA786" s="19"/>
      <c r="BB786" s="19"/>
      <c r="BC786" s="19"/>
      <c r="BD786" s="19"/>
      <c r="BE786" s="19"/>
      <c r="BF786" s="19"/>
      <c r="BG786" s="19"/>
      <c r="BH786" s="19"/>
      <c r="BI786" s="19"/>
      <c r="BJ786" s="19"/>
      <c r="BK786" s="19"/>
      <c r="BL786" s="19"/>
    </row>
    <row r="787" spans="1:64" ht="15.75" customHeight="1">
      <c r="A787" s="19"/>
      <c r="B787" s="19"/>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c r="AH787" s="87"/>
      <c r="AI787" s="87"/>
      <c r="AJ787" s="87"/>
      <c r="AK787" s="87"/>
      <c r="AL787" s="87"/>
      <c r="AM787" s="87"/>
      <c r="AN787" s="87"/>
      <c r="AO787" s="87"/>
      <c r="AP787" s="87"/>
      <c r="AQ787" s="87"/>
      <c r="AR787" s="87"/>
      <c r="AS787" s="19"/>
      <c r="AT787" s="19"/>
      <c r="AU787" s="19"/>
      <c r="AV787" s="19"/>
      <c r="AW787" s="19"/>
      <c r="AX787" s="19"/>
      <c r="AY787" s="19"/>
      <c r="AZ787" s="19"/>
      <c r="BA787" s="19"/>
      <c r="BB787" s="19"/>
      <c r="BC787" s="19"/>
      <c r="BD787" s="19"/>
      <c r="BE787" s="19"/>
      <c r="BF787" s="19"/>
      <c r="BG787" s="19"/>
      <c r="BH787" s="19"/>
      <c r="BI787" s="19"/>
      <c r="BJ787" s="19"/>
      <c r="BK787" s="19"/>
      <c r="BL787" s="19"/>
    </row>
    <row r="788" spans="1:64" ht="15.75" customHeight="1">
      <c r="A788" s="19"/>
      <c r="B788" s="19"/>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c r="AA788" s="87"/>
      <c r="AB788" s="87"/>
      <c r="AC788" s="87"/>
      <c r="AD788" s="87"/>
      <c r="AE788" s="87"/>
      <c r="AF788" s="87"/>
      <c r="AG788" s="87"/>
      <c r="AH788" s="87"/>
      <c r="AI788" s="87"/>
      <c r="AJ788" s="87"/>
      <c r="AK788" s="87"/>
      <c r="AL788" s="87"/>
      <c r="AM788" s="87"/>
      <c r="AN788" s="87"/>
      <c r="AO788" s="87"/>
      <c r="AP788" s="87"/>
      <c r="AQ788" s="87"/>
      <c r="AR788" s="87"/>
      <c r="AS788" s="19"/>
      <c r="AT788" s="19"/>
      <c r="AU788" s="19"/>
      <c r="AV788" s="19"/>
      <c r="AW788" s="19"/>
      <c r="AX788" s="19"/>
      <c r="AY788" s="19"/>
      <c r="AZ788" s="19"/>
      <c r="BA788" s="19"/>
      <c r="BB788" s="19"/>
      <c r="BC788" s="19"/>
      <c r="BD788" s="19"/>
      <c r="BE788" s="19"/>
      <c r="BF788" s="19"/>
      <c r="BG788" s="19"/>
      <c r="BH788" s="19"/>
      <c r="BI788" s="19"/>
      <c r="BJ788" s="19"/>
      <c r="BK788" s="19"/>
      <c r="BL788" s="19"/>
    </row>
    <row r="789" spans="1:64" ht="15.75" customHeight="1">
      <c r="A789" s="19"/>
      <c r="B789" s="19"/>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c r="AH789" s="87"/>
      <c r="AI789" s="87"/>
      <c r="AJ789" s="87"/>
      <c r="AK789" s="87"/>
      <c r="AL789" s="87"/>
      <c r="AM789" s="87"/>
      <c r="AN789" s="87"/>
      <c r="AO789" s="87"/>
      <c r="AP789" s="87"/>
      <c r="AQ789" s="87"/>
      <c r="AR789" s="87"/>
      <c r="AS789" s="19"/>
      <c r="AT789" s="19"/>
      <c r="AU789" s="19"/>
      <c r="AV789" s="19"/>
      <c r="AW789" s="19"/>
      <c r="AX789" s="19"/>
      <c r="AY789" s="19"/>
      <c r="AZ789" s="19"/>
      <c r="BA789" s="19"/>
      <c r="BB789" s="19"/>
      <c r="BC789" s="19"/>
      <c r="BD789" s="19"/>
      <c r="BE789" s="19"/>
      <c r="BF789" s="19"/>
      <c r="BG789" s="19"/>
      <c r="BH789" s="19"/>
      <c r="BI789" s="19"/>
      <c r="BJ789" s="19"/>
      <c r="BK789" s="19"/>
      <c r="BL789" s="19"/>
    </row>
    <row r="790" spans="1:64" ht="15.75" customHeight="1">
      <c r="A790" s="19"/>
      <c r="B790" s="19"/>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c r="AA790" s="87"/>
      <c r="AB790" s="87"/>
      <c r="AC790" s="87"/>
      <c r="AD790" s="87"/>
      <c r="AE790" s="87"/>
      <c r="AF790" s="87"/>
      <c r="AG790" s="87"/>
      <c r="AH790" s="87"/>
      <c r="AI790" s="87"/>
      <c r="AJ790" s="87"/>
      <c r="AK790" s="87"/>
      <c r="AL790" s="87"/>
      <c r="AM790" s="87"/>
      <c r="AN790" s="87"/>
      <c r="AO790" s="87"/>
      <c r="AP790" s="87"/>
      <c r="AQ790" s="87"/>
      <c r="AR790" s="87"/>
      <c r="AS790" s="19"/>
      <c r="AT790" s="19"/>
      <c r="AU790" s="19"/>
      <c r="AV790" s="19"/>
      <c r="AW790" s="19"/>
      <c r="AX790" s="19"/>
      <c r="AY790" s="19"/>
      <c r="AZ790" s="19"/>
      <c r="BA790" s="19"/>
      <c r="BB790" s="19"/>
      <c r="BC790" s="19"/>
      <c r="BD790" s="19"/>
      <c r="BE790" s="19"/>
      <c r="BF790" s="19"/>
      <c r="BG790" s="19"/>
      <c r="BH790" s="19"/>
      <c r="BI790" s="19"/>
      <c r="BJ790" s="19"/>
      <c r="BK790" s="19"/>
      <c r="BL790" s="19"/>
    </row>
    <row r="791" spans="1:64" ht="15.75" customHeight="1">
      <c r="A791" s="19"/>
      <c r="B791" s="19"/>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c r="AH791" s="87"/>
      <c r="AI791" s="87"/>
      <c r="AJ791" s="87"/>
      <c r="AK791" s="87"/>
      <c r="AL791" s="87"/>
      <c r="AM791" s="87"/>
      <c r="AN791" s="87"/>
      <c r="AO791" s="87"/>
      <c r="AP791" s="87"/>
      <c r="AQ791" s="87"/>
      <c r="AR791" s="87"/>
      <c r="AS791" s="19"/>
      <c r="AT791" s="19"/>
      <c r="AU791" s="19"/>
      <c r="AV791" s="19"/>
      <c r="AW791" s="19"/>
      <c r="AX791" s="19"/>
      <c r="AY791" s="19"/>
      <c r="AZ791" s="19"/>
      <c r="BA791" s="19"/>
      <c r="BB791" s="19"/>
      <c r="BC791" s="19"/>
      <c r="BD791" s="19"/>
      <c r="BE791" s="19"/>
      <c r="BF791" s="19"/>
      <c r="BG791" s="19"/>
      <c r="BH791" s="19"/>
      <c r="BI791" s="19"/>
      <c r="BJ791" s="19"/>
      <c r="BK791" s="19"/>
      <c r="BL791" s="19"/>
    </row>
    <row r="792" spans="1:64" ht="15.75" customHeight="1">
      <c r="A792" s="19"/>
      <c r="B792" s="19"/>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c r="AA792" s="87"/>
      <c r="AB792" s="87"/>
      <c r="AC792" s="87"/>
      <c r="AD792" s="87"/>
      <c r="AE792" s="87"/>
      <c r="AF792" s="87"/>
      <c r="AG792" s="87"/>
      <c r="AH792" s="87"/>
      <c r="AI792" s="87"/>
      <c r="AJ792" s="87"/>
      <c r="AK792" s="87"/>
      <c r="AL792" s="87"/>
      <c r="AM792" s="87"/>
      <c r="AN792" s="87"/>
      <c r="AO792" s="87"/>
      <c r="AP792" s="87"/>
      <c r="AQ792" s="87"/>
      <c r="AR792" s="87"/>
      <c r="AS792" s="19"/>
      <c r="AT792" s="19"/>
      <c r="AU792" s="19"/>
      <c r="AV792" s="19"/>
      <c r="AW792" s="19"/>
      <c r="AX792" s="19"/>
      <c r="AY792" s="19"/>
      <c r="AZ792" s="19"/>
      <c r="BA792" s="19"/>
      <c r="BB792" s="19"/>
      <c r="BC792" s="19"/>
      <c r="BD792" s="19"/>
      <c r="BE792" s="19"/>
      <c r="BF792" s="19"/>
      <c r="BG792" s="19"/>
      <c r="BH792" s="19"/>
      <c r="BI792" s="19"/>
      <c r="BJ792" s="19"/>
      <c r="BK792" s="19"/>
      <c r="BL792" s="19"/>
    </row>
    <row r="793" spans="1:64" ht="15.75" customHeight="1">
      <c r="A793" s="19"/>
      <c r="B793" s="19"/>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7"/>
      <c r="AJ793" s="87"/>
      <c r="AK793" s="87"/>
      <c r="AL793" s="87"/>
      <c r="AM793" s="87"/>
      <c r="AN793" s="87"/>
      <c r="AO793" s="87"/>
      <c r="AP793" s="87"/>
      <c r="AQ793" s="87"/>
      <c r="AR793" s="87"/>
      <c r="AS793" s="19"/>
      <c r="AT793" s="19"/>
      <c r="AU793" s="19"/>
      <c r="AV793" s="19"/>
      <c r="AW793" s="19"/>
      <c r="AX793" s="19"/>
      <c r="AY793" s="19"/>
      <c r="AZ793" s="19"/>
      <c r="BA793" s="19"/>
      <c r="BB793" s="19"/>
      <c r="BC793" s="19"/>
      <c r="BD793" s="19"/>
      <c r="BE793" s="19"/>
      <c r="BF793" s="19"/>
      <c r="BG793" s="19"/>
      <c r="BH793" s="19"/>
      <c r="BI793" s="19"/>
      <c r="BJ793" s="19"/>
      <c r="BK793" s="19"/>
      <c r="BL793" s="19"/>
    </row>
    <row r="794" spans="1:64" ht="15.75" customHeight="1">
      <c r="A794" s="19"/>
      <c r="B794" s="19"/>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c r="AA794" s="87"/>
      <c r="AB794" s="87"/>
      <c r="AC794" s="87"/>
      <c r="AD794" s="87"/>
      <c r="AE794" s="87"/>
      <c r="AF794" s="87"/>
      <c r="AG794" s="87"/>
      <c r="AH794" s="87"/>
      <c r="AI794" s="87"/>
      <c r="AJ794" s="87"/>
      <c r="AK794" s="87"/>
      <c r="AL794" s="87"/>
      <c r="AM794" s="87"/>
      <c r="AN794" s="87"/>
      <c r="AO794" s="87"/>
      <c r="AP794" s="87"/>
      <c r="AQ794" s="87"/>
      <c r="AR794" s="87"/>
      <c r="AS794" s="19"/>
      <c r="AT794" s="19"/>
      <c r="AU794" s="19"/>
      <c r="AV794" s="19"/>
      <c r="AW794" s="19"/>
      <c r="AX794" s="19"/>
      <c r="AY794" s="19"/>
      <c r="AZ794" s="19"/>
      <c r="BA794" s="19"/>
      <c r="BB794" s="19"/>
      <c r="BC794" s="19"/>
      <c r="BD794" s="19"/>
      <c r="BE794" s="19"/>
      <c r="BF794" s="19"/>
      <c r="BG794" s="19"/>
      <c r="BH794" s="19"/>
      <c r="BI794" s="19"/>
      <c r="BJ794" s="19"/>
      <c r="BK794" s="19"/>
      <c r="BL794" s="19"/>
    </row>
    <row r="795" spans="1:64" ht="15.75" customHeight="1">
      <c r="A795" s="19"/>
      <c r="B795" s="19"/>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c r="AH795" s="87"/>
      <c r="AI795" s="87"/>
      <c r="AJ795" s="87"/>
      <c r="AK795" s="87"/>
      <c r="AL795" s="87"/>
      <c r="AM795" s="87"/>
      <c r="AN795" s="87"/>
      <c r="AO795" s="87"/>
      <c r="AP795" s="87"/>
      <c r="AQ795" s="87"/>
      <c r="AR795" s="87"/>
      <c r="AS795" s="19"/>
      <c r="AT795" s="19"/>
      <c r="AU795" s="19"/>
      <c r="AV795" s="19"/>
      <c r="AW795" s="19"/>
      <c r="AX795" s="19"/>
      <c r="AY795" s="19"/>
      <c r="AZ795" s="19"/>
      <c r="BA795" s="19"/>
      <c r="BB795" s="19"/>
      <c r="BC795" s="19"/>
      <c r="BD795" s="19"/>
      <c r="BE795" s="19"/>
      <c r="BF795" s="19"/>
      <c r="BG795" s="19"/>
      <c r="BH795" s="19"/>
      <c r="BI795" s="19"/>
      <c r="BJ795" s="19"/>
      <c r="BK795" s="19"/>
      <c r="BL795" s="19"/>
    </row>
    <row r="796" spans="1:64" ht="15.75" customHeight="1">
      <c r="A796" s="19"/>
      <c r="B796" s="19"/>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c r="AA796" s="87"/>
      <c r="AB796" s="87"/>
      <c r="AC796" s="87"/>
      <c r="AD796" s="87"/>
      <c r="AE796" s="87"/>
      <c r="AF796" s="87"/>
      <c r="AG796" s="87"/>
      <c r="AH796" s="87"/>
      <c r="AI796" s="87"/>
      <c r="AJ796" s="87"/>
      <c r="AK796" s="87"/>
      <c r="AL796" s="87"/>
      <c r="AM796" s="87"/>
      <c r="AN796" s="87"/>
      <c r="AO796" s="87"/>
      <c r="AP796" s="87"/>
      <c r="AQ796" s="87"/>
      <c r="AR796" s="87"/>
      <c r="AS796" s="19"/>
      <c r="AT796" s="19"/>
      <c r="AU796" s="19"/>
      <c r="AV796" s="19"/>
      <c r="AW796" s="19"/>
      <c r="AX796" s="19"/>
      <c r="AY796" s="19"/>
      <c r="AZ796" s="19"/>
      <c r="BA796" s="19"/>
      <c r="BB796" s="19"/>
      <c r="BC796" s="19"/>
      <c r="BD796" s="19"/>
      <c r="BE796" s="19"/>
      <c r="BF796" s="19"/>
      <c r="BG796" s="19"/>
      <c r="BH796" s="19"/>
      <c r="BI796" s="19"/>
      <c r="BJ796" s="19"/>
      <c r="BK796" s="19"/>
      <c r="BL796" s="19"/>
    </row>
    <row r="797" spans="1:64" ht="15.75" customHeight="1">
      <c r="A797" s="19"/>
      <c r="B797" s="19"/>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c r="AH797" s="87"/>
      <c r="AI797" s="87"/>
      <c r="AJ797" s="87"/>
      <c r="AK797" s="87"/>
      <c r="AL797" s="87"/>
      <c r="AM797" s="87"/>
      <c r="AN797" s="87"/>
      <c r="AO797" s="87"/>
      <c r="AP797" s="87"/>
      <c r="AQ797" s="87"/>
      <c r="AR797" s="87"/>
      <c r="AS797" s="19"/>
      <c r="AT797" s="19"/>
      <c r="AU797" s="19"/>
      <c r="AV797" s="19"/>
      <c r="AW797" s="19"/>
      <c r="AX797" s="19"/>
      <c r="AY797" s="19"/>
      <c r="AZ797" s="19"/>
      <c r="BA797" s="19"/>
      <c r="BB797" s="19"/>
      <c r="BC797" s="19"/>
      <c r="BD797" s="19"/>
      <c r="BE797" s="19"/>
      <c r="BF797" s="19"/>
      <c r="BG797" s="19"/>
      <c r="BH797" s="19"/>
      <c r="BI797" s="19"/>
      <c r="BJ797" s="19"/>
      <c r="BK797" s="19"/>
      <c r="BL797" s="19"/>
    </row>
    <row r="798" spans="1:64" ht="15.75" customHeight="1">
      <c r="A798" s="19"/>
      <c r="B798" s="19"/>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c r="AA798" s="87"/>
      <c r="AB798" s="87"/>
      <c r="AC798" s="87"/>
      <c r="AD798" s="87"/>
      <c r="AE798" s="87"/>
      <c r="AF798" s="87"/>
      <c r="AG798" s="87"/>
      <c r="AH798" s="87"/>
      <c r="AI798" s="87"/>
      <c r="AJ798" s="87"/>
      <c r="AK798" s="87"/>
      <c r="AL798" s="87"/>
      <c r="AM798" s="87"/>
      <c r="AN798" s="87"/>
      <c r="AO798" s="87"/>
      <c r="AP798" s="87"/>
      <c r="AQ798" s="87"/>
      <c r="AR798" s="87"/>
      <c r="AS798" s="19"/>
      <c r="AT798" s="19"/>
      <c r="AU798" s="19"/>
      <c r="AV798" s="19"/>
      <c r="AW798" s="19"/>
      <c r="AX798" s="19"/>
      <c r="AY798" s="19"/>
      <c r="AZ798" s="19"/>
      <c r="BA798" s="19"/>
      <c r="BB798" s="19"/>
      <c r="BC798" s="19"/>
      <c r="BD798" s="19"/>
      <c r="BE798" s="19"/>
      <c r="BF798" s="19"/>
      <c r="BG798" s="19"/>
      <c r="BH798" s="19"/>
      <c r="BI798" s="19"/>
      <c r="BJ798" s="19"/>
      <c r="BK798" s="19"/>
      <c r="BL798" s="19"/>
    </row>
    <row r="799" spans="1:64" ht="15.75" customHeight="1">
      <c r="A799" s="19"/>
      <c r="B799" s="19"/>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c r="AH799" s="87"/>
      <c r="AI799" s="87"/>
      <c r="AJ799" s="87"/>
      <c r="AK799" s="87"/>
      <c r="AL799" s="87"/>
      <c r="AM799" s="87"/>
      <c r="AN799" s="87"/>
      <c r="AO799" s="87"/>
      <c r="AP799" s="87"/>
      <c r="AQ799" s="87"/>
      <c r="AR799" s="87"/>
      <c r="AS799" s="19"/>
      <c r="AT799" s="19"/>
      <c r="AU799" s="19"/>
      <c r="AV799" s="19"/>
      <c r="AW799" s="19"/>
      <c r="AX799" s="19"/>
      <c r="AY799" s="19"/>
      <c r="AZ799" s="19"/>
      <c r="BA799" s="19"/>
      <c r="BB799" s="19"/>
      <c r="BC799" s="19"/>
      <c r="BD799" s="19"/>
      <c r="BE799" s="19"/>
      <c r="BF799" s="19"/>
      <c r="BG799" s="19"/>
      <c r="BH799" s="19"/>
      <c r="BI799" s="19"/>
      <c r="BJ799" s="19"/>
      <c r="BK799" s="19"/>
      <c r="BL799" s="19"/>
    </row>
    <row r="800" spans="1:64" ht="15.75" customHeight="1">
      <c r="A800" s="19"/>
      <c r="B800" s="19"/>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c r="AA800" s="87"/>
      <c r="AB800" s="87"/>
      <c r="AC800" s="87"/>
      <c r="AD800" s="87"/>
      <c r="AE800" s="87"/>
      <c r="AF800" s="87"/>
      <c r="AG800" s="87"/>
      <c r="AH800" s="87"/>
      <c r="AI800" s="87"/>
      <c r="AJ800" s="87"/>
      <c r="AK800" s="87"/>
      <c r="AL800" s="87"/>
      <c r="AM800" s="87"/>
      <c r="AN800" s="87"/>
      <c r="AO800" s="87"/>
      <c r="AP800" s="87"/>
      <c r="AQ800" s="87"/>
      <c r="AR800" s="87"/>
      <c r="AS800" s="19"/>
      <c r="AT800" s="19"/>
      <c r="AU800" s="19"/>
      <c r="AV800" s="19"/>
      <c r="AW800" s="19"/>
      <c r="AX800" s="19"/>
      <c r="AY800" s="19"/>
      <c r="AZ800" s="19"/>
      <c r="BA800" s="19"/>
      <c r="BB800" s="19"/>
      <c r="BC800" s="19"/>
      <c r="BD800" s="19"/>
      <c r="BE800" s="19"/>
      <c r="BF800" s="19"/>
      <c r="BG800" s="19"/>
      <c r="BH800" s="19"/>
      <c r="BI800" s="19"/>
      <c r="BJ800" s="19"/>
      <c r="BK800" s="19"/>
      <c r="BL800" s="19"/>
    </row>
    <row r="801" spans="1:64" ht="15.75" customHeight="1">
      <c r="A801" s="19"/>
      <c r="B801" s="19"/>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c r="AH801" s="87"/>
      <c r="AI801" s="87"/>
      <c r="AJ801" s="87"/>
      <c r="AK801" s="87"/>
      <c r="AL801" s="87"/>
      <c r="AM801" s="87"/>
      <c r="AN801" s="87"/>
      <c r="AO801" s="87"/>
      <c r="AP801" s="87"/>
      <c r="AQ801" s="87"/>
      <c r="AR801" s="87"/>
      <c r="AS801" s="19"/>
      <c r="AT801" s="19"/>
      <c r="AU801" s="19"/>
      <c r="AV801" s="19"/>
      <c r="AW801" s="19"/>
      <c r="AX801" s="19"/>
      <c r="AY801" s="19"/>
      <c r="AZ801" s="19"/>
      <c r="BA801" s="19"/>
      <c r="BB801" s="19"/>
      <c r="BC801" s="19"/>
      <c r="BD801" s="19"/>
      <c r="BE801" s="19"/>
      <c r="BF801" s="19"/>
      <c r="BG801" s="19"/>
      <c r="BH801" s="19"/>
      <c r="BI801" s="19"/>
      <c r="BJ801" s="19"/>
      <c r="BK801" s="19"/>
      <c r="BL801" s="19"/>
    </row>
    <row r="802" spans="1:64" ht="15.75" customHeight="1">
      <c r="A802" s="19"/>
      <c r="B802" s="19"/>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c r="AA802" s="87"/>
      <c r="AB802" s="87"/>
      <c r="AC802" s="87"/>
      <c r="AD802" s="87"/>
      <c r="AE802" s="87"/>
      <c r="AF802" s="87"/>
      <c r="AG802" s="87"/>
      <c r="AH802" s="87"/>
      <c r="AI802" s="87"/>
      <c r="AJ802" s="87"/>
      <c r="AK802" s="87"/>
      <c r="AL802" s="87"/>
      <c r="AM802" s="87"/>
      <c r="AN802" s="87"/>
      <c r="AO802" s="87"/>
      <c r="AP802" s="87"/>
      <c r="AQ802" s="87"/>
      <c r="AR802" s="87"/>
      <c r="AS802" s="19"/>
      <c r="AT802" s="19"/>
      <c r="AU802" s="19"/>
      <c r="AV802" s="19"/>
      <c r="AW802" s="19"/>
      <c r="AX802" s="19"/>
      <c r="AY802" s="19"/>
      <c r="AZ802" s="19"/>
      <c r="BA802" s="19"/>
      <c r="BB802" s="19"/>
      <c r="BC802" s="19"/>
      <c r="BD802" s="19"/>
      <c r="BE802" s="19"/>
      <c r="BF802" s="19"/>
      <c r="BG802" s="19"/>
      <c r="BH802" s="19"/>
      <c r="BI802" s="19"/>
      <c r="BJ802" s="19"/>
      <c r="BK802" s="19"/>
      <c r="BL802" s="19"/>
    </row>
    <row r="803" spans="1:64" ht="15.75" customHeight="1">
      <c r="A803" s="19"/>
      <c r="B803" s="19"/>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c r="AH803" s="87"/>
      <c r="AI803" s="87"/>
      <c r="AJ803" s="87"/>
      <c r="AK803" s="87"/>
      <c r="AL803" s="87"/>
      <c r="AM803" s="87"/>
      <c r="AN803" s="87"/>
      <c r="AO803" s="87"/>
      <c r="AP803" s="87"/>
      <c r="AQ803" s="87"/>
      <c r="AR803" s="87"/>
      <c r="AS803" s="19"/>
      <c r="AT803" s="19"/>
      <c r="AU803" s="19"/>
      <c r="AV803" s="19"/>
      <c r="AW803" s="19"/>
      <c r="AX803" s="19"/>
      <c r="AY803" s="19"/>
      <c r="AZ803" s="19"/>
      <c r="BA803" s="19"/>
      <c r="BB803" s="19"/>
      <c r="BC803" s="19"/>
      <c r="BD803" s="19"/>
      <c r="BE803" s="19"/>
      <c r="BF803" s="19"/>
      <c r="BG803" s="19"/>
      <c r="BH803" s="19"/>
      <c r="BI803" s="19"/>
      <c r="BJ803" s="19"/>
      <c r="BK803" s="19"/>
      <c r="BL803" s="19"/>
    </row>
    <row r="804" spans="1:64" ht="15.75" customHeight="1">
      <c r="A804" s="19"/>
      <c r="B804" s="19"/>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c r="AA804" s="87"/>
      <c r="AB804" s="87"/>
      <c r="AC804" s="87"/>
      <c r="AD804" s="87"/>
      <c r="AE804" s="87"/>
      <c r="AF804" s="87"/>
      <c r="AG804" s="87"/>
      <c r="AH804" s="87"/>
      <c r="AI804" s="87"/>
      <c r="AJ804" s="87"/>
      <c r="AK804" s="87"/>
      <c r="AL804" s="87"/>
      <c r="AM804" s="87"/>
      <c r="AN804" s="87"/>
      <c r="AO804" s="87"/>
      <c r="AP804" s="87"/>
      <c r="AQ804" s="87"/>
      <c r="AR804" s="87"/>
      <c r="AS804" s="19"/>
      <c r="AT804" s="19"/>
      <c r="AU804" s="19"/>
      <c r="AV804" s="19"/>
      <c r="AW804" s="19"/>
      <c r="AX804" s="19"/>
      <c r="AY804" s="19"/>
      <c r="AZ804" s="19"/>
      <c r="BA804" s="19"/>
      <c r="BB804" s="19"/>
      <c r="BC804" s="19"/>
      <c r="BD804" s="19"/>
      <c r="BE804" s="19"/>
      <c r="BF804" s="19"/>
      <c r="BG804" s="19"/>
      <c r="BH804" s="19"/>
      <c r="BI804" s="19"/>
      <c r="BJ804" s="19"/>
      <c r="BK804" s="19"/>
      <c r="BL804" s="19"/>
    </row>
    <row r="805" spans="1:64" ht="15.75" customHeight="1">
      <c r="A805" s="19"/>
      <c r="B805" s="19"/>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c r="AH805" s="87"/>
      <c r="AI805" s="87"/>
      <c r="AJ805" s="87"/>
      <c r="AK805" s="87"/>
      <c r="AL805" s="87"/>
      <c r="AM805" s="87"/>
      <c r="AN805" s="87"/>
      <c r="AO805" s="87"/>
      <c r="AP805" s="87"/>
      <c r="AQ805" s="87"/>
      <c r="AR805" s="87"/>
      <c r="AS805" s="19"/>
      <c r="AT805" s="19"/>
      <c r="AU805" s="19"/>
      <c r="AV805" s="19"/>
      <c r="AW805" s="19"/>
      <c r="AX805" s="19"/>
      <c r="AY805" s="19"/>
      <c r="AZ805" s="19"/>
      <c r="BA805" s="19"/>
      <c r="BB805" s="19"/>
      <c r="BC805" s="19"/>
      <c r="BD805" s="19"/>
      <c r="BE805" s="19"/>
      <c r="BF805" s="19"/>
      <c r="BG805" s="19"/>
      <c r="BH805" s="19"/>
      <c r="BI805" s="19"/>
      <c r="BJ805" s="19"/>
      <c r="BK805" s="19"/>
      <c r="BL805" s="19"/>
    </row>
    <row r="806" spans="1:64" ht="15.75" customHeight="1">
      <c r="A806" s="19"/>
      <c r="B806" s="19"/>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c r="AA806" s="87"/>
      <c r="AB806" s="87"/>
      <c r="AC806" s="87"/>
      <c r="AD806" s="87"/>
      <c r="AE806" s="87"/>
      <c r="AF806" s="87"/>
      <c r="AG806" s="87"/>
      <c r="AH806" s="87"/>
      <c r="AI806" s="87"/>
      <c r="AJ806" s="87"/>
      <c r="AK806" s="87"/>
      <c r="AL806" s="87"/>
      <c r="AM806" s="87"/>
      <c r="AN806" s="87"/>
      <c r="AO806" s="87"/>
      <c r="AP806" s="87"/>
      <c r="AQ806" s="87"/>
      <c r="AR806" s="87"/>
      <c r="AS806" s="19"/>
      <c r="AT806" s="19"/>
      <c r="AU806" s="19"/>
      <c r="AV806" s="19"/>
      <c r="AW806" s="19"/>
      <c r="AX806" s="19"/>
      <c r="AY806" s="19"/>
      <c r="AZ806" s="19"/>
      <c r="BA806" s="19"/>
      <c r="BB806" s="19"/>
      <c r="BC806" s="19"/>
      <c r="BD806" s="19"/>
      <c r="BE806" s="19"/>
      <c r="BF806" s="19"/>
      <c r="BG806" s="19"/>
      <c r="BH806" s="19"/>
      <c r="BI806" s="19"/>
      <c r="BJ806" s="19"/>
      <c r="BK806" s="19"/>
      <c r="BL806" s="19"/>
    </row>
    <row r="807" spans="1:64" ht="15.75" customHeight="1">
      <c r="A807" s="19"/>
      <c r="B807" s="19"/>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c r="AH807" s="87"/>
      <c r="AI807" s="87"/>
      <c r="AJ807" s="87"/>
      <c r="AK807" s="87"/>
      <c r="AL807" s="87"/>
      <c r="AM807" s="87"/>
      <c r="AN807" s="87"/>
      <c r="AO807" s="87"/>
      <c r="AP807" s="87"/>
      <c r="AQ807" s="87"/>
      <c r="AR807" s="87"/>
      <c r="AS807" s="19"/>
      <c r="AT807" s="19"/>
      <c r="AU807" s="19"/>
      <c r="AV807" s="19"/>
      <c r="AW807" s="19"/>
      <c r="AX807" s="19"/>
      <c r="AY807" s="19"/>
      <c r="AZ807" s="19"/>
      <c r="BA807" s="19"/>
      <c r="BB807" s="19"/>
      <c r="BC807" s="19"/>
      <c r="BD807" s="19"/>
      <c r="BE807" s="19"/>
      <c r="BF807" s="19"/>
      <c r="BG807" s="19"/>
      <c r="BH807" s="19"/>
      <c r="BI807" s="19"/>
      <c r="BJ807" s="19"/>
      <c r="BK807" s="19"/>
      <c r="BL807" s="19"/>
    </row>
    <row r="808" spans="1:64" ht="15.75" customHeight="1">
      <c r="A808" s="19"/>
      <c r="B808" s="19"/>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c r="AA808" s="87"/>
      <c r="AB808" s="87"/>
      <c r="AC808" s="87"/>
      <c r="AD808" s="87"/>
      <c r="AE808" s="87"/>
      <c r="AF808" s="87"/>
      <c r="AG808" s="87"/>
      <c r="AH808" s="87"/>
      <c r="AI808" s="87"/>
      <c r="AJ808" s="87"/>
      <c r="AK808" s="87"/>
      <c r="AL808" s="87"/>
      <c r="AM808" s="87"/>
      <c r="AN808" s="87"/>
      <c r="AO808" s="87"/>
      <c r="AP808" s="87"/>
      <c r="AQ808" s="87"/>
      <c r="AR808" s="87"/>
      <c r="AS808" s="19"/>
      <c r="AT808" s="19"/>
      <c r="AU808" s="19"/>
      <c r="AV808" s="19"/>
      <c r="AW808" s="19"/>
      <c r="AX808" s="19"/>
      <c r="AY808" s="19"/>
      <c r="AZ808" s="19"/>
      <c r="BA808" s="19"/>
      <c r="BB808" s="19"/>
      <c r="BC808" s="19"/>
      <c r="BD808" s="19"/>
      <c r="BE808" s="19"/>
      <c r="BF808" s="19"/>
      <c r="BG808" s="19"/>
      <c r="BH808" s="19"/>
      <c r="BI808" s="19"/>
      <c r="BJ808" s="19"/>
      <c r="BK808" s="19"/>
      <c r="BL808" s="19"/>
    </row>
    <row r="809" spans="1:64" ht="15.75" customHeight="1">
      <c r="A809" s="19"/>
      <c r="B809" s="19"/>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c r="AH809" s="87"/>
      <c r="AI809" s="87"/>
      <c r="AJ809" s="87"/>
      <c r="AK809" s="87"/>
      <c r="AL809" s="87"/>
      <c r="AM809" s="87"/>
      <c r="AN809" s="87"/>
      <c r="AO809" s="87"/>
      <c r="AP809" s="87"/>
      <c r="AQ809" s="87"/>
      <c r="AR809" s="87"/>
      <c r="AS809" s="19"/>
      <c r="AT809" s="19"/>
      <c r="AU809" s="19"/>
      <c r="AV809" s="19"/>
      <c r="AW809" s="19"/>
      <c r="AX809" s="19"/>
      <c r="AY809" s="19"/>
      <c r="AZ809" s="19"/>
      <c r="BA809" s="19"/>
      <c r="BB809" s="19"/>
      <c r="BC809" s="19"/>
      <c r="BD809" s="19"/>
      <c r="BE809" s="19"/>
      <c r="BF809" s="19"/>
      <c r="BG809" s="19"/>
      <c r="BH809" s="19"/>
      <c r="BI809" s="19"/>
      <c r="BJ809" s="19"/>
      <c r="BK809" s="19"/>
      <c r="BL809" s="19"/>
    </row>
    <row r="810" spans="1:64" ht="15.75" customHeight="1">
      <c r="A810" s="19"/>
      <c r="B810" s="19"/>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c r="AA810" s="87"/>
      <c r="AB810" s="87"/>
      <c r="AC810" s="87"/>
      <c r="AD810" s="87"/>
      <c r="AE810" s="87"/>
      <c r="AF810" s="87"/>
      <c r="AG810" s="87"/>
      <c r="AH810" s="87"/>
      <c r="AI810" s="87"/>
      <c r="AJ810" s="87"/>
      <c r="AK810" s="87"/>
      <c r="AL810" s="87"/>
      <c r="AM810" s="87"/>
      <c r="AN810" s="87"/>
      <c r="AO810" s="87"/>
      <c r="AP810" s="87"/>
      <c r="AQ810" s="87"/>
      <c r="AR810" s="87"/>
      <c r="AS810" s="19"/>
      <c r="AT810" s="19"/>
      <c r="AU810" s="19"/>
      <c r="AV810" s="19"/>
      <c r="AW810" s="19"/>
      <c r="AX810" s="19"/>
      <c r="AY810" s="19"/>
      <c r="AZ810" s="19"/>
      <c r="BA810" s="19"/>
      <c r="BB810" s="19"/>
      <c r="BC810" s="19"/>
      <c r="BD810" s="19"/>
      <c r="BE810" s="19"/>
      <c r="BF810" s="19"/>
      <c r="BG810" s="19"/>
      <c r="BH810" s="19"/>
      <c r="BI810" s="19"/>
      <c r="BJ810" s="19"/>
      <c r="BK810" s="19"/>
      <c r="BL810" s="19"/>
    </row>
    <row r="811" spans="1:64" ht="15.75" customHeight="1">
      <c r="A811" s="19"/>
      <c r="B811" s="19"/>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c r="AH811" s="87"/>
      <c r="AI811" s="87"/>
      <c r="AJ811" s="87"/>
      <c r="AK811" s="87"/>
      <c r="AL811" s="87"/>
      <c r="AM811" s="87"/>
      <c r="AN811" s="87"/>
      <c r="AO811" s="87"/>
      <c r="AP811" s="87"/>
      <c r="AQ811" s="87"/>
      <c r="AR811" s="87"/>
      <c r="AS811" s="19"/>
      <c r="AT811" s="19"/>
      <c r="AU811" s="19"/>
      <c r="AV811" s="19"/>
      <c r="AW811" s="19"/>
      <c r="AX811" s="19"/>
      <c r="AY811" s="19"/>
      <c r="AZ811" s="19"/>
      <c r="BA811" s="19"/>
      <c r="BB811" s="19"/>
      <c r="BC811" s="19"/>
      <c r="BD811" s="19"/>
      <c r="BE811" s="19"/>
      <c r="BF811" s="19"/>
      <c r="BG811" s="19"/>
      <c r="BH811" s="19"/>
      <c r="BI811" s="19"/>
      <c r="BJ811" s="19"/>
      <c r="BK811" s="19"/>
      <c r="BL811" s="19"/>
    </row>
    <row r="812" spans="1:64" ht="15.75" customHeight="1">
      <c r="A812" s="19"/>
      <c r="B812" s="19"/>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c r="AA812" s="87"/>
      <c r="AB812" s="87"/>
      <c r="AC812" s="87"/>
      <c r="AD812" s="87"/>
      <c r="AE812" s="87"/>
      <c r="AF812" s="87"/>
      <c r="AG812" s="87"/>
      <c r="AH812" s="87"/>
      <c r="AI812" s="87"/>
      <c r="AJ812" s="87"/>
      <c r="AK812" s="87"/>
      <c r="AL812" s="87"/>
      <c r="AM812" s="87"/>
      <c r="AN812" s="87"/>
      <c r="AO812" s="87"/>
      <c r="AP812" s="87"/>
      <c r="AQ812" s="87"/>
      <c r="AR812" s="87"/>
      <c r="AS812" s="19"/>
      <c r="AT812" s="19"/>
      <c r="AU812" s="19"/>
      <c r="AV812" s="19"/>
      <c r="AW812" s="19"/>
      <c r="AX812" s="19"/>
      <c r="AY812" s="19"/>
      <c r="AZ812" s="19"/>
      <c r="BA812" s="19"/>
      <c r="BB812" s="19"/>
      <c r="BC812" s="19"/>
      <c r="BD812" s="19"/>
      <c r="BE812" s="19"/>
      <c r="BF812" s="19"/>
      <c r="BG812" s="19"/>
      <c r="BH812" s="19"/>
      <c r="BI812" s="19"/>
      <c r="BJ812" s="19"/>
      <c r="BK812" s="19"/>
      <c r="BL812" s="19"/>
    </row>
    <row r="813" spans="1:64" ht="15.75" customHeight="1">
      <c r="A813" s="19"/>
      <c r="B813" s="19"/>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c r="AH813" s="87"/>
      <c r="AI813" s="87"/>
      <c r="AJ813" s="87"/>
      <c r="AK813" s="87"/>
      <c r="AL813" s="87"/>
      <c r="AM813" s="87"/>
      <c r="AN813" s="87"/>
      <c r="AO813" s="87"/>
      <c r="AP813" s="87"/>
      <c r="AQ813" s="87"/>
      <c r="AR813" s="87"/>
      <c r="AS813" s="19"/>
      <c r="AT813" s="19"/>
      <c r="AU813" s="19"/>
      <c r="AV813" s="19"/>
      <c r="AW813" s="19"/>
      <c r="AX813" s="19"/>
      <c r="AY813" s="19"/>
      <c r="AZ813" s="19"/>
      <c r="BA813" s="19"/>
      <c r="BB813" s="19"/>
      <c r="BC813" s="19"/>
      <c r="BD813" s="19"/>
      <c r="BE813" s="19"/>
      <c r="BF813" s="19"/>
      <c r="BG813" s="19"/>
      <c r="BH813" s="19"/>
      <c r="BI813" s="19"/>
      <c r="BJ813" s="19"/>
      <c r="BK813" s="19"/>
      <c r="BL813" s="19"/>
    </row>
    <row r="814" spans="1:64" ht="15.75" customHeight="1">
      <c r="A814" s="19"/>
      <c r="B814" s="19"/>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c r="AA814" s="87"/>
      <c r="AB814" s="87"/>
      <c r="AC814" s="87"/>
      <c r="AD814" s="87"/>
      <c r="AE814" s="87"/>
      <c r="AF814" s="87"/>
      <c r="AG814" s="87"/>
      <c r="AH814" s="87"/>
      <c r="AI814" s="87"/>
      <c r="AJ814" s="87"/>
      <c r="AK814" s="87"/>
      <c r="AL814" s="87"/>
      <c r="AM814" s="87"/>
      <c r="AN814" s="87"/>
      <c r="AO814" s="87"/>
      <c r="AP814" s="87"/>
      <c r="AQ814" s="87"/>
      <c r="AR814" s="87"/>
      <c r="AS814" s="19"/>
      <c r="AT814" s="19"/>
      <c r="AU814" s="19"/>
      <c r="AV814" s="19"/>
      <c r="AW814" s="19"/>
      <c r="AX814" s="19"/>
      <c r="AY814" s="19"/>
      <c r="AZ814" s="19"/>
      <c r="BA814" s="19"/>
      <c r="BB814" s="19"/>
      <c r="BC814" s="19"/>
      <c r="BD814" s="19"/>
      <c r="BE814" s="19"/>
      <c r="BF814" s="19"/>
      <c r="BG814" s="19"/>
      <c r="BH814" s="19"/>
      <c r="BI814" s="19"/>
      <c r="BJ814" s="19"/>
      <c r="BK814" s="19"/>
      <c r="BL814" s="19"/>
    </row>
    <row r="815" spans="1:64" ht="15.75" customHeight="1">
      <c r="A815" s="19"/>
      <c r="B815" s="19"/>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c r="AH815" s="87"/>
      <c r="AI815" s="87"/>
      <c r="AJ815" s="87"/>
      <c r="AK815" s="87"/>
      <c r="AL815" s="87"/>
      <c r="AM815" s="87"/>
      <c r="AN815" s="87"/>
      <c r="AO815" s="87"/>
      <c r="AP815" s="87"/>
      <c r="AQ815" s="87"/>
      <c r="AR815" s="87"/>
      <c r="AS815" s="19"/>
      <c r="AT815" s="19"/>
      <c r="AU815" s="19"/>
      <c r="AV815" s="19"/>
      <c r="AW815" s="19"/>
      <c r="AX815" s="19"/>
      <c r="AY815" s="19"/>
      <c r="AZ815" s="19"/>
      <c r="BA815" s="19"/>
      <c r="BB815" s="19"/>
      <c r="BC815" s="19"/>
      <c r="BD815" s="19"/>
      <c r="BE815" s="19"/>
      <c r="BF815" s="19"/>
      <c r="BG815" s="19"/>
      <c r="BH815" s="19"/>
      <c r="BI815" s="19"/>
      <c r="BJ815" s="19"/>
      <c r="BK815" s="19"/>
      <c r="BL815" s="19"/>
    </row>
    <row r="816" spans="1:64" ht="15.75" customHeight="1">
      <c r="A816" s="19"/>
      <c r="B816" s="19"/>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c r="AA816" s="87"/>
      <c r="AB816" s="87"/>
      <c r="AC816" s="87"/>
      <c r="AD816" s="87"/>
      <c r="AE816" s="87"/>
      <c r="AF816" s="87"/>
      <c r="AG816" s="87"/>
      <c r="AH816" s="87"/>
      <c r="AI816" s="87"/>
      <c r="AJ816" s="87"/>
      <c r="AK816" s="87"/>
      <c r="AL816" s="87"/>
      <c r="AM816" s="87"/>
      <c r="AN816" s="87"/>
      <c r="AO816" s="87"/>
      <c r="AP816" s="87"/>
      <c r="AQ816" s="87"/>
      <c r="AR816" s="87"/>
      <c r="AS816" s="19"/>
      <c r="AT816" s="19"/>
      <c r="AU816" s="19"/>
      <c r="AV816" s="19"/>
      <c r="AW816" s="19"/>
      <c r="AX816" s="19"/>
      <c r="AY816" s="19"/>
      <c r="AZ816" s="19"/>
      <c r="BA816" s="19"/>
      <c r="BB816" s="19"/>
      <c r="BC816" s="19"/>
      <c r="BD816" s="19"/>
      <c r="BE816" s="19"/>
      <c r="BF816" s="19"/>
      <c r="BG816" s="19"/>
      <c r="BH816" s="19"/>
      <c r="BI816" s="19"/>
      <c r="BJ816" s="19"/>
      <c r="BK816" s="19"/>
      <c r="BL816" s="19"/>
    </row>
    <row r="817" spans="1:64" ht="15.75" customHeight="1">
      <c r="A817" s="19"/>
      <c r="B817" s="19"/>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c r="AH817" s="87"/>
      <c r="AI817" s="87"/>
      <c r="AJ817" s="87"/>
      <c r="AK817" s="87"/>
      <c r="AL817" s="87"/>
      <c r="AM817" s="87"/>
      <c r="AN817" s="87"/>
      <c r="AO817" s="87"/>
      <c r="AP817" s="87"/>
      <c r="AQ817" s="87"/>
      <c r="AR817" s="87"/>
      <c r="AS817" s="19"/>
      <c r="AT817" s="19"/>
      <c r="AU817" s="19"/>
      <c r="AV817" s="19"/>
      <c r="AW817" s="19"/>
      <c r="AX817" s="19"/>
      <c r="AY817" s="19"/>
      <c r="AZ817" s="19"/>
      <c r="BA817" s="19"/>
      <c r="BB817" s="19"/>
      <c r="BC817" s="19"/>
      <c r="BD817" s="19"/>
      <c r="BE817" s="19"/>
      <c r="BF817" s="19"/>
      <c r="BG817" s="19"/>
      <c r="BH817" s="19"/>
      <c r="BI817" s="19"/>
      <c r="BJ817" s="19"/>
      <c r="BK817" s="19"/>
      <c r="BL817" s="19"/>
    </row>
    <row r="818" spans="1:64" ht="15.75" customHeight="1">
      <c r="A818" s="19"/>
      <c r="B818" s="19"/>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c r="AA818" s="87"/>
      <c r="AB818" s="87"/>
      <c r="AC818" s="87"/>
      <c r="AD818" s="87"/>
      <c r="AE818" s="87"/>
      <c r="AF818" s="87"/>
      <c r="AG818" s="87"/>
      <c r="AH818" s="87"/>
      <c r="AI818" s="87"/>
      <c r="AJ818" s="87"/>
      <c r="AK818" s="87"/>
      <c r="AL818" s="87"/>
      <c r="AM818" s="87"/>
      <c r="AN818" s="87"/>
      <c r="AO818" s="87"/>
      <c r="AP818" s="87"/>
      <c r="AQ818" s="87"/>
      <c r="AR818" s="87"/>
      <c r="AS818" s="19"/>
      <c r="AT818" s="19"/>
      <c r="AU818" s="19"/>
      <c r="AV818" s="19"/>
      <c r="AW818" s="19"/>
      <c r="AX818" s="19"/>
      <c r="AY818" s="19"/>
      <c r="AZ818" s="19"/>
      <c r="BA818" s="19"/>
      <c r="BB818" s="19"/>
      <c r="BC818" s="19"/>
      <c r="BD818" s="19"/>
      <c r="BE818" s="19"/>
      <c r="BF818" s="19"/>
      <c r="BG818" s="19"/>
      <c r="BH818" s="19"/>
      <c r="BI818" s="19"/>
      <c r="BJ818" s="19"/>
      <c r="BK818" s="19"/>
      <c r="BL818" s="19"/>
    </row>
    <row r="819" spans="1:64" ht="15.75" customHeight="1">
      <c r="A819" s="19"/>
      <c r="B819" s="19"/>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c r="AH819" s="87"/>
      <c r="AI819" s="87"/>
      <c r="AJ819" s="87"/>
      <c r="AK819" s="87"/>
      <c r="AL819" s="87"/>
      <c r="AM819" s="87"/>
      <c r="AN819" s="87"/>
      <c r="AO819" s="87"/>
      <c r="AP819" s="87"/>
      <c r="AQ819" s="87"/>
      <c r="AR819" s="87"/>
      <c r="AS819" s="19"/>
      <c r="AT819" s="19"/>
      <c r="AU819" s="19"/>
      <c r="AV819" s="19"/>
      <c r="AW819" s="19"/>
      <c r="AX819" s="19"/>
      <c r="AY819" s="19"/>
      <c r="AZ819" s="19"/>
      <c r="BA819" s="19"/>
      <c r="BB819" s="19"/>
      <c r="BC819" s="19"/>
      <c r="BD819" s="19"/>
      <c r="BE819" s="19"/>
      <c r="BF819" s="19"/>
      <c r="BG819" s="19"/>
      <c r="BH819" s="19"/>
      <c r="BI819" s="19"/>
      <c r="BJ819" s="19"/>
      <c r="BK819" s="19"/>
      <c r="BL819" s="19"/>
    </row>
    <row r="820" spans="1:64" ht="15.75" customHeight="1">
      <c r="A820" s="19"/>
      <c r="B820" s="19"/>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c r="AA820" s="87"/>
      <c r="AB820" s="87"/>
      <c r="AC820" s="87"/>
      <c r="AD820" s="87"/>
      <c r="AE820" s="87"/>
      <c r="AF820" s="87"/>
      <c r="AG820" s="87"/>
      <c r="AH820" s="87"/>
      <c r="AI820" s="87"/>
      <c r="AJ820" s="87"/>
      <c r="AK820" s="87"/>
      <c r="AL820" s="87"/>
      <c r="AM820" s="87"/>
      <c r="AN820" s="87"/>
      <c r="AO820" s="87"/>
      <c r="AP820" s="87"/>
      <c r="AQ820" s="87"/>
      <c r="AR820" s="87"/>
      <c r="AS820" s="19"/>
      <c r="AT820" s="19"/>
      <c r="AU820" s="19"/>
      <c r="AV820" s="19"/>
      <c r="AW820" s="19"/>
      <c r="AX820" s="19"/>
      <c r="AY820" s="19"/>
      <c r="AZ820" s="19"/>
      <c r="BA820" s="19"/>
      <c r="BB820" s="19"/>
      <c r="BC820" s="19"/>
      <c r="BD820" s="19"/>
      <c r="BE820" s="19"/>
      <c r="BF820" s="19"/>
      <c r="BG820" s="19"/>
      <c r="BH820" s="19"/>
      <c r="BI820" s="19"/>
      <c r="BJ820" s="19"/>
      <c r="BK820" s="19"/>
      <c r="BL820" s="19"/>
    </row>
    <row r="821" spans="1:64" ht="15.75" customHeight="1">
      <c r="A821" s="19"/>
      <c r="B821" s="19"/>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c r="AH821" s="87"/>
      <c r="AI821" s="87"/>
      <c r="AJ821" s="87"/>
      <c r="AK821" s="87"/>
      <c r="AL821" s="87"/>
      <c r="AM821" s="87"/>
      <c r="AN821" s="87"/>
      <c r="AO821" s="87"/>
      <c r="AP821" s="87"/>
      <c r="AQ821" s="87"/>
      <c r="AR821" s="87"/>
      <c r="AS821" s="19"/>
      <c r="AT821" s="19"/>
      <c r="AU821" s="19"/>
      <c r="AV821" s="19"/>
      <c r="AW821" s="19"/>
      <c r="AX821" s="19"/>
      <c r="AY821" s="19"/>
      <c r="AZ821" s="19"/>
      <c r="BA821" s="19"/>
      <c r="BB821" s="19"/>
      <c r="BC821" s="19"/>
      <c r="BD821" s="19"/>
      <c r="BE821" s="19"/>
      <c r="BF821" s="19"/>
      <c r="BG821" s="19"/>
      <c r="BH821" s="19"/>
      <c r="BI821" s="19"/>
      <c r="BJ821" s="19"/>
      <c r="BK821" s="19"/>
      <c r="BL821" s="19"/>
    </row>
    <row r="822" spans="1:64" ht="15.75" customHeight="1">
      <c r="A822" s="19"/>
      <c r="B822" s="19"/>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c r="AA822" s="87"/>
      <c r="AB822" s="87"/>
      <c r="AC822" s="87"/>
      <c r="AD822" s="87"/>
      <c r="AE822" s="87"/>
      <c r="AF822" s="87"/>
      <c r="AG822" s="87"/>
      <c r="AH822" s="87"/>
      <c r="AI822" s="87"/>
      <c r="AJ822" s="87"/>
      <c r="AK822" s="87"/>
      <c r="AL822" s="87"/>
      <c r="AM822" s="87"/>
      <c r="AN822" s="87"/>
      <c r="AO822" s="87"/>
      <c r="AP822" s="87"/>
      <c r="AQ822" s="87"/>
      <c r="AR822" s="87"/>
      <c r="AS822" s="19"/>
      <c r="AT822" s="19"/>
      <c r="AU822" s="19"/>
      <c r="AV822" s="19"/>
      <c r="AW822" s="19"/>
      <c r="AX822" s="19"/>
      <c r="AY822" s="19"/>
      <c r="AZ822" s="19"/>
      <c r="BA822" s="19"/>
      <c r="BB822" s="19"/>
      <c r="BC822" s="19"/>
      <c r="BD822" s="19"/>
      <c r="BE822" s="19"/>
      <c r="BF822" s="19"/>
      <c r="BG822" s="19"/>
      <c r="BH822" s="19"/>
      <c r="BI822" s="19"/>
      <c r="BJ822" s="19"/>
      <c r="BK822" s="19"/>
      <c r="BL822" s="19"/>
    </row>
    <row r="823" spans="1:64" ht="15.75" customHeight="1">
      <c r="A823" s="19"/>
      <c r="B823" s="19"/>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c r="AH823" s="87"/>
      <c r="AI823" s="87"/>
      <c r="AJ823" s="87"/>
      <c r="AK823" s="87"/>
      <c r="AL823" s="87"/>
      <c r="AM823" s="87"/>
      <c r="AN823" s="87"/>
      <c r="AO823" s="87"/>
      <c r="AP823" s="87"/>
      <c r="AQ823" s="87"/>
      <c r="AR823" s="87"/>
      <c r="AS823" s="19"/>
      <c r="AT823" s="19"/>
      <c r="AU823" s="19"/>
      <c r="AV823" s="19"/>
      <c r="AW823" s="19"/>
      <c r="AX823" s="19"/>
      <c r="AY823" s="19"/>
      <c r="AZ823" s="19"/>
      <c r="BA823" s="19"/>
      <c r="BB823" s="19"/>
      <c r="BC823" s="19"/>
      <c r="BD823" s="19"/>
      <c r="BE823" s="19"/>
      <c r="BF823" s="19"/>
      <c r="BG823" s="19"/>
      <c r="BH823" s="19"/>
      <c r="BI823" s="19"/>
      <c r="BJ823" s="19"/>
      <c r="BK823" s="19"/>
      <c r="BL823" s="19"/>
    </row>
    <row r="824" spans="1:64" ht="15.75" customHeight="1">
      <c r="A824" s="19"/>
      <c r="B824" s="19"/>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c r="AA824" s="87"/>
      <c r="AB824" s="87"/>
      <c r="AC824" s="87"/>
      <c r="AD824" s="87"/>
      <c r="AE824" s="87"/>
      <c r="AF824" s="87"/>
      <c r="AG824" s="87"/>
      <c r="AH824" s="87"/>
      <c r="AI824" s="87"/>
      <c r="AJ824" s="87"/>
      <c r="AK824" s="87"/>
      <c r="AL824" s="87"/>
      <c r="AM824" s="87"/>
      <c r="AN824" s="87"/>
      <c r="AO824" s="87"/>
      <c r="AP824" s="87"/>
      <c r="AQ824" s="87"/>
      <c r="AR824" s="87"/>
      <c r="AS824" s="19"/>
      <c r="AT824" s="19"/>
      <c r="AU824" s="19"/>
      <c r="AV824" s="19"/>
      <c r="AW824" s="19"/>
      <c r="AX824" s="19"/>
      <c r="AY824" s="19"/>
      <c r="AZ824" s="19"/>
      <c r="BA824" s="19"/>
      <c r="BB824" s="19"/>
      <c r="BC824" s="19"/>
      <c r="BD824" s="19"/>
      <c r="BE824" s="19"/>
      <c r="BF824" s="19"/>
      <c r="BG824" s="19"/>
      <c r="BH824" s="19"/>
      <c r="BI824" s="19"/>
      <c r="BJ824" s="19"/>
      <c r="BK824" s="19"/>
      <c r="BL824" s="19"/>
    </row>
    <row r="825" spans="1:64" ht="15.75" customHeight="1">
      <c r="A825" s="19"/>
      <c r="B825" s="19"/>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c r="AH825" s="87"/>
      <c r="AI825" s="87"/>
      <c r="AJ825" s="87"/>
      <c r="AK825" s="87"/>
      <c r="AL825" s="87"/>
      <c r="AM825" s="87"/>
      <c r="AN825" s="87"/>
      <c r="AO825" s="87"/>
      <c r="AP825" s="87"/>
      <c r="AQ825" s="87"/>
      <c r="AR825" s="87"/>
      <c r="AS825" s="19"/>
      <c r="AT825" s="19"/>
      <c r="AU825" s="19"/>
      <c r="AV825" s="19"/>
      <c r="AW825" s="19"/>
      <c r="AX825" s="19"/>
      <c r="AY825" s="19"/>
      <c r="AZ825" s="19"/>
      <c r="BA825" s="19"/>
      <c r="BB825" s="19"/>
      <c r="BC825" s="19"/>
      <c r="BD825" s="19"/>
      <c r="BE825" s="19"/>
      <c r="BF825" s="19"/>
      <c r="BG825" s="19"/>
      <c r="BH825" s="19"/>
      <c r="BI825" s="19"/>
      <c r="BJ825" s="19"/>
      <c r="BK825" s="19"/>
      <c r="BL825" s="19"/>
    </row>
    <row r="826" spans="1:64" ht="15.75" customHeight="1">
      <c r="A826" s="19"/>
      <c r="B826" s="19"/>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c r="AA826" s="87"/>
      <c r="AB826" s="87"/>
      <c r="AC826" s="87"/>
      <c r="AD826" s="87"/>
      <c r="AE826" s="87"/>
      <c r="AF826" s="87"/>
      <c r="AG826" s="87"/>
      <c r="AH826" s="87"/>
      <c r="AI826" s="87"/>
      <c r="AJ826" s="87"/>
      <c r="AK826" s="87"/>
      <c r="AL826" s="87"/>
      <c r="AM826" s="87"/>
      <c r="AN826" s="87"/>
      <c r="AO826" s="87"/>
      <c r="AP826" s="87"/>
      <c r="AQ826" s="87"/>
      <c r="AR826" s="87"/>
      <c r="AS826" s="19"/>
      <c r="AT826" s="19"/>
      <c r="AU826" s="19"/>
      <c r="AV826" s="19"/>
      <c r="AW826" s="19"/>
      <c r="AX826" s="19"/>
      <c r="AY826" s="19"/>
      <c r="AZ826" s="19"/>
      <c r="BA826" s="19"/>
      <c r="BB826" s="19"/>
      <c r="BC826" s="19"/>
      <c r="BD826" s="19"/>
      <c r="BE826" s="19"/>
      <c r="BF826" s="19"/>
      <c r="BG826" s="19"/>
      <c r="BH826" s="19"/>
      <c r="BI826" s="19"/>
      <c r="BJ826" s="19"/>
      <c r="BK826" s="19"/>
      <c r="BL826" s="19"/>
    </row>
    <row r="827" spans="1:64" ht="15.75" customHeight="1">
      <c r="A827" s="19"/>
      <c r="B827" s="19"/>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c r="AH827" s="87"/>
      <c r="AI827" s="87"/>
      <c r="AJ827" s="87"/>
      <c r="AK827" s="87"/>
      <c r="AL827" s="87"/>
      <c r="AM827" s="87"/>
      <c r="AN827" s="87"/>
      <c r="AO827" s="87"/>
      <c r="AP827" s="87"/>
      <c r="AQ827" s="87"/>
      <c r="AR827" s="87"/>
      <c r="AS827" s="19"/>
      <c r="AT827" s="19"/>
      <c r="AU827" s="19"/>
      <c r="AV827" s="19"/>
      <c r="AW827" s="19"/>
      <c r="AX827" s="19"/>
      <c r="AY827" s="19"/>
      <c r="AZ827" s="19"/>
      <c r="BA827" s="19"/>
      <c r="BB827" s="19"/>
      <c r="BC827" s="19"/>
      <c r="BD827" s="19"/>
      <c r="BE827" s="19"/>
      <c r="BF827" s="19"/>
      <c r="BG827" s="19"/>
      <c r="BH827" s="19"/>
      <c r="BI827" s="19"/>
      <c r="BJ827" s="19"/>
      <c r="BK827" s="19"/>
      <c r="BL827" s="19"/>
    </row>
    <row r="828" spans="1:64" ht="15.75" customHeight="1">
      <c r="A828" s="19"/>
      <c r="B828" s="19"/>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c r="AA828" s="87"/>
      <c r="AB828" s="87"/>
      <c r="AC828" s="87"/>
      <c r="AD828" s="87"/>
      <c r="AE828" s="87"/>
      <c r="AF828" s="87"/>
      <c r="AG828" s="87"/>
      <c r="AH828" s="87"/>
      <c r="AI828" s="87"/>
      <c r="AJ828" s="87"/>
      <c r="AK828" s="87"/>
      <c r="AL828" s="87"/>
      <c r="AM828" s="87"/>
      <c r="AN828" s="87"/>
      <c r="AO828" s="87"/>
      <c r="AP828" s="87"/>
      <c r="AQ828" s="87"/>
      <c r="AR828" s="87"/>
      <c r="AS828" s="19"/>
      <c r="AT828" s="19"/>
      <c r="AU828" s="19"/>
      <c r="AV828" s="19"/>
      <c r="AW828" s="19"/>
      <c r="AX828" s="19"/>
      <c r="AY828" s="19"/>
      <c r="AZ828" s="19"/>
      <c r="BA828" s="19"/>
      <c r="BB828" s="19"/>
      <c r="BC828" s="19"/>
      <c r="BD828" s="19"/>
      <c r="BE828" s="19"/>
      <c r="BF828" s="19"/>
      <c r="BG828" s="19"/>
      <c r="BH828" s="19"/>
      <c r="BI828" s="19"/>
      <c r="BJ828" s="19"/>
      <c r="BK828" s="19"/>
      <c r="BL828" s="19"/>
    </row>
    <row r="829" spans="1:64" ht="15.75" customHeight="1">
      <c r="A829" s="19"/>
      <c r="B829" s="19"/>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c r="AH829" s="87"/>
      <c r="AI829" s="87"/>
      <c r="AJ829" s="87"/>
      <c r="AK829" s="87"/>
      <c r="AL829" s="87"/>
      <c r="AM829" s="87"/>
      <c r="AN829" s="87"/>
      <c r="AO829" s="87"/>
      <c r="AP829" s="87"/>
      <c r="AQ829" s="87"/>
      <c r="AR829" s="87"/>
      <c r="AS829" s="19"/>
      <c r="AT829" s="19"/>
      <c r="AU829" s="19"/>
      <c r="AV829" s="19"/>
      <c r="AW829" s="19"/>
      <c r="AX829" s="19"/>
      <c r="AY829" s="19"/>
      <c r="AZ829" s="19"/>
      <c r="BA829" s="19"/>
      <c r="BB829" s="19"/>
      <c r="BC829" s="19"/>
      <c r="BD829" s="19"/>
      <c r="BE829" s="19"/>
      <c r="BF829" s="19"/>
      <c r="BG829" s="19"/>
      <c r="BH829" s="19"/>
      <c r="BI829" s="19"/>
      <c r="BJ829" s="19"/>
      <c r="BK829" s="19"/>
      <c r="BL829" s="19"/>
    </row>
    <row r="830" spans="1:64" ht="15.75" customHeight="1">
      <c r="A830" s="19"/>
      <c r="B830" s="19"/>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c r="AA830" s="87"/>
      <c r="AB830" s="87"/>
      <c r="AC830" s="87"/>
      <c r="AD830" s="87"/>
      <c r="AE830" s="87"/>
      <c r="AF830" s="87"/>
      <c r="AG830" s="87"/>
      <c r="AH830" s="87"/>
      <c r="AI830" s="87"/>
      <c r="AJ830" s="87"/>
      <c r="AK830" s="87"/>
      <c r="AL830" s="87"/>
      <c r="AM830" s="87"/>
      <c r="AN830" s="87"/>
      <c r="AO830" s="87"/>
      <c r="AP830" s="87"/>
      <c r="AQ830" s="87"/>
      <c r="AR830" s="87"/>
      <c r="AS830" s="19"/>
      <c r="AT830" s="19"/>
      <c r="AU830" s="19"/>
      <c r="AV830" s="19"/>
      <c r="AW830" s="19"/>
      <c r="AX830" s="19"/>
      <c r="AY830" s="19"/>
      <c r="AZ830" s="19"/>
      <c r="BA830" s="19"/>
      <c r="BB830" s="19"/>
      <c r="BC830" s="19"/>
      <c r="BD830" s="19"/>
      <c r="BE830" s="19"/>
      <c r="BF830" s="19"/>
      <c r="BG830" s="19"/>
      <c r="BH830" s="19"/>
      <c r="BI830" s="19"/>
      <c r="BJ830" s="19"/>
      <c r="BK830" s="19"/>
      <c r="BL830" s="19"/>
    </row>
    <row r="831" spans="1:64" ht="15.75" customHeight="1">
      <c r="A831" s="19"/>
      <c r="B831" s="19"/>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c r="AH831" s="87"/>
      <c r="AI831" s="87"/>
      <c r="AJ831" s="87"/>
      <c r="AK831" s="87"/>
      <c r="AL831" s="87"/>
      <c r="AM831" s="87"/>
      <c r="AN831" s="87"/>
      <c r="AO831" s="87"/>
      <c r="AP831" s="87"/>
      <c r="AQ831" s="87"/>
      <c r="AR831" s="87"/>
      <c r="AS831" s="19"/>
      <c r="AT831" s="19"/>
      <c r="AU831" s="19"/>
      <c r="AV831" s="19"/>
      <c r="AW831" s="19"/>
      <c r="AX831" s="19"/>
      <c r="AY831" s="19"/>
      <c r="AZ831" s="19"/>
      <c r="BA831" s="19"/>
      <c r="BB831" s="19"/>
      <c r="BC831" s="19"/>
      <c r="BD831" s="19"/>
      <c r="BE831" s="19"/>
      <c r="BF831" s="19"/>
      <c r="BG831" s="19"/>
      <c r="BH831" s="19"/>
      <c r="BI831" s="19"/>
      <c r="BJ831" s="19"/>
      <c r="BK831" s="19"/>
      <c r="BL831" s="19"/>
    </row>
    <row r="832" spans="1:64" ht="15.75" customHeight="1">
      <c r="A832" s="19"/>
      <c r="B832" s="19"/>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c r="AA832" s="87"/>
      <c r="AB832" s="87"/>
      <c r="AC832" s="87"/>
      <c r="AD832" s="87"/>
      <c r="AE832" s="87"/>
      <c r="AF832" s="87"/>
      <c r="AG832" s="87"/>
      <c r="AH832" s="87"/>
      <c r="AI832" s="87"/>
      <c r="AJ832" s="87"/>
      <c r="AK832" s="87"/>
      <c r="AL832" s="87"/>
      <c r="AM832" s="87"/>
      <c r="AN832" s="87"/>
      <c r="AO832" s="87"/>
      <c r="AP832" s="87"/>
      <c r="AQ832" s="87"/>
      <c r="AR832" s="87"/>
      <c r="AS832" s="19"/>
      <c r="AT832" s="19"/>
      <c r="AU832" s="19"/>
      <c r="AV832" s="19"/>
      <c r="AW832" s="19"/>
      <c r="AX832" s="19"/>
      <c r="AY832" s="19"/>
      <c r="AZ832" s="19"/>
      <c r="BA832" s="19"/>
      <c r="BB832" s="19"/>
      <c r="BC832" s="19"/>
      <c r="BD832" s="19"/>
      <c r="BE832" s="19"/>
      <c r="BF832" s="19"/>
      <c r="BG832" s="19"/>
      <c r="BH832" s="19"/>
      <c r="BI832" s="19"/>
      <c r="BJ832" s="19"/>
      <c r="BK832" s="19"/>
      <c r="BL832" s="19"/>
    </row>
    <row r="833" spans="1:64" ht="15.75" customHeight="1">
      <c r="A833" s="19"/>
      <c r="B833" s="19"/>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c r="AH833" s="87"/>
      <c r="AI833" s="87"/>
      <c r="AJ833" s="87"/>
      <c r="AK833" s="87"/>
      <c r="AL833" s="87"/>
      <c r="AM833" s="87"/>
      <c r="AN833" s="87"/>
      <c r="AO833" s="87"/>
      <c r="AP833" s="87"/>
      <c r="AQ833" s="87"/>
      <c r="AR833" s="87"/>
      <c r="AS833" s="19"/>
      <c r="AT833" s="19"/>
      <c r="AU833" s="19"/>
      <c r="AV833" s="19"/>
      <c r="AW833" s="19"/>
      <c r="AX833" s="19"/>
      <c r="AY833" s="19"/>
      <c r="AZ833" s="19"/>
      <c r="BA833" s="19"/>
      <c r="BB833" s="19"/>
      <c r="BC833" s="19"/>
      <c r="BD833" s="19"/>
      <c r="BE833" s="19"/>
      <c r="BF833" s="19"/>
      <c r="BG833" s="19"/>
      <c r="BH833" s="19"/>
      <c r="BI833" s="19"/>
      <c r="BJ833" s="19"/>
      <c r="BK833" s="19"/>
      <c r="BL833" s="19"/>
    </row>
    <row r="834" spans="1:64" ht="15.75" customHeight="1">
      <c r="A834" s="19"/>
      <c r="B834" s="19"/>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c r="AA834" s="87"/>
      <c r="AB834" s="87"/>
      <c r="AC834" s="87"/>
      <c r="AD834" s="87"/>
      <c r="AE834" s="87"/>
      <c r="AF834" s="87"/>
      <c r="AG834" s="87"/>
      <c r="AH834" s="87"/>
      <c r="AI834" s="87"/>
      <c r="AJ834" s="87"/>
      <c r="AK834" s="87"/>
      <c r="AL834" s="87"/>
      <c r="AM834" s="87"/>
      <c r="AN834" s="87"/>
      <c r="AO834" s="87"/>
      <c r="AP834" s="87"/>
      <c r="AQ834" s="87"/>
      <c r="AR834" s="87"/>
      <c r="AS834" s="19"/>
      <c r="AT834" s="19"/>
      <c r="AU834" s="19"/>
      <c r="AV834" s="19"/>
      <c r="AW834" s="19"/>
      <c r="AX834" s="19"/>
      <c r="AY834" s="19"/>
      <c r="AZ834" s="19"/>
      <c r="BA834" s="19"/>
      <c r="BB834" s="19"/>
      <c r="BC834" s="19"/>
      <c r="BD834" s="19"/>
      <c r="BE834" s="19"/>
      <c r="BF834" s="19"/>
      <c r="BG834" s="19"/>
      <c r="BH834" s="19"/>
      <c r="BI834" s="19"/>
      <c r="BJ834" s="19"/>
      <c r="BK834" s="19"/>
      <c r="BL834" s="19"/>
    </row>
    <row r="835" spans="1:64" ht="15.75" customHeight="1">
      <c r="A835" s="19"/>
      <c r="B835" s="19"/>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c r="AH835" s="87"/>
      <c r="AI835" s="87"/>
      <c r="AJ835" s="87"/>
      <c r="AK835" s="87"/>
      <c r="AL835" s="87"/>
      <c r="AM835" s="87"/>
      <c r="AN835" s="87"/>
      <c r="AO835" s="87"/>
      <c r="AP835" s="87"/>
      <c r="AQ835" s="87"/>
      <c r="AR835" s="87"/>
      <c r="AS835" s="19"/>
      <c r="AT835" s="19"/>
      <c r="AU835" s="19"/>
      <c r="AV835" s="19"/>
      <c r="AW835" s="19"/>
      <c r="AX835" s="19"/>
      <c r="AY835" s="19"/>
      <c r="AZ835" s="19"/>
      <c r="BA835" s="19"/>
      <c r="BB835" s="19"/>
      <c r="BC835" s="19"/>
      <c r="BD835" s="19"/>
      <c r="BE835" s="19"/>
      <c r="BF835" s="19"/>
      <c r="BG835" s="19"/>
      <c r="BH835" s="19"/>
      <c r="BI835" s="19"/>
      <c r="BJ835" s="19"/>
      <c r="BK835" s="19"/>
      <c r="BL835" s="19"/>
    </row>
    <row r="836" spans="1:64" ht="15.75" customHeight="1">
      <c r="A836" s="19"/>
      <c r="B836" s="19"/>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c r="AA836" s="87"/>
      <c r="AB836" s="87"/>
      <c r="AC836" s="87"/>
      <c r="AD836" s="87"/>
      <c r="AE836" s="87"/>
      <c r="AF836" s="87"/>
      <c r="AG836" s="87"/>
      <c r="AH836" s="87"/>
      <c r="AI836" s="87"/>
      <c r="AJ836" s="87"/>
      <c r="AK836" s="87"/>
      <c r="AL836" s="87"/>
      <c r="AM836" s="87"/>
      <c r="AN836" s="87"/>
      <c r="AO836" s="87"/>
      <c r="AP836" s="87"/>
      <c r="AQ836" s="87"/>
      <c r="AR836" s="87"/>
      <c r="AS836" s="19"/>
      <c r="AT836" s="19"/>
      <c r="AU836" s="19"/>
      <c r="AV836" s="19"/>
      <c r="AW836" s="19"/>
      <c r="AX836" s="19"/>
      <c r="AY836" s="19"/>
      <c r="AZ836" s="19"/>
      <c r="BA836" s="19"/>
      <c r="BB836" s="19"/>
      <c r="BC836" s="19"/>
      <c r="BD836" s="19"/>
      <c r="BE836" s="19"/>
      <c r="BF836" s="19"/>
      <c r="BG836" s="19"/>
      <c r="BH836" s="19"/>
      <c r="BI836" s="19"/>
      <c r="BJ836" s="19"/>
      <c r="BK836" s="19"/>
      <c r="BL836" s="19"/>
    </row>
    <row r="837" spans="1:64" ht="15.75" customHeight="1">
      <c r="A837" s="19"/>
      <c r="B837" s="19"/>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c r="AH837" s="87"/>
      <c r="AI837" s="87"/>
      <c r="AJ837" s="87"/>
      <c r="AK837" s="87"/>
      <c r="AL837" s="87"/>
      <c r="AM837" s="87"/>
      <c r="AN837" s="87"/>
      <c r="AO837" s="87"/>
      <c r="AP837" s="87"/>
      <c r="AQ837" s="87"/>
      <c r="AR837" s="87"/>
      <c r="AS837" s="19"/>
      <c r="AT837" s="19"/>
      <c r="AU837" s="19"/>
      <c r="AV837" s="19"/>
      <c r="AW837" s="19"/>
      <c r="AX837" s="19"/>
      <c r="AY837" s="19"/>
      <c r="AZ837" s="19"/>
      <c r="BA837" s="19"/>
      <c r="BB837" s="19"/>
      <c r="BC837" s="19"/>
      <c r="BD837" s="19"/>
      <c r="BE837" s="19"/>
      <c r="BF837" s="19"/>
      <c r="BG837" s="19"/>
      <c r="BH837" s="19"/>
      <c r="BI837" s="19"/>
      <c r="BJ837" s="19"/>
      <c r="BK837" s="19"/>
      <c r="BL837" s="19"/>
    </row>
    <row r="838" spans="1:64" ht="15.75" customHeight="1">
      <c r="A838" s="19"/>
      <c r="B838" s="19"/>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c r="AA838" s="87"/>
      <c r="AB838" s="87"/>
      <c r="AC838" s="87"/>
      <c r="AD838" s="87"/>
      <c r="AE838" s="87"/>
      <c r="AF838" s="87"/>
      <c r="AG838" s="87"/>
      <c r="AH838" s="87"/>
      <c r="AI838" s="87"/>
      <c r="AJ838" s="87"/>
      <c r="AK838" s="87"/>
      <c r="AL838" s="87"/>
      <c r="AM838" s="87"/>
      <c r="AN838" s="87"/>
      <c r="AO838" s="87"/>
      <c r="AP838" s="87"/>
      <c r="AQ838" s="87"/>
      <c r="AR838" s="87"/>
      <c r="AS838" s="19"/>
      <c r="AT838" s="19"/>
      <c r="AU838" s="19"/>
      <c r="AV838" s="19"/>
      <c r="AW838" s="19"/>
      <c r="AX838" s="19"/>
      <c r="AY838" s="19"/>
      <c r="AZ838" s="19"/>
      <c r="BA838" s="19"/>
      <c r="BB838" s="19"/>
      <c r="BC838" s="19"/>
      <c r="BD838" s="19"/>
      <c r="BE838" s="19"/>
      <c r="BF838" s="19"/>
      <c r="BG838" s="19"/>
      <c r="BH838" s="19"/>
      <c r="BI838" s="19"/>
      <c r="BJ838" s="19"/>
      <c r="BK838" s="19"/>
      <c r="BL838" s="19"/>
    </row>
    <row r="839" spans="1:64" ht="15.75" customHeight="1">
      <c r="A839" s="19"/>
      <c r="B839" s="19"/>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c r="AH839" s="87"/>
      <c r="AI839" s="87"/>
      <c r="AJ839" s="87"/>
      <c r="AK839" s="87"/>
      <c r="AL839" s="87"/>
      <c r="AM839" s="87"/>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c r="BJ839" s="19"/>
      <c r="BK839" s="19"/>
      <c r="BL839" s="19"/>
    </row>
    <row r="840" spans="1:64" ht="15.75" customHeight="1">
      <c r="A840" s="19"/>
      <c r="B840" s="19"/>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c r="AA840" s="87"/>
      <c r="AB840" s="87"/>
      <c r="AC840" s="87"/>
      <c r="AD840" s="87"/>
      <c r="AE840" s="87"/>
      <c r="AF840" s="87"/>
      <c r="AG840" s="87"/>
      <c r="AH840" s="87"/>
      <c r="AI840" s="87"/>
      <c r="AJ840" s="87"/>
      <c r="AK840" s="87"/>
      <c r="AL840" s="87"/>
      <c r="AM840" s="87"/>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c r="BJ840" s="19"/>
      <c r="BK840" s="19"/>
      <c r="BL840" s="19"/>
    </row>
    <row r="841" spans="1:64" ht="15.75" customHeight="1">
      <c r="A841" s="19"/>
      <c r="B841" s="19"/>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c r="AH841" s="87"/>
      <c r="AI841" s="87"/>
      <c r="AJ841" s="87"/>
      <c r="AK841" s="87"/>
      <c r="AL841" s="87"/>
      <c r="AM841" s="87"/>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c r="BJ841" s="19"/>
      <c r="BK841" s="19"/>
      <c r="BL841" s="19"/>
    </row>
    <row r="842" spans="1:64" ht="15.75" customHeight="1">
      <c r="A842" s="19"/>
      <c r="B842" s="19"/>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c r="AA842" s="87"/>
      <c r="AB842" s="87"/>
      <c r="AC842" s="87"/>
      <c r="AD842" s="87"/>
      <c r="AE842" s="87"/>
      <c r="AF842" s="87"/>
      <c r="AG842" s="87"/>
      <c r="AH842" s="87"/>
      <c r="AI842" s="87"/>
      <c r="AJ842" s="87"/>
      <c r="AK842" s="87"/>
      <c r="AL842" s="87"/>
      <c r="AM842" s="87"/>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c r="BJ842" s="19"/>
      <c r="BK842" s="19"/>
      <c r="BL842" s="19"/>
    </row>
    <row r="843" spans="1:64" ht="15.75" customHeight="1">
      <c r="A843" s="19"/>
      <c r="B843" s="19"/>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7"/>
      <c r="AJ843" s="87"/>
      <c r="AK843" s="87"/>
      <c r="AL843" s="87"/>
      <c r="AM843" s="87"/>
      <c r="AN843" s="19"/>
      <c r="AO843" s="19"/>
      <c r="AP843" s="19"/>
      <c r="AQ843" s="19"/>
      <c r="AR843" s="19"/>
      <c r="AS843" s="19"/>
      <c r="AT843" s="19"/>
      <c r="AU843" s="19"/>
      <c r="AV843" s="19"/>
      <c r="AW843" s="19"/>
      <c r="AX843" s="19"/>
      <c r="AY843" s="19"/>
      <c r="AZ843" s="19"/>
      <c r="BA843" s="19"/>
      <c r="BB843" s="19"/>
      <c r="BC843" s="19"/>
      <c r="BD843" s="19"/>
      <c r="BE843" s="19"/>
      <c r="BF843" s="19"/>
      <c r="BG843" s="19"/>
      <c r="BH843" s="19"/>
      <c r="BI843" s="19"/>
      <c r="BJ843" s="19"/>
      <c r="BK843" s="19"/>
      <c r="BL843" s="19"/>
    </row>
    <row r="844" spans="1:64" ht="15.75" customHeight="1">
      <c r="A844" s="19"/>
      <c r="B844" s="19"/>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c r="AA844" s="87"/>
      <c r="AB844" s="87"/>
      <c r="AC844" s="87"/>
      <c r="AD844" s="87"/>
      <c r="AE844" s="87"/>
      <c r="AF844" s="87"/>
      <c r="AG844" s="87"/>
      <c r="AH844" s="87"/>
      <c r="AI844" s="87"/>
      <c r="AJ844" s="87"/>
      <c r="AK844" s="87"/>
      <c r="AL844" s="87"/>
      <c r="AM844" s="87"/>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row>
    <row r="845" spans="1:64" ht="15.75" customHeight="1">
      <c r="A845" s="19"/>
      <c r="B845" s="19"/>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c r="AH845" s="87"/>
      <c r="AI845" s="87"/>
      <c r="AJ845" s="87"/>
      <c r="AK845" s="87"/>
      <c r="AL845" s="87"/>
      <c r="AM845" s="87"/>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c r="BJ845" s="19"/>
      <c r="BK845" s="19"/>
      <c r="BL845" s="19"/>
    </row>
    <row r="846" spans="1:64" ht="15.75" customHeight="1">
      <c r="A846" s="19"/>
      <c r="B846" s="19"/>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c r="AA846" s="87"/>
      <c r="AB846" s="87"/>
      <c r="AC846" s="87"/>
      <c r="AD846" s="87"/>
      <c r="AE846" s="87"/>
      <c r="AF846" s="87"/>
      <c r="AG846" s="87"/>
      <c r="AH846" s="87"/>
      <c r="AI846" s="87"/>
      <c r="AJ846" s="87"/>
      <c r="AK846" s="87"/>
      <c r="AL846" s="87"/>
      <c r="AM846" s="87"/>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row>
    <row r="847" spans="1:64" ht="15.75" customHeight="1">
      <c r="A847" s="19"/>
      <c r="B847" s="19"/>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c r="AH847" s="87"/>
      <c r="AI847" s="87"/>
      <c r="AJ847" s="87"/>
      <c r="AK847" s="87"/>
      <c r="AL847" s="87"/>
      <c r="AM847" s="87"/>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c r="BJ847" s="19"/>
      <c r="BK847" s="19"/>
      <c r="BL847" s="19"/>
    </row>
    <row r="848" spans="1:64" ht="15.75" customHeight="1">
      <c r="A848" s="19"/>
      <c r="B848" s="19"/>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c r="AA848" s="87"/>
      <c r="AB848" s="87"/>
      <c r="AC848" s="87"/>
      <c r="AD848" s="87"/>
      <c r="AE848" s="87"/>
      <c r="AF848" s="87"/>
      <c r="AG848" s="87"/>
      <c r="AH848" s="87"/>
      <c r="AI848" s="87"/>
      <c r="AJ848" s="87"/>
      <c r="AK848" s="87"/>
      <c r="AL848" s="87"/>
      <c r="AM848" s="87"/>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19"/>
      <c r="BL848" s="19"/>
    </row>
    <row r="849" spans="1:64" ht="15.75" customHeight="1">
      <c r="A849" s="19"/>
      <c r="B849" s="19"/>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c r="AH849" s="87"/>
      <c r="AI849" s="87"/>
      <c r="AJ849" s="87"/>
      <c r="AK849" s="87"/>
      <c r="AL849" s="87"/>
      <c r="AM849" s="87"/>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c r="BJ849" s="19"/>
      <c r="BK849" s="19"/>
      <c r="BL849" s="19"/>
    </row>
    <row r="850" spans="1:64" ht="15.75" customHeight="1">
      <c r="A850" s="19"/>
      <c r="B850" s="19"/>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c r="AA850" s="87"/>
      <c r="AB850" s="87"/>
      <c r="AC850" s="87"/>
      <c r="AD850" s="87"/>
      <c r="AE850" s="87"/>
      <c r="AF850" s="87"/>
      <c r="AG850" s="87"/>
      <c r="AH850" s="87"/>
      <c r="AI850" s="87"/>
      <c r="AJ850" s="87"/>
      <c r="AK850" s="87"/>
      <c r="AL850" s="87"/>
      <c r="AM850" s="87"/>
      <c r="AN850" s="19"/>
      <c r="AO850" s="19"/>
      <c r="AP850" s="19"/>
      <c r="AQ850" s="19"/>
      <c r="AR850" s="19"/>
      <c r="AS850" s="19"/>
      <c r="AT850" s="19"/>
      <c r="AU850" s="19"/>
      <c r="AV850" s="19"/>
      <c r="AW850" s="19"/>
      <c r="AX850" s="19"/>
      <c r="AY850" s="19"/>
      <c r="AZ850" s="19"/>
      <c r="BA850" s="19"/>
      <c r="BB850" s="19"/>
      <c r="BC850" s="19"/>
      <c r="BD850" s="19"/>
      <c r="BE850" s="19"/>
      <c r="BF850" s="19"/>
      <c r="BG850" s="19"/>
      <c r="BH850" s="19"/>
      <c r="BI850" s="19"/>
      <c r="BJ850" s="19"/>
      <c r="BK850" s="19"/>
      <c r="BL850" s="19"/>
    </row>
    <row r="851" spans="1:64" ht="15.75" customHeight="1">
      <c r="A851" s="19"/>
      <c r="B851" s="19"/>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c r="AH851" s="87"/>
      <c r="AI851" s="87"/>
      <c r="AJ851" s="87"/>
      <c r="AK851" s="87"/>
      <c r="AL851" s="87"/>
      <c r="AM851" s="87"/>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row>
    <row r="852" spans="1:64" ht="15.75" customHeight="1">
      <c r="A852" s="19"/>
      <c r="B852" s="19"/>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c r="AA852" s="87"/>
      <c r="AB852" s="87"/>
      <c r="AC852" s="87"/>
      <c r="AD852" s="87"/>
      <c r="AE852" s="87"/>
      <c r="AF852" s="87"/>
      <c r="AG852" s="87"/>
      <c r="AH852" s="87"/>
      <c r="AI852" s="87"/>
      <c r="AJ852" s="87"/>
      <c r="AK852" s="87"/>
      <c r="AL852" s="87"/>
      <c r="AM852" s="87"/>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c r="BJ852" s="19"/>
      <c r="BK852" s="19"/>
      <c r="BL852" s="19"/>
    </row>
  </sheetData>
  <mergeCells count="642">
    <mergeCell ref="G27:AB27"/>
    <mergeCell ref="E57:AB57"/>
    <mergeCell ref="G58:AB58"/>
    <mergeCell ref="G59:AB59"/>
    <mergeCell ref="G60:AB60"/>
    <mergeCell ref="G65:AB65"/>
    <mergeCell ref="G66:AB66"/>
    <mergeCell ref="G67:AB67"/>
    <mergeCell ref="G68:AB68"/>
    <mergeCell ref="C21:C22"/>
    <mergeCell ref="D21:F22"/>
    <mergeCell ref="G21:AC22"/>
    <mergeCell ref="AD21:AD22"/>
    <mergeCell ref="AD23:AD24"/>
    <mergeCell ref="D23:AB23"/>
    <mergeCell ref="E24:AB24"/>
    <mergeCell ref="G25:AB25"/>
    <mergeCell ref="G26:AB26"/>
    <mergeCell ref="C5:AD5"/>
    <mergeCell ref="C6:AD6"/>
    <mergeCell ref="C7:AD7"/>
    <mergeCell ref="D14:AD14"/>
    <mergeCell ref="D15:AD15"/>
    <mergeCell ref="E16:AD16"/>
    <mergeCell ref="E17:AD17"/>
    <mergeCell ref="D18:AD18"/>
    <mergeCell ref="D19:AD19"/>
    <mergeCell ref="G28:AB28"/>
    <mergeCell ref="G29:AB29"/>
    <mergeCell ref="G30:AB30"/>
    <mergeCell ref="G31:AB31"/>
    <mergeCell ref="E32:E33"/>
    <mergeCell ref="G32:AB32"/>
    <mergeCell ref="G33:AB33"/>
    <mergeCell ref="G34:AB34"/>
    <mergeCell ref="G35:AB35"/>
    <mergeCell ref="G36:AB36"/>
    <mergeCell ref="E38:AB38"/>
    <mergeCell ref="G39:AB39"/>
    <mergeCell ref="G40:AB40"/>
    <mergeCell ref="G41:AB41"/>
    <mergeCell ref="G42:AB42"/>
    <mergeCell ref="G43:AB43"/>
    <mergeCell ref="G44:AB44"/>
    <mergeCell ref="E48:AB48"/>
    <mergeCell ref="G49:AB49"/>
    <mergeCell ref="G50:AB50"/>
    <mergeCell ref="G51:AB51"/>
    <mergeCell ref="G52:AB52"/>
    <mergeCell ref="G53:AB53"/>
    <mergeCell ref="G78:AB78"/>
    <mergeCell ref="G79:AB79"/>
    <mergeCell ref="G80:AB80"/>
    <mergeCell ref="F81:AB81"/>
    <mergeCell ref="G70:AB70"/>
    <mergeCell ref="G71:AB71"/>
    <mergeCell ref="G72:AB72"/>
    <mergeCell ref="E76:AB76"/>
    <mergeCell ref="G77:AB77"/>
    <mergeCell ref="G69:AB69"/>
    <mergeCell ref="F82:AB82"/>
    <mergeCell ref="D84:AB84"/>
    <mergeCell ref="E85:AB85"/>
    <mergeCell ref="G86:AB86"/>
    <mergeCell ref="G87:AB87"/>
    <mergeCell ref="G88:AB88"/>
    <mergeCell ref="G89:AB89"/>
    <mergeCell ref="G90:AB90"/>
    <mergeCell ref="G91:AB91"/>
    <mergeCell ref="G92:AB92"/>
    <mergeCell ref="G93:AB93"/>
    <mergeCell ref="G94:AB94"/>
    <mergeCell ref="E96:AB96"/>
    <mergeCell ref="G98:AB98"/>
    <mergeCell ref="G99:AB99"/>
    <mergeCell ref="G100:AB100"/>
    <mergeCell ref="G101:AB101"/>
    <mergeCell ref="G102:AB102"/>
    <mergeCell ref="G103:AB103"/>
    <mergeCell ref="G104:AB104"/>
    <mergeCell ref="E107:AB107"/>
    <mergeCell ref="G108:AB108"/>
    <mergeCell ref="G109:AB109"/>
    <mergeCell ref="G110:AB110"/>
    <mergeCell ref="E114:AB114"/>
    <mergeCell ref="G115:AB115"/>
    <mergeCell ref="G116:AB116"/>
    <mergeCell ref="G117:AB117"/>
    <mergeCell ref="G118:AB118"/>
    <mergeCell ref="G119:AB119"/>
    <mergeCell ref="E123:AB123"/>
    <mergeCell ref="G124:AB124"/>
    <mergeCell ref="G125:AB125"/>
    <mergeCell ref="G126:AB126"/>
    <mergeCell ref="G127:AB127"/>
    <mergeCell ref="E129:AB129"/>
    <mergeCell ref="G130:AB130"/>
    <mergeCell ref="G131:AB131"/>
    <mergeCell ref="G132:AB132"/>
    <mergeCell ref="G133:AB133"/>
    <mergeCell ref="G134:AB134"/>
    <mergeCell ref="G135:AB135"/>
    <mergeCell ref="G136:AB136"/>
    <mergeCell ref="D138:AB138"/>
    <mergeCell ref="E139:AB139"/>
    <mergeCell ref="G140:AC140"/>
    <mergeCell ref="G141:AC141"/>
    <mergeCell ref="G142:AC142"/>
    <mergeCell ref="G143:AC143"/>
    <mergeCell ref="G144:AC144"/>
    <mergeCell ref="G145:AC145"/>
    <mergeCell ref="G146:AC146"/>
    <mergeCell ref="G147:AB147"/>
    <mergeCell ref="G148:AB148"/>
    <mergeCell ref="E152:AB152"/>
    <mergeCell ref="G153:AB153"/>
    <mergeCell ref="G154:AB154"/>
    <mergeCell ref="G155:AB155"/>
    <mergeCell ref="G157:AB157"/>
    <mergeCell ref="G158:AB158"/>
    <mergeCell ref="G159:AB159"/>
    <mergeCell ref="G160:AB160"/>
    <mergeCell ref="E162:AB162"/>
    <mergeCell ref="G163:Z163"/>
    <mergeCell ref="G164:Z164"/>
    <mergeCell ref="G165:Z165"/>
    <mergeCell ref="G166:Z166"/>
    <mergeCell ref="G167:AB167"/>
    <mergeCell ref="G168:AB168"/>
    <mergeCell ref="E170:AB170"/>
    <mergeCell ref="G171:Z171"/>
    <mergeCell ref="G172:AB172"/>
    <mergeCell ref="G173:Z173"/>
    <mergeCell ref="G174:Z174"/>
    <mergeCell ref="G175:Z175"/>
    <mergeCell ref="D179:AB179"/>
    <mergeCell ref="E180:AB180"/>
    <mergeCell ref="G181:Z181"/>
    <mergeCell ref="G182:Z182"/>
    <mergeCell ref="G183:AB183"/>
    <mergeCell ref="G184:AB184"/>
    <mergeCell ref="G185:AB185"/>
    <mergeCell ref="G186:AB186"/>
    <mergeCell ref="G187:AB187"/>
    <mergeCell ref="E190:AB190"/>
    <mergeCell ref="G191:AB191"/>
    <mergeCell ref="G192:AB192"/>
    <mergeCell ref="G193:AB193"/>
    <mergeCell ref="G194:AB194"/>
    <mergeCell ref="G195:AB195"/>
    <mergeCell ref="G237:AB237"/>
    <mergeCell ref="G238:AB238"/>
    <mergeCell ref="G239:AB239"/>
    <mergeCell ref="E241:AB241"/>
    <mergeCell ref="G242:AB242"/>
    <mergeCell ref="G243:AB243"/>
    <mergeCell ref="G196:AB196"/>
    <mergeCell ref="G197:AB197"/>
    <mergeCell ref="G198:AB198"/>
    <mergeCell ref="E200:AB200"/>
    <mergeCell ref="G201:AB201"/>
    <mergeCell ref="G202:AB202"/>
    <mergeCell ref="G203:AB203"/>
    <mergeCell ref="G204:AB204"/>
    <mergeCell ref="G205:AB205"/>
    <mergeCell ref="G227:AB227"/>
    <mergeCell ref="G228:AB228"/>
    <mergeCell ref="G229:AB229"/>
    <mergeCell ref="G230:AB230"/>
    <mergeCell ref="E232:AB232"/>
    <mergeCell ref="G233:AB233"/>
    <mergeCell ref="G234:AB234"/>
    <mergeCell ref="G235:AB235"/>
    <mergeCell ref="G236:AB236"/>
    <mergeCell ref="G218:AB218"/>
    <mergeCell ref="G219:AB219"/>
    <mergeCell ref="G220:AB220"/>
    <mergeCell ref="G221:AB221"/>
    <mergeCell ref="E223:AB223"/>
    <mergeCell ref="G224:AB224"/>
    <mergeCell ref="G225:AB225"/>
    <mergeCell ref="G226:AB226"/>
    <mergeCell ref="G206:AB206"/>
    <mergeCell ref="G207:AB207"/>
    <mergeCell ref="E208:AB208"/>
    <mergeCell ref="G209:AB209"/>
    <mergeCell ref="G210:AB210"/>
    <mergeCell ref="G211:AB211"/>
    <mergeCell ref="G212:AB212"/>
    <mergeCell ref="G213:AB213"/>
    <mergeCell ref="E215:AB215"/>
    <mergeCell ref="G216:AB216"/>
    <mergeCell ref="G217:AB217"/>
    <mergeCell ref="G244:AB244"/>
    <mergeCell ref="G245:AB245"/>
    <mergeCell ref="G246:AB246"/>
    <mergeCell ref="G247:AB247"/>
    <mergeCell ref="E249:AB249"/>
    <mergeCell ref="G250:AB250"/>
    <mergeCell ref="G251:AB251"/>
    <mergeCell ref="G252:AB252"/>
    <mergeCell ref="G253:AB253"/>
    <mergeCell ref="G254:AB254"/>
    <mergeCell ref="D272:AB272"/>
    <mergeCell ref="E273:AB273"/>
    <mergeCell ref="G274:AB274"/>
    <mergeCell ref="G275:AB275"/>
    <mergeCell ref="G276:AB276"/>
    <mergeCell ref="G281:AB281"/>
    <mergeCell ref="G282:AB282"/>
    <mergeCell ref="E286:AB286"/>
    <mergeCell ref="G263:AB263"/>
    <mergeCell ref="E265:AB265"/>
    <mergeCell ref="G266:AB266"/>
    <mergeCell ref="G267:AB267"/>
    <mergeCell ref="G268:AB268"/>
    <mergeCell ref="G269:AB269"/>
    <mergeCell ref="G270:AB270"/>
    <mergeCell ref="G255:AB255"/>
    <mergeCell ref="E257:AB257"/>
    <mergeCell ref="G258:AB258"/>
    <mergeCell ref="G259:AB259"/>
    <mergeCell ref="G260:AB260"/>
    <mergeCell ref="G261:AB261"/>
    <mergeCell ref="G262:AB262"/>
    <mergeCell ref="G287:AB287"/>
    <mergeCell ref="G288:AB288"/>
    <mergeCell ref="G289:AB289"/>
    <mergeCell ref="G290:AB290"/>
    <mergeCell ref="G291:AB291"/>
    <mergeCell ref="G292:AB292"/>
    <mergeCell ref="G293:AB293"/>
    <mergeCell ref="E295:AB295"/>
    <mergeCell ref="G296:AB296"/>
    <mergeCell ref="G297:AB297"/>
    <mergeCell ref="G298:AB298"/>
    <mergeCell ref="G299:AB299"/>
    <mergeCell ref="G300:AB300"/>
    <mergeCell ref="G301:AB301"/>
    <mergeCell ref="G302:AB302"/>
    <mergeCell ref="E304:AB304"/>
    <mergeCell ref="G305:AB305"/>
    <mergeCell ref="G306:AB306"/>
    <mergeCell ref="G307:AB307"/>
    <mergeCell ref="G308:AB308"/>
    <mergeCell ref="G309:AB309"/>
    <mergeCell ref="G310:AB310"/>
    <mergeCell ref="G311:AB311"/>
    <mergeCell ref="E313:AB313"/>
    <mergeCell ref="G314:AB314"/>
    <mergeCell ref="G315:AB315"/>
    <mergeCell ref="G316:AB316"/>
    <mergeCell ref="G317:AB317"/>
    <mergeCell ref="G318:AB318"/>
    <mergeCell ref="G319:AB319"/>
    <mergeCell ref="G320:AB320"/>
    <mergeCell ref="G321:AB321"/>
    <mergeCell ref="G322:AB322"/>
    <mergeCell ref="E324:AB324"/>
    <mergeCell ref="G325:AB325"/>
    <mergeCell ref="G326:AB326"/>
    <mergeCell ref="G327:AB327"/>
    <mergeCell ref="G328:AB328"/>
    <mergeCell ref="G329:AB329"/>
    <mergeCell ref="G330:AB330"/>
    <mergeCell ref="O331:AB331"/>
    <mergeCell ref="E332:AB332"/>
    <mergeCell ref="G333:AB333"/>
    <mergeCell ref="G334:AB334"/>
    <mergeCell ref="G335:AB335"/>
    <mergeCell ref="G336:AB336"/>
    <mergeCell ref="G337:AB337"/>
    <mergeCell ref="G338:AB338"/>
    <mergeCell ref="G557:AB557"/>
    <mergeCell ref="G558:AB558"/>
    <mergeCell ref="G559:AB559"/>
    <mergeCell ref="G560:AB560"/>
    <mergeCell ref="G561:AB561"/>
    <mergeCell ref="G562:AB562"/>
    <mergeCell ref="G532:AB532"/>
    <mergeCell ref="G533:AB533"/>
    <mergeCell ref="G526:AB526"/>
    <mergeCell ref="G527:AB527"/>
    <mergeCell ref="G528:AB528"/>
    <mergeCell ref="G529:AB529"/>
    <mergeCell ref="E530:AB530"/>
    <mergeCell ref="E531:E534"/>
    <mergeCell ref="G531:AB531"/>
    <mergeCell ref="G534:AB534"/>
    <mergeCell ref="E538:AB538"/>
    <mergeCell ref="E539:E542"/>
    <mergeCell ref="G539:AB539"/>
    <mergeCell ref="G540:AB540"/>
    <mergeCell ref="G541:AB541"/>
    <mergeCell ref="G511:AB511"/>
    <mergeCell ref="G512:AB512"/>
    <mergeCell ref="D513:AB513"/>
    <mergeCell ref="E514:AB514"/>
    <mergeCell ref="G515:AB515"/>
    <mergeCell ref="E516:E519"/>
    <mergeCell ref="G524:AB524"/>
    <mergeCell ref="G525:AB525"/>
    <mergeCell ref="G518:AB518"/>
    <mergeCell ref="G519:AB519"/>
    <mergeCell ref="G520:AB520"/>
    <mergeCell ref="G521:AB521"/>
    <mergeCell ref="G522:AB522"/>
    <mergeCell ref="E523:AB523"/>
    <mergeCell ref="E524:E527"/>
    <mergeCell ref="G571:AB571"/>
    <mergeCell ref="G572:AB572"/>
    <mergeCell ref="G573:AB573"/>
    <mergeCell ref="G574:AB574"/>
    <mergeCell ref="G575:AB575"/>
    <mergeCell ref="G576:AB576"/>
    <mergeCell ref="D578:AB578"/>
    <mergeCell ref="E579:AB579"/>
    <mergeCell ref="G550:AB550"/>
    <mergeCell ref="G551:AB551"/>
    <mergeCell ref="G552:AB552"/>
    <mergeCell ref="G553:AB553"/>
    <mergeCell ref="G554:AB554"/>
    <mergeCell ref="E555:AB555"/>
    <mergeCell ref="G556:AB556"/>
    <mergeCell ref="E563:AB563"/>
    <mergeCell ref="G564:AB564"/>
    <mergeCell ref="G565:AB565"/>
    <mergeCell ref="G566:AB566"/>
    <mergeCell ref="G567:AB567"/>
    <mergeCell ref="G568:AB568"/>
    <mergeCell ref="G569:AB569"/>
    <mergeCell ref="E570:AB570"/>
    <mergeCell ref="G580:AB580"/>
    <mergeCell ref="G581:AB581"/>
    <mergeCell ref="G582:AB582"/>
    <mergeCell ref="G583:AB583"/>
    <mergeCell ref="G584:AB584"/>
    <mergeCell ref="G585:AB585"/>
    <mergeCell ref="G592:AB592"/>
    <mergeCell ref="G593:AB593"/>
    <mergeCell ref="G586:AB586"/>
    <mergeCell ref="G587:AB587"/>
    <mergeCell ref="E588:AB588"/>
    <mergeCell ref="E589:E594"/>
    <mergeCell ref="G589:AB589"/>
    <mergeCell ref="G590:AB590"/>
    <mergeCell ref="G591:AB591"/>
    <mergeCell ref="G594:AB594"/>
    <mergeCell ref="G595:AB595"/>
    <mergeCell ref="G596:AB596"/>
    <mergeCell ref="E597:AB597"/>
    <mergeCell ref="G598:AB598"/>
    <mergeCell ref="G599:AB599"/>
    <mergeCell ref="G600:AB600"/>
    <mergeCell ref="G601:AB601"/>
    <mergeCell ref="G602:AB602"/>
    <mergeCell ref="G603:AB603"/>
    <mergeCell ref="G604:AB604"/>
    <mergeCell ref="D605:AB605"/>
    <mergeCell ref="E606:AB606"/>
    <mergeCell ref="G607:AB607"/>
    <mergeCell ref="G608:AB608"/>
    <mergeCell ref="G609:AB609"/>
    <mergeCell ref="G610:AB610"/>
    <mergeCell ref="G611:AB611"/>
    <mergeCell ref="G612:AB612"/>
    <mergeCell ref="E613:AB613"/>
    <mergeCell ref="G614:AB614"/>
    <mergeCell ref="G615:AB615"/>
    <mergeCell ref="G616:AB616"/>
    <mergeCell ref="G617:AB617"/>
    <mergeCell ref="G618:AB618"/>
    <mergeCell ref="G619:AB619"/>
    <mergeCell ref="E620:AB620"/>
    <mergeCell ref="G621:AB621"/>
    <mergeCell ref="G640:AB640"/>
    <mergeCell ref="G641:AB641"/>
    <mergeCell ref="G642:AB642"/>
    <mergeCell ref="G643:AB643"/>
    <mergeCell ref="G644:AB644"/>
    <mergeCell ref="G683:AB683"/>
    <mergeCell ref="E684:AB684"/>
    <mergeCell ref="G685:AB685"/>
    <mergeCell ref="G686:AB686"/>
    <mergeCell ref="G673:AB673"/>
    <mergeCell ref="G674:AB674"/>
    <mergeCell ref="E676:AB676"/>
    <mergeCell ref="G677:AB677"/>
    <mergeCell ref="G678:AB678"/>
    <mergeCell ref="G679:AB679"/>
    <mergeCell ref="G680:AB680"/>
    <mergeCell ref="G681:AB681"/>
    <mergeCell ref="G682:AB682"/>
    <mergeCell ref="G664:AB664"/>
    <mergeCell ref="G665:AB665"/>
    <mergeCell ref="G666:AB666"/>
    <mergeCell ref="G667:AB667"/>
    <mergeCell ref="G668:AB668"/>
    <mergeCell ref="E669:AB669"/>
    <mergeCell ref="G631:AB631"/>
    <mergeCell ref="G632:AB632"/>
    <mergeCell ref="G633:AB633"/>
    <mergeCell ref="G634:AB634"/>
    <mergeCell ref="G635:AB635"/>
    <mergeCell ref="G636:AB636"/>
    <mergeCell ref="G637:AB637"/>
    <mergeCell ref="G638:AB638"/>
    <mergeCell ref="E639:AB639"/>
    <mergeCell ref="G622:AB622"/>
    <mergeCell ref="G623:AB623"/>
    <mergeCell ref="G624:AB624"/>
    <mergeCell ref="G625:AB625"/>
    <mergeCell ref="G626:AB626"/>
    <mergeCell ref="G627:AB627"/>
    <mergeCell ref="D628:AB628"/>
    <mergeCell ref="E629:AB629"/>
    <mergeCell ref="G630:AB630"/>
    <mergeCell ref="G645:AB645"/>
    <mergeCell ref="E646:AB646"/>
    <mergeCell ref="G647:AB647"/>
    <mergeCell ref="G648:AB648"/>
    <mergeCell ref="G649:AB649"/>
    <mergeCell ref="G650:AB650"/>
    <mergeCell ref="G651:AA651"/>
    <mergeCell ref="G652:AA652"/>
    <mergeCell ref="G653:AA653"/>
    <mergeCell ref="D654:AB654"/>
    <mergeCell ref="E655:AB655"/>
    <mergeCell ref="G656:AB656"/>
    <mergeCell ref="G657:AB657"/>
    <mergeCell ref="G658:AB658"/>
    <mergeCell ref="G659:AB659"/>
    <mergeCell ref="G660:AB660"/>
    <mergeCell ref="E661:AB661"/>
    <mergeCell ref="G662:AB662"/>
    <mergeCell ref="G663:AB663"/>
    <mergeCell ref="Z703:AD703"/>
    <mergeCell ref="W704:AA704"/>
    <mergeCell ref="G693:AB693"/>
    <mergeCell ref="G694:AB694"/>
    <mergeCell ref="G695:AB695"/>
    <mergeCell ref="G696:AB696"/>
    <mergeCell ref="G697:AB697"/>
    <mergeCell ref="G698:AB698"/>
    <mergeCell ref="J704:L704"/>
    <mergeCell ref="E692:AB692"/>
    <mergeCell ref="G687:AB687"/>
    <mergeCell ref="G688:AB688"/>
    <mergeCell ref="G689:AB689"/>
    <mergeCell ref="G690:AB690"/>
    <mergeCell ref="G691:AB691"/>
    <mergeCell ref="G670:AB670"/>
    <mergeCell ref="G671:AB671"/>
    <mergeCell ref="G672:AB672"/>
    <mergeCell ref="G339:AB339"/>
    <mergeCell ref="D341:AB341"/>
    <mergeCell ref="E342:AB342"/>
    <mergeCell ref="G343:AB343"/>
    <mergeCell ref="G344:AB344"/>
    <mergeCell ref="G345:AB345"/>
    <mergeCell ref="G346:AB346"/>
    <mergeCell ref="G347:AB347"/>
    <mergeCell ref="G348:AB348"/>
    <mergeCell ref="G349:AB349"/>
    <mergeCell ref="G350:AB350"/>
    <mergeCell ref="E351:AB351"/>
    <mergeCell ref="G352:AB352"/>
    <mergeCell ref="G353:AB353"/>
    <mergeCell ref="G354:AB354"/>
    <mergeCell ref="G355:AB355"/>
    <mergeCell ref="G356:AB356"/>
    <mergeCell ref="G357:AB357"/>
    <mergeCell ref="G358:AB358"/>
    <mergeCell ref="G359:AB359"/>
    <mergeCell ref="E360:AB360"/>
    <mergeCell ref="G361:AB361"/>
    <mergeCell ref="G362:AB362"/>
    <mergeCell ref="G363:AB363"/>
    <mergeCell ref="G364:AB364"/>
    <mergeCell ref="G365:AB365"/>
    <mergeCell ref="G366:AB366"/>
    <mergeCell ref="E368:AB368"/>
    <mergeCell ref="G369:AB369"/>
    <mergeCell ref="G370:AB370"/>
    <mergeCell ref="G371:AB371"/>
    <mergeCell ref="G372:AB372"/>
    <mergeCell ref="G373:AB373"/>
    <mergeCell ref="G374:AB374"/>
    <mergeCell ref="E375:AB375"/>
    <mergeCell ref="G376:AB376"/>
    <mergeCell ref="G377:AB377"/>
    <mergeCell ref="G378:AB378"/>
    <mergeCell ref="G379:AB379"/>
    <mergeCell ref="G380:AB380"/>
    <mergeCell ref="G381:AB381"/>
    <mergeCell ref="G382:AB382"/>
    <mergeCell ref="E383:AB383"/>
    <mergeCell ref="G384:AB384"/>
    <mergeCell ref="G385:AB385"/>
    <mergeCell ref="G386:AB386"/>
    <mergeCell ref="G387:AB387"/>
    <mergeCell ref="G388:AB388"/>
    <mergeCell ref="G389:AB389"/>
    <mergeCell ref="G390:AB390"/>
    <mergeCell ref="D391:AB391"/>
    <mergeCell ref="E392:AB392"/>
    <mergeCell ref="G393:AB393"/>
    <mergeCell ref="G394:AB394"/>
    <mergeCell ref="G395:AB395"/>
    <mergeCell ref="G397:AB397"/>
    <mergeCell ref="G398:AB398"/>
    <mergeCell ref="G399:AB399"/>
    <mergeCell ref="E400:AB400"/>
    <mergeCell ref="G401:AB401"/>
    <mergeCell ref="G402:AB402"/>
    <mergeCell ref="G403:AB403"/>
    <mergeCell ref="G404:AB404"/>
    <mergeCell ref="G405:AB405"/>
    <mergeCell ref="G406:AB406"/>
    <mergeCell ref="G407:AB407"/>
    <mergeCell ref="G408:AB408"/>
    <mergeCell ref="G409:AB409"/>
    <mergeCell ref="E410:AB410"/>
    <mergeCell ref="G411:AB411"/>
    <mergeCell ref="G412:AB412"/>
    <mergeCell ref="G413:AB413"/>
    <mergeCell ref="G414:AB414"/>
    <mergeCell ref="G415:AB415"/>
    <mergeCell ref="G416:AB416"/>
    <mergeCell ref="G417:AB417"/>
    <mergeCell ref="E418:AB418"/>
    <mergeCell ref="G419:AB419"/>
    <mergeCell ref="G420:AB420"/>
    <mergeCell ref="G421:AB421"/>
    <mergeCell ref="G422:AB422"/>
    <mergeCell ref="G423:AB423"/>
    <mergeCell ref="G424:AB424"/>
    <mergeCell ref="G425:AB425"/>
    <mergeCell ref="E426:AB426"/>
    <mergeCell ref="G427:AB427"/>
    <mergeCell ref="G428:AB428"/>
    <mergeCell ref="G429:AB429"/>
    <mergeCell ref="G430:AB430"/>
    <mergeCell ref="G431:AB431"/>
    <mergeCell ref="G432:AB432"/>
    <mergeCell ref="D433:AB433"/>
    <mergeCell ref="E434:AB434"/>
    <mergeCell ref="E435:E439"/>
    <mergeCell ref="G435:AB435"/>
    <mergeCell ref="G436:AB436"/>
    <mergeCell ref="G437:AB437"/>
    <mergeCell ref="G438:AB438"/>
    <mergeCell ref="G439:AB439"/>
    <mergeCell ref="G440:AB440"/>
    <mergeCell ref="E441:AB441"/>
    <mergeCell ref="E442:E446"/>
    <mergeCell ref="G442:AB442"/>
    <mergeCell ref="G443:AB443"/>
    <mergeCell ref="G444:AB444"/>
    <mergeCell ref="G451:AB451"/>
    <mergeCell ref="G452:AB452"/>
    <mergeCell ref="G445:AB445"/>
    <mergeCell ref="G446:AB446"/>
    <mergeCell ref="G447:AB447"/>
    <mergeCell ref="E448:AB448"/>
    <mergeCell ref="E449:E453"/>
    <mergeCell ref="G449:AB449"/>
    <mergeCell ref="G450:AB450"/>
    <mergeCell ref="G453:AB453"/>
    <mergeCell ref="G454:AB454"/>
    <mergeCell ref="E455:AB455"/>
    <mergeCell ref="E456:E458"/>
    <mergeCell ref="G456:AB456"/>
    <mergeCell ref="G457:AB457"/>
    <mergeCell ref="G458:AB458"/>
    <mergeCell ref="G465:AB465"/>
    <mergeCell ref="G466:AB466"/>
    <mergeCell ref="G459:AB459"/>
    <mergeCell ref="G460:AB460"/>
    <mergeCell ref="G461:AB461"/>
    <mergeCell ref="E462:AB462"/>
    <mergeCell ref="E463:E467"/>
    <mergeCell ref="G463:AB463"/>
    <mergeCell ref="G464:AB464"/>
    <mergeCell ref="G467:AB467"/>
    <mergeCell ref="G489:AB489"/>
    <mergeCell ref="G490:AB490"/>
    <mergeCell ref="G484:AB484"/>
    <mergeCell ref="G485:AB485"/>
    <mergeCell ref="G486:AB486"/>
    <mergeCell ref="G487:AB487"/>
    <mergeCell ref="E488:AB488"/>
    <mergeCell ref="E489:E492"/>
    <mergeCell ref="G499:AB499"/>
    <mergeCell ref="E497:AB497"/>
    <mergeCell ref="G498:AB498"/>
    <mergeCell ref="G491:AB491"/>
    <mergeCell ref="G492:AB492"/>
    <mergeCell ref="G493:AB493"/>
    <mergeCell ref="G494:AB494"/>
    <mergeCell ref="G495:AB495"/>
    <mergeCell ref="G496:AB496"/>
    <mergeCell ref="E498:E501"/>
    <mergeCell ref="G500:AB500"/>
    <mergeCell ref="G507:AB507"/>
    <mergeCell ref="G508:AB508"/>
    <mergeCell ref="G501:AB501"/>
    <mergeCell ref="G502:AB502"/>
    <mergeCell ref="G503:AB503"/>
    <mergeCell ref="G504:AB504"/>
    <mergeCell ref="E505:AB505"/>
    <mergeCell ref="E506:E509"/>
    <mergeCell ref="G506:AB506"/>
    <mergeCell ref="G509:AB509"/>
    <mergeCell ref="G468:AB468"/>
    <mergeCell ref="D469:AB469"/>
    <mergeCell ref="E470:AB470"/>
    <mergeCell ref="E471:E476"/>
    <mergeCell ref="G471:AB471"/>
    <mergeCell ref="G472:AB472"/>
    <mergeCell ref="G481:AB481"/>
    <mergeCell ref="G482:AB482"/>
    <mergeCell ref="G475:AB475"/>
    <mergeCell ref="G476:AB476"/>
    <mergeCell ref="G477:AB477"/>
    <mergeCell ref="G478:AB478"/>
    <mergeCell ref="G479:AB479"/>
    <mergeCell ref="E480:AB480"/>
    <mergeCell ref="E481:E483"/>
    <mergeCell ref="G483:AB483"/>
    <mergeCell ref="G473:AB473"/>
    <mergeCell ref="G474:AB474"/>
    <mergeCell ref="G516:AB516"/>
    <mergeCell ref="G517:AB517"/>
    <mergeCell ref="G543:AB543"/>
    <mergeCell ref="G544:AB544"/>
    <mergeCell ref="G545:AB545"/>
    <mergeCell ref="G546:AB546"/>
    <mergeCell ref="E547:AB547"/>
    <mergeCell ref="G548:AB548"/>
    <mergeCell ref="G549:AB549"/>
    <mergeCell ref="G542:AB542"/>
  </mergeCells>
  <dataValidations count="2">
    <dataValidation type="list" allowBlank="1" showErrorMessage="1" sqref="AD25:AD697">
      <formula1>$AR$24:$AR$33</formula1>
    </dataValidation>
    <dataValidation type="list" allowBlank="1" showErrorMessage="1" sqref="AD698">
      <formula1>$AR$24:$AR$27</formula1>
    </dataValidation>
  </dataValidations>
  <pageMargins left="1.23" right="0.28000000000000003" top="0.83" bottom="0.49" header="0" footer="0"/>
  <pageSetup paperSize="5" orientation="landscape"/>
  <rowBreaks count="12" manualBreakCount="12">
    <brk id="512" man="1"/>
    <brk id="562" man="1"/>
    <brk id="660" man="1"/>
    <brk id="214" man="1"/>
    <brk id="264" man="1"/>
    <brk id="169" man="1"/>
    <brk id="633" man="1"/>
    <brk id="537" man="1"/>
    <brk id="75" man="1"/>
    <brk id="331" man="1"/>
    <brk id="587" man="1"/>
    <brk id="285" man="1"/>
  </row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000"/>
  <sheetViews>
    <sheetView showGridLines="0" workbookViewId="0"/>
  </sheetViews>
  <sheetFormatPr defaultColWidth="14.42578125" defaultRowHeight="15" customHeight="1"/>
  <cols>
    <col min="1" max="1" width="12.42578125" customWidth="1"/>
    <col min="2" max="2" width="5.42578125" customWidth="1"/>
    <col min="3" max="3" width="9.42578125" customWidth="1"/>
    <col min="4" max="4" width="8.7109375" customWidth="1"/>
    <col min="5" max="5" width="4.5703125" customWidth="1"/>
    <col min="6" max="20" width="3.7109375" customWidth="1"/>
    <col min="21" max="21" width="21.28515625" customWidth="1"/>
    <col min="22" max="24" width="3.7109375" hidden="1" customWidth="1"/>
    <col min="25" max="25" width="2.7109375" hidden="1" customWidth="1"/>
    <col min="26" max="26" width="7.28515625" customWidth="1"/>
    <col min="27" max="27" width="9" customWidth="1"/>
    <col min="28" max="28" width="10.140625" customWidth="1"/>
    <col min="29" max="29" width="4.7109375" customWidth="1"/>
    <col min="30" max="30" width="3.7109375" customWidth="1"/>
    <col min="31" max="31" width="6.7109375" customWidth="1"/>
    <col min="32" max="53" width="3.7109375" customWidth="1"/>
  </cols>
  <sheetData>
    <row r="1" spans="1:33">
      <c r="A1" s="551"/>
      <c r="B1" s="551"/>
    </row>
    <row r="2" spans="1:33">
      <c r="A2" s="551"/>
      <c r="B2" s="551"/>
    </row>
    <row r="3" spans="1:33">
      <c r="A3" s="551"/>
      <c r="B3" s="551"/>
    </row>
    <row r="4" spans="1:33">
      <c r="A4" s="551"/>
      <c r="B4" s="551"/>
    </row>
    <row r="5" spans="1:33" ht="22.5">
      <c r="B5" s="1467" t="s">
        <v>48</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552"/>
      <c r="AD5" s="552"/>
      <c r="AE5" s="552"/>
    </row>
    <row r="6" spans="1:33">
      <c r="B6" s="1427" t="str">
        <f>'2.IDENTITAS'!G36</f>
        <v>PENILAIAN SUMATIF</v>
      </c>
      <c r="C6" s="1289"/>
      <c r="D6" s="1289"/>
      <c r="E6" s="1289"/>
      <c r="F6" s="1289"/>
      <c r="G6" s="1289"/>
      <c r="H6" s="1289"/>
      <c r="I6" s="1289"/>
      <c r="J6" s="1289"/>
      <c r="K6" s="1289"/>
      <c r="L6" s="1289"/>
      <c r="M6" s="1289"/>
      <c r="N6" s="1289"/>
      <c r="O6" s="1289"/>
      <c r="P6" s="1289"/>
      <c r="Q6" s="1289"/>
      <c r="R6" s="1289"/>
      <c r="S6" s="1289"/>
      <c r="T6" s="1289"/>
      <c r="U6" s="1289"/>
      <c r="V6" s="1289"/>
      <c r="W6" s="1289"/>
      <c r="X6" s="1289"/>
      <c r="Y6" s="1289"/>
      <c r="Z6" s="1289"/>
      <c r="AA6" s="1289"/>
      <c r="AB6" s="1289"/>
      <c r="AC6" s="221"/>
      <c r="AD6" s="221"/>
      <c r="AE6" s="221"/>
    </row>
    <row r="7" spans="1:33" ht="19.5" customHeight="1">
      <c r="B7" s="521" t="s">
        <v>269</v>
      </c>
      <c r="C7" s="553"/>
      <c r="D7" s="521" t="str">
        <f>'2.IDENTITAS'!G28</f>
        <v>PKBM PERMATA UNGGUL</v>
      </c>
      <c r="E7" s="176"/>
      <c r="F7" s="340"/>
      <c r="G7" s="340"/>
      <c r="H7" s="340"/>
      <c r="I7" s="340"/>
      <c r="J7" s="340"/>
      <c r="K7" s="340"/>
      <c r="L7" s="553"/>
      <c r="M7" s="554"/>
      <c r="N7" s="81"/>
      <c r="O7" s="81"/>
      <c r="P7" s="83"/>
      <c r="Q7" s="83"/>
      <c r="R7" s="83"/>
      <c r="S7" s="83"/>
      <c r="T7" s="83"/>
      <c r="U7" s="83"/>
      <c r="V7" s="83"/>
      <c r="W7" s="83"/>
      <c r="X7" s="83"/>
      <c r="Y7" s="83"/>
      <c r="Z7" s="83"/>
      <c r="AA7" s="83"/>
      <c r="AB7" s="83"/>
      <c r="AC7" s="83"/>
      <c r="AD7" s="83"/>
      <c r="AE7" s="83"/>
      <c r="AF7" s="83"/>
      <c r="AG7" s="83"/>
    </row>
    <row r="8" spans="1:33" ht="19.5" customHeight="1">
      <c r="B8" s="386" t="s">
        <v>1068</v>
      </c>
      <c r="C8" s="235"/>
      <c r="D8" s="521" t="str">
        <f>'2.IDENTITAS'!G15</f>
        <v>Suyono</v>
      </c>
      <c r="E8" s="176"/>
      <c r="F8" s="340"/>
      <c r="G8" s="340"/>
      <c r="H8" s="340"/>
      <c r="I8" s="340"/>
      <c r="J8" s="340"/>
      <c r="K8" s="340"/>
      <c r="L8" s="553"/>
      <c r="M8" s="554"/>
      <c r="N8" s="81"/>
      <c r="O8" s="81"/>
      <c r="P8" s="83"/>
      <c r="Q8" s="83"/>
      <c r="R8" s="83"/>
      <c r="S8" s="83"/>
      <c r="T8" s="83"/>
      <c r="U8" s="83"/>
      <c r="V8" s="83"/>
      <c r="W8" s="83"/>
      <c r="X8" s="83"/>
      <c r="Y8" s="83"/>
      <c r="Z8" s="83"/>
      <c r="AA8" s="83"/>
      <c r="AB8" s="83"/>
      <c r="AC8" s="83"/>
      <c r="AD8" s="83"/>
      <c r="AE8" s="83"/>
      <c r="AF8" s="83"/>
      <c r="AG8" s="83"/>
    </row>
    <row r="9" spans="1:33" ht="19.5" customHeight="1">
      <c r="B9" s="521" t="s">
        <v>57</v>
      </c>
      <c r="C9" s="553"/>
      <c r="D9" s="555">
        <f>'2.IDENTITAS'!G16</f>
        <v>0</v>
      </c>
      <c r="E9" s="176"/>
      <c r="F9" s="340"/>
      <c r="G9" s="340"/>
      <c r="H9" s="340"/>
      <c r="I9" s="340"/>
      <c r="J9" s="340"/>
      <c r="K9" s="340"/>
      <c r="L9" s="553"/>
      <c r="M9" s="554"/>
      <c r="N9" s="81"/>
      <c r="O9" s="81"/>
      <c r="P9" s="83"/>
      <c r="Q9" s="83"/>
      <c r="R9" s="83"/>
      <c r="S9" s="83"/>
      <c r="T9" s="83"/>
      <c r="U9" s="83"/>
      <c r="V9" s="83"/>
      <c r="W9" s="83"/>
      <c r="X9" s="83"/>
      <c r="Y9" s="83"/>
      <c r="Z9" s="83"/>
      <c r="AA9" s="83"/>
      <c r="AB9" s="83"/>
      <c r="AC9" s="83"/>
      <c r="AD9" s="83"/>
      <c r="AE9" s="83"/>
      <c r="AF9" s="83"/>
      <c r="AG9" s="83"/>
    </row>
    <row r="10" spans="1:33" ht="19.5" customHeight="1">
      <c r="B10" s="521" t="s">
        <v>256</v>
      </c>
      <c r="C10" s="553"/>
      <c r="D10" s="521" t="str">
        <f>'2.IDENTITAS'!G37</f>
        <v>BINTANG, S.Pd.</v>
      </c>
      <c r="E10" s="176"/>
      <c r="F10" s="340"/>
      <c r="G10" s="340"/>
      <c r="H10" s="340"/>
      <c r="I10" s="340"/>
      <c r="J10" s="340"/>
      <c r="K10" s="340"/>
      <c r="L10" s="553"/>
      <c r="M10" s="554"/>
      <c r="N10" s="81"/>
      <c r="O10" s="81"/>
      <c r="P10" s="83"/>
      <c r="Q10" s="83"/>
      <c r="R10" s="83"/>
      <c r="S10" s="83"/>
      <c r="T10" s="83"/>
      <c r="U10" s="83"/>
      <c r="V10" s="83"/>
      <c r="W10" s="83"/>
      <c r="X10" s="83"/>
      <c r="Y10" s="83"/>
      <c r="Z10" s="83"/>
      <c r="AA10" s="83"/>
      <c r="AB10" s="83"/>
      <c r="AC10" s="83"/>
      <c r="AD10" s="83"/>
      <c r="AE10" s="83"/>
      <c r="AF10" s="83"/>
      <c r="AG10" s="83"/>
    </row>
    <row r="11" spans="1:33" ht="19.5" customHeight="1">
      <c r="B11" s="521" t="s">
        <v>57</v>
      </c>
      <c r="C11" s="553"/>
      <c r="D11" s="521" t="str">
        <f>'2.IDENTITAS'!G38</f>
        <v>19690520 199303 1 011</v>
      </c>
      <c r="E11" s="176"/>
      <c r="F11" s="340"/>
      <c r="G11" s="340"/>
      <c r="H11" s="340"/>
      <c r="I11" s="340"/>
      <c r="J11" s="340"/>
      <c r="K11" s="340"/>
      <c r="L11" s="553"/>
      <c r="M11" s="554"/>
      <c r="N11" s="81"/>
      <c r="O11" s="81"/>
      <c r="P11" s="83"/>
      <c r="Q11" s="83"/>
      <c r="R11" s="83"/>
      <c r="S11" s="83"/>
      <c r="T11" s="83"/>
      <c r="U11" s="83"/>
      <c r="V11" s="83"/>
      <c r="W11" s="83"/>
      <c r="X11" s="83"/>
      <c r="Y11" s="83"/>
      <c r="Z11" s="83"/>
      <c r="AA11" s="83"/>
      <c r="AB11" s="83"/>
      <c r="AC11" s="83"/>
      <c r="AD11" s="83"/>
      <c r="AE11" s="83"/>
      <c r="AF11" s="83"/>
      <c r="AG11" s="83"/>
    </row>
    <row r="12" spans="1:33" ht="50.25" customHeight="1">
      <c r="B12" s="556" t="s">
        <v>278</v>
      </c>
      <c r="C12" s="1468" t="s">
        <v>1069</v>
      </c>
      <c r="D12" s="1469"/>
      <c r="E12" s="1468" t="s">
        <v>1070</v>
      </c>
      <c r="F12" s="1395"/>
      <c r="G12" s="1395"/>
      <c r="H12" s="1395"/>
      <c r="I12" s="1395"/>
      <c r="J12" s="1395"/>
      <c r="K12" s="1395"/>
      <c r="L12" s="1395"/>
      <c r="M12" s="1395"/>
      <c r="N12" s="1395"/>
      <c r="O12" s="1395"/>
      <c r="P12" s="1395"/>
      <c r="Q12" s="1395"/>
      <c r="R12" s="1395"/>
      <c r="S12" s="1395"/>
      <c r="T12" s="1395"/>
      <c r="U12" s="1395"/>
      <c r="V12" s="1395"/>
      <c r="W12" s="1395"/>
      <c r="X12" s="1395"/>
      <c r="Y12" s="1469"/>
      <c r="Z12" s="557" t="s">
        <v>1071</v>
      </c>
      <c r="AA12" s="302" t="s">
        <v>1072</v>
      </c>
      <c r="AB12" s="558" t="s">
        <v>1073</v>
      </c>
      <c r="AC12" s="559"/>
      <c r="AD12" s="559"/>
      <c r="AE12" s="559"/>
    </row>
    <row r="13" spans="1:33" ht="19.5" customHeight="1">
      <c r="B13" s="560">
        <v>1</v>
      </c>
      <c r="C13" s="1470" t="s">
        <v>1074</v>
      </c>
      <c r="D13" s="1310"/>
      <c r="E13" s="388" t="s">
        <v>283</v>
      </c>
      <c r="F13" s="1372" t="s">
        <v>521</v>
      </c>
      <c r="G13" s="1312"/>
      <c r="H13" s="1312"/>
      <c r="I13" s="1312"/>
      <c r="J13" s="1312"/>
      <c r="K13" s="1312"/>
      <c r="L13" s="1312"/>
      <c r="M13" s="1312"/>
      <c r="N13" s="1312"/>
      <c r="O13" s="1312"/>
      <c r="P13" s="1312"/>
      <c r="Q13" s="1312"/>
      <c r="R13" s="1312"/>
      <c r="S13" s="1312"/>
      <c r="T13" s="1312"/>
      <c r="U13" s="1312"/>
      <c r="V13" s="1312"/>
      <c r="W13" s="1312"/>
      <c r="X13" s="1312"/>
      <c r="Y13" s="561"/>
      <c r="Z13" s="388" t="str">
        <f t="shared" ref="Z13:Z18" si="0">IF(AG13=0,0,"-")</f>
        <v>-</v>
      </c>
      <c r="AA13" s="388" t="str">
        <f t="shared" ref="AA13:AA18" si="1">IF(AG13=1,1,"-")</f>
        <v>-</v>
      </c>
      <c r="AB13" s="562">
        <f t="shared" ref="AB13:AB18" si="2">IF(AG13=2,2,"-")</f>
        <v>2</v>
      </c>
      <c r="AC13" s="345"/>
      <c r="AD13" s="345"/>
      <c r="AE13" s="345"/>
      <c r="AG13" s="131">
        <f>'6.PEMERIKSAAN'!$AO$37</f>
        <v>2</v>
      </c>
    </row>
    <row r="14" spans="1:33" ht="31.5" customHeight="1">
      <c r="B14" s="563"/>
      <c r="C14" s="1425"/>
      <c r="D14" s="1385"/>
      <c r="E14" s="239" t="s">
        <v>285</v>
      </c>
      <c r="F14" s="1371" t="s">
        <v>542</v>
      </c>
      <c r="G14" s="1287"/>
      <c r="H14" s="1287"/>
      <c r="I14" s="1287"/>
      <c r="J14" s="1287"/>
      <c r="K14" s="1287"/>
      <c r="L14" s="1287"/>
      <c r="M14" s="1287"/>
      <c r="N14" s="1287"/>
      <c r="O14" s="1287"/>
      <c r="P14" s="1287"/>
      <c r="Q14" s="1287"/>
      <c r="R14" s="1287"/>
      <c r="S14" s="1287"/>
      <c r="T14" s="1287"/>
      <c r="U14" s="1287"/>
      <c r="V14" s="1287"/>
      <c r="W14" s="1287"/>
      <c r="X14" s="1287"/>
      <c r="Y14" s="494"/>
      <c r="Z14" s="388" t="str">
        <f t="shared" si="0"/>
        <v>-</v>
      </c>
      <c r="AA14" s="388" t="str">
        <f t="shared" si="1"/>
        <v>-</v>
      </c>
      <c r="AB14" s="562">
        <f t="shared" si="2"/>
        <v>2</v>
      </c>
      <c r="AC14" s="345"/>
      <c r="AD14" s="345"/>
      <c r="AE14" s="345"/>
      <c r="AG14" s="131">
        <f>'6.PEMERIKSAAN'!AO47</f>
        <v>2</v>
      </c>
    </row>
    <row r="15" spans="1:33" ht="31.5" customHeight="1">
      <c r="B15" s="563"/>
      <c r="C15" s="1425"/>
      <c r="D15" s="1385"/>
      <c r="E15" s="239" t="s">
        <v>550</v>
      </c>
      <c r="F15" s="1371" t="s">
        <v>551</v>
      </c>
      <c r="G15" s="1287"/>
      <c r="H15" s="1287"/>
      <c r="I15" s="1287"/>
      <c r="J15" s="1287"/>
      <c r="K15" s="1287"/>
      <c r="L15" s="1287"/>
      <c r="M15" s="1287"/>
      <c r="N15" s="1287"/>
      <c r="O15" s="1287"/>
      <c r="P15" s="1287"/>
      <c r="Q15" s="1287"/>
      <c r="R15" s="1287"/>
      <c r="S15" s="1287"/>
      <c r="T15" s="1287"/>
      <c r="U15" s="1287"/>
      <c r="V15" s="1287"/>
      <c r="W15" s="1287"/>
      <c r="X15" s="1287"/>
      <c r="Y15" s="494"/>
      <c r="Z15" s="388" t="str">
        <f t="shared" si="0"/>
        <v>-</v>
      </c>
      <c r="AA15" s="388" t="str">
        <f t="shared" si="1"/>
        <v>-</v>
      </c>
      <c r="AB15" s="562">
        <f t="shared" si="2"/>
        <v>2</v>
      </c>
      <c r="AC15" s="345"/>
      <c r="AD15" s="345"/>
      <c r="AE15" s="345"/>
      <c r="AG15" s="131">
        <f>'6.PEMERIKSAAN'!$AO$56</f>
        <v>2</v>
      </c>
    </row>
    <row r="16" spans="1:33" ht="31.5" customHeight="1">
      <c r="B16" s="563"/>
      <c r="C16" s="231"/>
      <c r="D16" s="564"/>
      <c r="E16" s="239" t="s">
        <v>558</v>
      </c>
      <c r="F16" s="1371" t="s">
        <v>559</v>
      </c>
      <c r="G16" s="1287"/>
      <c r="H16" s="1287"/>
      <c r="I16" s="1287"/>
      <c r="J16" s="1287"/>
      <c r="K16" s="1287"/>
      <c r="L16" s="1287"/>
      <c r="M16" s="1287"/>
      <c r="N16" s="1287"/>
      <c r="O16" s="1287"/>
      <c r="P16" s="1287"/>
      <c r="Q16" s="1287"/>
      <c r="R16" s="1287"/>
      <c r="S16" s="1287"/>
      <c r="T16" s="1287"/>
      <c r="U16" s="1287"/>
      <c r="V16" s="1287"/>
      <c r="W16" s="1287"/>
      <c r="X16" s="1287"/>
      <c r="Y16" s="494"/>
      <c r="Z16" s="388" t="str">
        <f t="shared" si="0"/>
        <v>-</v>
      </c>
      <c r="AA16" s="388" t="str">
        <f t="shared" si="1"/>
        <v>-</v>
      </c>
      <c r="AB16" s="562">
        <f t="shared" si="2"/>
        <v>2</v>
      </c>
      <c r="AC16" s="345"/>
      <c r="AD16" s="345"/>
      <c r="AE16" s="345"/>
      <c r="AG16" s="131">
        <f>'6.PEMERIKSAAN'!$AO$63</f>
        <v>2</v>
      </c>
    </row>
    <row r="17" spans="2:53" ht="19.5" customHeight="1">
      <c r="B17" s="563"/>
      <c r="C17" s="231"/>
      <c r="D17" s="564"/>
      <c r="E17" s="239" t="s">
        <v>563</v>
      </c>
      <c r="F17" s="1371" t="s">
        <v>564</v>
      </c>
      <c r="G17" s="1287"/>
      <c r="H17" s="1287"/>
      <c r="I17" s="1287"/>
      <c r="J17" s="1287"/>
      <c r="K17" s="1287"/>
      <c r="L17" s="1287"/>
      <c r="M17" s="1287"/>
      <c r="N17" s="1287"/>
      <c r="O17" s="1287"/>
      <c r="P17" s="1287"/>
      <c r="Q17" s="1287"/>
      <c r="R17" s="1287"/>
      <c r="S17" s="1287"/>
      <c r="T17" s="1287"/>
      <c r="U17" s="1287"/>
      <c r="V17" s="1287"/>
      <c r="W17" s="1287"/>
      <c r="X17" s="1287"/>
      <c r="Y17" s="494"/>
      <c r="Z17" s="388" t="str">
        <f t="shared" si="0"/>
        <v>-</v>
      </c>
      <c r="AA17" s="388">
        <f t="shared" si="1"/>
        <v>1</v>
      </c>
      <c r="AB17" s="562" t="str">
        <f t="shared" si="2"/>
        <v>-</v>
      </c>
      <c r="AC17" s="345"/>
      <c r="AD17" s="345"/>
      <c r="AE17" s="345"/>
      <c r="AG17" s="131">
        <f>'6.PEMERIKSAAN'!$AO$75</f>
        <v>1</v>
      </c>
    </row>
    <row r="18" spans="2:53" ht="39.75" customHeight="1">
      <c r="B18" s="563"/>
      <c r="C18" s="231"/>
      <c r="D18" s="564"/>
      <c r="E18" s="565" t="s">
        <v>573</v>
      </c>
      <c r="F18" s="1371" t="s">
        <v>1075</v>
      </c>
      <c r="G18" s="1287"/>
      <c r="H18" s="1287"/>
      <c r="I18" s="1287"/>
      <c r="J18" s="1287"/>
      <c r="K18" s="1287"/>
      <c r="L18" s="1287"/>
      <c r="M18" s="1287"/>
      <c r="N18" s="1287"/>
      <c r="O18" s="1287"/>
      <c r="P18" s="1287"/>
      <c r="Q18" s="1287"/>
      <c r="R18" s="1287"/>
      <c r="S18" s="1287"/>
      <c r="T18" s="1287"/>
      <c r="U18" s="1287"/>
      <c r="V18" s="1287"/>
      <c r="W18" s="1287"/>
      <c r="X18" s="1287"/>
      <c r="Y18" s="553"/>
      <c r="Z18" s="388" t="str">
        <f t="shared" si="0"/>
        <v>-</v>
      </c>
      <c r="AA18" s="388">
        <f t="shared" si="1"/>
        <v>1</v>
      </c>
      <c r="AB18" s="562" t="str">
        <f t="shared" si="2"/>
        <v>-</v>
      </c>
      <c r="AC18" s="345"/>
      <c r="AD18" s="345"/>
      <c r="AE18" s="345"/>
      <c r="AF18" s="19"/>
      <c r="AG18" s="131">
        <f>'6.PEMERIKSAAN'!$AO$83</f>
        <v>1</v>
      </c>
      <c r="AH18" s="19"/>
      <c r="AI18" s="19"/>
      <c r="AJ18" s="19"/>
      <c r="AK18" s="19"/>
      <c r="AL18" s="19"/>
      <c r="AM18" s="19"/>
      <c r="AN18" s="19"/>
      <c r="AO18" s="19"/>
      <c r="AP18" s="19"/>
      <c r="AQ18" s="19"/>
      <c r="AR18" s="19"/>
      <c r="AS18" s="19"/>
      <c r="AT18" s="19"/>
      <c r="AU18" s="19"/>
      <c r="AV18" s="19"/>
      <c r="AW18" s="19"/>
      <c r="AX18" s="19"/>
      <c r="AY18" s="19"/>
      <c r="AZ18" s="19"/>
      <c r="BA18" s="19"/>
    </row>
    <row r="19" spans="2:53" ht="19.5" customHeight="1">
      <c r="B19" s="563"/>
      <c r="C19" s="231"/>
      <c r="D19" s="564"/>
      <c r="E19" s="566"/>
      <c r="F19" s="1440" t="s">
        <v>1076</v>
      </c>
      <c r="G19" s="1287"/>
      <c r="H19" s="1287"/>
      <c r="I19" s="1287"/>
      <c r="J19" s="1287"/>
      <c r="K19" s="1287"/>
      <c r="L19" s="1287"/>
      <c r="M19" s="1287"/>
      <c r="N19" s="1287"/>
      <c r="O19" s="1287"/>
      <c r="P19" s="1287"/>
      <c r="Q19" s="1287"/>
      <c r="R19" s="1287"/>
      <c r="S19" s="1287"/>
      <c r="T19" s="1287"/>
      <c r="U19" s="1287"/>
      <c r="V19" s="1287"/>
      <c r="W19" s="1287"/>
      <c r="X19" s="1306"/>
      <c r="Y19" s="567"/>
      <c r="Z19" s="1466">
        <f>SUM(Z13:AB18)</f>
        <v>10</v>
      </c>
      <c r="AA19" s="1287"/>
      <c r="AB19" s="1442"/>
      <c r="AC19" s="568"/>
      <c r="AD19" s="568"/>
      <c r="AE19" s="568"/>
      <c r="AF19" s="19"/>
      <c r="AG19" s="131"/>
      <c r="AH19" s="19"/>
      <c r="AI19" s="19"/>
      <c r="AJ19" s="19"/>
      <c r="AK19" s="19"/>
      <c r="AL19" s="19"/>
      <c r="AM19" s="19"/>
      <c r="AN19" s="19"/>
      <c r="AO19" s="19"/>
      <c r="AP19" s="19"/>
      <c r="AQ19" s="19"/>
      <c r="AR19" s="19"/>
      <c r="AS19" s="19"/>
      <c r="AT19" s="19"/>
      <c r="AU19" s="19"/>
      <c r="AV19" s="19"/>
      <c r="AW19" s="19"/>
      <c r="AX19" s="19"/>
      <c r="AY19" s="19"/>
      <c r="AZ19" s="19"/>
      <c r="BA19" s="19"/>
    </row>
    <row r="20" spans="2:53" ht="19.5" customHeight="1">
      <c r="B20" s="563"/>
      <c r="C20" s="231"/>
      <c r="D20" s="564"/>
      <c r="E20" s="569"/>
      <c r="F20" s="1440" t="s">
        <v>1077</v>
      </c>
      <c r="G20" s="1287"/>
      <c r="H20" s="1287"/>
      <c r="I20" s="1287"/>
      <c r="J20" s="1287"/>
      <c r="K20" s="1287"/>
      <c r="L20" s="1287"/>
      <c r="M20" s="1287"/>
      <c r="N20" s="1287"/>
      <c r="O20" s="1287"/>
      <c r="P20" s="1287"/>
      <c r="Q20" s="1287"/>
      <c r="R20" s="1287"/>
      <c r="S20" s="1287"/>
      <c r="T20" s="1287"/>
      <c r="U20" s="1287"/>
      <c r="V20" s="1287"/>
      <c r="W20" s="1287"/>
      <c r="X20" s="1306"/>
      <c r="Y20" s="570"/>
      <c r="Z20" s="1464">
        <f>Z19/12</f>
        <v>0.83333333333333337</v>
      </c>
      <c r="AA20" s="1287"/>
      <c r="AB20" s="1442"/>
      <c r="AC20" s="571"/>
      <c r="AD20" s="571"/>
      <c r="AE20" s="571"/>
      <c r="AF20" s="19"/>
      <c r="AG20" s="131"/>
      <c r="AH20" s="19"/>
      <c r="AI20" s="19"/>
      <c r="AJ20" s="19"/>
      <c r="AK20" s="19"/>
      <c r="AL20" s="19"/>
      <c r="AM20" s="19"/>
      <c r="AN20" s="19"/>
      <c r="AO20" s="19"/>
      <c r="AP20" s="19"/>
      <c r="AQ20" s="19"/>
      <c r="AR20" s="19"/>
      <c r="AS20" s="19"/>
      <c r="AT20" s="19"/>
      <c r="AU20" s="19"/>
      <c r="AV20" s="19"/>
      <c r="AW20" s="19"/>
      <c r="AX20" s="19"/>
      <c r="AY20" s="19"/>
      <c r="AZ20" s="19"/>
      <c r="BA20" s="19"/>
    </row>
    <row r="21" spans="2:53" ht="19.5" customHeight="1">
      <c r="B21" s="572"/>
      <c r="C21" s="573"/>
      <c r="D21" s="574"/>
      <c r="E21" s="575"/>
      <c r="F21" s="1437" t="s">
        <v>1078</v>
      </c>
      <c r="G21" s="1383"/>
      <c r="H21" s="1383"/>
      <c r="I21" s="1383"/>
      <c r="J21" s="1383"/>
      <c r="K21" s="1383"/>
      <c r="L21" s="1383"/>
      <c r="M21" s="1383"/>
      <c r="N21" s="1383"/>
      <c r="O21" s="1383"/>
      <c r="P21" s="1383"/>
      <c r="Q21" s="1383"/>
      <c r="R21" s="1383"/>
      <c r="S21" s="1383"/>
      <c r="T21" s="1383"/>
      <c r="U21" s="1383"/>
      <c r="V21" s="1383"/>
      <c r="W21" s="1383"/>
      <c r="X21" s="1438"/>
      <c r="Y21" s="576"/>
      <c r="Z21" s="1465">
        <f>IF(Z20&gt;=76%,4,IF(Z20&gt;=51%,3,IF(Z20&gt;26%,2,IF(Z20&lt;=25%,1,"'-'"))))</f>
        <v>4</v>
      </c>
      <c r="AA21" s="1383"/>
      <c r="AB21" s="1445"/>
      <c r="AC21" s="568"/>
      <c r="AD21" s="568"/>
      <c r="AE21" s="568"/>
      <c r="AF21" s="19"/>
      <c r="AG21" s="131"/>
      <c r="AH21" s="19"/>
      <c r="AI21" s="19"/>
      <c r="AJ21" s="19"/>
      <c r="AK21" s="19"/>
      <c r="AL21" s="19"/>
      <c r="AM21" s="19"/>
      <c r="AN21" s="19"/>
      <c r="AO21" s="19"/>
      <c r="AP21" s="19"/>
      <c r="AQ21" s="19"/>
      <c r="AR21" s="19"/>
      <c r="AS21" s="19"/>
      <c r="AT21" s="19"/>
      <c r="AU21" s="19"/>
      <c r="AV21" s="19"/>
      <c r="AW21" s="19"/>
      <c r="AX21" s="19"/>
      <c r="AY21" s="19"/>
      <c r="AZ21" s="19"/>
      <c r="BA21" s="19"/>
    </row>
    <row r="22" spans="2:53" ht="39.75" customHeight="1">
      <c r="B22" s="577">
        <v>2</v>
      </c>
      <c r="C22" s="1434" t="s">
        <v>579</v>
      </c>
      <c r="D22" s="1435"/>
      <c r="E22" s="388" t="s">
        <v>580</v>
      </c>
      <c r="F22" s="1372" t="s">
        <v>581</v>
      </c>
      <c r="G22" s="1312"/>
      <c r="H22" s="1312"/>
      <c r="I22" s="1312"/>
      <c r="J22" s="1312"/>
      <c r="K22" s="1312"/>
      <c r="L22" s="1312"/>
      <c r="M22" s="1312"/>
      <c r="N22" s="1312"/>
      <c r="O22" s="1312"/>
      <c r="P22" s="1312"/>
      <c r="Q22" s="1312"/>
      <c r="R22" s="1312"/>
      <c r="S22" s="1312"/>
      <c r="T22" s="1312"/>
      <c r="U22" s="1312"/>
      <c r="V22" s="1312"/>
      <c r="W22" s="1312"/>
      <c r="X22" s="1312"/>
      <c r="Y22" s="561"/>
      <c r="Z22" s="388" t="str">
        <f t="shared" ref="Z22:Z27" si="3">IF(AG22=0,0,"-")</f>
        <v>-</v>
      </c>
      <c r="AA22" s="388" t="str">
        <f t="shared" ref="AA22:AA27" si="4">IF(AG22=1,1,"-")</f>
        <v>-</v>
      </c>
      <c r="AB22" s="562">
        <f t="shared" ref="AB22:AB27" si="5">IF(AG22=2,2,"-")</f>
        <v>2</v>
      </c>
      <c r="AC22" s="345"/>
      <c r="AD22" s="345"/>
      <c r="AE22" s="345"/>
      <c r="AF22" s="19"/>
      <c r="AG22" s="131">
        <f>'6.PEMERIKSAAN'!$AO$95</f>
        <v>2</v>
      </c>
      <c r="AH22" s="19"/>
      <c r="AI22" s="19"/>
      <c r="AJ22" s="19"/>
      <c r="AK22" s="19"/>
      <c r="AL22" s="19"/>
      <c r="AM22" s="19"/>
      <c r="AN22" s="19"/>
      <c r="AO22" s="19"/>
      <c r="AP22" s="19"/>
      <c r="AQ22" s="19"/>
      <c r="AR22" s="19"/>
      <c r="AS22" s="19"/>
      <c r="AT22" s="19"/>
      <c r="AU22" s="19"/>
      <c r="AV22" s="19"/>
      <c r="AW22" s="19"/>
      <c r="AX22" s="19"/>
      <c r="AY22" s="19"/>
      <c r="AZ22" s="19"/>
      <c r="BA22" s="19"/>
    </row>
    <row r="23" spans="2:53" ht="39.75" customHeight="1">
      <c r="B23" s="563"/>
      <c r="C23" s="1425"/>
      <c r="D23" s="1385"/>
      <c r="E23" s="239" t="s">
        <v>592</v>
      </c>
      <c r="F23" s="1371" t="s">
        <v>593</v>
      </c>
      <c r="G23" s="1287"/>
      <c r="H23" s="1287"/>
      <c r="I23" s="1287"/>
      <c r="J23" s="1287"/>
      <c r="K23" s="1287"/>
      <c r="L23" s="1287"/>
      <c r="M23" s="1287"/>
      <c r="N23" s="1287"/>
      <c r="O23" s="1287"/>
      <c r="P23" s="1287"/>
      <c r="Q23" s="1287"/>
      <c r="R23" s="1287"/>
      <c r="S23" s="1287"/>
      <c r="T23" s="1287"/>
      <c r="U23" s="1287"/>
      <c r="V23" s="1287"/>
      <c r="W23" s="1287"/>
      <c r="X23" s="1287"/>
      <c r="Y23" s="494"/>
      <c r="Z23" s="388" t="str">
        <f t="shared" si="3"/>
        <v>-</v>
      </c>
      <c r="AA23" s="388" t="str">
        <f t="shared" si="4"/>
        <v>-</v>
      </c>
      <c r="AB23" s="562">
        <f t="shared" si="5"/>
        <v>2</v>
      </c>
      <c r="AC23" s="345"/>
      <c r="AD23" s="345"/>
      <c r="AE23" s="345"/>
      <c r="AF23" s="19"/>
      <c r="AG23" s="131">
        <f>'6.PEMERIKSAAN'!$AO$106</f>
        <v>2</v>
      </c>
      <c r="AH23" s="19"/>
      <c r="AI23" s="19"/>
      <c r="AJ23" s="19"/>
      <c r="AK23" s="19"/>
      <c r="AL23" s="19"/>
      <c r="AM23" s="19"/>
      <c r="AN23" s="19"/>
      <c r="AO23" s="19"/>
      <c r="AP23" s="19"/>
      <c r="AQ23" s="19"/>
      <c r="AR23" s="19"/>
      <c r="AS23" s="19"/>
      <c r="AT23" s="19"/>
      <c r="AU23" s="19"/>
      <c r="AV23" s="19"/>
      <c r="AW23" s="19"/>
      <c r="AX23" s="19"/>
      <c r="AY23" s="19"/>
      <c r="AZ23" s="19"/>
      <c r="BA23" s="19"/>
    </row>
    <row r="24" spans="2:53" ht="30" customHeight="1">
      <c r="B24" s="563"/>
      <c r="C24" s="1425"/>
      <c r="D24" s="1385"/>
      <c r="E24" s="239" t="s">
        <v>600</v>
      </c>
      <c r="F24" s="1371" t="s">
        <v>601</v>
      </c>
      <c r="G24" s="1287"/>
      <c r="H24" s="1287"/>
      <c r="I24" s="1287"/>
      <c r="J24" s="1287"/>
      <c r="K24" s="1287"/>
      <c r="L24" s="1287"/>
      <c r="M24" s="1287"/>
      <c r="N24" s="1287"/>
      <c r="O24" s="1287"/>
      <c r="P24" s="1287"/>
      <c r="Q24" s="1287"/>
      <c r="R24" s="1287"/>
      <c r="S24" s="1287"/>
      <c r="T24" s="1287"/>
      <c r="U24" s="1287"/>
      <c r="V24" s="1287"/>
      <c r="W24" s="1287"/>
      <c r="X24" s="1287"/>
      <c r="Y24" s="494"/>
      <c r="Z24" s="388" t="str">
        <f t="shared" si="3"/>
        <v>-</v>
      </c>
      <c r="AA24" s="388">
        <f t="shared" si="4"/>
        <v>1</v>
      </c>
      <c r="AB24" s="562" t="str">
        <f t="shared" si="5"/>
        <v>-</v>
      </c>
      <c r="AC24" s="345"/>
      <c r="AD24" s="345"/>
      <c r="AE24" s="345"/>
      <c r="AF24" s="19"/>
      <c r="AG24" s="131">
        <f>'6.PEMERIKSAAN'!$AO$113</f>
        <v>1</v>
      </c>
      <c r="AH24" s="19"/>
      <c r="AI24" s="19"/>
      <c r="AJ24" s="19"/>
      <c r="AK24" s="19"/>
      <c r="AL24" s="19"/>
      <c r="AM24" s="19"/>
      <c r="AN24" s="19"/>
      <c r="AO24" s="19"/>
      <c r="AP24" s="19"/>
      <c r="AQ24" s="19"/>
      <c r="AR24" s="19"/>
      <c r="AS24" s="19"/>
      <c r="AT24" s="19"/>
      <c r="AU24" s="19"/>
      <c r="AV24" s="19"/>
      <c r="AW24" s="19"/>
      <c r="AX24" s="19"/>
      <c r="AY24" s="19"/>
      <c r="AZ24" s="19"/>
      <c r="BA24" s="19"/>
    </row>
    <row r="25" spans="2:53" ht="19.5" customHeight="1">
      <c r="B25" s="563"/>
      <c r="C25" s="231"/>
      <c r="D25" s="564"/>
      <c r="E25" s="239" t="s">
        <v>606</v>
      </c>
      <c r="F25" s="1371" t="s">
        <v>607</v>
      </c>
      <c r="G25" s="1287"/>
      <c r="H25" s="1287"/>
      <c r="I25" s="1287"/>
      <c r="J25" s="1287"/>
      <c r="K25" s="1287"/>
      <c r="L25" s="1287"/>
      <c r="M25" s="1287"/>
      <c r="N25" s="1287"/>
      <c r="O25" s="1287"/>
      <c r="P25" s="1287"/>
      <c r="Q25" s="1287"/>
      <c r="R25" s="1287"/>
      <c r="S25" s="1287"/>
      <c r="T25" s="1287"/>
      <c r="U25" s="1287"/>
      <c r="V25" s="1287"/>
      <c r="W25" s="1287"/>
      <c r="X25" s="1287"/>
      <c r="Y25" s="494"/>
      <c r="Z25" s="388" t="str">
        <f t="shared" si="3"/>
        <v>-</v>
      </c>
      <c r="AA25" s="388" t="str">
        <f t="shared" si="4"/>
        <v>-</v>
      </c>
      <c r="AB25" s="562">
        <f t="shared" si="5"/>
        <v>2</v>
      </c>
      <c r="AC25" s="345"/>
      <c r="AD25" s="345"/>
      <c r="AE25" s="345"/>
      <c r="AF25" s="19"/>
      <c r="AG25" s="131">
        <f>'6.PEMERIKSAAN'!$AO$122</f>
        <v>2</v>
      </c>
      <c r="AH25" s="19"/>
      <c r="AI25" s="19"/>
      <c r="AJ25" s="19"/>
      <c r="AK25" s="19"/>
      <c r="AL25" s="19"/>
      <c r="AM25" s="19"/>
      <c r="AN25" s="19"/>
      <c r="AO25" s="19"/>
      <c r="AP25" s="19"/>
      <c r="AQ25" s="19"/>
      <c r="AR25" s="19"/>
      <c r="AS25" s="19"/>
      <c r="AT25" s="19"/>
      <c r="AU25" s="19"/>
      <c r="AV25" s="19"/>
      <c r="AW25" s="19"/>
      <c r="AX25" s="19"/>
      <c r="AY25" s="19"/>
      <c r="AZ25" s="19"/>
      <c r="BA25" s="19"/>
    </row>
    <row r="26" spans="2:53" ht="31.5" customHeight="1">
      <c r="B26" s="563"/>
      <c r="C26" s="231"/>
      <c r="D26" s="564"/>
      <c r="E26" s="239" t="s">
        <v>613</v>
      </c>
      <c r="F26" s="1371" t="s">
        <v>614</v>
      </c>
      <c r="G26" s="1287"/>
      <c r="H26" s="1287"/>
      <c r="I26" s="1287"/>
      <c r="J26" s="1287"/>
      <c r="K26" s="1287"/>
      <c r="L26" s="1287"/>
      <c r="M26" s="1287"/>
      <c r="N26" s="1287"/>
      <c r="O26" s="1287"/>
      <c r="P26" s="1287"/>
      <c r="Q26" s="1287"/>
      <c r="R26" s="1287"/>
      <c r="S26" s="1287"/>
      <c r="T26" s="1287"/>
      <c r="U26" s="1287"/>
      <c r="V26" s="1287"/>
      <c r="W26" s="1287"/>
      <c r="X26" s="1287"/>
      <c r="Y26" s="494"/>
      <c r="Z26" s="388" t="str">
        <f t="shared" si="3"/>
        <v>-</v>
      </c>
      <c r="AA26" s="388">
        <f t="shared" si="4"/>
        <v>1</v>
      </c>
      <c r="AB26" s="562" t="str">
        <f t="shared" si="5"/>
        <v>-</v>
      </c>
      <c r="AC26" s="345"/>
      <c r="AD26" s="345"/>
      <c r="AE26" s="345"/>
      <c r="AF26" s="19"/>
      <c r="AG26" s="131">
        <f>'6.PEMERIKSAAN'!$AO$128</f>
        <v>1</v>
      </c>
      <c r="AH26" s="19"/>
      <c r="AI26" s="19"/>
      <c r="AJ26" s="19"/>
      <c r="AK26" s="19"/>
      <c r="AL26" s="19"/>
      <c r="AM26" s="19"/>
      <c r="AN26" s="19"/>
      <c r="AO26" s="19"/>
      <c r="AP26" s="19"/>
      <c r="AQ26" s="19"/>
      <c r="AR26" s="19"/>
      <c r="AS26" s="19"/>
      <c r="AT26" s="19"/>
      <c r="AU26" s="19"/>
      <c r="AV26" s="19"/>
      <c r="AW26" s="19"/>
      <c r="AX26" s="19"/>
      <c r="AY26" s="19"/>
      <c r="AZ26" s="19"/>
      <c r="BA26" s="19"/>
    </row>
    <row r="27" spans="2:53" ht="39.75" customHeight="1">
      <c r="B27" s="563"/>
      <c r="C27" s="231"/>
      <c r="D27" s="564"/>
      <c r="E27" s="239" t="s">
        <v>617</v>
      </c>
      <c r="F27" s="1371" t="s">
        <v>1079</v>
      </c>
      <c r="G27" s="1287"/>
      <c r="H27" s="1287"/>
      <c r="I27" s="1287"/>
      <c r="J27" s="1287"/>
      <c r="K27" s="1287"/>
      <c r="L27" s="1287"/>
      <c r="M27" s="1287"/>
      <c r="N27" s="1287"/>
      <c r="O27" s="1287"/>
      <c r="P27" s="1287"/>
      <c r="Q27" s="1287"/>
      <c r="R27" s="1287"/>
      <c r="S27" s="1287"/>
      <c r="T27" s="1287"/>
      <c r="U27" s="1287"/>
      <c r="V27" s="1287"/>
      <c r="W27" s="1287"/>
      <c r="X27" s="1287"/>
      <c r="Y27" s="553"/>
      <c r="Z27" s="388" t="str">
        <f t="shared" si="3"/>
        <v>-</v>
      </c>
      <c r="AA27" s="388">
        <f t="shared" si="4"/>
        <v>1</v>
      </c>
      <c r="AB27" s="562" t="str">
        <f t="shared" si="5"/>
        <v>-</v>
      </c>
      <c r="AC27" s="345"/>
      <c r="AD27" s="345"/>
      <c r="AE27" s="345"/>
      <c r="AF27" s="19"/>
      <c r="AG27" s="578">
        <f>'6.PEMERIKSAAN'!$AO$137</f>
        <v>1</v>
      </c>
      <c r="AH27" s="19"/>
      <c r="AI27" s="19"/>
      <c r="AJ27" s="19"/>
      <c r="AK27" s="19"/>
      <c r="AL27" s="19"/>
      <c r="AM27" s="19"/>
      <c r="AN27" s="19"/>
      <c r="AO27" s="19"/>
      <c r="AP27" s="19"/>
      <c r="AQ27" s="19"/>
      <c r="AR27" s="19"/>
      <c r="AS27" s="19"/>
      <c r="AT27" s="19"/>
      <c r="AU27" s="19"/>
      <c r="AV27" s="19"/>
      <c r="AW27" s="19"/>
      <c r="AX27" s="19"/>
      <c r="AY27" s="19"/>
      <c r="AZ27" s="19"/>
      <c r="BA27" s="19"/>
    </row>
    <row r="28" spans="2:53" ht="19.5" customHeight="1">
      <c r="B28" s="563"/>
      <c r="C28" s="231"/>
      <c r="D28" s="564"/>
      <c r="E28" s="569"/>
      <c r="F28" s="1448" t="s">
        <v>1076</v>
      </c>
      <c r="G28" s="1449"/>
      <c r="H28" s="1449"/>
      <c r="I28" s="1449"/>
      <c r="J28" s="1449"/>
      <c r="K28" s="1449"/>
      <c r="L28" s="1449"/>
      <c r="M28" s="1449"/>
      <c r="N28" s="1449"/>
      <c r="O28" s="1449"/>
      <c r="P28" s="1449"/>
      <c r="Q28" s="1449"/>
      <c r="R28" s="1449"/>
      <c r="S28" s="1449"/>
      <c r="T28" s="1449"/>
      <c r="U28" s="1449"/>
      <c r="V28" s="1449"/>
      <c r="W28" s="1449"/>
      <c r="X28" s="1450"/>
      <c r="Y28" s="567"/>
      <c r="Z28" s="1466">
        <f>SUM(Z22:AB27)</f>
        <v>9</v>
      </c>
      <c r="AA28" s="1287"/>
      <c r="AB28" s="1442"/>
      <c r="AC28" s="568"/>
      <c r="AD28" s="568"/>
      <c r="AE28" s="568"/>
      <c r="AF28" s="19"/>
      <c r="AG28" s="131"/>
      <c r="AH28" s="19"/>
      <c r="AI28" s="19"/>
      <c r="AJ28" s="19"/>
      <c r="AK28" s="19"/>
      <c r="AL28" s="19"/>
      <c r="AM28" s="19"/>
      <c r="AN28" s="19"/>
      <c r="AO28" s="19"/>
      <c r="AP28" s="19"/>
      <c r="AQ28" s="19"/>
      <c r="AR28" s="19"/>
      <c r="AS28" s="19"/>
      <c r="AT28" s="19"/>
      <c r="AU28" s="19"/>
      <c r="AV28" s="19"/>
      <c r="AW28" s="19"/>
      <c r="AX28" s="19"/>
      <c r="AY28" s="19"/>
      <c r="AZ28" s="19"/>
      <c r="BA28" s="19"/>
    </row>
    <row r="29" spans="2:53" ht="19.5" customHeight="1">
      <c r="B29" s="563"/>
      <c r="C29" s="231"/>
      <c r="D29" s="564"/>
      <c r="E29" s="569"/>
      <c r="F29" s="1440" t="s">
        <v>1077</v>
      </c>
      <c r="G29" s="1287"/>
      <c r="H29" s="1287"/>
      <c r="I29" s="1287"/>
      <c r="J29" s="1287"/>
      <c r="K29" s="1287"/>
      <c r="L29" s="1287"/>
      <c r="M29" s="1287"/>
      <c r="N29" s="1287"/>
      <c r="O29" s="1287"/>
      <c r="P29" s="1287"/>
      <c r="Q29" s="1287"/>
      <c r="R29" s="1287"/>
      <c r="S29" s="1287"/>
      <c r="T29" s="1287"/>
      <c r="U29" s="1287"/>
      <c r="V29" s="1287"/>
      <c r="W29" s="1287"/>
      <c r="X29" s="1306"/>
      <c r="Y29" s="570"/>
      <c r="Z29" s="1464">
        <f>Z28/12</f>
        <v>0.75</v>
      </c>
      <c r="AA29" s="1287"/>
      <c r="AB29" s="1442"/>
      <c r="AC29" s="571"/>
      <c r="AD29" s="571"/>
      <c r="AE29" s="571"/>
      <c r="AF29" s="19"/>
      <c r="AG29" s="131"/>
      <c r="AH29" s="19"/>
      <c r="AI29" s="19"/>
      <c r="AJ29" s="19"/>
      <c r="AK29" s="19"/>
      <c r="AL29" s="19"/>
      <c r="AM29" s="19"/>
      <c r="AN29" s="19"/>
      <c r="AO29" s="19"/>
      <c r="AP29" s="19"/>
      <c r="AQ29" s="19"/>
      <c r="AR29" s="19"/>
      <c r="AS29" s="19"/>
      <c r="AT29" s="19"/>
      <c r="AU29" s="19"/>
      <c r="AV29" s="19"/>
      <c r="AW29" s="19"/>
      <c r="AX29" s="19"/>
      <c r="AY29" s="19"/>
      <c r="AZ29" s="19"/>
      <c r="BA29" s="19"/>
    </row>
    <row r="30" spans="2:53" ht="19.5" customHeight="1">
      <c r="B30" s="572"/>
      <c r="C30" s="231"/>
      <c r="D30" s="564"/>
      <c r="E30" s="569"/>
      <c r="F30" s="1437" t="s">
        <v>1078</v>
      </c>
      <c r="G30" s="1383"/>
      <c r="H30" s="1383"/>
      <c r="I30" s="1383"/>
      <c r="J30" s="1383"/>
      <c r="K30" s="1383"/>
      <c r="L30" s="1383"/>
      <c r="M30" s="1383"/>
      <c r="N30" s="1383"/>
      <c r="O30" s="1383"/>
      <c r="P30" s="1383"/>
      <c r="Q30" s="1383"/>
      <c r="R30" s="1383"/>
      <c r="S30" s="1383"/>
      <c r="T30" s="1383"/>
      <c r="U30" s="1383"/>
      <c r="V30" s="1383"/>
      <c r="W30" s="1383"/>
      <c r="X30" s="1438"/>
      <c r="Y30" s="570"/>
      <c r="Z30" s="1465">
        <f>IF(Z29&gt;=76%,4,IF(Z29&gt;=51%,3,IF(Z29&gt;26%,2,IF(Z29&lt;=25%,1,"'-'"))))</f>
        <v>3</v>
      </c>
      <c r="AA30" s="1383"/>
      <c r="AB30" s="1445"/>
      <c r="AC30" s="568"/>
      <c r="AD30" s="568"/>
      <c r="AE30" s="568"/>
      <c r="AF30" s="19"/>
      <c r="AG30" s="131"/>
      <c r="AH30" s="19"/>
      <c r="AI30" s="19"/>
      <c r="AJ30" s="19"/>
      <c r="AK30" s="19"/>
      <c r="AL30" s="19"/>
      <c r="AM30" s="19"/>
      <c r="AN30" s="19"/>
      <c r="AO30" s="19"/>
      <c r="AP30" s="19"/>
      <c r="AQ30" s="19"/>
      <c r="AR30" s="19"/>
      <c r="AS30" s="19"/>
      <c r="AT30" s="19"/>
      <c r="AU30" s="19"/>
      <c r="AV30" s="19"/>
      <c r="AW30" s="19"/>
      <c r="AX30" s="19"/>
      <c r="AY30" s="19"/>
      <c r="AZ30" s="19"/>
      <c r="BA30" s="19"/>
    </row>
    <row r="31" spans="2:53" ht="21.75" customHeight="1">
      <c r="B31" s="563">
        <v>3</v>
      </c>
      <c r="C31" s="1434" t="s">
        <v>1080</v>
      </c>
      <c r="D31" s="1435"/>
      <c r="E31" s="579" t="s">
        <v>624</v>
      </c>
      <c r="F31" s="1439" t="s">
        <v>1081</v>
      </c>
      <c r="G31" s="1395"/>
      <c r="H31" s="1395"/>
      <c r="I31" s="1395"/>
      <c r="J31" s="1395"/>
      <c r="K31" s="1395"/>
      <c r="L31" s="1395"/>
      <c r="M31" s="1395"/>
      <c r="N31" s="1395"/>
      <c r="O31" s="1395"/>
      <c r="P31" s="1395"/>
      <c r="Q31" s="1395"/>
      <c r="R31" s="1395"/>
      <c r="S31" s="1395"/>
      <c r="T31" s="1395"/>
      <c r="U31" s="1395"/>
      <c r="V31" s="1395"/>
      <c r="W31" s="1395"/>
      <c r="X31" s="1395"/>
      <c r="Y31" s="580"/>
      <c r="Z31" s="388" t="str">
        <f t="shared" ref="Z31:Z34" si="6">IF(AG31=0,0,"-")</f>
        <v>-</v>
      </c>
      <c r="AA31" s="388" t="str">
        <f t="shared" ref="AA31:AA34" si="7">IF(AG31=1,1,"-")</f>
        <v>-</v>
      </c>
      <c r="AB31" s="562">
        <f t="shared" ref="AB31:AB34" si="8">IF(AG31=2,2,"-")</f>
        <v>2</v>
      </c>
      <c r="AC31" s="345"/>
      <c r="AD31" s="345"/>
      <c r="AE31" s="345"/>
      <c r="AF31" s="19"/>
      <c r="AG31" s="131">
        <f>'6.PEMERIKSAAN'!$AO$151</f>
        <v>2</v>
      </c>
      <c r="AH31" s="19"/>
      <c r="AI31" s="19"/>
      <c r="AJ31" s="19"/>
      <c r="AK31" s="19"/>
      <c r="AL31" s="19"/>
      <c r="AM31" s="19"/>
      <c r="AN31" s="19"/>
      <c r="AO31" s="19"/>
      <c r="AP31" s="19"/>
      <c r="AQ31" s="19"/>
      <c r="AR31" s="19"/>
      <c r="AS31" s="19"/>
      <c r="AT31" s="19"/>
      <c r="AU31" s="19"/>
      <c r="AV31" s="19"/>
      <c r="AW31" s="19"/>
      <c r="AX31" s="19"/>
      <c r="AY31" s="19"/>
      <c r="AZ31" s="19"/>
      <c r="BA31" s="19"/>
    </row>
    <row r="32" spans="2:53" ht="39.75" customHeight="1">
      <c r="B32" s="563"/>
      <c r="C32" s="1425"/>
      <c r="D32" s="1385"/>
      <c r="E32" s="239" t="s">
        <v>641</v>
      </c>
      <c r="F32" s="1371" t="s">
        <v>1082</v>
      </c>
      <c r="G32" s="1287"/>
      <c r="H32" s="1287"/>
      <c r="I32" s="1287"/>
      <c r="J32" s="1287"/>
      <c r="K32" s="1287"/>
      <c r="L32" s="1287"/>
      <c r="M32" s="1287"/>
      <c r="N32" s="1287"/>
      <c r="O32" s="1287"/>
      <c r="P32" s="1287"/>
      <c r="Q32" s="1287"/>
      <c r="R32" s="1287"/>
      <c r="S32" s="1287"/>
      <c r="T32" s="1287"/>
      <c r="U32" s="1287"/>
      <c r="V32" s="1287"/>
      <c r="W32" s="1287"/>
      <c r="X32" s="1287"/>
      <c r="Y32" s="494"/>
      <c r="Z32" s="388" t="str">
        <f t="shared" si="6"/>
        <v>-</v>
      </c>
      <c r="AA32" s="388" t="str">
        <f t="shared" si="7"/>
        <v>-</v>
      </c>
      <c r="AB32" s="562">
        <f t="shared" si="8"/>
        <v>2</v>
      </c>
      <c r="AC32" s="345"/>
      <c r="AD32" s="345"/>
      <c r="AE32" s="345"/>
      <c r="AF32" s="19"/>
      <c r="AG32" s="131">
        <f>'6.PEMERIKSAAN'!$AO$161</f>
        <v>2</v>
      </c>
      <c r="AH32" s="19"/>
      <c r="AI32" s="19"/>
      <c r="AJ32" s="19"/>
      <c r="AK32" s="19"/>
      <c r="AL32" s="19"/>
      <c r="AM32" s="19"/>
      <c r="AN32" s="19"/>
      <c r="AO32" s="19"/>
      <c r="AP32" s="19"/>
      <c r="AQ32" s="19"/>
      <c r="AR32" s="19"/>
      <c r="AS32" s="19"/>
      <c r="AT32" s="19"/>
      <c r="AU32" s="19"/>
      <c r="AV32" s="19"/>
      <c r="AW32" s="19"/>
      <c r="AX32" s="19"/>
      <c r="AY32" s="19"/>
      <c r="AZ32" s="19"/>
      <c r="BA32" s="19"/>
    </row>
    <row r="33" spans="2:53" ht="21.75" customHeight="1">
      <c r="B33" s="563"/>
      <c r="C33" s="231"/>
      <c r="D33" s="564"/>
      <c r="E33" s="239" t="s">
        <v>649</v>
      </c>
      <c r="F33" s="1371" t="s">
        <v>1083</v>
      </c>
      <c r="G33" s="1287"/>
      <c r="H33" s="1287"/>
      <c r="I33" s="1287"/>
      <c r="J33" s="1287"/>
      <c r="K33" s="1287"/>
      <c r="L33" s="1287"/>
      <c r="M33" s="1287"/>
      <c r="N33" s="1287"/>
      <c r="O33" s="1287"/>
      <c r="P33" s="1287"/>
      <c r="Q33" s="1287"/>
      <c r="R33" s="1287"/>
      <c r="S33" s="1287"/>
      <c r="T33" s="1287"/>
      <c r="U33" s="1287"/>
      <c r="V33" s="1287"/>
      <c r="W33" s="1287"/>
      <c r="X33" s="1287"/>
      <c r="Y33" s="494"/>
      <c r="Z33" s="388" t="str">
        <f t="shared" si="6"/>
        <v>-</v>
      </c>
      <c r="AA33" s="388" t="str">
        <f t="shared" si="7"/>
        <v>-</v>
      </c>
      <c r="AB33" s="562">
        <f t="shared" si="8"/>
        <v>2</v>
      </c>
      <c r="AC33" s="345"/>
      <c r="AD33" s="345"/>
      <c r="AE33" s="345"/>
      <c r="AF33" s="19"/>
      <c r="AG33" s="131">
        <f>'6.PEMERIKSAAN'!$AO$169</f>
        <v>2</v>
      </c>
      <c r="AH33" s="19"/>
      <c r="AI33" s="19"/>
      <c r="AJ33" s="19"/>
      <c r="AK33" s="19"/>
      <c r="AL33" s="19"/>
      <c r="AM33" s="19"/>
      <c r="AN33" s="19"/>
      <c r="AO33" s="19"/>
      <c r="AP33" s="19"/>
      <c r="AQ33" s="19"/>
      <c r="AR33" s="19"/>
      <c r="AS33" s="19"/>
      <c r="AT33" s="19"/>
      <c r="AU33" s="19"/>
      <c r="AV33" s="19"/>
      <c r="AW33" s="19"/>
      <c r="AX33" s="19"/>
      <c r="AY33" s="19"/>
      <c r="AZ33" s="19"/>
      <c r="BA33" s="19"/>
    </row>
    <row r="34" spans="2:53" ht="39.75" customHeight="1">
      <c r="B34" s="563"/>
      <c r="C34" s="231"/>
      <c r="D34" s="564"/>
      <c r="E34" s="239" t="s">
        <v>655</v>
      </c>
      <c r="F34" s="1371" t="s">
        <v>1084</v>
      </c>
      <c r="G34" s="1287"/>
      <c r="H34" s="1287"/>
      <c r="I34" s="1287"/>
      <c r="J34" s="1287"/>
      <c r="K34" s="1287"/>
      <c r="L34" s="1287"/>
      <c r="M34" s="1287"/>
      <c r="N34" s="1287"/>
      <c r="O34" s="1287"/>
      <c r="P34" s="1287"/>
      <c r="Q34" s="1287"/>
      <c r="R34" s="1287"/>
      <c r="S34" s="1287"/>
      <c r="T34" s="1287"/>
      <c r="U34" s="1287"/>
      <c r="V34" s="1287"/>
      <c r="W34" s="1287"/>
      <c r="X34" s="1287"/>
      <c r="Y34" s="553"/>
      <c r="Z34" s="388" t="str">
        <f t="shared" si="6"/>
        <v>-</v>
      </c>
      <c r="AA34" s="388">
        <f t="shared" si="7"/>
        <v>1</v>
      </c>
      <c r="AB34" s="562" t="str">
        <f t="shared" si="8"/>
        <v>-</v>
      </c>
      <c r="AC34" s="345"/>
      <c r="AD34" s="345"/>
      <c r="AE34" s="345"/>
      <c r="AF34" s="19"/>
      <c r="AG34" s="131">
        <f>'6.PEMERIKSAAN'!$AO$178</f>
        <v>1</v>
      </c>
      <c r="AH34" s="19"/>
      <c r="AI34" s="19"/>
      <c r="AJ34" s="19"/>
      <c r="AK34" s="19"/>
      <c r="AL34" s="19"/>
      <c r="AM34" s="19"/>
      <c r="AN34" s="19"/>
      <c r="AO34" s="19"/>
      <c r="AP34" s="19"/>
      <c r="AQ34" s="19"/>
      <c r="AR34" s="19"/>
      <c r="AS34" s="19"/>
      <c r="AT34" s="19"/>
      <c r="AU34" s="19"/>
      <c r="AV34" s="19"/>
      <c r="AW34" s="19"/>
      <c r="AX34" s="19"/>
      <c r="AY34" s="19"/>
      <c r="AZ34" s="19"/>
      <c r="BA34" s="19"/>
    </row>
    <row r="35" spans="2:53" ht="19.5" customHeight="1">
      <c r="B35" s="563"/>
      <c r="C35" s="231"/>
      <c r="D35" s="564"/>
      <c r="E35" s="569"/>
      <c r="F35" s="1448" t="s">
        <v>1076</v>
      </c>
      <c r="G35" s="1449"/>
      <c r="H35" s="1449"/>
      <c r="I35" s="1449"/>
      <c r="J35" s="1449"/>
      <c r="K35" s="1449"/>
      <c r="L35" s="1449"/>
      <c r="M35" s="1449"/>
      <c r="N35" s="1449"/>
      <c r="O35" s="1449"/>
      <c r="P35" s="1449"/>
      <c r="Q35" s="1449"/>
      <c r="R35" s="1449"/>
      <c r="S35" s="1449"/>
      <c r="T35" s="1449"/>
      <c r="U35" s="1449"/>
      <c r="V35" s="1449"/>
      <c r="W35" s="1449"/>
      <c r="X35" s="1450"/>
      <c r="Y35" s="567"/>
      <c r="Z35" s="1466">
        <f>SUM(Z31:AB34)</f>
        <v>7</v>
      </c>
      <c r="AA35" s="1287"/>
      <c r="AB35" s="1442"/>
      <c r="AC35" s="568"/>
      <c r="AD35" s="568"/>
      <c r="AE35" s="568"/>
      <c r="AF35" s="19"/>
      <c r="AG35" s="131"/>
      <c r="AH35" s="19"/>
      <c r="AI35" s="19"/>
      <c r="AJ35" s="19"/>
      <c r="AK35" s="19"/>
      <c r="AL35" s="19"/>
      <c r="AM35" s="19"/>
      <c r="AN35" s="19"/>
      <c r="AO35" s="19"/>
      <c r="AP35" s="19"/>
      <c r="AQ35" s="19"/>
      <c r="AR35" s="19"/>
      <c r="AS35" s="19"/>
      <c r="AT35" s="19"/>
      <c r="AU35" s="19"/>
      <c r="AV35" s="19"/>
      <c r="AW35" s="19"/>
      <c r="AX35" s="19"/>
      <c r="AY35" s="19"/>
      <c r="AZ35" s="19"/>
      <c r="BA35" s="19"/>
    </row>
    <row r="36" spans="2:53" ht="19.5" customHeight="1">
      <c r="B36" s="563"/>
      <c r="C36" s="231"/>
      <c r="D36" s="564"/>
      <c r="E36" s="569"/>
      <c r="F36" s="1440" t="s">
        <v>1077</v>
      </c>
      <c r="G36" s="1287"/>
      <c r="H36" s="1287"/>
      <c r="I36" s="1287"/>
      <c r="J36" s="1287"/>
      <c r="K36" s="1287"/>
      <c r="L36" s="1287"/>
      <c r="M36" s="1287"/>
      <c r="N36" s="1287"/>
      <c r="O36" s="1287"/>
      <c r="P36" s="1287"/>
      <c r="Q36" s="1287"/>
      <c r="R36" s="1287"/>
      <c r="S36" s="1287"/>
      <c r="T36" s="1287"/>
      <c r="U36" s="1287"/>
      <c r="V36" s="1287"/>
      <c r="W36" s="1287"/>
      <c r="X36" s="1306"/>
      <c r="Y36" s="570"/>
      <c r="Z36" s="1464">
        <f>Z35/8</f>
        <v>0.875</v>
      </c>
      <c r="AA36" s="1287"/>
      <c r="AB36" s="1442"/>
      <c r="AC36" s="571"/>
      <c r="AD36" s="571"/>
      <c r="AE36" s="571"/>
      <c r="AF36" s="19"/>
      <c r="AG36" s="131"/>
      <c r="AH36" s="19"/>
      <c r="AI36" s="19"/>
      <c r="AJ36" s="19"/>
      <c r="AK36" s="19"/>
      <c r="AL36" s="19"/>
      <c r="AM36" s="19"/>
      <c r="AN36" s="19"/>
      <c r="AO36" s="19"/>
      <c r="AP36" s="19"/>
      <c r="AQ36" s="19"/>
      <c r="AR36" s="19"/>
      <c r="AS36" s="19"/>
      <c r="AT36" s="19"/>
      <c r="AU36" s="19"/>
      <c r="AV36" s="19"/>
      <c r="AW36" s="19"/>
      <c r="AX36" s="19"/>
      <c r="AY36" s="19"/>
      <c r="AZ36" s="19"/>
      <c r="BA36" s="19"/>
    </row>
    <row r="37" spans="2:53" ht="19.5" customHeight="1">
      <c r="B37" s="572"/>
      <c r="C37" s="573"/>
      <c r="D37" s="574"/>
      <c r="E37" s="575"/>
      <c r="F37" s="1437" t="s">
        <v>1078</v>
      </c>
      <c r="G37" s="1383"/>
      <c r="H37" s="1383"/>
      <c r="I37" s="1383"/>
      <c r="J37" s="1383"/>
      <c r="K37" s="1383"/>
      <c r="L37" s="1383"/>
      <c r="M37" s="1383"/>
      <c r="N37" s="1383"/>
      <c r="O37" s="1383"/>
      <c r="P37" s="1383"/>
      <c r="Q37" s="1383"/>
      <c r="R37" s="1383"/>
      <c r="S37" s="1383"/>
      <c r="T37" s="1383"/>
      <c r="U37" s="1383"/>
      <c r="V37" s="1383"/>
      <c r="W37" s="1383"/>
      <c r="X37" s="1438"/>
      <c r="Y37" s="576"/>
      <c r="Z37" s="1465">
        <f>IF(Z36&gt;=76%,4,IF(Z36&gt;=51%,3,IF(Z36&gt;26%,2,IF(Z36&lt;=25%,1,"'-'"))))</f>
        <v>4</v>
      </c>
      <c r="AA37" s="1383"/>
      <c r="AB37" s="1445"/>
      <c r="AC37" s="568"/>
      <c r="AD37" s="568"/>
      <c r="AE37" s="568"/>
      <c r="AF37" s="19"/>
      <c r="AG37" s="131"/>
      <c r="AH37" s="19"/>
      <c r="AI37" s="19"/>
      <c r="AJ37" s="19"/>
      <c r="AK37" s="19"/>
      <c r="AL37" s="19"/>
      <c r="AM37" s="19"/>
      <c r="AN37" s="19"/>
      <c r="AO37" s="19"/>
      <c r="AP37" s="19"/>
      <c r="AQ37" s="19"/>
      <c r="AR37" s="19"/>
      <c r="AS37" s="19"/>
      <c r="AT37" s="19"/>
      <c r="AU37" s="19"/>
      <c r="AV37" s="19"/>
      <c r="AW37" s="19"/>
      <c r="AX37" s="19"/>
      <c r="AY37" s="19"/>
      <c r="AZ37" s="19"/>
      <c r="BA37" s="19"/>
    </row>
    <row r="38" spans="2:53" ht="39.75" customHeight="1">
      <c r="B38" s="577">
        <v>4</v>
      </c>
      <c r="C38" s="1471" t="s">
        <v>662</v>
      </c>
      <c r="D38" s="1385"/>
      <c r="E38" s="388" t="s">
        <v>663</v>
      </c>
      <c r="F38" s="1372" t="s">
        <v>1085</v>
      </c>
      <c r="G38" s="1312"/>
      <c r="H38" s="1312"/>
      <c r="I38" s="1312"/>
      <c r="J38" s="1312"/>
      <c r="K38" s="1312"/>
      <c r="L38" s="1312"/>
      <c r="M38" s="1312"/>
      <c r="N38" s="1312"/>
      <c r="O38" s="1312"/>
      <c r="P38" s="1312"/>
      <c r="Q38" s="1312"/>
      <c r="R38" s="1312"/>
      <c r="S38" s="1312"/>
      <c r="T38" s="1312"/>
      <c r="U38" s="1312"/>
      <c r="V38" s="1312"/>
      <c r="W38" s="1312"/>
      <c r="X38" s="1312"/>
      <c r="Y38" s="561"/>
      <c r="Z38" s="388" t="str">
        <f t="shared" ref="Z38:Z48" si="9">IF(AG38=0,0,"-")</f>
        <v>-</v>
      </c>
      <c r="AA38" s="388">
        <f t="shared" ref="AA38:AA48" si="10">IF(AG38=1,1,"-")</f>
        <v>1</v>
      </c>
      <c r="AB38" s="562" t="str">
        <f t="shared" ref="AB38:AB48" si="11">IF(AG38=2,2,"-")</f>
        <v>-</v>
      </c>
      <c r="AC38" s="345"/>
      <c r="AD38" s="345"/>
      <c r="AE38" s="345"/>
      <c r="AF38" s="19"/>
      <c r="AG38" s="131">
        <f>'6.PEMERIKSAAN'!$AO$189</f>
        <v>1</v>
      </c>
      <c r="AH38" s="19"/>
      <c r="AI38" s="19"/>
      <c r="AJ38" s="19"/>
      <c r="AK38" s="19"/>
      <c r="AL38" s="19"/>
      <c r="AM38" s="19"/>
      <c r="AN38" s="19"/>
      <c r="AO38" s="19"/>
      <c r="AP38" s="19"/>
      <c r="AQ38" s="19"/>
      <c r="AR38" s="19"/>
      <c r="AS38" s="19"/>
      <c r="AT38" s="19"/>
      <c r="AU38" s="19"/>
      <c r="AV38" s="19"/>
      <c r="AW38" s="19"/>
      <c r="AX38" s="19"/>
      <c r="AY38" s="19"/>
      <c r="AZ38" s="19"/>
      <c r="BA38" s="19"/>
    </row>
    <row r="39" spans="2:53" ht="38.25" customHeight="1">
      <c r="B39" s="563"/>
      <c r="C39" s="1425"/>
      <c r="D39" s="1385"/>
      <c r="E39" s="239" t="s">
        <v>671</v>
      </c>
      <c r="F39" s="1371" t="s">
        <v>672</v>
      </c>
      <c r="G39" s="1287"/>
      <c r="H39" s="1287"/>
      <c r="I39" s="1287"/>
      <c r="J39" s="1287"/>
      <c r="K39" s="1287"/>
      <c r="L39" s="1287"/>
      <c r="M39" s="1287"/>
      <c r="N39" s="1287"/>
      <c r="O39" s="1287"/>
      <c r="P39" s="1287"/>
      <c r="Q39" s="1287"/>
      <c r="R39" s="1287"/>
      <c r="S39" s="1287"/>
      <c r="T39" s="1287"/>
      <c r="U39" s="1287"/>
      <c r="V39" s="1287"/>
      <c r="W39" s="1287"/>
      <c r="X39" s="1287"/>
      <c r="Y39" s="494"/>
      <c r="Z39" s="388" t="str">
        <f t="shared" si="9"/>
        <v>-</v>
      </c>
      <c r="AA39" s="388">
        <f t="shared" si="10"/>
        <v>1</v>
      </c>
      <c r="AB39" s="562" t="str">
        <f t="shared" si="11"/>
        <v>-</v>
      </c>
      <c r="AC39" s="345"/>
      <c r="AD39" s="345"/>
      <c r="AE39" s="345"/>
      <c r="AF39" s="19"/>
      <c r="AG39" s="131">
        <f>'6.PEMERIKSAAN'!$AO$199</f>
        <v>1</v>
      </c>
      <c r="AH39" s="19"/>
      <c r="AI39" s="19"/>
      <c r="AJ39" s="19"/>
      <c r="AK39" s="19"/>
      <c r="AL39" s="19"/>
      <c r="AM39" s="19"/>
      <c r="AN39" s="19"/>
      <c r="AO39" s="19"/>
      <c r="AP39" s="19"/>
      <c r="AQ39" s="19"/>
      <c r="AR39" s="19"/>
      <c r="AS39" s="19"/>
      <c r="AT39" s="19"/>
      <c r="AU39" s="19"/>
      <c r="AV39" s="19"/>
      <c r="AW39" s="19"/>
      <c r="AX39" s="19"/>
      <c r="AY39" s="19"/>
      <c r="AZ39" s="19"/>
      <c r="BA39" s="19"/>
    </row>
    <row r="40" spans="2:53" ht="30" customHeight="1">
      <c r="B40" s="563"/>
      <c r="C40" s="231"/>
      <c r="D40" s="581"/>
      <c r="E40" s="239" t="s">
        <v>679</v>
      </c>
      <c r="F40" s="1371" t="s">
        <v>680</v>
      </c>
      <c r="G40" s="1287"/>
      <c r="H40" s="1287"/>
      <c r="I40" s="1287"/>
      <c r="J40" s="1287"/>
      <c r="K40" s="1287"/>
      <c r="L40" s="1287"/>
      <c r="M40" s="1287"/>
      <c r="N40" s="1287"/>
      <c r="O40" s="1287"/>
      <c r="P40" s="1287"/>
      <c r="Q40" s="1287"/>
      <c r="R40" s="1287"/>
      <c r="S40" s="1287"/>
      <c r="T40" s="1287"/>
      <c r="U40" s="1287"/>
      <c r="V40" s="1287"/>
      <c r="W40" s="1287"/>
      <c r="X40" s="1287"/>
      <c r="Y40" s="494"/>
      <c r="Z40" s="388" t="str">
        <f t="shared" si="9"/>
        <v>-</v>
      </c>
      <c r="AA40" s="388">
        <f t="shared" si="10"/>
        <v>1</v>
      </c>
      <c r="AB40" s="562" t="str">
        <f t="shared" si="11"/>
        <v>-</v>
      </c>
      <c r="AC40" s="345"/>
      <c r="AD40" s="345"/>
      <c r="AE40" s="345"/>
      <c r="AF40" s="19"/>
      <c r="AG40" s="131">
        <f>'6.PEMERIKSAAN'!$AO$207</f>
        <v>1</v>
      </c>
      <c r="AH40" s="19"/>
      <c r="AI40" s="19"/>
      <c r="AJ40" s="19"/>
      <c r="AK40" s="19"/>
      <c r="AL40" s="19"/>
      <c r="AM40" s="19"/>
      <c r="AN40" s="19"/>
      <c r="AO40" s="19"/>
      <c r="AP40" s="19"/>
      <c r="AQ40" s="19"/>
      <c r="AR40" s="19"/>
      <c r="AS40" s="19"/>
      <c r="AT40" s="19"/>
      <c r="AU40" s="19"/>
      <c r="AV40" s="19"/>
      <c r="AW40" s="19"/>
      <c r="AX40" s="19"/>
      <c r="AY40" s="19"/>
      <c r="AZ40" s="19"/>
      <c r="BA40" s="19"/>
    </row>
    <row r="41" spans="2:53" ht="49.5" customHeight="1">
      <c r="B41" s="563"/>
      <c r="C41" s="231"/>
      <c r="D41" s="564"/>
      <c r="E41" s="239" t="s">
        <v>685</v>
      </c>
      <c r="F41" s="1371" t="s">
        <v>1086</v>
      </c>
      <c r="G41" s="1287"/>
      <c r="H41" s="1287"/>
      <c r="I41" s="1287"/>
      <c r="J41" s="1287"/>
      <c r="K41" s="1287"/>
      <c r="L41" s="1287"/>
      <c r="M41" s="1287"/>
      <c r="N41" s="1287"/>
      <c r="O41" s="1287"/>
      <c r="P41" s="1287"/>
      <c r="Q41" s="1287"/>
      <c r="R41" s="1287"/>
      <c r="S41" s="1287"/>
      <c r="T41" s="1287"/>
      <c r="U41" s="1287"/>
      <c r="V41" s="1287"/>
      <c r="W41" s="1287"/>
      <c r="X41" s="1287"/>
      <c r="Y41" s="494"/>
      <c r="Z41" s="388" t="str">
        <f t="shared" si="9"/>
        <v>-</v>
      </c>
      <c r="AA41" s="388">
        <f t="shared" si="10"/>
        <v>1</v>
      </c>
      <c r="AB41" s="562" t="str">
        <f t="shared" si="11"/>
        <v>-</v>
      </c>
      <c r="AC41" s="345"/>
      <c r="AD41" s="345"/>
      <c r="AE41" s="345"/>
      <c r="AF41" s="19"/>
      <c r="AG41" s="131">
        <f>'6.PEMERIKSAAN'!$AO$214</f>
        <v>1</v>
      </c>
      <c r="AH41" s="19"/>
      <c r="AI41" s="19"/>
      <c r="AJ41" s="19"/>
      <c r="AK41" s="19"/>
      <c r="AL41" s="19"/>
      <c r="AM41" s="19"/>
      <c r="AN41" s="19"/>
      <c r="AO41" s="19"/>
      <c r="AP41" s="19"/>
      <c r="AQ41" s="19"/>
      <c r="AR41" s="19"/>
      <c r="AS41" s="19"/>
      <c r="AT41" s="19"/>
      <c r="AU41" s="19"/>
      <c r="AV41" s="19"/>
      <c r="AW41" s="19"/>
      <c r="AX41" s="19"/>
      <c r="AY41" s="19"/>
      <c r="AZ41" s="19"/>
      <c r="BA41" s="19"/>
    </row>
    <row r="42" spans="2:53" ht="30" customHeight="1">
      <c r="B42" s="563"/>
      <c r="C42" s="231"/>
      <c r="D42" s="564"/>
      <c r="E42" s="239" t="s">
        <v>692</v>
      </c>
      <c r="F42" s="1371" t="s">
        <v>693</v>
      </c>
      <c r="G42" s="1287"/>
      <c r="H42" s="1287"/>
      <c r="I42" s="1287"/>
      <c r="J42" s="1287"/>
      <c r="K42" s="1287"/>
      <c r="L42" s="1287"/>
      <c r="M42" s="1287"/>
      <c r="N42" s="1287"/>
      <c r="O42" s="1287"/>
      <c r="P42" s="1287"/>
      <c r="Q42" s="1287"/>
      <c r="R42" s="1287"/>
      <c r="S42" s="1287"/>
      <c r="T42" s="1287"/>
      <c r="U42" s="1287"/>
      <c r="V42" s="1287"/>
      <c r="W42" s="1287"/>
      <c r="X42" s="1287"/>
      <c r="Y42" s="494"/>
      <c r="Z42" s="388" t="str">
        <f t="shared" si="9"/>
        <v>-</v>
      </c>
      <c r="AA42" s="388" t="str">
        <f t="shared" si="10"/>
        <v>-</v>
      </c>
      <c r="AB42" s="562">
        <f t="shared" si="11"/>
        <v>2</v>
      </c>
      <c r="AC42" s="345"/>
      <c r="AD42" s="345"/>
      <c r="AE42" s="345"/>
      <c r="AF42" s="19"/>
      <c r="AG42" s="131">
        <f>'6.PEMERIKSAAN'!$AO$222</f>
        <v>2</v>
      </c>
      <c r="AH42" s="19"/>
      <c r="AI42" s="19"/>
      <c r="AJ42" s="19"/>
      <c r="AK42" s="19"/>
      <c r="AL42" s="19"/>
      <c r="AM42" s="19"/>
      <c r="AN42" s="19"/>
      <c r="AO42" s="19"/>
      <c r="AP42" s="19"/>
      <c r="AQ42" s="19"/>
      <c r="AR42" s="19"/>
      <c r="AS42" s="19"/>
      <c r="AT42" s="19"/>
      <c r="AU42" s="19"/>
      <c r="AV42" s="19"/>
      <c r="AW42" s="19"/>
      <c r="AX42" s="19"/>
      <c r="AY42" s="19"/>
      <c r="AZ42" s="19"/>
      <c r="BA42" s="19"/>
    </row>
    <row r="43" spans="2:53" ht="39.75" customHeight="1">
      <c r="B43" s="563"/>
      <c r="C43" s="231"/>
      <c r="D43" s="564"/>
      <c r="E43" s="239" t="s">
        <v>698</v>
      </c>
      <c r="F43" s="1371" t="s">
        <v>1087</v>
      </c>
      <c r="G43" s="1287"/>
      <c r="H43" s="1287"/>
      <c r="I43" s="1287"/>
      <c r="J43" s="1287"/>
      <c r="K43" s="1287"/>
      <c r="L43" s="1287"/>
      <c r="M43" s="1287"/>
      <c r="N43" s="1287"/>
      <c r="O43" s="1287"/>
      <c r="P43" s="1287"/>
      <c r="Q43" s="1287"/>
      <c r="R43" s="1287"/>
      <c r="S43" s="1287"/>
      <c r="T43" s="1287"/>
      <c r="U43" s="1287"/>
      <c r="V43" s="1287"/>
      <c r="W43" s="1287"/>
      <c r="X43" s="1287"/>
      <c r="Y43" s="494"/>
      <c r="Z43" s="388" t="str">
        <f t="shared" si="9"/>
        <v>-</v>
      </c>
      <c r="AA43" s="388">
        <f t="shared" si="10"/>
        <v>1</v>
      </c>
      <c r="AB43" s="562" t="str">
        <f t="shared" si="11"/>
        <v>-</v>
      </c>
      <c r="AC43" s="345"/>
      <c r="AD43" s="345"/>
      <c r="AE43" s="345"/>
      <c r="AF43" s="19"/>
      <c r="AG43" s="131">
        <f>'6.PEMERIKSAAN'!$AO$240</f>
        <v>1</v>
      </c>
      <c r="AH43" s="19"/>
      <c r="AI43" s="19"/>
      <c r="AJ43" s="19"/>
      <c r="AK43" s="19"/>
      <c r="AL43" s="19"/>
      <c r="AM43" s="19"/>
      <c r="AN43" s="19"/>
      <c r="AO43" s="19"/>
      <c r="AP43" s="19"/>
      <c r="AQ43" s="19"/>
      <c r="AR43" s="19"/>
      <c r="AS43" s="19"/>
      <c r="AT43" s="19"/>
      <c r="AU43" s="19"/>
      <c r="AV43" s="19"/>
      <c r="AW43" s="19"/>
      <c r="AX43" s="19"/>
      <c r="AY43" s="19"/>
      <c r="AZ43" s="19"/>
      <c r="BA43" s="19"/>
    </row>
    <row r="44" spans="2:53" ht="30" customHeight="1">
      <c r="B44" s="563"/>
      <c r="C44" s="231"/>
      <c r="D44" s="564"/>
      <c r="E44" s="239" t="s">
        <v>705</v>
      </c>
      <c r="F44" s="1371" t="s">
        <v>706</v>
      </c>
      <c r="G44" s="1287"/>
      <c r="H44" s="1287"/>
      <c r="I44" s="1287"/>
      <c r="J44" s="1287"/>
      <c r="K44" s="1287"/>
      <c r="L44" s="1287"/>
      <c r="M44" s="1287"/>
      <c r="N44" s="1287"/>
      <c r="O44" s="1287"/>
      <c r="P44" s="1287"/>
      <c r="Q44" s="1287"/>
      <c r="R44" s="1287"/>
      <c r="S44" s="1287"/>
      <c r="T44" s="1287"/>
      <c r="U44" s="1287"/>
      <c r="V44" s="1287"/>
      <c r="W44" s="1287"/>
      <c r="X44" s="1287"/>
      <c r="Y44" s="494"/>
      <c r="Z44" s="388" t="str">
        <f t="shared" si="9"/>
        <v>-</v>
      </c>
      <c r="AA44" s="388">
        <f t="shared" si="10"/>
        <v>1</v>
      </c>
      <c r="AB44" s="562" t="str">
        <f t="shared" si="11"/>
        <v>-</v>
      </c>
      <c r="AC44" s="345"/>
      <c r="AD44" s="345"/>
      <c r="AE44" s="345"/>
      <c r="AF44" s="19"/>
      <c r="AG44" s="131">
        <f>'6.PEMERIKSAAN'!$AO$240</f>
        <v>1</v>
      </c>
      <c r="AH44" s="19"/>
      <c r="AI44" s="19"/>
      <c r="AJ44" s="19"/>
      <c r="AK44" s="19"/>
      <c r="AL44" s="19"/>
      <c r="AM44" s="19"/>
      <c r="AN44" s="19"/>
      <c r="AO44" s="19"/>
      <c r="AP44" s="19"/>
      <c r="AQ44" s="19"/>
      <c r="AR44" s="19"/>
      <c r="AS44" s="19"/>
      <c r="AT44" s="19"/>
      <c r="AU44" s="19"/>
      <c r="AV44" s="19"/>
      <c r="AW44" s="19"/>
      <c r="AX44" s="19"/>
      <c r="AY44" s="19"/>
      <c r="AZ44" s="19"/>
      <c r="BA44" s="19"/>
    </row>
    <row r="45" spans="2:53" ht="19.5" customHeight="1">
      <c r="B45" s="563"/>
      <c r="C45" s="231"/>
      <c r="D45" s="564"/>
      <c r="E45" s="239" t="s">
        <v>712</v>
      </c>
      <c r="F45" s="1371" t="s">
        <v>713</v>
      </c>
      <c r="G45" s="1287"/>
      <c r="H45" s="1287"/>
      <c r="I45" s="1287"/>
      <c r="J45" s="1287"/>
      <c r="K45" s="1287"/>
      <c r="L45" s="1287"/>
      <c r="M45" s="1287"/>
      <c r="N45" s="1287"/>
      <c r="O45" s="1287"/>
      <c r="P45" s="1287"/>
      <c r="Q45" s="1287"/>
      <c r="R45" s="1287"/>
      <c r="S45" s="1287"/>
      <c r="T45" s="1287"/>
      <c r="U45" s="1287"/>
      <c r="V45" s="1287"/>
      <c r="W45" s="1287"/>
      <c r="X45" s="1287"/>
      <c r="Y45" s="494"/>
      <c r="Z45" s="388" t="str">
        <f t="shared" si="9"/>
        <v>-</v>
      </c>
      <c r="AA45" s="388">
        <f t="shared" si="10"/>
        <v>1</v>
      </c>
      <c r="AB45" s="562" t="str">
        <f t="shared" si="11"/>
        <v>-</v>
      </c>
      <c r="AC45" s="345"/>
      <c r="AD45" s="345"/>
      <c r="AE45" s="345"/>
      <c r="AF45" s="19"/>
      <c r="AG45" s="131">
        <f>'6.PEMERIKSAAN'!$AO$248</f>
        <v>1</v>
      </c>
      <c r="AH45" s="19"/>
      <c r="AI45" s="19"/>
      <c r="AJ45" s="19"/>
      <c r="AK45" s="19"/>
      <c r="AL45" s="19"/>
      <c r="AM45" s="19"/>
      <c r="AN45" s="19"/>
      <c r="AO45" s="19"/>
      <c r="AP45" s="19"/>
      <c r="AQ45" s="19"/>
      <c r="AR45" s="19"/>
      <c r="AS45" s="19"/>
      <c r="AT45" s="19"/>
      <c r="AU45" s="19"/>
      <c r="AV45" s="19"/>
      <c r="AW45" s="19"/>
      <c r="AX45" s="19"/>
      <c r="AY45" s="19"/>
      <c r="AZ45" s="19"/>
      <c r="BA45" s="19"/>
    </row>
    <row r="46" spans="2:53" ht="31.5" customHeight="1">
      <c r="B46" s="563"/>
      <c r="C46" s="231"/>
      <c r="D46" s="564"/>
      <c r="E46" s="239" t="s">
        <v>718</v>
      </c>
      <c r="F46" s="1371" t="s">
        <v>719</v>
      </c>
      <c r="G46" s="1287"/>
      <c r="H46" s="1287"/>
      <c r="I46" s="1287"/>
      <c r="J46" s="1287"/>
      <c r="K46" s="1287"/>
      <c r="L46" s="1287"/>
      <c r="M46" s="1287"/>
      <c r="N46" s="1287"/>
      <c r="O46" s="1287"/>
      <c r="P46" s="1287"/>
      <c r="Q46" s="1287"/>
      <c r="R46" s="1287"/>
      <c r="S46" s="1287"/>
      <c r="T46" s="1287"/>
      <c r="U46" s="1287"/>
      <c r="V46" s="1287"/>
      <c r="W46" s="1287"/>
      <c r="X46" s="1287"/>
      <c r="Y46" s="494"/>
      <c r="Z46" s="388" t="str">
        <f t="shared" si="9"/>
        <v>-</v>
      </c>
      <c r="AA46" s="388">
        <f t="shared" si="10"/>
        <v>1</v>
      </c>
      <c r="AB46" s="562" t="str">
        <f t="shared" si="11"/>
        <v>-</v>
      </c>
      <c r="AC46" s="345"/>
      <c r="AD46" s="345"/>
      <c r="AE46" s="345"/>
      <c r="AF46" s="19"/>
      <c r="AG46" s="131">
        <f>'6.PEMERIKSAAN'!$AO$256</f>
        <v>1</v>
      </c>
      <c r="AH46" s="19"/>
      <c r="AI46" s="19"/>
      <c r="AJ46" s="19"/>
      <c r="AK46" s="19"/>
      <c r="AL46" s="19"/>
      <c r="AM46" s="19"/>
      <c r="AN46" s="19"/>
      <c r="AO46" s="19"/>
      <c r="AP46" s="19"/>
      <c r="AQ46" s="19"/>
      <c r="AR46" s="19"/>
      <c r="AS46" s="19"/>
      <c r="AT46" s="19"/>
      <c r="AU46" s="19"/>
      <c r="AV46" s="19"/>
      <c r="AW46" s="19"/>
      <c r="AX46" s="19"/>
      <c r="AY46" s="19"/>
      <c r="AZ46" s="19"/>
      <c r="BA46" s="19"/>
    </row>
    <row r="47" spans="2:53" ht="39.75" customHeight="1">
      <c r="B47" s="563"/>
      <c r="C47" s="231"/>
      <c r="D47" s="564"/>
      <c r="E47" s="239" t="s">
        <v>724</v>
      </c>
      <c r="F47" s="1371" t="s">
        <v>725</v>
      </c>
      <c r="G47" s="1287"/>
      <c r="H47" s="1287"/>
      <c r="I47" s="1287"/>
      <c r="J47" s="1287"/>
      <c r="K47" s="1287"/>
      <c r="L47" s="1287"/>
      <c r="M47" s="1287"/>
      <c r="N47" s="1287"/>
      <c r="O47" s="1287"/>
      <c r="P47" s="1287"/>
      <c r="Q47" s="1287"/>
      <c r="R47" s="1287"/>
      <c r="S47" s="1287"/>
      <c r="T47" s="1287"/>
      <c r="U47" s="1287"/>
      <c r="V47" s="1287"/>
      <c r="W47" s="1287"/>
      <c r="X47" s="1287"/>
      <c r="Y47" s="553"/>
      <c r="Z47" s="388" t="str">
        <f t="shared" si="9"/>
        <v>-</v>
      </c>
      <c r="AA47" s="388">
        <f t="shared" si="10"/>
        <v>1</v>
      </c>
      <c r="AB47" s="562" t="str">
        <f t="shared" si="11"/>
        <v>-</v>
      </c>
      <c r="AC47" s="345"/>
      <c r="AD47" s="345"/>
      <c r="AE47" s="345"/>
      <c r="AF47" s="19"/>
      <c r="AG47" s="131">
        <f>'6.PEMERIKSAAN'!$AO$264</f>
        <v>1</v>
      </c>
      <c r="AH47" s="19"/>
      <c r="AI47" s="19"/>
      <c r="AJ47" s="19"/>
      <c r="AK47" s="19"/>
      <c r="AL47" s="19"/>
      <c r="AM47" s="19"/>
      <c r="AN47" s="19"/>
      <c r="AO47" s="19"/>
      <c r="AP47" s="19"/>
      <c r="AQ47" s="19"/>
      <c r="AR47" s="19"/>
      <c r="AS47" s="19"/>
      <c r="AT47" s="19"/>
      <c r="AU47" s="19"/>
      <c r="AV47" s="19"/>
      <c r="AW47" s="19"/>
      <c r="AX47" s="19"/>
      <c r="AY47" s="19"/>
      <c r="AZ47" s="19"/>
      <c r="BA47" s="19"/>
    </row>
    <row r="48" spans="2:53" ht="31.5" customHeight="1">
      <c r="B48" s="563"/>
      <c r="C48" s="231"/>
      <c r="D48" s="564"/>
      <c r="E48" s="239" t="s">
        <v>729</v>
      </c>
      <c r="F48" s="1371" t="s">
        <v>1088</v>
      </c>
      <c r="G48" s="1287"/>
      <c r="H48" s="1287"/>
      <c r="I48" s="1287"/>
      <c r="J48" s="1287"/>
      <c r="K48" s="1287"/>
      <c r="L48" s="1287"/>
      <c r="M48" s="1287"/>
      <c r="N48" s="1287"/>
      <c r="O48" s="1287"/>
      <c r="P48" s="1287"/>
      <c r="Q48" s="1287"/>
      <c r="R48" s="1287"/>
      <c r="S48" s="1287"/>
      <c r="T48" s="1287"/>
      <c r="U48" s="1287"/>
      <c r="V48" s="1287"/>
      <c r="W48" s="1287"/>
      <c r="X48" s="1287"/>
      <c r="Y48" s="553"/>
      <c r="Z48" s="388" t="str">
        <f t="shared" si="9"/>
        <v>-</v>
      </c>
      <c r="AA48" s="388">
        <f t="shared" si="10"/>
        <v>1</v>
      </c>
      <c r="AB48" s="562" t="str">
        <f t="shared" si="11"/>
        <v>-</v>
      </c>
      <c r="AC48" s="345"/>
      <c r="AD48" s="345"/>
      <c r="AE48" s="345"/>
      <c r="AF48" s="19"/>
      <c r="AG48" s="131">
        <f>'6.PEMERIKSAAN'!$AO$271</f>
        <v>1</v>
      </c>
      <c r="AH48" s="19"/>
      <c r="AI48" s="19"/>
      <c r="AJ48" s="19"/>
      <c r="AK48" s="19"/>
      <c r="AL48" s="19"/>
      <c r="AM48" s="19"/>
      <c r="AN48" s="19"/>
      <c r="AO48" s="19"/>
      <c r="AP48" s="19"/>
      <c r="AQ48" s="19"/>
      <c r="AR48" s="19"/>
      <c r="AS48" s="19"/>
      <c r="AT48" s="19"/>
      <c r="AU48" s="19"/>
      <c r="AV48" s="19"/>
      <c r="AW48" s="19"/>
      <c r="AX48" s="19"/>
      <c r="AY48" s="19"/>
      <c r="AZ48" s="19"/>
      <c r="BA48" s="19"/>
    </row>
    <row r="49" spans="2:53" ht="19.5" customHeight="1">
      <c r="B49" s="563"/>
      <c r="C49" s="231"/>
      <c r="D49" s="564"/>
      <c r="E49" s="569"/>
      <c r="F49" s="1448" t="s">
        <v>1076</v>
      </c>
      <c r="G49" s="1449"/>
      <c r="H49" s="1449"/>
      <c r="I49" s="1449"/>
      <c r="J49" s="1449"/>
      <c r="K49" s="1449"/>
      <c r="L49" s="1449"/>
      <c r="M49" s="1449"/>
      <c r="N49" s="1449"/>
      <c r="O49" s="1449"/>
      <c r="P49" s="1449"/>
      <c r="Q49" s="1449"/>
      <c r="R49" s="1449"/>
      <c r="S49" s="1449"/>
      <c r="T49" s="1449"/>
      <c r="U49" s="1449"/>
      <c r="V49" s="1449"/>
      <c r="W49" s="1449"/>
      <c r="X49" s="1450"/>
      <c r="Y49" s="567"/>
      <c r="Z49" s="1466">
        <f>SUM(Z38:AB48)</f>
        <v>12</v>
      </c>
      <c r="AA49" s="1287"/>
      <c r="AB49" s="1442"/>
      <c r="AC49" s="568"/>
      <c r="AD49" s="568"/>
      <c r="AE49" s="568"/>
      <c r="AF49" s="19"/>
      <c r="AG49" s="131"/>
      <c r="AH49" s="19"/>
      <c r="AI49" s="19"/>
      <c r="AJ49" s="19"/>
      <c r="AK49" s="19"/>
      <c r="AL49" s="19"/>
      <c r="AM49" s="19"/>
      <c r="AN49" s="19"/>
      <c r="AO49" s="19"/>
      <c r="AP49" s="19"/>
      <c r="AQ49" s="19"/>
      <c r="AR49" s="19"/>
      <c r="AS49" s="19"/>
      <c r="AT49" s="19"/>
      <c r="AU49" s="19"/>
      <c r="AV49" s="19"/>
      <c r="AW49" s="19"/>
      <c r="AX49" s="19"/>
      <c r="AY49" s="19"/>
      <c r="AZ49" s="19"/>
      <c r="BA49" s="19"/>
    </row>
    <row r="50" spans="2:53" ht="19.5" customHeight="1">
      <c r="B50" s="563"/>
      <c r="C50" s="231"/>
      <c r="D50" s="564"/>
      <c r="E50" s="569"/>
      <c r="F50" s="1440" t="s">
        <v>1077</v>
      </c>
      <c r="G50" s="1287"/>
      <c r="H50" s="1287"/>
      <c r="I50" s="1287"/>
      <c r="J50" s="1287"/>
      <c r="K50" s="1287"/>
      <c r="L50" s="1287"/>
      <c r="M50" s="1287"/>
      <c r="N50" s="1287"/>
      <c r="O50" s="1287"/>
      <c r="P50" s="1287"/>
      <c r="Q50" s="1287"/>
      <c r="R50" s="1287"/>
      <c r="S50" s="1287"/>
      <c r="T50" s="1287"/>
      <c r="U50" s="1287"/>
      <c r="V50" s="1287"/>
      <c r="W50" s="1287"/>
      <c r="X50" s="1306"/>
      <c r="Y50" s="570"/>
      <c r="Z50" s="1464">
        <f>Z49/22</f>
        <v>0.54545454545454541</v>
      </c>
      <c r="AA50" s="1287"/>
      <c r="AB50" s="1442"/>
      <c r="AC50" s="571"/>
      <c r="AD50" s="571"/>
      <c r="AE50" s="571"/>
      <c r="AF50" s="19"/>
      <c r="AG50" s="131"/>
      <c r="AH50" s="19"/>
      <c r="AI50" s="19"/>
      <c r="AJ50" s="19"/>
      <c r="AK50" s="19"/>
      <c r="AL50" s="19"/>
      <c r="AM50" s="19"/>
      <c r="AN50" s="19"/>
      <c r="AO50" s="19"/>
      <c r="AP50" s="19"/>
      <c r="AQ50" s="19"/>
      <c r="AR50" s="19"/>
      <c r="AS50" s="19"/>
      <c r="AT50" s="19"/>
      <c r="AU50" s="19"/>
      <c r="AV50" s="19"/>
      <c r="AW50" s="19"/>
      <c r="AX50" s="19"/>
      <c r="AY50" s="19"/>
      <c r="AZ50" s="19"/>
      <c r="BA50" s="19"/>
    </row>
    <row r="51" spans="2:53" ht="19.5" customHeight="1">
      <c r="B51" s="572"/>
      <c r="C51" s="573"/>
      <c r="D51" s="574"/>
      <c r="E51" s="575"/>
      <c r="F51" s="1437" t="s">
        <v>1078</v>
      </c>
      <c r="G51" s="1383"/>
      <c r="H51" s="1383"/>
      <c r="I51" s="1383"/>
      <c r="J51" s="1383"/>
      <c r="K51" s="1383"/>
      <c r="L51" s="1383"/>
      <c r="M51" s="1383"/>
      <c r="N51" s="1383"/>
      <c r="O51" s="1383"/>
      <c r="P51" s="1383"/>
      <c r="Q51" s="1383"/>
      <c r="R51" s="1383"/>
      <c r="S51" s="1383"/>
      <c r="T51" s="1383"/>
      <c r="U51" s="1383"/>
      <c r="V51" s="1383"/>
      <c r="W51" s="1383"/>
      <c r="X51" s="1438"/>
      <c r="Y51" s="576"/>
      <c r="Z51" s="1465">
        <f>IF(Z50&gt;=76%,4,IF(Z50&gt;=51%,3,IF(Z50&gt;26%,2,IF(Z50&lt;=25%,1,"'-'"))))</f>
        <v>3</v>
      </c>
      <c r="AA51" s="1383"/>
      <c r="AB51" s="1445"/>
      <c r="AC51" s="568"/>
      <c r="AD51" s="568"/>
      <c r="AE51" s="568"/>
      <c r="AF51" s="19"/>
      <c r="AG51" s="131"/>
      <c r="AH51" s="19"/>
      <c r="AI51" s="19"/>
      <c r="AJ51" s="19"/>
      <c r="AK51" s="19"/>
      <c r="AL51" s="19"/>
      <c r="AM51" s="19"/>
      <c r="AN51" s="19"/>
      <c r="AO51" s="19"/>
      <c r="AP51" s="19"/>
      <c r="AQ51" s="19"/>
      <c r="AR51" s="19"/>
      <c r="AS51" s="19"/>
      <c r="AT51" s="19"/>
      <c r="AU51" s="19"/>
      <c r="AV51" s="19"/>
      <c r="AW51" s="19"/>
      <c r="AX51" s="19"/>
      <c r="AY51" s="19"/>
      <c r="AZ51" s="19"/>
      <c r="BA51" s="19"/>
    </row>
    <row r="52" spans="2:53" ht="31.5" customHeight="1">
      <c r="B52" s="577">
        <v>5</v>
      </c>
      <c r="C52" s="1434" t="s">
        <v>1089</v>
      </c>
      <c r="D52" s="1435"/>
      <c r="E52" s="388" t="s">
        <v>735</v>
      </c>
      <c r="F52" s="1372" t="s">
        <v>1090</v>
      </c>
      <c r="G52" s="1312"/>
      <c r="H52" s="1312"/>
      <c r="I52" s="1312"/>
      <c r="J52" s="1312"/>
      <c r="K52" s="1312"/>
      <c r="L52" s="1312"/>
      <c r="M52" s="1312"/>
      <c r="N52" s="1312"/>
      <c r="O52" s="1312"/>
      <c r="P52" s="1312"/>
      <c r="Q52" s="1312"/>
      <c r="R52" s="1312"/>
      <c r="S52" s="1312"/>
      <c r="T52" s="1312"/>
      <c r="U52" s="1312"/>
      <c r="V52" s="1312"/>
      <c r="W52" s="1312"/>
      <c r="X52" s="1312"/>
      <c r="Y52" s="561"/>
      <c r="Z52" s="388" t="str">
        <f t="shared" ref="Z52:Z58" si="12">IF(AG52=0,0,"-")</f>
        <v>-</v>
      </c>
      <c r="AA52" s="388">
        <f t="shared" ref="AA52:AA58" si="13">IF(AG52=1,1,"-")</f>
        <v>1</v>
      </c>
      <c r="AB52" s="562" t="str">
        <f t="shared" ref="AB52:AB58" si="14">IF(AG52=2,2,"-")</f>
        <v>-</v>
      </c>
      <c r="AC52" s="345"/>
      <c r="AD52" s="345"/>
      <c r="AE52" s="345"/>
      <c r="AF52" s="19"/>
      <c r="AG52" s="131">
        <f>'6.PEMERIKSAAN'!$AO$285</f>
        <v>1</v>
      </c>
      <c r="AH52" s="19"/>
      <c r="AI52" s="19"/>
      <c r="AJ52" s="19"/>
      <c r="AK52" s="19"/>
      <c r="AL52" s="19"/>
      <c r="AM52" s="19"/>
      <c r="AN52" s="19"/>
      <c r="AO52" s="19"/>
      <c r="AP52" s="19"/>
      <c r="AQ52" s="19"/>
      <c r="AR52" s="19"/>
      <c r="AS52" s="19"/>
      <c r="AT52" s="19"/>
      <c r="AU52" s="19"/>
      <c r="AV52" s="19"/>
      <c r="AW52" s="19"/>
      <c r="AX52" s="19"/>
      <c r="AY52" s="19"/>
      <c r="AZ52" s="19"/>
      <c r="BA52" s="19"/>
    </row>
    <row r="53" spans="2:53" ht="31.5" customHeight="1">
      <c r="B53" s="563"/>
      <c r="C53" s="1425"/>
      <c r="D53" s="1385"/>
      <c r="E53" s="239" t="s">
        <v>747</v>
      </c>
      <c r="F53" s="1371" t="s">
        <v>748</v>
      </c>
      <c r="G53" s="1287"/>
      <c r="H53" s="1287"/>
      <c r="I53" s="1287"/>
      <c r="J53" s="1287"/>
      <c r="K53" s="1287"/>
      <c r="L53" s="1287"/>
      <c r="M53" s="1287"/>
      <c r="N53" s="1287"/>
      <c r="O53" s="1287"/>
      <c r="P53" s="1287"/>
      <c r="Q53" s="1287"/>
      <c r="R53" s="1287"/>
      <c r="S53" s="1287"/>
      <c r="T53" s="1287"/>
      <c r="U53" s="1287"/>
      <c r="V53" s="1287"/>
      <c r="W53" s="1287"/>
      <c r="X53" s="1287"/>
      <c r="Y53" s="494"/>
      <c r="Z53" s="388" t="str">
        <f t="shared" si="12"/>
        <v>-</v>
      </c>
      <c r="AA53" s="388">
        <f t="shared" si="13"/>
        <v>1</v>
      </c>
      <c r="AB53" s="562" t="str">
        <f t="shared" si="14"/>
        <v>-</v>
      </c>
      <c r="AC53" s="345"/>
      <c r="AD53" s="345"/>
      <c r="AE53" s="345"/>
      <c r="AF53" s="19"/>
      <c r="AG53" s="131">
        <f>'6.PEMERIKSAAN'!$AO$294</f>
        <v>1</v>
      </c>
      <c r="AH53" s="19"/>
      <c r="AI53" s="19"/>
      <c r="AJ53" s="19"/>
      <c r="AK53" s="19"/>
      <c r="AL53" s="19"/>
      <c r="AM53" s="19"/>
      <c r="AN53" s="19"/>
      <c r="AO53" s="19"/>
      <c r="AP53" s="19"/>
      <c r="AQ53" s="19"/>
      <c r="AR53" s="19"/>
      <c r="AS53" s="19"/>
      <c r="AT53" s="19"/>
      <c r="AU53" s="19"/>
      <c r="AV53" s="19"/>
      <c r="AW53" s="19"/>
      <c r="AX53" s="19"/>
      <c r="AY53" s="19"/>
      <c r="AZ53" s="19"/>
      <c r="BA53" s="19"/>
    </row>
    <row r="54" spans="2:53" ht="31.5" customHeight="1">
      <c r="B54" s="563"/>
      <c r="C54" s="1425"/>
      <c r="D54" s="1385"/>
      <c r="E54" s="239" t="s">
        <v>754</v>
      </c>
      <c r="F54" s="1371" t="s">
        <v>755</v>
      </c>
      <c r="G54" s="1287"/>
      <c r="H54" s="1287"/>
      <c r="I54" s="1287"/>
      <c r="J54" s="1287"/>
      <c r="K54" s="1287"/>
      <c r="L54" s="1287"/>
      <c r="M54" s="1287"/>
      <c r="N54" s="1287"/>
      <c r="O54" s="1287"/>
      <c r="P54" s="1287"/>
      <c r="Q54" s="1287"/>
      <c r="R54" s="1287"/>
      <c r="S54" s="1287"/>
      <c r="T54" s="1287"/>
      <c r="U54" s="1287"/>
      <c r="V54" s="1287"/>
      <c r="W54" s="1287"/>
      <c r="X54" s="1287"/>
      <c r="Y54" s="494"/>
      <c r="Z54" s="388" t="str">
        <f t="shared" si="12"/>
        <v>-</v>
      </c>
      <c r="AA54" s="388">
        <f t="shared" si="13"/>
        <v>1</v>
      </c>
      <c r="AB54" s="562" t="str">
        <f t="shared" si="14"/>
        <v>-</v>
      </c>
      <c r="AC54" s="345"/>
      <c r="AD54" s="345"/>
      <c r="AE54" s="345"/>
      <c r="AF54" s="19"/>
      <c r="AG54" s="131">
        <f>'6.PEMERIKSAAN'!$AO$303</f>
        <v>1</v>
      </c>
      <c r="AH54" s="19"/>
      <c r="AI54" s="19"/>
      <c r="AJ54" s="19"/>
      <c r="AK54" s="19"/>
      <c r="AL54" s="19"/>
      <c r="AM54" s="19"/>
      <c r="AN54" s="19"/>
      <c r="AO54" s="19"/>
      <c r="AP54" s="19"/>
      <c r="AQ54" s="19"/>
      <c r="AR54" s="19"/>
      <c r="AS54" s="19"/>
      <c r="AT54" s="19"/>
      <c r="AU54" s="19"/>
      <c r="AV54" s="19"/>
      <c r="AW54" s="19"/>
      <c r="AX54" s="19"/>
      <c r="AY54" s="19"/>
      <c r="AZ54" s="19"/>
      <c r="BA54" s="19"/>
    </row>
    <row r="55" spans="2:53" ht="31.5" customHeight="1">
      <c r="B55" s="563"/>
      <c r="C55" s="231"/>
      <c r="D55" s="83"/>
      <c r="E55" s="239" t="s">
        <v>761</v>
      </c>
      <c r="F55" s="1371" t="s">
        <v>762</v>
      </c>
      <c r="G55" s="1287"/>
      <c r="H55" s="1287"/>
      <c r="I55" s="1287"/>
      <c r="J55" s="1287"/>
      <c r="K55" s="1287"/>
      <c r="L55" s="1287"/>
      <c r="M55" s="1287"/>
      <c r="N55" s="1287"/>
      <c r="O55" s="1287"/>
      <c r="P55" s="1287"/>
      <c r="Q55" s="1287"/>
      <c r="R55" s="1287"/>
      <c r="S55" s="1287"/>
      <c r="T55" s="1287"/>
      <c r="U55" s="1287"/>
      <c r="V55" s="1287"/>
      <c r="W55" s="1287"/>
      <c r="X55" s="1287"/>
      <c r="Y55" s="494"/>
      <c r="Z55" s="388" t="str">
        <f t="shared" si="12"/>
        <v>-</v>
      </c>
      <c r="AA55" s="388" t="str">
        <f t="shared" si="13"/>
        <v>-</v>
      </c>
      <c r="AB55" s="562">
        <f t="shared" si="14"/>
        <v>2</v>
      </c>
      <c r="AC55" s="345"/>
      <c r="AD55" s="345"/>
      <c r="AE55" s="345"/>
      <c r="AF55" s="19"/>
      <c r="AG55" s="131">
        <f>'6.PEMERIKSAAN'!$AO$312</f>
        <v>2</v>
      </c>
      <c r="AH55" s="19"/>
      <c r="AI55" s="19"/>
      <c r="AJ55" s="19"/>
      <c r="AK55" s="19"/>
      <c r="AL55" s="19"/>
      <c r="AM55" s="19"/>
      <c r="AN55" s="19"/>
      <c r="AO55" s="19"/>
      <c r="AP55" s="19"/>
      <c r="AQ55" s="19"/>
      <c r="AR55" s="19"/>
      <c r="AS55" s="19"/>
      <c r="AT55" s="19"/>
      <c r="AU55" s="19"/>
      <c r="AV55" s="19"/>
      <c r="AW55" s="19"/>
      <c r="AX55" s="19"/>
      <c r="AY55" s="19"/>
      <c r="AZ55" s="19"/>
      <c r="BA55" s="19"/>
    </row>
    <row r="56" spans="2:53" ht="31.5" customHeight="1">
      <c r="B56" s="563"/>
      <c r="C56" s="231"/>
      <c r="D56" s="83"/>
      <c r="E56" s="239" t="s">
        <v>768</v>
      </c>
      <c r="F56" s="1371" t="s">
        <v>769</v>
      </c>
      <c r="G56" s="1287"/>
      <c r="H56" s="1287"/>
      <c r="I56" s="1287"/>
      <c r="J56" s="1287"/>
      <c r="K56" s="1287"/>
      <c r="L56" s="1287"/>
      <c r="M56" s="1287"/>
      <c r="N56" s="1287"/>
      <c r="O56" s="1287"/>
      <c r="P56" s="1287"/>
      <c r="Q56" s="1287"/>
      <c r="R56" s="1287"/>
      <c r="S56" s="1287"/>
      <c r="T56" s="1287"/>
      <c r="U56" s="1287"/>
      <c r="V56" s="1287"/>
      <c r="W56" s="1287"/>
      <c r="X56" s="1287"/>
      <c r="Y56" s="494"/>
      <c r="Z56" s="388" t="str">
        <f t="shared" si="12"/>
        <v>-</v>
      </c>
      <c r="AA56" s="388">
        <f t="shared" si="13"/>
        <v>1</v>
      </c>
      <c r="AB56" s="562" t="str">
        <f t="shared" si="14"/>
        <v>-</v>
      </c>
      <c r="AC56" s="345"/>
      <c r="AD56" s="345"/>
      <c r="AE56" s="345"/>
      <c r="AF56" s="19"/>
      <c r="AG56" s="131">
        <f>'6.PEMERIKSAAN'!$AO$323</f>
        <v>1</v>
      </c>
      <c r="AH56" s="19"/>
      <c r="AI56" s="19"/>
      <c r="AJ56" s="19"/>
      <c r="AK56" s="19"/>
      <c r="AL56" s="19"/>
      <c r="AM56" s="19"/>
      <c r="AN56" s="19"/>
      <c r="AO56" s="19"/>
      <c r="AP56" s="19"/>
      <c r="AQ56" s="19"/>
      <c r="AR56" s="19"/>
      <c r="AS56" s="19"/>
      <c r="AT56" s="19"/>
      <c r="AU56" s="19"/>
      <c r="AV56" s="19"/>
      <c r="AW56" s="19"/>
      <c r="AX56" s="19"/>
      <c r="AY56" s="19"/>
      <c r="AZ56" s="19"/>
      <c r="BA56" s="19"/>
    </row>
    <row r="57" spans="2:53" ht="31.5" customHeight="1">
      <c r="B57" s="563"/>
      <c r="C57" s="231"/>
      <c r="D57" s="564"/>
      <c r="E57" s="239" t="s">
        <v>776</v>
      </c>
      <c r="F57" s="1371" t="s">
        <v>777</v>
      </c>
      <c r="G57" s="1287"/>
      <c r="H57" s="1287"/>
      <c r="I57" s="1287"/>
      <c r="J57" s="1287"/>
      <c r="K57" s="1287"/>
      <c r="L57" s="1287"/>
      <c r="M57" s="1287"/>
      <c r="N57" s="1287"/>
      <c r="O57" s="1287"/>
      <c r="P57" s="1287"/>
      <c r="Q57" s="1287"/>
      <c r="R57" s="1287"/>
      <c r="S57" s="1287"/>
      <c r="T57" s="1287"/>
      <c r="U57" s="1287"/>
      <c r="V57" s="1287"/>
      <c r="W57" s="1287"/>
      <c r="X57" s="1287"/>
      <c r="Y57" s="494"/>
      <c r="Z57" s="388" t="str">
        <f t="shared" si="12"/>
        <v>-</v>
      </c>
      <c r="AA57" s="388">
        <f t="shared" si="13"/>
        <v>1</v>
      </c>
      <c r="AB57" s="562" t="str">
        <f t="shared" si="14"/>
        <v>-</v>
      </c>
      <c r="AC57" s="345"/>
      <c r="AD57" s="345"/>
      <c r="AE57" s="345"/>
      <c r="AF57" s="19"/>
      <c r="AG57" s="131">
        <f>'6.PEMERIKSAAN'!$AO$331</f>
        <v>1</v>
      </c>
      <c r="AH57" s="19"/>
      <c r="AI57" s="19"/>
      <c r="AJ57" s="19"/>
      <c r="AK57" s="19"/>
      <c r="AL57" s="19"/>
      <c r="AM57" s="19"/>
      <c r="AN57" s="19"/>
      <c r="AO57" s="19"/>
      <c r="AP57" s="19"/>
      <c r="AQ57" s="19"/>
      <c r="AR57" s="19"/>
      <c r="AS57" s="19"/>
      <c r="AT57" s="19"/>
      <c r="AU57" s="19"/>
      <c r="AV57" s="19"/>
      <c r="AW57" s="19"/>
      <c r="AX57" s="19"/>
      <c r="AY57" s="19"/>
      <c r="AZ57" s="19"/>
      <c r="BA57" s="19"/>
    </row>
    <row r="58" spans="2:53" ht="31.5" customHeight="1">
      <c r="B58" s="563"/>
      <c r="C58" s="231"/>
      <c r="D58" s="564"/>
      <c r="E58" s="239" t="s">
        <v>782</v>
      </c>
      <c r="F58" s="1371" t="s">
        <v>783</v>
      </c>
      <c r="G58" s="1287"/>
      <c r="H58" s="1287"/>
      <c r="I58" s="1287"/>
      <c r="J58" s="1287"/>
      <c r="K58" s="1287"/>
      <c r="L58" s="1287"/>
      <c r="M58" s="1287"/>
      <c r="N58" s="1287"/>
      <c r="O58" s="1287"/>
      <c r="P58" s="1287"/>
      <c r="Q58" s="1287"/>
      <c r="R58" s="1287"/>
      <c r="S58" s="1287"/>
      <c r="T58" s="1287"/>
      <c r="U58" s="1287"/>
      <c r="V58" s="1287"/>
      <c r="W58" s="1287"/>
      <c r="X58" s="1287"/>
      <c r="Y58" s="494"/>
      <c r="Z58" s="388" t="str">
        <f t="shared" si="12"/>
        <v>-</v>
      </c>
      <c r="AA58" s="388">
        <f t="shared" si="13"/>
        <v>1</v>
      </c>
      <c r="AB58" s="562" t="str">
        <f t="shared" si="14"/>
        <v>-</v>
      </c>
      <c r="AC58" s="345"/>
      <c r="AD58" s="345"/>
      <c r="AE58" s="345"/>
      <c r="AF58" s="19"/>
      <c r="AG58" s="131">
        <f>'6.PEMERIKSAAN'!$AO$340</f>
        <v>1</v>
      </c>
      <c r="AH58" s="19"/>
      <c r="AI58" s="19"/>
      <c r="AJ58" s="19"/>
      <c r="AK58" s="19"/>
      <c r="AL58" s="19"/>
      <c r="AM58" s="19"/>
      <c r="AN58" s="19"/>
      <c r="AO58" s="19"/>
      <c r="AP58" s="19"/>
      <c r="AQ58" s="19"/>
      <c r="AR58" s="19"/>
      <c r="AS58" s="19"/>
      <c r="AT58" s="19"/>
      <c r="AU58" s="19"/>
      <c r="AV58" s="19"/>
      <c r="AW58" s="19"/>
      <c r="AX58" s="19"/>
      <c r="AY58" s="19"/>
      <c r="AZ58" s="19"/>
      <c r="BA58" s="19"/>
    </row>
    <row r="59" spans="2:53" ht="19.5" customHeight="1">
      <c r="B59" s="563"/>
      <c r="C59" s="231"/>
      <c r="D59" s="564"/>
      <c r="E59" s="569"/>
      <c r="F59" s="1448" t="s">
        <v>1076</v>
      </c>
      <c r="G59" s="1449"/>
      <c r="H59" s="1449"/>
      <c r="I59" s="1449"/>
      <c r="J59" s="1449"/>
      <c r="K59" s="1449"/>
      <c r="L59" s="1449"/>
      <c r="M59" s="1449"/>
      <c r="N59" s="1449"/>
      <c r="O59" s="1449"/>
      <c r="P59" s="1449"/>
      <c r="Q59" s="1449"/>
      <c r="R59" s="1449"/>
      <c r="S59" s="1449"/>
      <c r="T59" s="1449"/>
      <c r="U59" s="1449"/>
      <c r="V59" s="1449"/>
      <c r="W59" s="1449"/>
      <c r="X59" s="1450"/>
      <c r="Y59" s="567"/>
      <c r="Z59" s="1441">
        <f>SUM(Z52:AB58)</f>
        <v>8</v>
      </c>
      <c r="AA59" s="1287"/>
      <c r="AB59" s="1442"/>
      <c r="AC59" s="345"/>
      <c r="AD59" s="345"/>
      <c r="AE59" s="345"/>
      <c r="AF59" s="19"/>
      <c r="AG59" s="131"/>
      <c r="AH59" s="19"/>
      <c r="AI59" s="19"/>
      <c r="AJ59" s="19"/>
      <c r="AK59" s="19"/>
      <c r="AL59" s="19"/>
      <c r="AM59" s="19"/>
      <c r="AN59" s="19"/>
      <c r="AO59" s="19"/>
      <c r="AP59" s="19"/>
      <c r="AQ59" s="19"/>
      <c r="AR59" s="19"/>
      <c r="AS59" s="19"/>
      <c r="AT59" s="19"/>
      <c r="AU59" s="19"/>
      <c r="AV59" s="19"/>
      <c r="AW59" s="19"/>
      <c r="AX59" s="19"/>
      <c r="AY59" s="19"/>
      <c r="AZ59" s="19"/>
      <c r="BA59" s="19"/>
    </row>
    <row r="60" spans="2:53" ht="19.5" customHeight="1">
      <c r="B60" s="563"/>
      <c r="C60" s="231"/>
      <c r="D60" s="564"/>
      <c r="E60" s="569"/>
      <c r="F60" s="1440" t="s">
        <v>1077</v>
      </c>
      <c r="G60" s="1287"/>
      <c r="H60" s="1287"/>
      <c r="I60" s="1287"/>
      <c r="J60" s="1287"/>
      <c r="K60" s="1287"/>
      <c r="L60" s="1287"/>
      <c r="M60" s="1287"/>
      <c r="N60" s="1287"/>
      <c r="O60" s="1287"/>
      <c r="P60" s="1287"/>
      <c r="Q60" s="1287"/>
      <c r="R60" s="1287"/>
      <c r="S60" s="1287"/>
      <c r="T60" s="1287"/>
      <c r="U60" s="1287"/>
      <c r="V60" s="1287"/>
      <c r="W60" s="1287"/>
      <c r="X60" s="1306"/>
      <c r="Y60" s="570"/>
      <c r="Z60" s="1443">
        <f>Z59/14</f>
        <v>0.5714285714285714</v>
      </c>
      <c r="AA60" s="1287"/>
      <c r="AB60" s="1442"/>
      <c r="AC60" s="582"/>
      <c r="AD60" s="582"/>
      <c r="AE60" s="582"/>
      <c r="AF60" s="19"/>
      <c r="AG60" s="131"/>
      <c r="AH60" s="19"/>
      <c r="AI60" s="19"/>
      <c r="AJ60" s="19"/>
      <c r="AK60" s="19"/>
      <c r="AL60" s="19"/>
      <c r="AM60" s="19"/>
      <c r="AN60" s="19"/>
      <c r="AO60" s="19"/>
      <c r="AP60" s="19"/>
      <c r="AQ60" s="19"/>
      <c r="AR60" s="19"/>
      <c r="AS60" s="19"/>
      <c r="AT60" s="19"/>
      <c r="AU60" s="19"/>
      <c r="AV60" s="19"/>
      <c r="AW60" s="19"/>
      <c r="AX60" s="19"/>
      <c r="AY60" s="19"/>
      <c r="AZ60" s="19"/>
      <c r="BA60" s="19"/>
    </row>
    <row r="61" spans="2:53" ht="19.5" customHeight="1">
      <c r="B61" s="563"/>
      <c r="C61" s="231"/>
      <c r="D61" s="564"/>
      <c r="E61" s="569"/>
      <c r="F61" s="1456" t="s">
        <v>1078</v>
      </c>
      <c r="G61" s="1454"/>
      <c r="H61" s="1454"/>
      <c r="I61" s="1454"/>
      <c r="J61" s="1454"/>
      <c r="K61" s="1454"/>
      <c r="L61" s="1454"/>
      <c r="M61" s="1454"/>
      <c r="N61" s="1454"/>
      <c r="O61" s="1454"/>
      <c r="P61" s="1454"/>
      <c r="Q61" s="1454"/>
      <c r="R61" s="1454"/>
      <c r="S61" s="1454"/>
      <c r="T61" s="1454"/>
      <c r="U61" s="1454"/>
      <c r="V61" s="1454"/>
      <c r="W61" s="1454"/>
      <c r="X61" s="1457"/>
      <c r="Y61" s="570"/>
      <c r="Z61" s="1453">
        <f>IF(Z60&gt;=76%,4,IF(Z60&gt;=51%,3,IF(Z60&gt;26%,2,IF(Z60&lt;=25%,1,"'-'"))))</f>
        <v>3</v>
      </c>
      <c r="AA61" s="1454"/>
      <c r="AB61" s="1455"/>
      <c r="AC61" s="345"/>
      <c r="AD61" s="345"/>
      <c r="AE61" s="345"/>
      <c r="AF61" s="19"/>
      <c r="AG61" s="131"/>
      <c r="AH61" s="19"/>
      <c r="AI61" s="19"/>
      <c r="AJ61" s="19"/>
      <c r="AK61" s="19"/>
      <c r="AL61" s="19"/>
      <c r="AM61" s="19"/>
      <c r="AN61" s="19"/>
      <c r="AO61" s="19"/>
      <c r="AP61" s="19"/>
      <c r="AQ61" s="19"/>
      <c r="AR61" s="19"/>
      <c r="AS61" s="19"/>
      <c r="AT61" s="19"/>
      <c r="AU61" s="19"/>
      <c r="AV61" s="19"/>
      <c r="AW61" s="19"/>
      <c r="AX61" s="19"/>
      <c r="AY61" s="19"/>
      <c r="AZ61" s="19"/>
      <c r="BA61" s="19"/>
    </row>
    <row r="62" spans="2:53" ht="39.75" customHeight="1">
      <c r="B62" s="583">
        <v>6</v>
      </c>
      <c r="C62" s="1434" t="s">
        <v>1091</v>
      </c>
      <c r="D62" s="1435"/>
      <c r="E62" s="579" t="s">
        <v>790</v>
      </c>
      <c r="F62" s="1439" t="s">
        <v>791</v>
      </c>
      <c r="G62" s="1395"/>
      <c r="H62" s="1395"/>
      <c r="I62" s="1395"/>
      <c r="J62" s="1395"/>
      <c r="K62" s="1395"/>
      <c r="L62" s="1395"/>
      <c r="M62" s="1395"/>
      <c r="N62" s="1395"/>
      <c r="O62" s="1395"/>
      <c r="P62" s="1395"/>
      <c r="Q62" s="1395"/>
      <c r="R62" s="1395"/>
      <c r="S62" s="1395"/>
      <c r="T62" s="1395"/>
      <c r="U62" s="1395"/>
      <c r="V62" s="1395"/>
      <c r="W62" s="1395"/>
      <c r="X62" s="1395"/>
      <c r="Y62" s="580"/>
      <c r="Z62" s="579" t="str">
        <f t="shared" ref="Z62:Z67" si="15">IF(AG62=0,0,"-")</f>
        <v>-</v>
      </c>
      <c r="AA62" s="579" t="str">
        <f t="shared" ref="AA62:AA67" si="16">IF(AG62=1,1,"-")</f>
        <v>-</v>
      </c>
      <c r="AB62" s="584">
        <f t="shared" ref="AB62:AB67" si="17">IF(AG62=2,2,"-")</f>
        <v>2</v>
      </c>
      <c r="AC62" s="345"/>
      <c r="AD62" s="345"/>
      <c r="AE62" s="345"/>
      <c r="AF62" s="19"/>
      <c r="AG62" s="131">
        <f>'6.PEMERIKSAAN'!$AO$350</f>
        <v>2</v>
      </c>
      <c r="AH62" s="19"/>
      <c r="AI62" s="19"/>
      <c r="AJ62" s="19"/>
      <c r="AK62" s="19"/>
      <c r="AL62" s="19"/>
      <c r="AM62" s="19"/>
      <c r="AN62" s="19"/>
      <c r="AO62" s="19"/>
      <c r="AP62" s="19"/>
      <c r="AQ62" s="19"/>
      <c r="AR62" s="19"/>
      <c r="AS62" s="19"/>
      <c r="AT62" s="19"/>
      <c r="AU62" s="19"/>
      <c r="AV62" s="19"/>
      <c r="AW62" s="19"/>
      <c r="AX62" s="19"/>
      <c r="AY62" s="19"/>
      <c r="AZ62" s="19"/>
      <c r="BA62" s="19"/>
    </row>
    <row r="63" spans="2:53" ht="39.75" customHeight="1">
      <c r="B63" s="563"/>
      <c r="C63" s="231"/>
      <c r="D63" s="564"/>
      <c r="E63" s="239" t="s">
        <v>796</v>
      </c>
      <c r="F63" s="1371" t="s">
        <v>797</v>
      </c>
      <c r="G63" s="1287"/>
      <c r="H63" s="1287"/>
      <c r="I63" s="1287"/>
      <c r="J63" s="1287"/>
      <c r="K63" s="1287"/>
      <c r="L63" s="1287"/>
      <c r="M63" s="1287"/>
      <c r="N63" s="1287"/>
      <c r="O63" s="1287"/>
      <c r="P63" s="1287"/>
      <c r="Q63" s="1287"/>
      <c r="R63" s="1287"/>
      <c r="S63" s="1287"/>
      <c r="T63" s="1287"/>
      <c r="U63" s="1287"/>
      <c r="V63" s="1287"/>
      <c r="W63" s="1287"/>
      <c r="X63" s="1287"/>
      <c r="Y63" s="494"/>
      <c r="Z63" s="388" t="str">
        <f t="shared" si="15"/>
        <v>-</v>
      </c>
      <c r="AA63" s="388" t="str">
        <f t="shared" si="16"/>
        <v>-</v>
      </c>
      <c r="AB63" s="562">
        <f t="shared" si="17"/>
        <v>2</v>
      </c>
      <c r="AC63" s="345"/>
      <c r="AD63" s="345"/>
      <c r="AE63" s="345"/>
      <c r="AF63" s="19"/>
      <c r="AG63" s="131">
        <f>'6.PEMERIKSAAN'!$AO$359</f>
        <v>2</v>
      </c>
      <c r="AH63" s="19"/>
      <c r="AI63" s="19"/>
      <c r="AJ63" s="19"/>
      <c r="AK63" s="19"/>
      <c r="AL63" s="19"/>
      <c r="AM63" s="19"/>
      <c r="AN63" s="19"/>
      <c r="AO63" s="19"/>
      <c r="AP63" s="19"/>
      <c r="AQ63" s="19"/>
      <c r="AR63" s="19"/>
      <c r="AS63" s="19"/>
      <c r="AT63" s="19"/>
      <c r="AU63" s="19"/>
      <c r="AV63" s="19"/>
      <c r="AW63" s="19"/>
      <c r="AX63" s="19"/>
      <c r="AY63" s="19"/>
      <c r="AZ63" s="19"/>
      <c r="BA63" s="19"/>
    </row>
    <row r="64" spans="2:53" ht="31.5" customHeight="1">
      <c r="B64" s="563"/>
      <c r="C64" s="231"/>
      <c r="D64" s="564"/>
      <c r="E64" s="239" t="s">
        <v>803</v>
      </c>
      <c r="F64" s="1371" t="s">
        <v>1092</v>
      </c>
      <c r="G64" s="1287"/>
      <c r="H64" s="1287"/>
      <c r="I64" s="1287"/>
      <c r="J64" s="1287"/>
      <c r="K64" s="1287"/>
      <c r="L64" s="1287"/>
      <c r="M64" s="1287"/>
      <c r="N64" s="1287"/>
      <c r="O64" s="1287"/>
      <c r="P64" s="1287"/>
      <c r="Q64" s="1287"/>
      <c r="R64" s="1287"/>
      <c r="S64" s="1287"/>
      <c r="T64" s="1287"/>
      <c r="U64" s="1287"/>
      <c r="V64" s="1287"/>
      <c r="W64" s="1287"/>
      <c r="X64" s="1287"/>
      <c r="Y64" s="494"/>
      <c r="Z64" s="388" t="str">
        <f t="shared" si="15"/>
        <v>-</v>
      </c>
      <c r="AA64" s="388" t="str">
        <f t="shared" si="16"/>
        <v>-</v>
      </c>
      <c r="AB64" s="562">
        <f t="shared" si="17"/>
        <v>2</v>
      </c>
      <c r="AC64" s="345"/>
      <c r="AD64" s="345"/>
      <c r="AE64" s="345"/>
      <c r="AF64" s="19"/>
      <c r="AG64" s="131">
        <f>'6.PEMERIKSAAN'!$AO$367</f>
        <v>2</v>
      </c>
      <c r="AH64" s="19"/>
      <c r="AI64" s="19"/>
      <c r="AJ64" s="19"/>
      <c r="AK64" s="19"/>
      <c r="AL64" s="19"/>
      <c r="AM64" s="19"/>
      <c r="AN64" s="19"/>
      <c r="AO64" s="19"/>
      <c r="AP64" s="19"/>
      <c r="AQ64" s="19"/>
      <c r="AR64" s="19"/>
      <c r="AS64" s="19"/>
      <c r="AT64" s="19"/>
      <c r="AU64" s="19"/>
      <c r="AV64" s="19"/>
      <c r="AW64" s="19"/>
      <c r="AX64" s="19"/>
      <c r="AY64" s="19"/>
      <c r="AZ64" s="19"/>
      <c r="BA64" s="19"/>
    </row>
    <row r="65" spans="2:53" ht="31.5" customHeight="1">
      <c r="B65" s="572"/>
      <c r="C65" s="573"/>
      <c r="D65" s="574"/>
      <c r="E65" s="489" t="s">
        <v>809</v>
      </c>
      <c r="F65" s="1382" t="s">
        <v>1093</v>
      </c>
      <c r="G65" s="1383"/>
      <c r="H65" s="1383"/>
      <c r="I65" s="1383"/>
      <c r="J65" s="1383"/>
      <c r="K65" s="1383"/>
      <c r="L65" s="1383"/>
      <c r="M65" s="1383"/>
      <c r="N65" s="1383"/>
      <c r="O65" s="1383"/>
      <c r="P65" s="1383"/>
      <c r="Q65" s="1383"/>
      <c r="R65" s="1383"/>
      <c r="S65" s="1383"/>
      <c r="T65" s="1383"/>
      <c r="U65" s="1383"/>
      <c r="V65" s="1383"/>
      <c r="W65" s="1383"/>
      <c r="X65" s="1383"/>
      <c r="Y65" s="585"/>
      <c r="Z65" s="477" t="str">
        <f t="shared" si="15"/>
        <v>-</v>
      </c>
      <c r="AA65" s="477" t="str">
        <f t="shared" si="16"/>
        <v>-</v>
      </c>
      <c r="AB65" s="586">
        <f t="shared" si="17"/>
        <v>2</v>
      </c>
      <c r="AC65" s="345"/>
      <c r="AD65" s="345"/>
      <c r="AE65" s="345"/>
      <c r="AF65" s="19"/>
      <c r="AG65" s="131">
        <f>'6.PEMERIKSAAN'!$AO$374</f>
        <v>2</v>
      </c>
      <c r="AH65" s="19"/>
      <c r="AI65" s="19"/>
      <c r="AJ65" s="19"/>
      <c r="AK65" s="19"/>
      <c r="AL65" s="19"/>
      <c r="AM65" s="19"/>
      <c r="AN65" s="19"/>
      <c r="AO65" s="19"/>
      <c r="AP65" s="19"/>
      <c r="AQ65" s="19"/>
      <c r="AR65" s="19"/>
      <c r="AS65" s="19"/>
      <c r="AT65" s="19"/>
      <c r="AU65" s="19"/>
      <c r="AV65" s="19"/>
      <c r="AW65" s="19"/>
      <c r="AX65" s="19"/>
      <c r="AY65" s="19"/>
      <c r="AZ65" s="19"/>
      <c r="BA65" s="19"/>
    </row>
    <row r="66" spans="2:53" ht="39.75" customHeight="1">
      <c r="B66" s="563"/>
      <c r="C66" s="231"/>
      <c r="D66" s="564"/>
      <c r="E66" s="388" t="s">
        <v>814</v>
      </c>
      <c r="F66" s="1372" t="s">
        <v>815</v>
      </c>
      <c r="G66" s="1312"/>
      <c r="H66" s="1312"/>
      <c r="I66" s="1312"/>
      <c r="J66" s="1312"/>
      <c r="K66" s="1312"/>
      <c r="L66" s="1312"/>
      <c r="M66" s="1312"/>
      <c r="N66" s="1312"/>
      <c r="O66" s="1312"/>
      <c r="P66" s="1312"/>
      <c r="Q66" s="1312"/>
      <c r="R66" s="1312"/>
      <c r="S66" s="1312"/>
      <c r="T66" s="1312"/>
      <c r="U66" s="1312"/>
      <c r="V66" s="1312"/>
      <c r="W66" s="1312"/>
      <c r="X66" s="1312"/>
      <c r="Y66" s="561"/>
      <c r="Z66" s="388" t="str">
        <f t="shared" si="15"/>
        <v>-</v>
      </c>
      <c r="AA66" s="388">
        <f t="shared" si="16"/>
        <v>1</v>
      </c>
      <c r="AB66" s="562" t="str">
        <f t="shared" si="17"/>
        <v>-</v>
      </c>
      <c r="AC66" s="345"/>
      <c r="AD66" s="345"/>
      <c r="AE66" s="345"/>
      <c r="AF66" s="19"/>
      <c r="AG66" s="131">
        <f>'6.PEMERIKSAAN'!$AO$382</f>
        <v>1</v>
      </c>
      <c r="AH66" s="19"/>
      <c r="AI66" s="19"/>
      <c r="AJ66" s="19"/>
      <c r="AK66" s="19"/>
      <c r="AL66" s="19"/>
      <c r="AM66" s="19"/>
      <c r="AN66" s="19"/>
      <c r="AO66" s="19"/>
      <c r="AP66" s="19"/>
      <c r="AQ66" s="19"/>
      <c r="AR66" s="19"/>
      <c r="AS66" s="19"/>
      <c r="AT66" s="19"/>
      <c r="AU66" s="19"/>
      <c r="AV66" s="19"/>
      <c r="AW66" s="19"/>
      <c r="AX66" s="19"/>
      <c r="AY66" s="19"/>
      <c r="AZ66" s="19"/>
      <c r="BA66" s="19"/>
    </row>
    <row r="67" spans="2:53" ht="31.5" customHeight="1">
      <c r="B67" s="563"/>
      <c r="C67" s="231"/>
      <c r="D67" s="564"/>
      <c r="E67" s="239" t="s">
        <v>820</v>
      </c>
      <c r="F67" s="1371" t="s">
        <v>821</v>
      </c>
      <c r="G67" s="1287"/>
      <c r="H67" s="1287"/>
      <c r="I67" s="1287"/>
      <c r="J67" s="1287"/>
      <c r="K67" s="1287"/>
      <c r="L67" s="1287"/>
      <c r="M67" s="1287"/>
      <c r="N67" s="1287"/>
      <c r="O67" s="1287"/>
      <c r="P67" s="1287"/>
      <c r="Q67" s="1287"/>
      <c r="R67" s="1287"/>
      <c r="S67" s="1287"/>
      <c r="T67" s="1287"/>
      <c r="U67" s="1287"/>
      <c r="V67" s="1287"/>
      <c r="W67" s="1287"/>
      <c r="X67" s="1287"/>
      <c r="Y67" s="553"/>
      <c r="Z67" s="388" t="str">
        <f t="shared" si="15"/>
        <v>-</v>
      </c>
      <c r="AA67" s="388">
        <f t="shared" si="16"/>
        <v>1</v>
      </c>
      <c r="AB67" s="562" t="str">
        <f t="shared" si="17"/>
        <v>-</v>
      </c>
      <c r="AC67" s="345"/>
      <c r="AD67" s="345"/>
      <c r="AE67" s="345"/>
      <c r="AF67" s="19"/>
      <c r="AG67" s="131">
        <f>'6.PEMERIKSAAN'!$AO$390</f>
        <v>1</v>
      </c>
      <c r="AH67" s="19"/>
      <c r="AI67" s="19"/>
      <c r="AJ67" s="19"/>
      <c r="AK67" s="19"/>
      <c r="AL67" s="19"/>
      <c r="AM67" s="19"/>
      <c r="AN67" s="19"/>
      <c r="AO67" s="19"/>
      <c r="AP67" s="19"/>
      <c r="AQ67" s="19"/>
      <c r="AR67" s="19"/>
      <c r="AS67" s="19"/>
      <c r="AT67" s="19"/>
      <c r="AU67" s="19"/>
      <c r="AV67" s="19"/>
      <c r="AW67" s="19"/>
      <c r="AX67" s="19"/>
      <c r="AY67" s="19"/>
      <c r="AZ67" s="19"/>
      <c r="BA67" s="19"/>
    </row>
    <row r="68" spans="2:53" ht="19.5" customHeight="1">
      <c r="B68" s="563"/>
      <c r="C68" s="231"/>
      <c r="D68" s="587"/>
      <c r="E68" s="569"/>
      <c r="F68" s="1448" t="s">
        <v>1076</v>
      </c>
      <c r="G68" s="1449"/>
      <c r="H68" s="1449"/>
      <c r="I68" s="1449"/>
      <c r="J68" s="1449"/>
      <c r="K68" s="1449"/>
      <c r="L68" s="1449"/>
      <c r="M68" s="1449"/>
      <c r="N68" s="1449"/>
      <c r="O68" s="1449"/>
      <c r="P68" s="1449"/>
      <c r="Q68" s="1449"/>
      <c r="R68" s="1449"/>
      <c r="S68" s="1449"/>
      <c r="T68" s="1449"/>
      <c r="U68" s="1449"/>
      <c r="V68" s="1449"/>
      <c r="W68" s="1449"/>
      <c r="X68" s="1450"/>
      <c r="Y68" s="567"/>
      <c r="Z68" s="1441">
        <f>SUM(Z62:AB67)</f>
        <v>10</v>
      </c>
      <c r="AA68" s="1287"/>
      <c r="AB68" s="1442"/>
      <c r="AC68" s="345"/>
      <c r="AD68" s="345"/>
      <c r="AE68" s="345"/>
      <c r="AF68" s="19"/>
      <c r="AG68" s="131"/>
      <c r="AH68" s="19"/>
      <c r="AI68" s="19"/>
      <c r="AJ68" s="19"/>
      <c r="AK68" s="19"/>
      <c r="AL68" s="19"/>
      <c r="AM68" s="19"/>
      <c r="AN68" s="19"/>
      <c r="AO68" s="19"/>
      <c r="AP68" s="19"/>
      <c r="AQ68" s="19"/>
      <c r="AR68" s="19"/>
      <c r="AS68" s="19"/>
      <c r="AT68" s="19"/>
      <c r="AU68" s="19"/>
      <c r="AV68" s="19"/>
      <c r="AW68" s="19"/>
      <c r="AX68" s="19"/>
      <c r="AY68" s="19"/>
      <c r="AZ68" s="19"/>
      <c r="BA68" s="19"/>
    </row>
    <row r="69" spans="2:53" ht="19.5" customHeight="1">
      <c r="B69" s="563"/>
      <c r="C69" s="231"/>
      <c r="D69" s="587"/>
      <c r="E69" s="569"/>
      <c r="F69" s="1440" t="s">
        <v>1077</v>
      </c>
      <c r="G69" s="1287"/>
      <c r="H69" s="1287"/>
      <c r="I69" s="1287"/>
      <c r="J69" s="1287"/>
      <c r="K69" s="1287"/>
      <c r="L69" s="1287"/>
      <c r="M69" s="1287"/>
      <c r="N69" s="1287"/>
      <c r="O69" s="1287"/>
      <c r="P69" s="1287"/>
      <c r="Q69" s="1287"/>
      <c r="R69" s="1287"/>
      <c r="S69" s="1287"/>
      <c r="T69" s="1287"/>
      <c r="U69" s="1287"/>
      <c r="V69" s="1287"/>
      <c r="W69" s="1287"/>
      <c r="X69" s="1306"/>
      <c r="Y69" s="570"/>
      <c r="Z69" s="1443">
        <f>Z68/12</f>
        <v>0.83333333333333337</v>
      </c>
      <c r="AA69" s="1287"/>
      <c r="AB69" s="1442"/>
      <c r="AC69" s="582"/>
      <c r="AD69" s="582"/>
      <c r="AE69" s="582"/>
      <c r="AF69" s="19"/>
      <c r="AG69" s="131"/>
      <c r="AH69" s="19"/>
      <c r="AI69" s="19"/>
      <c r="AJ69" s="19"/>
      <c r="AK69" s="19"/>
      <c r="AL69" s="19"/>
      <c r="AM69" s="19"/>
      <c r="AN69" s="19"/>
      <c r="AO69" s="19"/>
      <c r="AP69" s="19"/>
      <c r="AQ69" s="19"/>
      <c r="AR69" s="19"/>
      <c r="AS69" s="19"/>
      <c r="AT69" s="19"/>
      <c r="AU69" s="19"/>
      <c r="AV69" s="19"/>
      <c r="AW69" s="19"/>
      <c r="AX69" s="19"/>
      <c r="AY69" s="19"/>
      <c r="AZ69" s="19"/>
      <c r="BA69" s="19"/>
    </row>
    <row r="70" spans="2:53" ht="19.5" customHeight="1">
      <c r="B70" s="572"/>
      <c r="C70" s="573"/>
      <c r="D70" s="588"/>
      <c r="E70" s="575"/>
      <c r="F70" s="1437" t="s">
        <v>1078</v>
      </c>
      <c r="G70" s="1383"/>
      <c r="H70" s="1383"/>
      <c r="I70" s="1383"/>
      <c r="J70" s="1383"/>
      <c r="K70" s="1383"/>
      <c r="L70" s="1383"/>
      <c r="M70" s="1383"/>
      <c r="N70" s="1383"/>
      <c r="O70" s="1383"/>
      <c r="P70" s="1383"/>
      <c r="Q70" s="1383"/>
      <c r="R70" s="1383"/>
      <c r="S70" s="1383"/>
      <c r="T70" s="1383"/>
      <c r="U70" s="1383"/>
      <c r="V70" s="1383"/>
      <c r="W70" s="1383"/>
      <c r="X70" s="1438"/>
      <c r="Y70" s="576"/>
      <c r="Z70" s="1444">
        <f>IF(Z69&gt;=76%,4,IF(Z69&gt;=51%,3,IF(Z69&gt;26%,2,IF(Z69&lt;=25%,1,"'-'"))))</f>
        <v>4</v>
      </c>
      <c r="AA70" s="1383"/>
      <c r="AB70" s="1445"/>
      <c r="AC70" s="345"/>
      <c r="AD70" s="345"/>
      <c r="AE70" s="345"/>
      <c r="AF70" s="19"/>
      <c r="AG70" s="131"/>
      <c r="AH70" s="19"/>
      <c r="AI70" s="19"/>
      <c r="AJ70" s="19"/>
      <c r="AK70" s="19"/>
      <c r="AL70" s="19"/>
      <c r="AM70" s="19"/>
      <c r="AN70" s="19"/>
      <c r="AO70" s="19"/>
      <c r="AP70" s="19"/>
      <c r="AQ70" s="19"/>
      <c r="AR70" s="19"/>
      <c r="AS70" s="19"/>
      <c r="AT70" s="19"/>
      <c r="AU70" s="19"/>
      <c r="AV70" s="19"/>
      <c r="AW70" s="19"/>
      <c r="AX70" s="19"/>
      <c r="AY70" s="19"/>
      <c r="AZ70" s="19"/>
      <c r="BA70" s="19"/>
    </row>
    <row r="71" spans="2:53" ht="31.5" customHeight="1">
      <c r="B71" s="583">
        <v>7</v>
      </c>
      <c r="C71" s="1434" t="s">
        <v>1094</v>
      </c>
      <c r="D71" s="1435"/>
      <c r="E71" s="579" t="s">
        <v>827</v>
      </c>
      <c r="F71" s="1439" t="s">
        <v>828</v>
      </c>
      <c r="G71" s="1395"/>
      <c r="H71" s="1395"/>
      <c r="I71" s="1395"/>
      <c r="J71" s="1395"/>
      <c r="K71" s="1395"/>
      <c r="L71" s="1395"/>
      <c r="M71" s="1395"/>
      <c r="N71" s="1395"/>
      <c r="O71" s="1395"/>
      <c r="P71" s="1395"/>
      <c r="Q71" s="1395"/>
      <c r="R71" s="1395"/>
      <c r="S71" s="1395"/>
      <c r="T71" s="1395"/>
      <c r="U71" s="1395"/>
      <c r="V71" s="1395"/>
      <c r="W71" s="1395"/>
      <c r="X71" s="1395"/>
      <c r="Y71" s="580"/>
      <c r="Z71" s="579" t="str">
        <f t="shared" ref="Z71:Z75" si="18">IF(AG71=0,0,"-")</f>
        <v>-</v>
      </c>
      <c r="AA71" s="579" t="str">
        <f t="shared" ref="AA71:AA75" si="19">IF(AG71=1,1,"-")</f>
        <v>-</v>
      </c>
      <c r="AB71" s="584">
        <f t="shared" ref="AB71:AB75" si="20">IF(AG71=2,2,"-")</f>
        <v>2</v>
      </c>
      <c r="AC71" s="345"/>
      <c r="AD71" s="345"/>
      <c r="AE71" s="345"/>
      <c r="AF71" s="19"/>
      <c r="AG71" s="131">
        <f>'6.PEMERIKSAAN'!$AO$399</f>
        <v>2</v>
      </c>
      <c r="AH71" s="19"/>
      <c r="AI71" s="19"/>
      <c r="AJ71" s="19"/>
      <c r="AK71" s="19"/>
      <c r="AL71" s="19"/>
      <c r="AM71" s="19"/>
      <c r="AN71" s="19"/>
      <c r="AO71" s="19"/>
      <c r="AP71" s="19"/>
      <c r="AQ71" s="19"/>
      <c r="AR71" s="19"/>
      <c r="AS71" s="19"/>
      <c r="AT71" s="19"/>
      <c r="AU71" s="19"/>
      <c r="AV71" s="19"/>
      <c r="AW71" s="19"/>
      <c r="AX71" s="19"/>
      <c r="AY71" s="19"/>
      <c r="AZ71" s="19"/>
      <c r="BA71" s="19"/>
    </row>
    <row r="72" spans="2:53" ht="49.5" customHeight="1">
      <c r="B72" s="563"/>
      <c r="C72" s="231"/>
      <c r="D72" s="564"/>
      <c r="E72" s="239" t="s">
        <v>830</v>
      </c>
      <c r="F72" s="1371" t="s">
        <v>831</v>
      </c>
      <c r="G72" s="1287"/>
      <c r="H72" s="1287"/>
      <c r="I72" s="1287"/>
      <c r="J72" s="1287"/>
      <c r="K72" s="1287"/>
      <c r="L72" s="1287"/>
      <c r="M72" s="1287"/>
      <c r="N72" s="1287"/>
      <c r="O72" s="1287"/>
      <c r="P72" s="1287"/>
      <c r="Q72" s="1287"/>
      <c r="R72" s="1287"/>
      <c r="S72" s="1287"/>
      <c r="T72" s="1287"/>
      <c r="U72" s="1287"/>
      <c r="V72" s="1287"/>
      <c r="W72" s="1287"/>
      <c r="X72" s="1287"/>
      <c r="Y72" s="494"/>
      <c r="Z72" s="388" t="str">
        <f t="shared" si="18"/>
        <v>-</v>
      </c>
      <c r="AA72" s="388">
        <f t="shared" si="19"/>
        <v>1</v>
      </c>
      <c r="AB72" s="562" t="str">
        <f t="shared" si="20"/>
        <v>-</v>
      </c>
      <c r="AC72" s="345"/>
      <c r="AD72" s="345"/>
      <c r="AE72" s="345"/>
      <c r="AF72" s="19"/>
      <c r="AG72" s="131">
        <f>'6.PEMERIKSAAN'!$AO$409</f>
        <v>1</v>
      </c>
      <c r="AH72" s="19"/>
      <c r="AI72" s="19"/>
      <c r="AJ72" s="19"/>
      <c r="AK72" s="19"/>
      <c r="AL72" s="19"/>
      <c r="AM72" s="19"/>
      <c r="AN72" s="19"/>
      <c r="AO72" s="19"/>
      <c r="AP72" s="19"/>
      <c r="AQ72" s="19"/>
      <c r="AR72" s="19"/>
      <c r="AS72" s="19"/>
      <c r="AT72" s="19"/>
      <c r="AU72" s="19"/>
      <c r="AV72" s="19"/>
      <c r="AW72" s="19"/>
      <c r="AX72" s="19"/>
      <c r="AY72" s="19"/>
      <c r="AZ72" s="19"/>
      <c r="BA72" s="19"/>
    </row>
    <row r="73" spans="2:53" ht="39.75" customHeight="1">
      <c r="B73" s="563"/>
      <c r="C73" s="231"/>
      <c r="D73" s="564"/>
      <c r="E73" s="239" t="s">
        <v>838</v>
      </c>
      <c r="F73" s="1371" t="s">
        <v>839</v>
      </c>
      <c r="G73" s="1287"/>
      <c r="H73" s="1287"/>
      <c r="I73" s="1287"/>
      <c r="J73" s="1287"/>
      <c r="K73" s="1287"/>
      <c r="L73" s="1287"/>
      <c r="M73" s="1287"/>
      <c r="N73" s="1287"/>
      <c r="O73" s="1287"/>
      <c r="P73" s="1287"/>
      <c r="Q73" s="1287"/>
      <c r="R73" s="1287"/>
      <c r="S73" s="1287"/>
      <c r="T73" s="1287"/>
      <c r="U73" s="1287"/>
      <c r="V73" s="1287"/>
      <c r="W73" s="1287"/>
      <c r="X73" s="1287"/>
      <c r="Y73" s="494"/>
      <c r="Z73" s="388" t="str">
        <f t="shared" si="18"/>
        <v>-</v>
      </c>
      <c r="AA73" s="388">
        <f t="shared" si="19"/>
        <v>1</v>
      </c>
      <c r="AB73" s="562" t="str">
        <f t="shared" si="20"/>
        <v>-</v>
      </c>
      <c r="AC73" s="345"/>
      <c r="AD73" s="345"/>
      <c r="AE73" s="345"/>
      <c r="AF73" s="19"/>
      <c r="AG73" s="131">
        <f>'6.PEMERIKSAAN'!$AO$417</f>
        <v>1</v>
      </c>
      <c r="AH73" s="19"/>
      <c r="AI73" s="19"/>
      <c r="AJ73" s="19"/>
      <c r="AK73" s="19"/>
      <c r="AL73" s="19"/>
      <c r="AM73" s="19"/>
      <c r="AN73" s="19"/>
      <c r="AO73" s="19"/>
      <c r="AP73" s="19"/>
      <c r="AQ73" s="19"/>
      <c r="AR73" s="19"/>
      <c r="AS73" s="19"/>
      <c r="AT73" s="19"/>
      <c r="AU73" s="19"/>
      <c r="AV73" s="19"/>
      <c r="AW73" s="19"/>
      <c r="AX73" s="19"/>
      <c r="AY73" s="19"/>
      <c r="AZ73" s="19"/>
      <c r="BA73" s="19"/>
    </row>
    <row r="74" spans="2:53" ht="39.75" customHeight="1">
      <c r="B74" s="563"/>
      <c r="C74" s="231"/>
      <c r="D74" s="564"/>
      <c r="E74" s="239" t="s">
        <v>844</v>
      </c>
      <c r="F74" s="1371" t="s">
        <v>845</v>
      </c>
      <c r="G74" s="1287"/>
      <c r="H74" s="1287"/>
      <c r="I74" s="1287"/>
      <c r="J74" s="1287"/>
      <c r="K74" s="1287"/>
      <c r="L74" s="1287"/>
      <c r="M74" s="1287"/>
      <c r="N74" s="1287"/>
      <c r="O74" s="1287"/>
      <c r="P74" s="1287"/>
      <c r="Q74" s="1287"/>
      <c r="R74" s="1287"/>
      <c r="S74" s="1287"/>
      <c r="T74" s="1287"/>
      <c r="U74" s="1287"/>
      <c r="V74" s="1287"/>
      <c r="W74" s="1287"/>
      <c r="X74" s="1287"/>
      <c r="Y74" s="494"/>
      <c r="Z74" s="388" t="str">
        <f t="shared" si="18"/>
        <v>-</v>
      </c>
      <c r="AA74" s="388">
        <f t="shared" si="19"/>
        <v>1</v>
      </c>
      <c r="AB74" s="562" t="str">
        <f t="shared" si="20"/>
        <v>-</v>
      </c>
      <c r="AC74" s="345"/>
      <c r="AD74" s="345"/>
      <c r="AE74" s="345"/>
      <c r="AF74" s="19"/>
      <c r="AG74" s="131">
        <f>'6.PEMERIKSAAN'!$AO$425</f>
        <v>1</v>
      </c>
      <c r="AH74" s="19"/>
      <c r="AI74" s="19"/>
      <c r="AJ74" s="19"/>
      <c r="AK74" s="19"/>
      <c r="AL74" s="19"/>
      <c r="AM74" s="19"/>
      <c r="AN74" s="19"/>
      <c r="AO74" s="19"/>
      <c r="AP74" s="19"/>
      <c r="AQ74" s="19"/>
      <c r="AR74" s="19"/>
      <c r="AS74" s="19"/>
      <c r="AT74" s="19"/>
      <c r="AU74" s="19"/>
      <c r="AV74" s="19"/>
      <c r="AW74" s="19"/>
      <c r="AX74" s="19"/>
      <c r="AY74" s="19"/>
      <c r="AZ74" s="19"/>
      <c r="BA74" s="19"/>
    </row>
    <row r="75" spans="2:53" ht="31.5" customHeight="1">
      <c r="B75" s="563"/>
      <c r="C75" s="231"/>
      <c r="D75" s="564"/>
      <c r="E75" s="239" t="s">
        <v>849</v>
      </c>
      <c r="F75" s="1371" t="s">
        <v>1095</v>
      </c>
      <c r="G75" s="1287"/>
      <c r="H75" s="1287"/>
      <c r="I75" s="1287"/>
      <c r="J75" s="1287"/>
      <c r="K75" s="1287"/>
      <c r="L75" s="1287"/>
      <c r="M75" s="1287"/>
      <c r="N75" s="1287"/>
      <c r="O75" s="1287"/>
      <c r="P75" s="1287"/>
      <c r="Q75" s="1287"/>
      <c r="R75" s="1287"/>
      <c r="S75" s="1287"/>
      <c r="T75" s="1287"/>
      <c r="U75" s="1287"/>
      <c r="V75" s="1287"/>
      <c r="W75" s="1287"/>
      <c r="X75" s="1287"/>
      <c r="Y75" s="553"/>
      <c r="Z75" s="388" t="str">
        <f t="shared" si="18"/>
        <v>-</v>
      </c>
      <c r="AA75" s="388">
        <f t="shared" si="19"/>
        <v>1</v>
      </c>
      <c r="AB75" s="562" t="str">
        <f t="shared" si="20"/>
        <v>-</v>
      </c>
      <c r="AC75" s="345"/>
      <c r="AD75" s="345"/>
      <c r="AE75" s="345"/>
      <c r="AF75" s="19"/>
      <c r="AG75" s="131">
        <f>'6.PEMERIKSAAN'!$AO$432</f>
        <v>1</v>
      </c>
      <c r="AH75" s="19"/>
      <c r="AI75" s="19"/>
      <c r="AJ75" s="19"/>
      <c r="AK75" s="19"/>
      <c r="AL75" s="19"/>
      <c r="AM75" s="19"/>
      <c r="AN75" s="19"/>
      <c r="AO75" s="19"/>
      <c r="AP75" s="19"/>
      <c r="AQ75" s="19"/>
      <c r="AR75" s="19"/>
      <c r="AS75" s="19"/>
      <c r="AT75" s="19"/>
      <c r="AU75" s="19"/>
      <c r="AV75" s="19"/>
      <c r="AW75" s="19"/>
      <c r="AX75" s="19"/>
      <c r="AY75" s="19"/>
      <c r="AZ75" s="19"/>
      <c r="BA75" s="19"/>
    </row>
    <row r="76" spans="2:53" ht="19.5" customHeight="1">
      <c r="B76" s="563"/>
      <c r="C76" s="231"/>
      <c r="D76" s="564"/>
      <c r="E76" s="569"/>
      <c r="F76" s="1448" t="s">
        <v>1076</v>
      </c>
      <c r="G76" s="1449"/>
      <c r="H76" s="1449"/>
      <c r="I76" s="1449"/>
      <c r="J76" s="1449"/>
      <c r="K76" s="1449"/>
      <c r="L76" s="1449"/>
      <c r="M76" s="1449"/>
      <c r="N76" s="1449"/>
      <c r="O76" s="1449"/>
      <c r="P76" s="1449"/>
      <c r="Q76" s="1449"/>
      <c r="R76" s="1449"/>
      <c r="S76" s="1449"/>
      <c r="T76" s="1449"/>
      <c r="U76" s="1449"/>
      <c r="V76" s="1449"/>
      <c r="W76" s="1449"/>
      <c r="X76" s="1450"/>
      <c r="Y76" s="567"/>
      <c r="Z76" s="1451">
        <f>SUM(Z71:AB75)</f>
        <v>6</v>
      </c>
      <c r="AA76" s="1449"/>
      <c r="AB76" s="1452"/>
      <c r="AC76" s="345"/>
      <c r="AD76" s="345"/>
      <c r="AE76" s="345"/>
      <c r="AF76" s="19"/>
      <c r="AG76" s="131"/>
      <c r="AH76" s="19"/>
      <c r="AI76" s="19"/>
      <c r="AJ76" s="19"/>
      <c r="AK76" s="19"/>
      <c r="AL76" s="19"/>
      <c r="AM76" s="19"/>
      <c r="AN76" s="19"/>
      <c r="AO76" s="19"/>
      <c r="AP76" s="19"/>
      <c r="AQ76" s="19"/>
      <c r="AR76" s="19"/>
      <c r="AS76" s="19"/>
      <c r="AT76" s="19"/>
      <c r="AU76" s="19"/>
      <c r="AV76" s="19"/>
      <c r="AW76" s="19"/>
      <c r="AX76" s="19"/>
      <c r="AY76" s="19"/>
      <c r="AZ76" s="19"/>
      <c r="BA76" s="19"/>
    </row>
    <row r="77" spans="2:53" ht="19.5" customHeight="1">
      <c r="B77" s="563"/>
      <c r="C77" s="231"/>
      <c r="D77" s="564"/>
      <c r="E77" s="569"/>
      <c r="F77" s="1440" t="s">
        <v>1077</v>
      </c>
      <c r="G77" s="1287"/>
      <c r="H77" s="1287"/>
      <c r="I77" s="1287"/>
      <c r="J77" s="1287"/>
      <c r="K77" s="1287"/>
      <c r="L77" s="1287"/>
      <c r="M77" s="1287"/>
      <c r="N77" s="1287"/>
      <c r="O77" s="1287"/>
      <c r="P77" s="1287"/>
      <c r="Q77" s="1287"/>
      <c r="R77" s="1287"/>
      <c r="S77" s="1287"/>
      <c r="T77" s="1287"/>
      <c r="U77" s="1287"/>
      <c r="V77" s="1287"/>
      <c r="W77" s="1287"/>
      <c r="X77" s="1306"/>
      <c r="Y77" s="570"/>
      <c r="Z77" s="1443">
        <f>Z76/10</f>
        <v>0.6</v>
      </c>
      <c r="AA77" s="1287"/>
      <c r="AB77" s="1442"/>
      <c r="AC77" s="582"/>
      <c r="AD77" s="582"/>
      <c r="AE77" s="582"/>
      <c r="AF77" s="19"/>
      <c r="AG77" s="131"/>
      <c r="AH77" s="19"/>
      <c r="AI77" s="19"/>
      <c r="AJ77" s="19"/>
      <c r="AK77" s="19"/>
      <c r="AL77" s="19"/>
      <c r="AM77" s="19"/>
      <c r="AN77" s="19"/>
      <c r="AO77" s="19"/>
      <c r="AP77" s="19"/>
      <c r="AQ77" s="19"/>
      <c r="AR77" s="19"/>
      <c r="AS77" s="19"/>
      <c r="AT77" s="19"/>
      <c r="AU77" s="19"/>
      <c r="AV77" s="19"/>
      <c r="AW77" s="19"/>
      <c r="AX77" s="19"/>
      <c r="AY77" s="19"/>
      <c r="AZ77" s="19"/>
      <c r="BA77" s="19"/>
    </row>
    <row r="78" spans="2:53" ht="19.5" customHeight="1">
      <c r="B78" s="572"/>
      <c r="C78" s="573"/>
      <c r="D78" s="574"/>
      <c r="E78" s="575"/>
      <c r="F78" s="1437" t="s">
        <v>1078</v>
      </c>
      <c r="G78" s="1383"/>
      <c r="H78" s="1383"/>
      <c r="I78" s="1383"/>
      <c r="J78" s="1383"/>
      <c r="K78" s="1383"/>
      <c r="L78" s="1383"/>
      <c r="M78" s="1383"/>
      <c r="N78" s="1383"/>
      <c r="O78" s="1383"/>
      <c r="P78" s="1383"/>
      <c r="Q78" s="1383"/>
      <c r="R78" s="1383"/>
      <c r="S78" s="1383"/>
      <c r="T78" s="1383"/>
      <c r="U78" s="1383"/>
      <c r="V78" s="1383"/>
      <c r="W78" s="1383"/>
      <c r="X78" s="1438"/>
      <c r="Y78" s="576"/>
      <c r="Z78" s="1444">
        <f>IF(Z77&gt;=76%,4,IF(Z77&gt;=51%,3,IF(Z77&gt;26%,2,IF(Z77&lt;=25%,1,"'-'"))))</f>
        <v>3</v>
      </c>
      <c r="AA78" s="1383"/>
      <c r="AB78" s="1445"/>
      <c r="AC78" s="345"/>
      <c r="AD78" s="345"/>
      <c r="AE78" s="345"/>
      <c r="AF78" s="19"/>
      <c r="AG78" s="131"/>
      <c r="AH78" s="19"/>
      <c r="AI78" s="19"/>
      <c r="AJ78" s="19"/>
      <c r="AK78" s="19"/>
      <c r="AL78" s="19"/>
      <c r="AM78" s="19"/>
      <c r="AN78" s="19"/>
      <c r="AO78" s="19"/>
      <c r="AP78" s="19"/>
      <c r="AQ78" s="19"/>
      <c r="AR78" s="19"/>
      <c r="AS78" s="19"/>
      <c r="AT78" s="19"/>
      <c r="AU78" s="19"/>
      <c r="AV78" s="19"/>
      <c r="AW78" s="19"/>
      <c r="AX78" s="19"/>
      <c r="AY78" s="19"/>
      <c r="AZ78" s="19"/>
      <c r="BA78" s="19"/>
    </row>
    <row r="79" spans="2:53" ht="31.5" customHeight="1">
      <c r="B79" s="583">
        <v>8</v>
      </c>
      <c r="C79" s="1463" t="s">
        <v>854</v>
      </c>
      <c r="D79" s="1435"/>
      <c r="E79" s="579" t="s">
        <v>855</v>
      </c>
      <c r="F79" s="1439" t="s">
        <v>856</v>
      </c>
      <c r="G79" s="1395"/>
      <c r="H79" s="1395"/>
      <c r="I79" s="1395"/>
      <c r="J79" s="1395"/>
      <c r="K79" s="1395"/>
      <c r="L79" s="1395"/>
      <c r="M79" s="1395"/>
      <c r="N79" s="1395"/>
      <c r="O79" s="1395"/>
      <c r="P79" s="1395"/>
      <c r="Q79" s="1395"/>
      <c r="R79" s="1395"/>
      <c r="S79" s="1395"/>
      <c r="T79" s="1395"/>
      <c r="U79" s="1395"/>
      <c r="V79" s="1395"/>
      <c r="W79" s="1395"/>
      <c r="X79" s="1395"/>
      <c r="Y79" s="580"/>
      <c r="Z79" s="579" t="str">
        <f t="shared" ref="Z79:Z83" si="21">IF(AG79=0,0,"-")</f>
        <v>-</v>
      </c>
      <c r="AA79" s="579" t="str">
        <f t="shared" ref="AA79:AA83" si="22">IF(AG79=1,1,"-")</f>
        <v>-</v>
      </c>
      <c r="AB79" s="584">
        <f t="shared" ref="AB79:AB83" si="23">IF(AG79=2,2,"-")</f>
        <v>2</v>
      </c>
      <c r="AC79" s="345"/>
      <c r="AD79" s="345"/>
      <c r="AE79" s="345"/>
      <c r="AF79" s="19"/>
      <c r="AG79" s="131">
        <f>'6.PEMERIKSAAN'!$AO$440</f>
        <v>2</v>
      </c>
      <c r="AH79" s="19"/>
      <c r="AI79" s="19"/>
      <c r="AJ79" s="19"/>
      <c r="AK79" s="19"/>
      <c r="AL79" s="19"/>
      <c r="AM79" s="19"/>
      <c r="AN79" s="19"/>
      <c r="AO79" s="19"/>
      <c r="AP79" s="19"/>
      <c r="AQ79" s="19"/>
      <c r="AR79" s="19"/>
      <c r="AS79" s="19"/>
      <c r="AT79" s="19"/>
      <c r="AU79" s="19"/>
      <c r="AV79" s="19"/>
      <c r="AW79" s="19"/>
      <c r="AX79" s="19"/>
      <c r="AY79" s="19"/>
      <c r="AZ79" s="19"/>
      <c r="BA79" s="19"/>
    </row>
    <row r="80" spans="2:53" ht="31.5" customHeight="1">
      <c r="B80" s="572"/>
      <c r="C80" s="1436"/>
      <c r="D80" s="1402"/>
      <c r="E80" s="489" t="s">
        <v>861</v>
      </c>
      <c r="F80" s="1382" t="s">
        <v>862</v>
      </c>
      <c r="G80" s="1383"/>
      <c r="H80" s="1383"/>
      <c r="I80" s="1383"/>
      <c r="J80" s="1383"/>
      <c r="K80" s="1383"/>
      <c r="L80" s="1383"/>
      <c r="M80" s="1383"/>
      <c r="N80" s="1383"/>
      <c r="O80" s="1383"/>
      <c r="P80" s="1383"/>
      <c r="Q80" s="1383"/>
      <c r="R80" s="1383"/>
      <c r="S80" s="1383"/>
      <c r="T80" s="1383"/>
      <c r="U80" s="1383"/>
      <c r="V80" s="1383"/>
      <c r="W80" s="1383"/>
      <c r="X80" s="1383"/>
      <c r="Y80" s="585"/>
      <c r="Z80" s="477" t="str">
        <f t="shared" si="21"/>
        <v>-</v>
      </c>
      <c r="AA80" s="477" t="str">
        <f t="shared" si="22"/>
        <v>-</v>
      </c>
      <c r="AB80" s="586">
        <f t="shared" si="23"/>
        <v>2</v>
      </c>
      <c r="AC80" s="345"/>
      <c r="AD80" s="345"/>
      <c r="AE80" s="345"/>
      <c r="AF80" s="19"/>
      <c r="AG80" s="131">
        <f>'6.PEMERIKSAAN'!$AO$447</f>
        <v>2</v>
      </c>
      <c r="AH80" s="19"/>
      <c r="AI80" s="19"/>
      <c r="AJ80" s="19"/>
      <c r="AK80" s="19"/>
      <c r="AL80" s="19"/>
      <c r="AM80" s="19"/>
      <c r="AN80" s="19"/>
      <c r="AO80" s="19"/>
      <c r="AP80" s="19"/>
      <c r="AQ80" s="19"/>
      <c r="AR80" s="19"/>
      <c r="AS80" s="19"/>
      <c r="AT80" s="19"/>
      <c r="AU80" s="19"/>
      <c r="AV80" s="19"/>
      <c r="AW80" s="19"/>
      <c r="AX80" s="19"/>
      <c r="AY80" s="19"/>
      <c r="AZ80" s="19"/>
      <c r="BA80" s="19"/>
    </row>
    <row r="81" spans="2:53" ht="31.5" customHeight="1">
      <c r="B81" s="563"/>
      <c r="C81" s="433"/>
      <c r="D81" s="309"/>
      <c r="E81" s="388" t="s">
        <v>866</v>
      </c>
      <c r="F81" s="1372" t="s">
        <v>867</v>
      </c>
      <c r="G81" s="1312"/>
      <c r="H81" s="1312"/>
      <c r="I81" s="1312"/>
      <c r="J81" s="1312"/>
      <c r="K81" s="1312"/>
      <c r="L81" s="1312"/>
      <c r="M81" s="1312"/>
      <c r="N81" s="1312"/>
      <c r="O81" s="1312"/>
      <c r="P81" s="1312"/>
      <c r="Q81" s="1312"/>
      <c r="R81" s="1312"/>
      <c r="S81" s="1312"/>
      <c r="T81" s="1312"/>
      <c r="U81" s="1312"/>
      <c r="V81" s="1312"/>
      <c r="W81" s="1312"/>
      <c r="X81" s="1312"/>
      <c r="Y81" s="561"/>
      <c r="Z81" s="388" t="str">
        <f t="shared" si="21"/>
        <v>-</v>
      </c>
      <c r="AA81" s="388" t="str">
        <f t="shared" si="22"/>
        <v>-</v>
      </c>
      <c r="AB81" s="562">
        <f t="shared" si="23"/>
        <v>2</v>
      </c>
      <c r="AC81" s="345"/>
      <c r="AD81" s="345"/>
      <c r="AE81" s="345"/>
      <c r="AF81" s="19"/>
      <c r="AG81" s="131">
        <f>'6.PEMERIKSAAN'!$AO$454</f>
        <v>2</v>
      </c>
      <c r="AH81" s="19"/>
      <c r="AI81" s="19"/>
      <c r="AJ81" s="19"/>
      <c r="AK81" s="19"/>
      <c r="AL81" s="19"/>
      <c r="AM81" s="19"/>
      <c r="AN81" s="19"/>
      <c r="AO81" s="19"/>
      <c r="AP81" s="19"/>
      <c r="AQ81" s="19"/>
      <c r="AR81" s="19"/>
      <c r="AS81" s="19"/>
      <c r="AT81" s="19"/>
      <c r="AU81" s="19"/>
      <c r="AV81" s="19"/>
      <c r="AW81" s="19"/>
      <c r="AX81" s="19"/>
      <c r="AY81" s="19"/>
      <c r="AZ81" s="19"/>
      <c r="BA81" s="19"/>
    </row>
    <row r="82" spans="2:53" ht="21.75" customHeight="1">
      <c r="B82" s="563"/>
      <c r="C82" s="433"/>
      <c r="D82" s="309"/>
      <c r="E82" s="239" t="s">
        <v>871</v>
      </c>
      <c r="F82" s="1371" t="s">
        <v>872</v>
      </c>
      <c r="G82" s="1287"/>
      <c r="H82" s="1287"/>
      <c r="I82" s="1287"/>
      <c r="J82" s="1287"/>
      <c r="K82" s="1287"/>
      <c r="L82" s="1287"/>
      <c r="M82" s="1287"/>
      <c r="N82" s="1287"/>
      <c r="O82" s="1287"/>
      <c r="P82" s="1287"/>
      <c r="Q82" s="1287"/>
      <c r="R82" s="1287"/>
      <c r="S82" s="1287"/>
      <c r="T82" s="1287"/>
      <c r="U82" s="1287"/>
      <c r="V82" s="1287"/>
      <c r="W82" s="1287"/>
      <c r="X82" s="1287"/>
      <c r="Y82" s="553"/>
      <c r="Z82" s="388" t="str">
        <f t="shared" si="21"/>
        <v>-</v>
      </c>
      <c r="AA82" s="388">
        <f t="shared" si="22"/>
        <v>1</v>
      </c>
      <c r="AB82" s="562" t="str">
        <f t="shared" si="23"/>
        <v>-</v>
      </c>
      <c r="AC82" s="345"/>
      <c r="AD82" s="345"/>
      <c r="AE82" s="345"/>
      <c r="AF82" s="19"/>
      <c r="AG82" s="131">
        <f>'6.PEMERIKSAAN'!$AO$461</f>
        <v>1</v>
      </c>
      <c r="AH82" s="19"/>
      <c r="AI82" s="19"/>
      <c r="AJ82" s="19"/>
      <c r="AK82" s="19"/>
      <c r="AL82" s="19"/>
      <c r="AM82" s="19"/>
      <c r="AN82" s="19"/>
      <c r="AO82" s="19"/>
      <c r="AP82" s="19"/>
      <c r="AQ82" s="19"/>
      <c r="AR82" s="19"/>
      <c r="AS82" s="19"/>
      <c r="AT82" s="19"/>
      <c r="AU82" s="19"/>
      <c r="AV82" s="19"/>
      <c r="AW82" s="19"/>
      <c r="AX82" s="19"/>
      <c r="AY82" s="19"/>
      <c r="AZ82" s="19"/>
      <c r="BA82" s="19"/>
    </row>
    <row r="83" spans="2:53" ht="31.5" customHeight="1">
      <c r="B83" s="563"/>
      <c r="C83" s="433"/>
      <c r="D83" s="309"/>
      <c r="E83" s="239" t="s">
        <v>876</v>
      </c>
      <c r="F83" s="1371" t="s">
        <v>877</v>
      </c>
      <c r="G83" s="1287"/>
      <c r="H83" s="1287"/>
      <c r="I83" s="1287"/>
      <c r="J83" s="1287"/>
      <c r="K83" s="1287"/>
      <c r="L83" s="1287"/>
      <c r="M83" s="1287"/>
      <c r="N83" s="1287"/>
      <c r="O83" s="1287"/>
      <c r="P83" s="1287"/>
      <c r="Q83" s="1287"/>
      <c r="R83" s="1287"/>
      <c r="S83" s="1287"/>
      <c r="T83" s="1287"/>
      <c r="U83" s="1287"/>
      <c r="V83" s="1287"/>
      <c r="W83" s="1287"/>
      <c r="X83" s="1287"/>
      <c r="Y83" s="553"/>
      <c r="Z83" s="388" t="str">
        <f t="shared" si="21"/>
        <v>-</v>
      </c>
      <c r="AA83" s="388">
        <f t="shared" si="22"/>
        <v>1</v>
      </c>
      <c r="AB83" s="562" t="str">
        <f t="shared" si="23"/>
        <v>-</v>
      </c>
      <c r="AC83" s="345"/>
      <c r="AD83" s="345"/>
      <c r="AE83" s="345"/>
      <c r="AF83" s="19"/>
      <c r="AG83" s="131">
        <f>'6.PEMERIKSAAN'!$AO$468</f>
        <v>1</v>
      </c>
      <c r="AH83" s="19"/>
      <c r="AI83" s="19"/>
      <c r="AJ83" s="19"/>
      <c r="AK83" s="19"/>
      <c r="AL83" s="19"/>
      <c r="AM83" s="19"/>
      <c r="AN83" s="19"/>
      <c r="AO83" s="19"/>
      <c r="AP83" s="19"/>
      <c r="AQ83" s="19"/>
      <c r="AR83" s="19"/>
      <c r="AS83" s="19"/>
      <c r="AT83" s="19"/>
      <c r="AU83" s="19"/>
      <c r="AV83" s="19"/>
      <c r="AW83" s="19"/>
      <c r="AX83" s="19"/>
      <c r="AY83" s="19"/>
      <c r="AZ83" s="19"/>
      <c r="BA83" s="19"/>
    </row>
    <row r="84" spans="2:53" ht="19.5" customHeight="1">
      <c r="B84" s="563"/>
      <c r="C84" s="231"/>
      <c r="D84" s="564"/>
      <c r="E84" s="569"/>
      <c r="F84" s="1448" t="s">
        <v>1076</v>
      </c>
      <c r="G84" s="1449"/>
      <c r="H84" s="1449"/>
      <c r="I84" s="1449"/>
      <c r="J84" s="1449"/>
      <c r="K84" s="1449"/>
      <c r="L84" s="1449"/>
      <c r="M84" s="1449"/>
      <c r="N84" s="1449"/>
      <c r="O84" s="1449"/>
      <c r="P84" s="1449"/>
      <c r="Q84" s="1449"/>
      <c r="R84" s="1449"/>
      <c r="S84" s="1449"/>
      <c r="T84" s="1449"/>
      <c r="U84" s="1449"/>
      <c r="V84" s="1449"/>
      <c r="W84" s="1449"/>
      <c r="X84" s="1450"/>
      <c r="Y84" s="567"/>
      <c r="Z84" s="1451">
        <f>SUM(Z79:AB83)</f>
        <v>8</v>
      </c>
      <c r="AA84" s="1449"/>
      <c r="AB84" s="1452"/>
      <c r="AC84" s="345"/>
      <c r="AD84" s="345"/>
      <c r="AE84" s="345"/>
      <c r="AF84" s="19"/>
      <c r="AG84" s="131"/>
      <c r="AH84" s="19"/>
      <c r="AI84" s="19"/>
      <c r="AJ84" s="19"/>
      <c r="AK84" s="19"/>
      <c r="AL84" s="19"/>
      <c r="AM84" s="19"/>
      <c r="AN84" s="19"/>
      <c r="AO84" s="19"/>
      <c r="AP84" s="19"/>
      <c r="AQ84" s="19"/>
      <c r="AR84" s="19"/>
      <c r="AS84" s="19"/>
      <c r="AT84" s="19"/>
      <c r="AU84" s="19"/>
      <c r="AV84" s="19"/>
      <c r="AW84" s="19"/>
      <c r="AX84" s="19"/>
      <c r="AY84" s="19"/>
      <c r="AZ84" s="19"/>
      <c r="BA84" s="19"/>
    </row>
    <row r="85" spans="2:53" ht="19.5" customHeight="1">
      <c r="B85" s="563"/>
      <c r="C85" s="231"/>
      <c r="D85" s="564"/>
      <c r="E85" s="569"/>
      <c r="F85" s="1440" t="s">
        <v>1077</v>
      </c>
      <c r="G85" s="1287"/>
      <c r="H85" s="1287"/>
      <c r="I85" s="1287"/>
      <c r="J85" s="1287"/>
      <c r="K85" s="1287"/>
      <c r="L85" s="1287"/>
      <c r="M85" s="1287"/>
      <c r="N85" s="1287"/>
      <c r="O85" s="1287"/>
      <c r="P85" s="1287"/>
      <c r="Q85" s="1287"/>
      <c r="R85" s="1287"/>
      <c r="S85" s="1287"/>
      <c r="T85" s="1287"/>
      <c r="U85" s="1287"/>
      <c r="V85" s="1287"/>
      <c r="W85" s="1287"/>
      <c r="X85" s="1306"/>
      <c r="Y85" s="589"/>
      <c r="Z85" s="1443">
        <f>Z84/10</f>
        <v>0.8</v>
      </c>
      <c r="AA85" s="1287"/>
      <c r="AB85" s="1442"/>
      <c r="AC85" s="582"/>
      <c r="AD85" s="582"/>
      <c r="AE85" s="582"/>
      <c r="AF85" s="19"/>
      <c r="AG85" s="131"/>
      <c r="AH85" s="19"/>
      <c r="AI85" s="19"/>
      <c r="AJ85" s="19"/>
      <c r="AK85" s="19"/>
      <c r="AL85" s="19"/>
      <c r="AM85" s="19"/>
      <c r="AN85" s="19"/>
      <c r="AO85" s="19"/>
      <c r="AP85" s="19"/>
      <c r="AQ85" s="19"/>
      <c r="AR85" s="19"/>
      <c r="AS85" s="19"/>
      <c r="AT85" s="19"/>
      <c r="AU85" s="19"/>
      <c r="AV85" s="19"/>
      <c r="AW85" s="19"/>
      <c r="AX85" s="19"/>
      <c r="AY85" s="19"/>
      <c r="AZ85" s="19"/>
      <c r="BA85" s="19"/>
    </row>
    <row r="86" spans="2:53" ht="19.5" customHeight="1">
      <c r="B86" s="572"/>
      <c r="C86" s="573"/>
      <c r="D86" s="574"/>
      <c r="E86" s="575"/>
      <c r="F86" s="1458" t="s">
        <v>1078</v>
      </c>
      <c r="G86" s="1459"/>
      <c r="H86" s="1459"/>
      <c r="I86" s="1459"/>
      <c r="J86" s="1459"/>
      <c r="K86" s="1459"/>
      <c r="L86" s="1459"/>
      <c r="M86" s="1459"/>
      <c r="N86" s="1459"/>
      <c r="O86" s="1459"/>
      <c r="P86" s="1459"/>
      <c r="Q86" s="1459"/>
      <c r="R86" s="1459"/>
      <c r="S86" s="1459"/>
      <c r="T86" s="1459"/>
      <c r="U86" s="1459"/>
      <c r="V86" s="1459"/>
      <c r="W86" s="1459"/>
      <c r="X86" s="1460"/>
      <c r="Y86" s="576"/>
      <c r="Z86" s="1461">
        <f>IF(Z85&gt;=76%,4,IF(Z85&gt;=51%,3,IF(Z85&gt;26%,2,IF(Z85&lt;=25%,1,"'-'"))))</f>
        <v>4</v>
      </c>
      <c r="AA86" s="1459"/>
      <c r="AB86" s="1462"/>
      <c r="AC86" s="345"/>
      <c r="AD86" s="345"/>
      <c r="AE86" s="345"/>
      <c r="AF86" s="19"/>
      <c r="AG86" s="131"/>
      <c r="AH86" s="19"/>
      <c r="AI86" s="19"/>
      <c r="AJ86" s="19"/>
      <c r="AK86" s="19"/>
      <c r="AL86" s="19"/>
      <c r="AM86" s="19"/>
      <c r="AN86" s="19"/>
      <c r="AO86" s="19"/>
      <c r="AP86" s="19"/>
      <c r="AQ86" s="19"/>
      <c r="AR86" s="19"/>
      <c r="AS86" s="19"/>
      <c r="AT86" s="19"/>
      <c r="AU86" s="19"/>
      <c r="AV86" s="19"/>
      <c r="AW86" s="19"/>
      <c r="AX86" s="19"/>
      <c r="AY86" s="19"/>
      <c r="AZ86" s="19"/>
      <c r="BA86" s="19"/>
    </row>
    <row r="87" spans="2:53" ht="31.5" customHeight="1">
      <c r="B87" s="577">
        <v>9</v>
      </c>
      <c r="C87" s="1434" t="s">
        <v>881</v>
      </c>
      <c r="D87" s="1435"/>
      <c r="E87" s="579" t="s">
        <v>882</v>
      </c>
      <c r="F87" s="1439" t="s">
        <v>883</v>
      </c>
      <c r="G87" s="1395"/>
      <c r="H87" s="1395"/>
      <c r="I87" s="1395"/>
      <c r="J87" s="1395"/>
      <c r="K87" s="1395"/>
      <c r="L87" s="1395"/>
      <c r="M87" s="1395"/>
      <c r="N87" s="1395"/>
      <c r="O87" s="1395"/>
      <c r="P87" s="1395"/>
      <c r="Q87" s="1395"/>
      <c r="R87" s="1395"/>
      <c r="S87" s="1395"/>
      <c r="T87" s="1395"/>
      <c r="U87" s="1395"/>
      <c r="V87" s="1395"/>
      <c r="W87" s="1395"/>
      <c r="X87" s="1395"/>
      <c r="Y87" s="580"/>
      <c r="Z87" s="388" t="str">
        <f t="shared" ref="Z87:Z91" si="24">IF(AG87=0,0,"-")</f>
        <v>-</v>
      </c>
      <c r="AA87" s="388" t="str">
        <f t="shared" ref="AA87:AA91" si="25">IF(AG87=1,1,"-")</f>
        <v>-</v>
      </c>
      <c r="AB87" s="562">
        <f t="shared" ref="AB87:AB91" si="26">IF(AG87=2,2,"-")</f>
        <v>2</v>
      </c>
      <c r="AC87" s="345"/>
      <c r="AD87" s="345"/>
      <c r="AE87" s="345"/>
      <c r="AF87" s="19"/>
      <c r="AG87" s="131">
        <f>'6.PEMERIKSAAN'!$AO$479</f>
        <v>2</v>
      </c>
      <c r="AH87" s="19"/>
      <c r="AI87" s="19"/>
      <c r="AJ87" s="19"/>
      <c r="AK87" s="19"/>
      <c r="AL87" s="19"/>
      <c r="AM87" s="19"/>
      <c r="AN87" s="19"/>
      <c r="AO87" s="19"/>
      <c r="AP87" s="19"/>
      <c r="AQ87" s="19"/>
      <c r="AR87" s="19"/>
      <c r="AS87" s="19"/>
      <c r="AT87" s="19"/>
      <c r="AU87" s="19"/>
      <c r="AV87" s="19"/>
      <c r="AW87" s="19"/>
      <c r="AX87" s="19"/>
      <c r="AY87" s="19"/>
      <c r="AZ87" s="19"/>
      <c r="BA87" s="19"/>
    </row>
    <row r="88" spans="2:53" ht="31.5" customHeight="1">
      <c r="B88" s="563"/>
      <c r="C88" s="1425"/>
      <c r="D88" s="1385"/>
      <c r="E88" s="239" t="s">
        <v>890</v>
      </c>
      <c r="F88" s="1371" t="s">
        <v>1096</v>
      </c>
      <c r="G88" s="1287"/>
      <c r="H88" s="1287"/>
      <c r="I88" s="1287"/>
      <c r="J88" s="1287"/>
      <c r="K88" s="1287"/>
      <c r="L88" s="1287"/>
      <c r="M88" s="1287"/>
      <c r="N88" s="1287"/>
      <c r="O88" s="1287"/>
      <c r="P88" s="1287"/>
      <c r="Q88" s="1287"/>
      <c r="R88" s="1287"/>
      <c r="S88" s="1287"/>
      <c r="T88" s="1287"/>
      <c r="U88" s="1287"/>
      <c r="V88" s="1287"/>
      <c r="W88" s="1287"/>
      <c r="X88" s="1287"/>
      <c r="Y88" s="494"/>
      <c r="Z88" s="388" t="str">
        <f t="shared" si="24"/>
        <v>-</v>
      </c>
      <c r="AA88" s="388">
        <f t="shared" si="25"/>
        <v>1</v>
      </c>
      <c r="AB88" s="562" t="str">
        <f t="shared" si="26"/>
        <v>-</v>
      </c>
      <c r="AC88" s="345"/>
      <c r="AD88" s="345"/>
      <c r="AE88" s="345"/>
      <c r="AF88" s="19"/>
      <c r="AG88" s="131">
        <f>'6.PEMERIKSAAN'!$AO$487</f>
        <v>1</v>
      </c>
      <c r="AH88" s="19"/>
      <c r="AI88" s="19"/>
      <c r="AJ88" s="19"/>
      <c r="AK88" s="19"/>
      <c r="AL88" s="19"/>
      <c r="AM88" s="19"/>
      <c r="AN88" s="19"/>
      <c r="AO88" s="19"/>
      <c r="AP88" s="19"/>
      <c r="AQ88" s="19"/>
      <c r="AR88" s="19"/>
      <c r="AS88" s="19"/>
      <c r="AT88" s="19"/>
      <c r="AU88" s="19"/>
      <c r="AV88" s="19"/>
      <c r="AW88" s="19"/>
      <c r="AX88" s="19"/>
      <c r="AY88" s="19"/>
      <c r="AZ88" s="19"/>
      <c r="BA88" s="19"/>
    </row>
    <row r="89" spans="2:53" ht="39.75" customHeight="1">
      <c r="B89" s="563"/>
      <c r="C89" s="1425"/>
      <c r="D89" s="1385"/>
      <c r="E89" s="239" t="s">
        <v>897</v>
      </c>
      <c r="F89" s="1371" t="s">
        <v>898</v>
      </c>
      <c r="G89" s="1287"/>
      <c r="H89" s="1287"/>
      <c r="I89" s="1287"/>
      <c r="J89" s="1287"/>
      <c r="K89" s="1287"/>
      <c r="L89" s="1287"/>
      <c r="M89" s="1287"/>
      <c r="N89" s="1287"/>
      <c r="O89" s="1287"/>
      <c r="P89" s="1287"/>
      <c r="Q89" s="1287"/>
      <c r="R89" s="1287"/>
      <c r="S89" s="1287"/>
      <c r="T89" s="1287"/>
      <c r="U89" s="1287"/>
      <c r="V89" s="1287"/>
      <c r="W89" s="1287"/>
      <c r="X89" s="1287"/>
      <c r="Y89" s="494"/>
      <c r="Z89" s="388" t="str">
        <f t="shared" si="24"/>
        <v>-</v>
      </c>
      <c r="AA89" s="388">
        <f t="shared" si="25"/>
        <v>1</v>
      </c>
      <c r="AB89" s="562" t="str">
        <f t="shared" si="26"/>
        <v>-</v>
      </c>
      <c r="AC89" s="345"/>
      <c r="AD89" s="345"/>
      <c r="AE89" s="345"/>
      <c r="AF89" s="19"/>
      <c r="AG89" s="131">
        <f>'6.PEMERIKSAAN'!$AO$496</f>
        <v>1</v>
      </c>
      <c r="AH89" s="19"/>
      <c r="AI89" s="19"/>
      <c r="AJ89" s="19"/>
      <c r="AK89" s="19"/>
      <c r="AL89" s="19"/>
      <c r="AM89" s="19"/>
      <c r="AN89" s="19"/>
      <c r="AO89" s="19"/>
      <c r="AP89" s="19"/>
      <c r="AQ89" s="19"/>
      <c r="AR89" s="19"/>
      <c r="AS89" s="19"/>
      <c r="AT89" s="19"/>
      <c r="AU89" s="19"/>
      <c r="AV89" s="19"/>
      <c r="AW89" s="19"/>
      <c r="AX89" s="19"/>
      <c r="AY89" s="19"/>
      <c r="AZ89" s="19"/>
      <c r="BA89" s="19"/>
    </row>
    <row r="90" spans="2:53" ht="31.5" customHeight="1">
      <c r="B90" s="563"/>
      <c r="C90" s="231"/>
      <c r="D90" s="564"/>
      <c r="E90" s="239" t="s">
        <v>905</v>
      </c>
      <c r="F90" s="1371" t="s">
        <v>906</v>
      </c>
      <c r="G90" s="1287"/>
      <c r="H90" s="1287"/>
      <c r="I90" s="1287"/>
      <c r="J90" s="1287"/>
      <c r="K90" s="1287"/>
      <c r="L90" s="1287"/>
      <c r="M90" s="1287"/>
      <c r="N90" s="1287"/>
      <c r="O90" s="1287"/>
      <c r="P90" s="1287"/>
      <c r="Q90" s="1287"/>
      <c r="R90" s="1287"/>
      <c r="S90" s="1287"/>
      <c r="T90" s="1287"/>
      <c r="U90" s="1287"/>
      <c r="V90" s="1287"/>
      <c r="W90" s="1287"/>
      <c r="X90" s="1287"/>
      <c r="Y90" s="494"/>
      <c r="Z90" s="388" t="str">
        <f t="shared" si="24"/>
        <v>-</v>
      </c>
      <c r="AA90" s="388">
        <f t="shared" si="25"/>
        <v>1</v>
      </c>
      <c r="AB90" s="562" t="str">
        <f t="shared" si="26"/>
        <v>-</v>
      </c>
      <c r="AC90" s="345"/>
      <c r="AD90" s="345"/>
      <c r="AE90" s="345"/>
      <c r="AF90" s="19"/>
      <c r="AG90" s="131">
        <f>'6.PEMERIKSAAN'!$AO$504</f>
        <v>1</v>
      </c>
      <c r="AH90" s="19"/>
      <c r="AI90" s="19"/>
      <c r="AJ90" s="19"/>
      <c r="AK90" s="19"/>
      <c r="AL90" s="19"/>
      <c r="AM90" s="19"/>
      <c r="AN90" s="19"/>
      <c r="AO90" s="19"/>
      <c r="AP90" s="19"/>
      <c r="AQ90" s="19"/>
      <c r="AR90" s="19"/>
      <c r="AS90" s="19"/>
      <c r="AT90" s="19"/>
      <c r="AU90" s="19"/>
      <c r="AV90" s="19"/>
      <c r="AW90" s="19"/>
      <c r="AX90" s="19"/>
      <c r="AY90" s="19"/>
      <c r="AZ90" s="19"/>
      <c r="BA90" s="19"/>
    </row>
    <row r="91" spans="2:53" ht="15.75" customHeight="1">
      <c r="B91" s="563"/>
      <c r="C91" s="231"/>
      <c r="D91" s="564"/>
      <c r="E91" s="239" t="s">
        <v>911</v>
      </c>
      <c r="F91" s="1371" t="s">
        <v>912</v>
      </c>
      <c r="G91" s="1287"/>
      <c r="H91" s="1287"/>
      <c r="I91" s="1287"/>
      <c r="J91" s="1287"/>
      <c r="K91" s="1287"/>
      <c r="L91" s="1287"/>
      <c r="M91" s="1287"/>
      <c r="N91" s="1287"/>
      <c r="O91" s="1287"/>
      <c r="P91" s="1287"/>
      <c r="Q91" s="1287"/>
      <c r="R91" s="1287"/>
      <c r="S91" s="1287"/>
      <c r="T91" s="1287"/>
      <c r="U91" s="1287"/>
      <c r="V91" s="1287"/>
      <c r="W91" s="1287"/>
      <c r="X91" s="1287"/>
      <c r="Y91" s="494"/>
      <c r="Z91" s="388" t="str">
        <f t="shared" si="24"/>
        <v>-</v>
      </c>
      <c r="AA91" s="388">
        <f t="shared" si="25"/>
        <v>1</v>
      </c>
      <c r="AB91" s="562" t="str">
        <f t="shared" si="26"/>
        <v>-</v>
      </c>
      <c r="AC91" s="345"/>
      <c r="AD91" s="345"/>
      <c r="AE91" s="345"/>
      <c r="AF91" s="19"/>
      <c r="AG91" s="590">
        <f>'6.PEMERIKSAAN'!$AO$512</f>
        <v>1</v>
      </c>
      <c r="AH91" s="19"/>
      <c r="AI91" s="19"/>
      <c r="AJ91" s="19"/>
      <c r="AK91" s="19"/>
      <c r="AL91" s="19"/>
      <c r="AM91" s="19"/>
      <c r="AN91" s="19"/>
      <c r="AO91" s="19"/>
      <c r="AP91" s="19"/>
      <c r="AQ91" s="19"/>
      <c r="AR91" s="19"/>
      <c r="AS91" s="19"/>
      <c r="AT91" s="19"/>
      <c r="AU91" s="19"/>
      <c r="AV91" s="19"/>
      <c r="AW91" s="19"/>
      <c r="AX91" s="19"/>
      <c r="AY91" s="19"/>
      <c r="AZ91" s="19"/>
      <c r="BA91" s="19"/>
    </row>
    <row r="92" spans="2:53" ht="19.5" customHeight="1">
      <c r="B92" s="563"/>
      <c r="C92" s="231"/>
      <c r="D92" s="564"/>
      <c r="E92" s="566"/>
      <c r="F92" s="1440" t="s">
        <v>1076</v>
      </c>
      <c r="G92" s="1287"/>
      <c r="H92" s="1287"/>
      <c r="I92" s="1287"/>
      <c r="J92" s="1287"/>
      <c r="K92" s="1287"/>
      <c r="L92" s="1287"/>
      <c r="M92" s="1287"/>
      <c r="N92" s="1287"/>
      <c r="O92" s="1287"/>
      <c r="P92" s="1287"/>
      <c r="Q92" s="1287"/>
      <c r="R92" s="1287"/>
      <c r="S92" s="1287"/>
      <c r="T92" s="1287"/>
      <c r="U92" s="1287"/>
      <c r="V92" s="1287"/>
      <c r="W92" s="1287"/>
      <c r="X92" s="1306"/>
      <c r="Y92" s="589"/>
      <c r="Z92" s="1441">
        <f>SUM(Z87:AB91)</f>
        <v>6</v>
      </c>
      <c r="AA92" s="1287"/>
      <c r="AB92" s="1442"/>
      <c r="AC92" s="345"/>
      <c r="AD92" s="345"/>
      <c r="AE92" s="345"/>
      <c r="AF92" s="19"/>
      <c r="AG92" s="131"/>
      <c r="AH92" s="19"/>
      <c r="AI92" s="19"/>
      <c r="AJ92" s="19"/>
      <c r="AK92" s="19"/>
      <c r="AL92" s="19"/>
      <c r="AM92" s="19"/>
      <c r="AN92" s="19"/>
      <c r="AO92" s="19"/>
      <c r="AP92" s="19"/>
      <c r="AQ92" s="19"/>
      <c r="AR92" s="19"/>
      <c r="AS92" s="19"/>
      <c r="AT92" s="19"/>
      <c r="AU92" s="19"/>
      <c r="AV92" s="19"/>
      <c r="AW92" s="19"/>
      <c r="AX92" s="19"/>
      <c r="AY92" s="19"/>
      <c r="AZ92" s="19"/>
      <c r="BA92" s="19"/>
    </row>
    <row r="93" spans="2:53" ht="19.5" customHeight="1">
      <c r="B93" s="563"/>
      <c r="C93" s="231"/>
      <c r="D93" s="564"/>
      <c r="E93" s="569"/>
      <c r="F93" s="1440" t="s">
        <v>1077</v>
      </c>
      <c r="G93" s="1287"/>
      <c r="H93" s="1287"/>
      <c r="I93" s="1287"/>
      <c r="J93" s="1287"/>
      <c r="K93" s="1287"/>
      <c r="L93" s="1287"/>
      <c r="M93" s="1287"/>
      <c r="N93" s="1287"/>
      <c r="O93" s="1287"/>
      <c r="P93" s="1287"/>
      <c r="Q93" s="1287"/>
      <c r="R93" s="1287"/>
      <c r="S93" s="1287"/>
      <c r="T93" s="1287"/>
      <c r="U93" s="1287"/>
      <c r="V93" s="1287"/>
      <c r="W93" s="1287"/>
      <c r="X93" s="1306"/>
      <c r="Y93" s="570"/>
      <c r="Z93" s="1443">
        <f>Z92/10</f>
        <v>0.6</v>
      </c>
      <c r="AA93" s="1287"/>
      <c r="AB93" s="1442"/>
      <c r="AC93" s="582"/>
      <c r="AD93" s="582"/>
      <c r="AE93" s="582"/>
      <c r="AF93" s="19"/>
      <c r="AG93" s="131"/>
      <c r="AH93" s="19"/>
      <c r="AI93" s="19"/>
      <c r="AJ93" s="19"/>
      <c r="AK93" s="19"/>
      <c r="AL93" s="19"/>
      <c r="AM93" s="19"/>
      <c r="AN93" s="19"/>
      <c r="AO93" s="19"/>
      <c r="AP93" s="19"/>
      <c r="AQ93" s="19"/>
      <c r="AR93" s="19"/>
      <c r="AS93" s="19"/>
      <c r="AT93" s="19"/>
      <c r="AU93" s="19"/>
      <c r="AV93" s="19"/>
      <c r="AW93" s="19"/>
      <c r="AX93" s="19"/>
      <c r="AY93" s="19"/>
      <c r="AZ93" s="19"/>
      <c r="BA93" s="19"/>
    </row>
    <row r="94" spans="2:53" ht="19.5" customHeight="1">
      <c r="B94" s="572"/>
      <c r="C94" s="573"/>
      <c r="D94" s="574"/>
      <c r="E94" s="575"/>
      <c r="F94" s="1437" t="s">
        <v>1078</v>
      </c>
      <c r="G94" s="1383"/>
      <c r="H94" s="1383"/>
      <c r="I94" s="1383"/>
      <c r="J94" s="1383"/>
      <c r="K94" s="1383"/>
      <c r="L94" s="1383"/>
      <c r="M94" s="1383"/>
      <c r="N94" s="1383"/>
      <c r="O94" s="1383"/>
      <c r="P94" s="1383"/>
      <c r="Q94" s="1383"/>
      <c r="R94" s="1383"/>
      <c r="S94" s="1383"/>
      <c r="T94" s="1383"/>
      <c r="U94" s="1383"/>
      <c r="V94" s="1383"/>
      <c r="W94" s="1383"/>
      <c r="X94" s="1438"/>
      <c r="Y94" s="576"/>
      <c r="Z94" s="1444">
        <f>IF(Z93&gt;=76%,4,IF(Z93&gt;=51%,3,IF(Z93&gt;26%,2,IF(Z93&lt;=25%,1,"'-'"))))</f>
        <v>3</v>
      </c>
      <c r="AA94" s="1383"/>
      <c r="AB94" s="1445"/>
      <c r="AC94" s="345"/>
      <c r="AD94" s="345"/>
      <c r="AE94" s="345"/>
      <c r="AF94" s="19"/>
      <c r="AG94" s="131"/>
      <c r="AH94" s="19"/>
      <c r="AI94" s="19"/>
      <c r="AJ94" s="19"/>
      <c r="AK94" s="19"/>
      <c r="AL94" s="19"/>
      <c r="AM94" s="19"/>
      <c r="AN94" s="19"/>
      <c r="AO94" s="19"/>
      <c r="AP94" s="19"/>
      <c r="AQ94" s="19"/>
      <c r="AR94" s="19"/>
      <c r="AS94" s="19"/>
      <c r="AT94" s="19"/>
      <c r="AU94" s="19"/>
      <c r="AV94" s="19"/>
      <c r="AW94" s="19"/>
      <c r="AX94" s="19"/>
      <c r="AY94" s="19"/>
      <c r="AZ94" s="19"/>
      <c r="BA94" s="19"/>
    </row>
    <row r="95" spans="2:53" ht="21.75" customHeight="1">
      <c r="B95" s="591">
        <v>10</v>
      </c>
      <c r="C95" s="1434" t="s">
        <v>1097</v>
      </c>
      <c r="D95" s="1435"/>
      <c r="E95" s="579" t="s">
        <v>919</v>
      </c>
      <c r="F95" s="1439" t="s">
        <v>1098</v>
      </c>
      <c r="G95" s="1395"/>
      <c r="H95" s="1395"/>
      <c r="I95" s="1395"/>
      <c r="J95" s="1395"/>
      <c r="K95" s="1395"/>
      <c r="L95" s="1395"/>
      <c r="M95" s="1395"/>
      <c r="N95" s="1395"/>
      <c r="O95" s="1395"/>
      <c r="P95" s="1395"/>
      <c r="Q95" s="1395"/>
      <c r="R95" s="1395"/>
      <c r="S95" s="1395"/>
      <c r="T95" s="1395"/>
      <c r="U95" s="1395"/>
      <c r="V95" s="1395"/>
      <c r="W95" s="1395"/>
      <c r="X95" s="1395"/>
      <c r="Y95" s="580"/>
      <c r="Z95" s="579" t="str">
        <f t="shared" ref="Z95:Z102" si="27">IF(AG95=0,0,"-")</f>
        <v>-</v>
      </c>
      <c r="AA95" s="579" t="str">
        <f t="shared" ref="AA95:AA102" si="28">IF(AG95=1,1,"-")</f>
        <v>-</v>
      </c>
      <c r="AB95" s="584">
        <f t="shared" ref="AB95:AB102" si="29">IF(AG95=2,2,"-")</f>
        <v>2</v>
      </c>
      <c r="AC95" s="345"/>
      <c r="AD95" s="345"/>
      <c r="AE95" s="345"/>
      <c r="AF95" s="19"/>
      <c r="AG95" s="131">
        <f>'6.PEMERIKSAAN'!$AO$522</f>
        <v>2</v>
      </c>
      <c r="AH95" s="19"/>
      <c r="AI95" s="19"/>
      <c r="AJ95" s="19"/>
      <c r="AK95" s="19"/>
      <c r="AL95" s="19"/>
      <c r="AM95" s="19"/>
      <c r="AN95" s="19"/>
      <c r="AO95" s="19"/>
      <c r="AP95" s="19"/>
      <c r="AQ95" s="19"/>
      <c r="AR95" s="19"/>
      <c r="AS95" s="19"/>
      <c r="AT95" s="19"/>
      <c r="AU95" s="19"/>
      <c r="AV95" s="19"/>
      <c r="AW95" s="19"/>
      <c r="AX95" s="19"/>
      <c r="AY95" s="19"/>
      <c r="AZ95" s="19"/>
      <c r="BA95" s="19"/>
    </row>
    <row r="96" spans="2:53" ht="39.75" customHeight="1">
      <c r="B96" s="572"/>
      <c r="C96" s="1436"/>
      <c r="D96" s="1402"/>
      <c r="E96" s="489" t="s">
        <v>926</v>
      </c>
      <c r="F96" s="1382" t="s">
        <v>1099</v>
      </c>
      <c r="G96" s="1383"/>
      <c r="H96" s="1383"/>
      <c r="I96" s="1383"/>
      <c r="J96" s="1383"/>
      <c r="K96" s="1383"/>
      <c r="L96" s="1383"/>
      <c r="M96" s="1383"/>
      <c r="N96" s="1383"/>
      <c r="O96" s="1383"/>
      <c r="P96" s="1383"/>
      <c r="Q96" s="1383"/>
      <c r="R96" s="1383"/>
      <c r="S96" s="1383"/>
      <c r="T96" s="1383"/>
      <c r="U96" s="1383"/>
      <c r="V96" s="1383"/>
      <c r="W96" s="1383"/>
      <c r="X96" s="1383"/>
      <c r="Y96" s="585"/>
      <c r="Z96" s="477" t="str">
        <f t="shared" si="27"/>
        <v>-</v>
      </c>
      <c r="AA96" s="477" t="str">
        <f t="shared" si="28"/>
        <v>-</v>
      </c>
      <c r="AB96" s="586">
        <f t="shared" si="29"/>
        <v>2</v>
      </c>
      <c r="AC96" s="345"/>
      <c r="AD96" s="345"/>
      <c r="AE96" s="345"/>
      <c r="AF96" s="19"/>
      <c r="AG96" s="131">
        <f>'6.PEMERIKSAAN'!$AO$529</f>
        <v>2</v>
      </c>
      <c r="AH96" s="19"/>
      <c r="AI96" s="19"/>
      <c r="AJ96" s="19"/>
      <c r="AK96" s="19"/>
      <c r="AL96" s="19"/>
      <c r="AM96" s="19"/>
      <c r="AN96" s="19"/>
      <c r="AO96" s="19"/>
      <c r="AP96" s="19"/>
      <c r="AQ96" s="19"/>
      <c r="AR96" s="19"/>
      <c r="AS96" s="19"/>
      <c r="AT96" s="19"/>
      <c r="AU96" s="19"/>
      <c r="AV96" s="19"/>
      <c r="AW96" s="19"/>
      <c r="AX96" s="19"/>
      <c r="AY96" s="19"/>
      <c r="AZ96" s="19"/>
      <c r="BA96" s="19"/>
    </row>
    <row r="97" spans="2:53" ht="31.5" customHeight="1">
      <c r="B97" s="563"/>
      <c r="C97" s="592"/>
      <c r="D97" s="564"/>
      <c r="E97" s="388" t="s">
        <v>932</v>
      </c>
      <c r="F97" s="1372" t="s">
        <v>933</v>
      </c>
      <c r="G97" s="1312"/>
      <c r="H97" s="1312"/>
      <c r="I97" s="1312"/>
      <c r="J97" s="1312"/>
      <c r="K97" s="1312"/>
      <c r="L97" s="1312"/>
      <c r="M97" s="1312"/>
      <c r="N97" s="1312"/>
      <c r="O97" s="1312"/>
      <c r="P97" s="1312"/>
      <c r="Q97" s="1312"/>
      <c r="R97" s="1312"/>
      <c r="S97" s="1312"/>
      <c r="T97" s="1312"/>
      <c r="U97" s="1312"/>
      <c r="V97" s="1312"/>
      <c r="W97" s="1312"/>
      <c r="X97" s="1312"/>
      <c r="Y97" s="561"/>
      <c r="Z97" s="388" t="str">
        <f t="shared" si="27"/>
        <v>-</v>
      </c>
      <c r="AA97" s="388">
        <f t="shared" si="28"/>
        <v>1</v>
      </c>
      <c r="AB97" s="562" t="str">
        <f t="shared" si="29"/>
        <v>-</v>
      </c>
      <c r="AC97" s="345"/>
      <c r="AD97" s="345"/>
      <c r="AE97" s="345"/>
      <c r="AF97" s="19"/>
      <c r="AG97" s="131">
        <f>'6.PEMERIKSAAN'!$AO$537</f>
        <v>1</v>
      </c>
      <c r="AH97" s="19"/>
      <c r="AI97" s="19"/>
      <c r="AJ97" s="19"/>
      <c r="AK97" s="19"/>
      <c r="AL97" s="19"/>
      <c r="AM97" s="19"/>
      <c r="AN97" s="19"/>
      <c r="AO97" s="19"/>
      <c r="AP97" s="19"/>
      <c r="AQ97" s="19"/>
      <c r="AR97" s="19"/>
      <c r="AS97" s="19"/>
      <c r="AT97" s="19"/>
      <c r="AU97" s="19"/>
      <c r="AV97" s="19"/>
      <c r="AW97" s="19"/>
      <c r="AX97" s="19"/>
      <c r="AY97" s="19"/>
      <c r="AZ97" s="19"/>
      <c r="BA97" s="19"/>
    </row>
    <row r="98" spans="2:53" ht="22.5" customHeight="1">
      <c r="B98" s="563"/>
      <c r="C98" s="592"/>
      <c r="D98" s="564"/>
      <c r="E98" s="239" t="s">
        <v>938</v>
      </c>
      <c r="F98" s="1371" t="s">
        <v>939</v>
      </c>
      <c r="G98" s="1287"/>
      <c r="H98" s="1287"/>
      <c r="I98" s="1287"/>
      <c r="J98" s="1287"/>
      <c r="K98" s="1287"/>
      <c r="L98" s="1287"/>
      <c r="M98" s="1287"/>
      <c r="N98" s="1287"/>
      <c r="O98" s="1287"/>
      <c r="P98" s="1287"/>
      <c r="Q98" s="1287"/>
      <c r="R98" s="1287"/>
      <c r="S98" s="1287"/>
      <c r="T98" s="1287"/>
      <c r="U98" s="1287"/>
      <c r="V98" s="1287"/>
      <c r="W98" s="1287"/>
      <c r="X98" s="1287"/>
      <c r="Y98" s="494"/>
      <c r="Z98" s="388" t="str">
        <f t="shared" si="27"/>
        <v>-</v>
      </c>
      <c r="AA98" s="388">
        <f t="shared" si="28"/>
        <v>1</v>
      </c>
      <c r="AB98" s="562" t="str">
        <f t="shared" si="29"/>
        <v>-</v>
      </c>
      <c r="AC98" s="345"/>
      <c r="AD98" s="345"/>
      <c r="AE98" s="345"/>
      <c r="AF98" s="19"/>
      <c r="AG98" s="131">
        <f>'6.PEMERIKSAAN'!$AO$546</f>
        <v>1</v>
      </c>
      <c r="AH98" s="19"/>
      <c r="AI98" s="19"/>
      <c r="AJ98" s="19"/>
      <c r="AK98" s="19"/>
      <c r="AL98" s="19"/>
      <c r="AM98" s="19"/>
      <c r="AN98" s="19"/>
      <c r="AO98" s="19"/>
      <c r="AP98" s="19"/>
      <c r="AQ98" s="19"/>
      <c r="AR98" s="19"/>
      <c r="AS98" s="19"/>
      <c r="AT98" s="19"/>
      <c r="AU98" s="19"/>
      <c r="AV98" s="19"/>
      <c r="AW98" s="19"/>
      <c r="AX98" s="19"/>
      <c r="AY98" s="19"/>
      <c r="AZ98" s="19"/>
      <c r="BA98" s="19"/>
    </row>
    <row r="99" spans="2:53" ht="24" customHeight="1">
      <c r="B99" s="563"/>
      <c r="C99" s="231"/>
      <c r="D99" s="83"/>
      <c r="E99" s="239" t="s">
        <v>946</v>
      </c>
      <c r="F99" s="1371" t="s">
        <v>947</v>
      </c>
      <c r="G99" s="1287"/>
      <c r="H99" s="1287"/>
      <c r="I99" s="1287"/>
      <c r="J99" s="1287"/>
      <c r="K99" s="1287"/>
      <c r="L99" s="1287"/>
      <c r="M99" s="1287"/>
      <c r="N99" s="1287"/>
      <c r="O99" s="1287"/>
      <c r="P99" s="1287"/>
      <c r="Q99" s="1287"/>
      <c r="R99" s="1287"/>
      <c r="S99" s="1287"/>
      <c r="T99" s="1287"/>
      <c r="U99" s="1287"/>
      <c r="V99" s="1287"/>
      <c r="W99" s="1287"/>
      <c r="X99" s="1287"/>
      <c r="Y99" s="494"/>
      <c r="Z99" s="388" t="str">
        <f t="shared" si="27"/>
        <v>-</v>
      </c>
      <c r="AA99" s="388">
        <f t="shared" si="28"/>
        <v>1</v>
      </c>
      <c r="AB99" s="562" t="str">
        <f t="shared" si="29"/>
        <v>-</v>
      </c>
      <c r="AC99" s="345"/>
      <c r="AD99" s="345"/>
      <c r="AE99" s="345"/>
      <c r="AF99" s="19"/>
      <c r="AG99" s="131">
        <f>'6.PEMERIKSAAN'!$AO$554</f>
        <v>1</v>
      </c>
      <c r="AH99" s="19"/>
      <c r="AI99" s="19"/>
      <c r="AJ99" s="19"/>
      <c r="AK99" s="19"/>
      <c r="AL99" s="19"/>
      <c r="AM99" s="19"/>
      <c r="AN99" s="19"/>
      <c r="AO99" s="19"/>
      <c r="AP99" s="19"/>
      <c r="AQ99" s="19"/>
      <c r="AR99" s="19"/>
      <c r="AS99" s="19"/>
      <c r="AT99" s="19"/>
      <c r="AU99" s="19"/>
      <c r="AV99" s="19"/>
      <c r="AW99" s="19"/>
      <c r="AX99" s="19"/>
      <c r="AY99" s="19"/>
      <c r="AZ99" s="19"/>
      <c r="BA99" s="19"/>
    </row>
    <row r="100" spans="2:53" ht="31.5" customHeight="1">
      <c r="B100" s="563"/>
      <c r="C100" s="231"/>
      <c r="D100" s="83"/>
      <c r="E100" s="239" t="s">
        <v>952</v>
      </c>
      <c r="F100" s="1371" t="s">
        <v>953</v>
      </c>
      <c r="G100" s="1287"/>
      <c r="H100" s="1287"/>
      <c r="I100" s="1287"/>
      <c r="J100" s="1287"/>
      <c r="K100" s="1287"/>
      <c r="L100" s="1287"/>
      <c r="M100" s="1287"/>
      <c r="N100" s="1287"/>
      <c r="O100" s="1287"/>
      <c r="P100" s="1287"/>
      <c r="Q100" s="1287"/>
      <c r="R100" s="1287"/>
      <c r="S100" s="1287"/>
      <c r="T100" s="1287"/>
      <c r="U100" s="1287"/>
      <c r="V100" s="1287"/>
      <c r="W100" s="1287"/>
      <c r="X100" s="1287"/>
      <c r="Y100" s="494"/>
      <c r="Z100" s="388" t="str">
        <f t="shared" si="27"/>
        <v>-</v>
      </c>
      <c r="AA100" s="388" t="str">
        <f t="shared" si="28"/>
        <v>-</v>
      </c>
      <c r="AB100" s="562">
        <f t="shared" si="29"/>
        <v>2</v>
      </c>
      <c r="AC100" s="345"/>
      <c r="AD100" s="345"/>
      <c r="AE100" s="345"/>
      <c r="AF100" s="19"/>
      <c r="AG100" s="131">
        <f>'6.PEMERIKSAAN'!$AO$562</f>
        <v>2</v>
      </c>
      <c r="AH100" s="19"/>
      <c r="AI100" s="19"/>
      <c r="AJ100" s="19"/>
      <c r="AK100" s="19"/>
      <c r="AL100" s="19"/>
      <c r="AM100" s="19"/>
      <c r="AN100" s="19"/>
      <c r="AO100" s="19"/>
      <c r="AP100" s="19"/>
      <c r="AQ100" s="19"/>
      <c r="AR100" s="19"/>
      <c r="AS100" s="19"/>
      <c r="AT100" s="19"/>
      <c r="AU100" s="19"/>
      <c r="AV100" s="19"/>
      <c r="AW100" s="19"/>
      <c r="AX100" s="19"/>
      <c r="AY100" s="19"/>
      <c r="AZ100" s="19"/>
      <c r="BA100" s="19"/>
    </row>
    <row r="101" spans="2:53" ht="31.5" customHeight="1">
      <c r="B101" s="563"/>
      <c r="C101" s="231"/>
      <c r="D101" s="564"/>
      <c r="E101" s="239" t="s">
        <v>958</v>
      </c>
      <c r="F101" s="1371" t="s">
        <v>959</v>
      </c>
      <c r="G101" s="1287"/>
      <c r="H101" s="1287"/>
      <c r="I101" s="1287"/>
      <c r="J101" s="1287"/>
      <c r="K101" s="1287"/>
      <c r="L101" s="1287"/>
      <c r="M101" s="1287"/>
      <c r="N101" s="1287"/>
      <c r="O101" s="1287"/>
      <c r="P101" s="1287"/>
      <c r="Q101" s="1287"/>
      <c r="R101" s="1287"/>
      <c r="S101" s="1287"/>
      <c r="T101" s="1287"/>
      <c r="U101" s="1287"/>
      <c r="V101" s="1287"/>
      <c r="W101" s="1287"/>
      <c r="X101" s="1287"/>
      <c r="Y101" s="494"/>
      <c r="Z101" s="388" t="str">
        <f t="shared" si="27"/>
        <v>-</v>
      </c>
      <c r="AA101" s="388">
        <f t="shared" si="28"/>
        <v>1</v>
      </c>
      <c r="AB101" s="562" t="str">
        <f t="shared" si="29"/>
        <v>-</v>
      </c>
      <c r="AC101" s="345"/>
      <c r="AD101" s="345"/>
      <c r="AE101" s="345"/>
      <c r="AF101" s="19"/>
      <c r="AG101" s="131">
        <f>'6.PEMERIKSAAN'!$AO$569</f>
        <v>1</v>
      </c>
      <c r="AH101" s="19"/>
      <c r="AI101" s="19"/>
      <c r="AJ101" s="19"/>
      <c r="AK101" s="19"/>
      <c r="AL101" s="19"/>
      <c r="AM101" s="19"/>
      <c r="AN101" s="19"/>
      <c r="AO101" s="19"/>
      <c r="AP101" s="19"/>
      <c r="AQ101" s="19"/>
      <c r="AR101" s="19"/>
      <c r="AS101" s="19"/>
      <c r="AT101" s="19"/>
      <c r="AU101" s="19"/>
      <c r="AV101" s="19"/>
      <c r="AW101" s="19"/>
      <c r="AX101" s="19"/>
      <c r="AY101" s="19"/>
      <c r="AZ101" s="19"/>
      <c r="BA101" s="19"/>
    </row>
    <row r="102" spans="2:53" ht="19.5" customHeight="1">
      <c r="B102" s="563"/>
      <c r="C102" s="231"/>
      <c r="D102" s="564"/>
      <c r="E102" s="520" t="s">
        <v>963</v>
      </c>
      <c r="F102" s="1373" t="s">
        <v>964</v>
      </c>
      <c r="G102" s="1309"/>
      <c r="H102" s="1309"/>
      <c r="I102" s="1309"/>
      <c r="J102" s="1309"/>
      <c r="K102" s="1309"/>
      <c r="L102" s="1309"/>
      <c r="M102" s="1309"/>
      <c r="N102" s="1309"/>
      <c r="O102" s="1309"/>
      <c r="P102" s="1309"/>
      <c r="Q102" s="1309"/>
      <c r="R102" s="1309"/>
      <c r="S102" s="1309"/>
      <c r="T102" s="1309"/>
      <c r="U102" s="1309"/>
      <c r="V102" s="1309"/>
      <c r="W102" s="1309"/>
      <c r="X102" s="1309"/>
      <c r="Y102" s="593"/>
      <c r="Z102" s="388" t="str">
        <f t="shared" si="27"/>
        <v>-</v>
      </c>
      <c r="AA102" s="388">
        <f t="shared" si="28"/>
        <v>1</v>
      </c>
      <c r="AB102" s="562" t="str">
        <f t="shared" si="29"/>
        <v>-</v>
      </c>
      <c r="AC102" s="345"/>
      <c r="AD102" s="345"/>
      <c r="AE102" s="345"/>
      <c r="AF102" s="19"/>
      <c r="AG102" s="131">
        <f>'6.PEMERIKSAAN'!$AO$577</f>
        <v>1</v>
      </c>
      <c r="AH102" s="19"/>
      <c r="AI102" s="19"/>
      <c r="AJ102" s="19"/>
      <c r="AK102" s="19"/>
      <c r="AL102" s="19"/>
      <c r="AM102" s="19"/>
      <c r="AN102" s="19"/>
      <c r="AO102" s="19"/>
      <c r="AP102" s="19"/>
      <c r="AQ102" s="19"/>
      <c r="AR102" s="19"/>
      <c r="AS102" s="19"/>
      <c r="AT102" s="19"/>
      <c r="AU102" s="19"/>
      <c r="AV102" s="19"/>
      <c r="AW102" s="19"/>
      <c r="AX102" s="19"/>
      <c r="AY102" s="19"/>
      <c r="AZ102" s="19"/>
      <c r="BA102" s="19"/>
    </row>
    <row r="103" spans="2:53" ht="19.5" customHeight="1">
      <c r="B103" s="563"/>
      <c r="C103" s="231"/>
      <c r="D103" s="564"/>
      <c r="E103" s="566"/>
      <c r="F103" s="1440" t="s">
        <v>1076</v>
      </c>
      <c r="G103" s="1287"/>
      <c r="H103" s="1287"/>
      <c r="I103" s="1287"/>
      <c r="J103" s="1287"/>
      <c r="K103" s="1287"/>
      <c r="L103" s="1287"/>
      <c r="M103" s="1287"/>
      <c r="N103" s="1287"/>
      <c r="O103" s="1287"/>
      <c r="P103" s="1287"/>
      <c r="Q103" s="1287"/>
      <c r="R103" s="1287"/>
      <c r="S103" s="1287"/>
      <c r="T103" s="1287"/>
      <c r="U103" s="1287"/>
      <c r="V103" s="1287"/>
      <c r="W103" s="1287"/>
      <c r="X103" s="1306"/>
      <c r="Y103" s="589"/>
      <c r="Z103" s="1441">
        <f>SUM(Z95:AB102)</f>
        <v>11</v>
      </c>
      <c r="AA103" s="1287"/>
      <c r="AB103" s="1442"/>
      <c r="AC103" s="345"/>
      <c r="AD103" s="345"/>
      <c r="AE103" s="345"/>
      <c r="AF103" s="19"/>
      <c r="AG103" s="131"/>
      <c r="AH103" s="19"/>
      <c r="AI103" s="19"/>
      <c r="AJ103" s="19"/>
      <c r="AK103" s="19"/>
      <c r="AL103" s="19"/>
      <c r="AM103" s="19"/>
      <c r="AN103" s="19"/>
      <c r="AO103" s="19"/>
      <c r="AP103" s="19"/>
      <c r="AQ103" s="19"/>
      <c r="AR103" s="19"/>
      <c r="AS103" s="19"/>
      <c r="AT103" s="19"/>
      <c r="AU103" s="19"/>
      <c r="AV103" s="19"/>
      <c r="AW103" s="19"/>
      <c r="AX103" s="19"/>
      <c r="AY103" s="19"/>
      <c r="AZ103" s="19"/>
      <c r="BA103" s="19"/>
    </row>
    <row r="104" spans="2:53" ht="19.5" customHeight="1">
      <c r="B104" s="563"/>
      <c r="C104" s="231"/>
      <c r="D104" s="564"/>
      <c r="E104" s="569"/>
      <c r="F104" s="1440" t="s">
        <v>1077</v>
      </c>
      <c r="G104" s="1287"/>
      <c r="H104" s="1287"/>
      <c r="I104" s="1287"/>
      <c r="J104" s="1287"/>
      <c r="K104" s="1287"/>
      <c r="L104" s="1287"/>
      <c r="M104" s="1287"/>
      <c r="N104" s="1287"/>
      <c r="O104" s="1287"/>
      <c r="P104" s="1287"/>
      <c r="Q104" s="1287"/>
      <c r="R104" s="1287"/>
      <c r="S104" s="1287"/>
      <c r="T104" s="1287"/>
      <c r="U104" s="1287"/>
      <c r="V104" s="1287"/>
      <c r="W104" s="1287"/>
      <c r="X104" s="1306"/>
      <c r="Y104" s="570"/>
      <c r="Z104" s="1443">
        <f>Z103/16</f>
        <v>0.6875</v>
      </c>
      <c r="AA104" s="1287"/>
      <c r="AB104" s="1442"/>
      <c r="AC104" s="582"/>
      <c r="AD104" s="582"/>
      <c r="AE104" s="582"/>
      <c r="AF104" s="19"/>
      <c r="AG104" s="131"/>
      <c r="AH104" s="19"/>
      <c r="AI104" s="19"/>
      <c r="AJ104" s="19"/>
      <c r="AK104" s="19"/>
      <c r="AL104" s="19"/>
      <c r="AM104" s="19"/>
      <c r="AN104" s="19"/>
      <c r="AO104" s="19"/>
      <c r="AP104" s="19"/>
      <c r="AQ104" s="19"/>
      <c r="AR104" s="19"/>
      <c r="AS104" s="19"/>
      <c r="AT104" s="19"/>
      <c r="AU104" s="19"/>
      <c r="AV104" s="19"/>
      <c r="AW104" s="19"/>
      <c r="AX104" s="19"/>
      <c r="AY104" s="19"/>
      <c r="AZ104" s="19"/>
      <c r="BA104" s="19"/>
    </row>
    <row r="105" spans="2:53" ht="19.5" customHeight="1">
      <c r="B105" s="563"/>
      <c r="C105" s="231"/>
      <c r="D105" s="564"/>
      <c r="E105" s="569"/>
      <c r="F105" s="1456" t="s">
        <v>1078</v>
      </c>
      <c r="G105" s="1454"/>
      <c r="H105" s="1454"/>
      <c r="I105" s="1454"/>
      <c r="J105" s="1454"/>
      <c r="K105" s="1454"/>
      <c r="L105" s="1454"/>
      <c r="M105" s="1454"/>
      <c r="N105" s="1454"/>
      <c r="O105" s="1454"/>
      <c r="P105" s="1454"/>
      <c r="Q105" s="1454"/>
      <c r="R105" s="1454"/>
      <c r="S105" s="1454"/>
      <c r="T105" s="1454"/>
      <c r="U105" s="1454"/>
      <c r="V105" s="1454"/>
      <c r="W105" s="1454"/>
      <c r="X105" s="1457"/>
      <c r="Y105" s="570"/>
      <c r="Z105" s="1453">
        <f>IF(Z104&gt;=76%,4,IF(Z104&gt;=51%,3,IF(Z104&gt;26%,2,IF(Z104&lt;=25%,1,"'-'"))))</f>
        <v>3</v>
      </c>
      <c r="AA105" s="1454"/>
      <c r="AB105" s="1455"/>
      <c r="AC105" s="345"/>
      <c r="AD105" s="345"/>
      <c r="AE105" s="345"/>
      <c r="AF105" s="19"/>
      <c r="AG105" s="131"/>
      <c r="AH105" s="19"/>
      <c r="AI105" s="19"/>
      <c r="AJ105" s="19"/>
      <c r="AK105" s="19"/>
      <c r="AL105" s="19"/>
      <c r="AM105" s="19"/>
      <c r="AN105" s="19"/>
      <c r="AO105" s="19"/>
      <c r="AP105" s="19"/>
      <c r="AQ105" s="19"/>
      <c r="AR105" s="19"/>
      <c r="AS105" s="19"/>
      <c r="AT105" s="19"/>
      <c r="AU105" s="19"/>
      <c r="AV105" s="19"/>
      <c r="AW105" s="19"/>
      <c r="AX105" s="19"/>
      <c r="AY105" s="19"/>
      <c r="AZ105" s="19"/>
      <c r="BA105" s="19"/>
    </row>
    <row r="106" spans="2:53" ht="31.5" customHeight="1">
      <c r="B106" s="591">
        <v>11</v>
      </c>
      <c r="C106" s="1434" t="s">
        <v>1100</v>
      </c>
      <c r="D106" s="1435"/>
      <c r="E106" s="579" t="s">
        <v>971</v>
      </c>
      <c r="F106" s="1439" t="s">
        <v>972</v>
      </c>
      <c r="G106" s="1395"/>
      <c r="H106" s="1395"/>
      <c r="I106" s="1395"/>
      <c r="J106" s="1395"/>
      <c r="K106" s="1395"/>
      <c r="L106" s="1395"/>
      <c r="M106" s="1395"/>
      <c r="N106" s="1395"/>
      <c r="O106" s="1395"/>
      <c r="P106" s="1395"/>
      <c r="Q106" s="1395"/>
      <c r="R106" s="1395"/>
      <c r="S106" s="1395"/>
      <c r="T106" s="1395"/>
      <c r="U106" s="1395"/>
      <c r="V106" s="1395"/>
      <c r="W106" s="1395"/>
      <c r="X106" s="1395"/>
      <c r="Y106" s="580"/>
      <c r="Z106" s="579" t="str">
        <f t="shared" ref="Z106:Z108" si="30">IF(AG106=0,0,"-")</f>
        <v>-</v>
      </c>
      <c r="AA106" s="579">
        <f t="shared" ref="AA106:AA108" si="31">IF(AG106=1,1,"-")</f>
        <v>1</v>
      </c>
      <c r="AB106" s="584" t="str">
        <f t="shared" ref="AB106:AB108" si="32">IF(AG106=2,2,"-")</f>
        <v>-</v>
      </c>
      <c r="AC106" s="345"/>
      <c r="AD106" s="345"/>
      <c r="AE106" s="345"/>
      <c r="AF106" s="19"/>
      <c r="AG106" s="131">
        <f>'6.PEMERIKSAAN'!$AO$587</f>
        <v>1</v>
      </c>
      <c r="AH106" s="19"/>
      <c r="AI106" s="19"/>
      <c r="AJ106" s="19"/>
      <c r="AK106" s="19"/>
      <c r="AL106" s="19"/>
      <c r="AM106" s="19"/>
      <c r="AN106" s="19"/>
      <c r="AO106" s="19"/>
      <c r="AP106" s="19"/>
      <c r="AQ106" s="19"/>
      <c r="AR106" s="19"/>
      <c r="AS106" s="19"/>
      <c r="AT106" s="19"/>
      <c r="AU106" s="19"/>
      <c r="AV106" s="19"/>
      <c r="AW106" s="19"/>
      <c r="AX106" s="19"/>
      <c r="AY106" s="19"/>
      <c r="AZ106" s="19"/>
      <c r="BA106" s="19"/>
    </row>
    <row r="107" spans="2:53" ht="39.75" customHeight="1">
      <c r="B107" s="563"/>
      <c r="C107" s="1425"/>
      <c r="D107" s="1385"/>
      <c r="E107" s="239" t="s">
        <v>978</v>
      </c>
      <c r="F107" s="1371" t="s">
        <v>979</v>
      </c>
      <c r="G107" s="1287"/>
      <c r="H107" s="1287"/>
      <c r="I107" s="1287"/>
      <c r="J107" s="1287"/>
      <c r="K107" s="1287"/>
      <c r="L107" s="1287"/>
      <c r="M107" s="1287"/>
      <c r="N107" s="1287"/>
      <c r="O107" s="1287"/>
      <c r="P107" s="1287"/>
      <c r="Q107" s="1287"/>
      <c r="R107" s="1287"/>
      <c r="S107" s="1287"/>
      <c r="T107" s="1287"/>
      <c r="U107" s="1287"/>
      <c r="V107" s="1287"/>
      <c r="W107" s="1287"/>
      <c r="X107" s="1287"/>
      <c r="Y107" s="494"/>
      <c r="Z107" s="388" t="str">
        <f t="shared" si="30"/>
        <v>-</v>
      </c>
      <c r="AA107" s="388" t="str">
        <f t="shared" si="31"/>
        <v>-</v>
      </c>
      <c r="AB107" s="562">
        <f t="shared" si="32"/>
        <v>2</v>
      </c>
      <c r="AC107" s="345"/>
      <c r="AD107" s="345"/>
      <c r="AE107" s="345"/>
      <c r="AF107" s="19"/>
      <c r="AG107" s="131">
        <f>'6.PEMERIKSAAN'!$AO$596</f>
        <v>2</v>
      </c>
      <c r="AH107" s="19"/>
      <c r="AI107" s="19"/>
      <c r="AJ107" s="19"/>
      <c r="AK107" s="19"/>
      <c r="AL107" s="19"/>
      <c r="AM107" s="19"/>
      <c r="AN107" s="19"/>
      <c r="AO107" s="19"/>
      <c r="AP107" s="19"/>
      <c r="AQ107" s="19"/>
      <c r="AR107" s="19"/>
      <c r="AS107" s="19"/>
      <c r="AT107" s="19"/>
      <c r="AU107" s="19"/>
      <c r="AV107" s="19"/>
      <c r="AW107" s="19"/>
      <c r="AX107" s="19"/>
      <c r="AY107" s="19"/>
      <c r="AZ107" s="19"/>
      <c r="BA107" s="19"/>
    </row>
    <row r="108" spans="2:53" ht="39.75" customHeight="1">
      <c r="B108" s="563"/>
      <c r="C108" s="592"/>
      <c r="D108" s="564"/>
      <c r="E108" s="520" t="s">
        <v>986</v>
      </c>
      <c r="F108" s="1373" t="s">
        <v>987</v>
      </c>
      <c r="G108" s="1309"/>
      <c r="H108" s="1309"/>
      <c r="I108" s="1309"/>
      <c r="J108" s="1309"/>
      <c r="K108" s="1309"/>
      <c r="L108" s="1309"/>
      <c r="M108" s="1309"/>
      <c r="N108" s="1309"/>
      <c r="O108" s="1309"/>
      <c r="P108" s="1309"/>
      <c r="Q108" s="1309"/>
      <c r="R108" s="1309"/>
      <c r="S108" s="1309"/>
      <c r="T108" s="1309"/>
      <c r="U108" s="1309"/>
      <c r="V108" s="1309"/>
      <c r="W108" s="1309"/>
      <c r="X108" s="1309"/>
      <c r="Y108" s="594"/>
      <c r="Z108" s="388" t="str">
        <f t="shared" si="30"/>
        <v>-</v>
      </c>
      <c r="AA108" s="388" t="str">
        <f t="shared" si="31"/>
        <v>-</v>
      </c>
      <c r="AB108" s="562">
        <f t="shared" si="32"/>
        <v>2</v>
      </c>
      <c r="AC108" s="345"/>
      <c r="AD108" s="345"/>
      <c r="AE108" s="345"/>
      <c r="AF108" s="19"/>
      <c r="AG108" s="131">
        <f>'6.PEMERIKSAAN'!$AO$604</f>
        <v>2</v>
      </c>
      <c r="AH108" s="19"/>
      <c r="AI108" s="19"/>
      <c r="AJ108" s="19"/>
      <c r="AK108" s="19"/>
      <c r="AL108" s="19"/>
      <c r="AM108" s="19"/>
      <c r="AN108" s="19"/>
      <c r="AO108" s="19"/>
      <c r="AP108" s="19"/>
      <c r="AQ108" s="19"/>
      <c r="AR108" s="19"/>
      <c r="AS108" s="19"/>
      <c r="AT108" s="19"/>
      <c r="AU108" s="19"/>
      <c r="AV108" s="19"/>
      <c r="AW108" s="19"/>
      <c r="AX108" s="19"/>
      <c r="AY108" s="19"/>
      <c r="AZ108" s="19"/>
      <c r="BA108" s="19"/>
    </row>
    <row r="109" spans="2:53" ht="19.5" customHeight="1">
      <c r="B109" s="563"/>
      <c r="C109" s="231"/>
      <c r="D109" s="564"/>
      <c r="E109" s="566"/>
      <c r="F109" s="1440" t="s">
        <v>1076</v>
      </c>
      <c r="G109" s="1287"/>
      <c r="H109" s="1287"/>
      <c r="I109" s="1287"/>
      <c r="J109" s="1287"/>
      <c r="K109" s="1287"/>
      <c r="L109" s="1287"/>
      <c r="M109" s="1287"/>
      <c r="N109" s="1287"/>
      <c r="O109" s="1287"/>
      <c r="P109" s="1287"/>
      <c r="Q109" s="1287"/>
      <c r="R109" s="1287"/>
      <c r="S109" s="1287"/>
      <c r="T109" s="1287"/>
      <c r="U109" s="1287"/>
      <c r="V109" s="1287"/>
      <c r="W109" s="1287"/>
      <c r="X109" s="1306"/>
      <c r="Y109" s="589"/>
      <c r="Z109" s="1441">
        <f>SUM(Z106:AB108)</f>
        <v>5</v>
      </c>
      <c r="AA109" s="1287"/>
      <c r="AB109" s="1442"/>
      <c r="AC109" s="345"/>
      <c r="AD109" s="345"/>
      <c r="AE109" s="345"/>
      <c r="AF109" s="19"/>
      <c r="AG109" s="131"/>
      <c r="AH109" s="19"/>
      <c r="AI109" s="19"/>
      <c r="AJ109" s="19"/>
      <c r="AK109" s="19"/>
      <c r="AL109" s="19"/>
      <c r="AM109" s="19"/>
      <c r="AN109" s="19"/>
      <c r="AO109" s="19"/>
      <c r="AP109" s="19"/>
      <c r="AQ109" s="19"/>
      <c r="AR109" s="19"/>
      <c r="AS109" s="19"/>
      <c r="AT109" s="19"/>
      <c r="AU109" s="19"/>
      <c r="AV109" s="19"/>
      <c r="AW109" s="19"/>
      <c r="AX109" s="19"/>
      <c r="AY109" s="19"/>
      <c r="AZ109" s="19"/>
      <c r="BA109" s="19"/>
    </row>
    <row r="110" spans="2:53" ht="19.5" customHeight="1">
      <c r="B110" s="563"/>
      <c r="C110" s="231"/>
      <c r="D110" s="564"/>
      <c r="E110" s="569"/>
      <c r="F110" s="1440" t="s">
        <v>1077</v>
      </c>
      <c r="G110" s="1287"/>
      <c r="H110" s="1287"/>
      <c r="I110" s="1287"/>
      <c r="J110" s="1287"/>
      <c r="K110" s="1287"/>
      <c r="L110" s="1287"/>
      <c r="M110" s="1287"/>
      <c r="N110" s="1287"/>
      <c r="O110" s="1287"/>
      <c r="P110" s="1287"/>
      <c r="Q110" s="1287"/>
      <c r="R110" s="1287"/>
      <c r="S110" s="1287"/>
      <c r="T110" s="1287"/>
      <c r="U110" s="1287"/>
      <c r="V110" s="1287"/>
      <c r="W110" s="1287"/>
      <c r="X110" s="1306"/>
      <c r="Y110" s="570"/>
      <c r="Z110" s="1443">
        <f>Z109/6</f>
        <v>0.83333333333333337</v>
      </c>
      <c r="AA110" s="1287"/>
      <c r="AB110" s="1442"/>
      <c r="AC110" s="582"/>
      <c r="AD110" s="582"/>
      <c r="AE110" s="582"/>
      <c r="AF110" s="19"/>
      <c r="AG110" s="131"/>
      <c r="AH110" s="19"/>
      <c r="AI110" s="19"/>
      <c r="AJ110" s="19"/>
      <c r="AK110" s="19"/>
      <c r="AL110" s="19"/>
      <c r="AM110" s="19"/>
      <c r="AN110" s="19"/>
      <c r="AO110" s="19"/>
      <c r="AP110" s="19"/>
      <c r="AQ110" s="19"/>
      <c r="AR110" s="19"/>
      <c r="AS110" s="19"/>
      <c r="AT110" s="19"/>
      <c r="AU110" s="19"/>
      <c r="AV110" s="19"/>
      <c r="AW110" s="19"/>
      <c r="AX110" s="19"/>
      <c r="AY110" s="19"/>
      <c r="AZ110" s="19"/>
      <c r="BA110" s="19"/>
    </row>
    <row r="111" spans="2:53" ht="19.5" customHeight="1">
      <c r="B111" s="572"/>
      <c r="C111" s="573"/>
      <c r="D111" s="574"/>
      <c r="E111" s="575"/>
      <c r="F111" s="1437" t="s">
        <v>1078</v>
      </c>
      <c r="G111" s="1383"/>
      <c r="H111" s="1383"/>
      <c r="I111" s="1383"/>
      <c r="J111" s="1383"/>
      <c r="K111" s="1383"/>
      <c r="L111" s="1383"/>
      <c r="M111" s="1383"/>
      <c r="N111" s="1383"/>
      <c r="O111" s="1383"/>
      <c r="P111" s="1383"/>
      <c r="Q111" s="1383"/>
      <c r="R111" s="1383"/>
      <c r="S111" s="1383"/>
      <c r="T111" s="1383"/>
      <c r="U111" s="1383"/>
      <c r="V111" s="1383"/>
      <c r="W111" s="1383"/>
      <c r="X111" s="1438"/>
      <c r="Y111" s="576"/>
      <c r="Z111" s="1444">
        <f>IF(Z110&gt;=76%,4,IF(Z110&gt;=51%,3,IF(Z110&gt;26%,2,IF(Z110&lt;=25%,1,"'-'"))))</f>
        <v>4</v>
      </c>
      <c r="AA111" s="1383"/>
      <c r="AB111" s="1445"/>
      <c r="AC111" s="345"/>
      <c r="AD111" s="345"/>
      <c r="AE111" s="345"/>
      <c r="AF111" s="19"/>
      <c r="AG111" s="131"/>
      <c r="AH111" s="19"/>
      <c r="AI111" s="19"/>
      <c r="AJ111" s="19"/>
      <c r="AK111" s="19"/>
      <c r="AL111" s="19"/>
      <c r="AM111" s="19"/>
      <c r="AN111" s="19"/>
      <c r="AO111" s="19"/>
      <c r="AP111" s="19"/>
      <c r="AQ111" s="19"/>
      <c r="AR111" s="19"/>
      <c r="AS111" s="19"/>
      <c r="AT111" s="19"/>
      <c r="AU111" s="19"/>
      <c r="AV111" s="19"/>
      <c r="AW111" s="19"/>
      <c r="AX111" s="19"/>
      <c r="AY111" s="19"/>
      <c r="AZ111" s="19"/>
      <c r="BA111" s="19"/>
    </row>
    <row r="112" spans="2:53" ht="39.75" customHeight="1">
      <c r="B112" s="583">
        <v>12</v>
      </c>
      <c r="C112" s="1434" t="s">
        <v>1101</v>
      </c>
      <c r="D112" s="1435"/>
      <c r="E112" s="579" t="s">
        <v>994</v>
      </c>
      <c r="F112" s="1439" t="s">
        <v>995</v>
      </c>
      <c r="G112" s="1395"/>
      <c r="H112" s="1395"/>
      <c r="I112" s="1395"/>
      <c r="J112" s="1395"/>
      <c r="K112" s="1395"/>
      <c r="L112" s="1395"/>
      <c r="M112" s="1395"/>
      <c r="N112" s="1395"/>
      <c r="O112" s="1395"/>
      <c r="P112" s="1395"/>
      <c r="Q112" s="1395"/>
      <c r="R112" s="1395"/>
      <c r="S112" s="1395"/>
      <c r="T112" s="1395"/>
      <c r="U112" s="1395"/>
      <c r="V112" s="1395"/>
      <c r="W112" s="1395"/>
      <c r="X112" s="1395"/>
      <c r="Y112" s="580"/>
      <c r="Z112" s="579" t="str">
        <f t="shared" ref="Z112:Z114" si="33">IF(AG112=0,0,"-")</f>
        <v>-</v>
      </c>
      <c r="AA112" s="579" t="str">
        <f t="shared" ref="AA112:AA114" si="34">IF(AG112=1,1,"-")</f>
        <v>-</v>
      </c>
      <c r="AB112" s="584">
        <f t="shared" ref="AB112:AB114" si="35">IF(AG112=2,2,"-")</f>
        <v>2</v>
      </c>
      <c r="AC112" s="345"/>
      <c r="AD112" s="345"/>
      <c r="AE112" s="345"/>
      <c r="AF112" s="19"/>
      <c r="AG112" s="131">
        <f>'6.PEMERIKSAAN'!$AO$612</f>
        <v>2</v>
      </c>
      <c r="AH112" s="19"/>
      <c r="AI112" s="19"/>
      <c r="AJ112" s="19"/>
      <c r="AK112" s="19"/>
      <c r="AL112" s="19"/>
      <c r="AM112" s="19"/>
      <c r="AN112" s="19"/>
      <c r="AO112" s="19"/>
      <c r="AP112" s="19"/>
      <c r="AQ112" s="19"/>
      <c r="AR112" s="19"/>
      <c r="AS112" s="19"/>
      <c r="AT112" s="19"/>
      <c r="AU112" s="19"/>
      <c r="AV112" s="19"/>
      <c r="AW112" s="19"/>
      <c r="AX112" s="19"/>
      <c r="AY112" s="19"/>
      <c r="AZ112" s="19"/>
      <c r="BA112" s="19"/>
    </row>
    <row r="113" spans="2:53" ht="31.5" customHeight="1">
      <c r="B113" s="563"/>
      <c r="C113" s="1425"/>
      <c r="D113" s="1385"/>
      <c r="E113" s="239" t="s">
        <v>1001</v>
      </c>
      <c r="F113" s="1371" t="s">
        <v>1102</v>
      </c>
      <c r="G113" s="1287"/>
      <c r="H113" s="1287"/>
      <c r="I113" s="1287"/>
      <c r="J113" s="1287"/>
      <c r="K113" s="1287"/>
      <c r="L113" s="1287"/>
      <c r="M113" s="1287"/>
      <c r="N113" s="1287"/>
      <c r="O113" s="1287"/>
      <c r="P113" s="1287"/>
      <c r="Q113" s="1287"/>
      <c r="R113" s="1287"/>
      <c r="S113" s="1287"/>
      <c r="T113" s="1287"/>
      <c r="U113" s="1287"/>
      <c r="V113" s="1287"/>
      <c r="W113" s="1287"/>
      <c r="X113" s="1287"/>
      <c r="Y113" s="494"/>
      <c r="Z113" s="388" t="str">
        <f t="shared" si="33"/>
        <v>-</v>
      </c>
      <c r="AA113" s="388">
        <f t="shared" si="34"/>
        <v>1</v>
      </c>
      <c r="AB113" s="562" t="str">
        <f t="shared" si="35"/>
        <v>-</v>
      </c>
      <c r="AC113" s="345"/>
      <c r="AD113" s="345"/>
      <c r="AE113" s="345"/>
      <c r="AF113" s="19"/>
      <c r="AG113" s="131">
        <f>'6.PEMERIKSAAN'!$AO$619</f>
        <v>1</v>
      </c>
      <c r="AH113" s="19"/>
      <c r="AI113" s="19"/>
      <c r="AJ113" s="19"/>
      <c r="AK113" s="19"/>
      <c r="AL113" s="19"/>
      <c r="AM113" s="19"/>
      <c r="AN113" s="19"/>
      <c r="AO113" s="19"/>
      <c r="AP113" s="19"/>
      <c r="AQ113" s="19"/>
      <c r="AR113" s="19"/>
      <c r="AS113" s="19"/>
      <c r="AT113" s="19"/>
      <c r="AU113" s="19"/>
      <c r="AV113" s="19"/>
      <c r="AW113" s="19"/>
      <c r="AX113" s="19"/>
      <c r="AY113" s="19"/>
      <c r="AZ113" s="19"/>
      <c r="BA113" s="19"/>
    </row>
    <row r="114" spans="2:53" ht="31.5" customHeight="1">
      <c r="B114" s="563"/>
      <c r="C114" s="1425"/>
      <c r="D114" s="1385"/>
      <c r="E114" s="520" t="s">
        <v>1006</v>
      </c>
      <c r="F114" s="1373" t="s">
        <v>1007</v>
      </c>
      <c r="G114" s="1309"/>
      <c r="H114" s="1309"/>
      <c r="I114" s="1309"/>
      <c r="J114" s="1309"/>
      <c r="K114" s="1309"/>
      <c r="L114" s="1309"/>
      <c r="M114" s="1309"/>
      <c r="N114" s="1309"/>
      <c r="O114" s="1309"/>
      <c r="P114" s="1309"/>
      <c r="Q114" s="1309"/>
      <c r="R114" s="1309"/>
      <c r="S114" s="1309"/>
      <c r="T114" s="1309"/>
      <c r="U114" s="1309"/>
      <c r="V114" s="1309"/>
      <c r="W114" s="1309"/>
      <c r="X114" s="1309"/>
      <c r="Y114" s="594"/>
      <c r="Z114" s="388" t="str">
        <f t="shared" si="33"/>
        <v>-</v>
      </c>
      <c r="AA114" s="388">
        <f t="shared" si="34"/>
        <v>1</v>
      </c>
      <c r="AB114" s="562" t="str">
        <f t="shared" si="35"/>
        <v>-</v>
      </c>
      <c r="AC114" s="345"/>
      <c r="AD114" s="345"/>
      <c r="AE114" s="345"/>
      <c r="AF114" s="19"/>
      <c r="AG114" s="131">
        <f>'6.PEMERIKSAAN'!$AO$627</f>
        <v>1</v>
      </c>
      <c r="AH114" s="19"/>
      <c r="AI114" s="19"/>
      <c r="AJ114" s="19"/>
      <c r="AK114" s="19"/>
      <c r="AL114" s="19"/>
      <c r="AM114" s="19"/>
      <c r="AN114" s="19"/>
      <c r="AO114" s="19"/>
      <c r="AP114" s="19"/>
      <c r="AQ114" s="19"/>
      <c r="AR114" s="19"/>
      <c r="AS114" s="19"/>
      <c r="AT114" s="19"/>
      <c r="AU114" s="19"/>
      <c r="AV114" s="19"/>
      <c r="AW114" s="19"/>
      <c r="AX114" s="19"/>
      <c r="AY114" s="19"/>
      <c r="AZ114" s="19"/>
      <c r="BA114" s="19"/>
    </row>
    <row r="115" spans="2:53" ht="19.5" customHeight="1">
      <c r="B115" s="563"/>
      <c r="C115" s="231"/>
      <c r="D115" s="564"/>
      <c r="E115" s="566"/>
      <c r="F115" s="1440" t="s">
        <v>1076</v>
      </c>
      <c r="G115" s="1287"/>
      <c r="H115" s="1287"/>
      <c r="I115" s="1287"/>
      <c r="J115" s="1287"/>
      <c r="K115" s="1287"/>
      <c r="L115" s="1287"/>
      <c r="M115" s="1287"/>
      <c r="N115" s="1287"/>
      <c r="O115" s="1287"/>
      <c r="P115" s="1287"/>
      <c r="Q115" s="1287"/>
      <c r="R115" s="1287"/>
      <c r="S115" s="1287"/>
      <c r="T115" s="1287"/>
      <c r="U115" s="1287"/>
      <c r="V115" s="1287"/>
      <c r="W115" s="1287"/>
      <c r="X115" s="1306"/>
      <c r="Y115" s="589"/>
      <c r="Z115" s="1441">
        <f>SUM(Z112:AB114)</f>
        <v>4</v>
      </c>
      <c r="AA115" s="1287"/>
      <c r="AB115" s="1442"/>
      <c r="AC115" s="345"/>
      <c r="AD115" s="345"/>
      <c r="AE115" s="345"/>
      <c r="AF115" s="19"/>
      <c r="AG115" s="131"/>
      <c r="AH115" s="19"/>
      <c r="AI115" s="19"/>
      <c r="AJ115" s="19"/>
      <c r="AK115" s="19"/>
      <c r="AL115" s="19"/>
      <c r="AM115" s="19"/>
      <c r="AN115" s="19"/>
      <c r="AO115" s="19"/>
      <c r="AP115" s="19"/>
      <c r="AQ115" s="19"/>
      <c r="AR115" s="19"/>
      <c r="AS115" s="19"/>
      <c r="AT115" s="19"/>
      <c r="AU115" s="19"/>
      <c r="AV115" s="19"/>
      <c r="AW115" s="19"/>
      <c r="AX115" s="19"/>
      <c r="AY115" s="19"/>
      <c r="AZ115" s="19"/>
      <c r="BA115" s="19"/>
    </row>
    <row r="116" spans="2:53" ht="19.5" customHeight="1">
      <c r="B116" s="563"/>
      <c r="C116" s="231"/>
      <c r="D116" s="564"/>
      <c r="E116" s="569"/>
      <c r="F116" s="1440" t="s">
        <v>1077</v>
      </c>
      <c r="G116" s="1287"/>
      <c r="H116" s="1287"/>
      <c r="I116" s="1287"/>
      <c r="J116" s="1287"/>
      <c r="K116" s="1287"/>
      <c r="L116" s="1287"/>
      <c r="M116" s="1287"/>
      <c r="N116" s="1287"/>
      <c r="O116" s="1287"/>
      <c r="P116" s="1287"/>
      <c r="Q116" s="1287"/>
      <c r="R116" s="1287"/>
      <c r="S116" s="1287"/>
      <c r="T116" s="1287"/>
      <c r="U116" s="1287"/>
      <c r="V116" s="1287"/>
      <c r="W116" s="1287"/>
      <c r="X116" s="1306"/>
      <c r="Y116" s="570"/>
      <c r="Z116" s="1443">
        <f>Z115/6</f>
        <v>0.66666666666666663</v>
      </c>
      <c r="AA116" s="1287"/>
      <c r="AB116" s="1442"/>
      <c r="AC116" s="582"/>
      <c r="AD116" s="582"/>
      <c r="AE116" s="582"/>
      <c r="AF116" s="19"/>
      <c r="AG116" s="131"/>
      <c r="AH116" s="19"/>
      <c r="AI116" s="19"/>
      <c r="AJ116" s="19"/>
      <c r="AK116" s="19"/>
      <c r="AL116" s="19"/>
      <c r="AM116" s="19"/>
      <c r="AN116" s="19"/>
      <c r="AO116" s="19"/>
      <c r="AP116" s="19"/>
      <c r="AQ116" s="19"/>
      <c r="AR116" s="19"/>
      <c r="AS116" s="19"/>
      <c r="AT116" s="19"/>
      <c r="AU116" s="19"/>
      <c r="AV116" s="19"/>
      <c r="AW116" s="19"/>
      <c r="AX116" s="19"/>
      <c r="AY116" s="19"/>
      <c r="AZ116" s="19"/>
      <c r="BA116" s="19"/>
    </row>
    <row r="117" spans="2:53" ht="19.5" customHeight="1">
      <c r="B117" s="572"/>
      <c r="C117" s="573"/>
      <c r="D117" s="574"/>
      <c r="E117" s="575"/>
      <c r="F117" s="1437" t="s">
        <v>1078</v>
      </c>
      <c r="G117" s="1383"/>
      <c r="H117" s="1383"/>
      <c r="I117" s="1383"/>
      <c r="J117" s="1383"/>
      <c r="K117" s="1383"/>
      <c r="L117" s="1383"/>
      <c r="M117" s="1383"/>
      <c r="N117" s="1383"/>
      <c r="O117" s="1383"/>
      <c r="P117" s="1383"/>
      <c r="Q117" s="1383"/>
      <c r="R117" s="1383"/>
      <c r="S117" s="1383"/>
      <c r="T117" s="1383"/>
      <c r="U117" s="1383"/>
      <c r="V117" s="1383"/>
      <c r="W117" s="1383"/>
      <c r="X117" s="1438"/>
      <c r="Y117" s="576"/>
      <c r="Z117" s="1444">
        <f>IF(Z116&gt;=76%,4,IF(Z116&gt;=51%,3,IF(Z116&gt;26%,2,IF(Z116&lt;=25%,1,"'-'"))))</f>
        <v>3</v>
      </c>
      <c r="AA117" s="1383"/>
      <c r="AB117" s="1445"/>
      <c r="AC117" s="345"/>
      <c r="AD117" s="345"/>
      <c r="AE117" s="345"/>
      <c r="AF117" s="19"/>
      <c r="AG117" s="131"/>
      <c r="AH117" s="19"/>
      <c r="AI117" s="19"/>
      <c r="AJ117" s="19"/>
      <c r="AK117" s="19"/>
      <c r="AL117" s="19"/>
      <c r="AM117" s="19"/>
      <c r="AN117" s="19"/>
      <c r="AO117" s="19"/>
      <c r="AP117" s="19"/>
      <c r="AQ117" s="19"/>
      <c r="AR117" s="19"/>
      <c r="AS117" s="19"/>
      <c r="AT117" s="19"/>
      <c r="AU117" s="19"/>
      <c r="AV117" s="19"/>
      <c r="AW117" s="19"/>
      <c r="AX117" s="19"/>
      <c r="AY117" s="19"/>
      <c r="AZ117" s="19"/>
      <c r="BA117" s="19"/>
    </row>
    <row r="118" spans="2:53" ht="49.5" customHeight="1">
      <c r="B118" s="591">
        <v>13</v>
      </c>
      <c r="C118" s="1434" t="s">
        <v>1013</v>
      </c>
      <c r="D118" s="1435"/>
      <c r="E118" s="579" t="s">
        <v>1014</v>
      </c>
      <c r="F118" s="1439" t="s">
        <v>1015</v>
      </c>
      <c r="G118" s="1395"/>
      <c r="H118" s="1395"/>
      <c r="I118" s="1395"/>
      <c r="J118" s="1395"/>
      <c r="K118" s="1395"/>
      <c r="L118" s="1395"/>
      <c r="M118" s="1395"/>
      <c r="N118" s="1395"/>
      <c r="O118" s="1395"/>
      <c r="P118" s="1395"/>
      <c r="Q118" s="1395"/>
      <c r="R118" s="1395"/>
      <c r="S118" s="1395"/>
      <c r="T118" s="1395"/>
      <c r="U118" s="1395"/>
      <c r="V118" s="1395"/>
      <c r="W118" s="1395"/>
      <c r="X118" s="1395"/>
      <c r="Y118" s="580"/>
      <c r="Z118" s="579" t="str">
        <f t="shared" ref="Z118:Z120" si="36">IF(AG118=0,0,"-")</f>
        <v>-</v>
      </c>
      <c r="AA118" s="579" t="str">
        <f t="shared" ref="AA118:AA120" si="37">IF(AG118=1,1,"-")</f>
        <v>-</v>
      </c>
      <c r="AB118" s="584">
        <f t="shared" ref="AB118:AB120" si="38">IF(AG118=2,2,"-")</f>
        <v>2</v>
      </c>
      <c r="AC118" s="345"/>
      <c r="AD118" s="345"/>
      <c r="AE118" s="345"/>
      <c r="AF118" s="19"/>
      <c r="AG118" s="131">
        <f>'6.PEMERIKSAAN'!$AO$638</f>
        <v>2</v>
      </c>
      <c r="AH118" s="19"/>
      <c r="AI118" s="19"/>
      <c r="AJ118" s="19"/>
      <c r="AK118" s="19"/>
      <c r="AL118" s="19"/>
      <c r="AM118" s="19"/>
      <c r="AN118" s="19"/>
      <c r="AO118" s="19"/>
      <c r="AP118" s="19"/>
      <c r="AQ118" s="19"/>
      <c r="AR118" s="19"/>
      <c r="AS118" s="19"/>
      <c r="AT118" s="19"/>
      <c r="AU118" s="19"/>
      <c r="AV118" s="19"/>
      <c r="AW118" s="19"/>
      <c r="AX118" s="19"/>
      <c r="AY118" s="19"/>
      <c r="AZ118" s="19"/>
      <c r="BA118" s="19"/>
    </row>
    <row r="119" spans="2:53" ht="30" customHeight="1">
      <c r="B119" s="563"/>
      <c r="C119" s="1425"/>
      <c r="D119" s="1385"/>
      <c r="E119" s="239" t="s">
        <v>1021</v>
      </c>
      <c r="F119" s="1371" t="s">
        <v>1022</v>
      </c>
      <c r="G119" s="1287"/>
      <c r="H119" s="1287"/>
      <c r="I119" s="1287"/>
      <c r="J119" s="1287"/>
      <c r="K119" s="1287"/>
      <c r="L119" s="1287"/>
      <c r="M119" s="1287"/>
      <c r="N119" s="1287"/>
      <c r="O119" s="1287"/>
      <c r="P119" s="1287"/>
      <c r="Q119" s="1287"/>
      <c r="R119" s="1287"/>
      <c r="S119" s="1287"/>
      <c r="T119" s="1287"/>
      <c r="U119" s="1287"/>
      <c r="V119" s="1287"/>
      <c r="W119" s="1287"/>
      <c r="X119" s="1287"/>
      <c r="Y119" s="494"/>
      <c r="Z119" s="388" t="str">
        <f t="shared" si="36"/>
        <v>-</v>
      </c>
      <c r="AA119" s="388" t="str">
        <f t="shared" si="37"/>
        <v>-</v>
      </c>
      <c r="AB119" s="562">
        <f t="shared" si="38"/>
        <v>2</v>
      </c>
      <c r="AC119" s="345"/>
      <c r="AD119" s="345"/>
      <c r="AE119" s="345"/>
      <c r="AF119" s="19"/>
      <c r="AG119" s="131">
        <f>'6.PEMERIKSAAN'!$AO$645</f>
        <v>2</v>
      </c>
      <c r="AH119" s="19"/>
      <c r="AI119" s="19"/>
      <c r="AJ119" s="19"/>
      <c r="AK119" s="19"/>
      <c r="AL119" s="19"/>
      <c r="AM119" s="19"/>
      <c r="AN119" s="19"/>
      <c r="AO119" s="19"/>
      <c r="AP119" s="19"/>
      <c r="AQ119" s="19"/>
      <c r="AR119" s="19"/>
      <c r="AS119" s="19"/>
      <c r="AT119" s="19"/>
      <c r="AU119" s="19"/>
      <c r="AV119" s="19"/>
      <c r="AW119" s="19"/>
      <c r="AX119" s="19"/>
      <c r="AY119" s="19"/>
      <c r="AZ119" s="19"/>
      <c r="BA119" s="19"/>
    </row>
    <row r="120" spans="2:53" ht="39.75" customHeight="1">
      <c r="B120" s="563"/>
      <c r="C120" s="231"/>
      <c r="D120" s="564"/>
      <c r="E120" s="239" t="s">
        <v>1026</v>
      </c>
      <c r="F120" s="1371" t="s">
        <v>1027</v>
      </c>
      <c r="G120" s="1287"/>
      <c r="H120" s="1287"/>
      <c r="I120" s="1287"/>
      <c r="J120" s="1287"/>
      <c r="K120" s="1287"/>
      <c r="L120" s="1287"/>
      <c r="M120" s="1287"/>
      <c r="N120" s="1287"/>
      <c r="O120" s="1287"/>
      <c r="P120" s="1287"/>
      <c r="Q120" s="1287"/>
      <c r="R120" s="1287"/>
      <c r="S120" s="1287"/>
      <c r="T120" s="1287"/>
      <c r="U120" s="1287"/>
      <c r="V120" s="1287"/>
      <c r="W120" s="1287"/>
      <c r="X120" s="1287"/>
      <c r="Y120" s="494"/>
      <c r="Z120" s="388" t="str">
        <f t="shared" si="36"/>
        <v>-</v>
      </c>
      <c r="AA120" s="388" t="str">
        <f t="shared" si="37"/>
        <v>-</v>
      </c>
      <c r="AB120" s="562">
        <f t="shared" si="38"/>
        <v>2</v>
      </c>
      <c r="AC120" s="345"/>
      <c r="AD120" s="345"/>
      <c r="AE120" s="345"/>
      <c r="AF120" s="19"/>
      <c r="AG120" s="131">
        <f>'6.PEMERIKSAAN'!$AO$653</f>
        <v>2</v>
      </c>
      <c r="AH120" s="19"/>
      <c r="AI120" s="19"/>
      <c r="AJ120" s="19"/>
      <c r="AK120" s="19"/>
      <c r="AL120" s="19"/>
      <c r="AM120" s="19"/>
      <c r="AN120" s="19"/>
      <c r="AO120" s="19"/>
      <c r="AP120" s="19"/>
      <c r="AQ120" s="19"/>
      <c r="AR120" s="19"/>
      <c r="AS120" s="19"/>
      <c r="AT120" s="19"/>
      <c r="AU120" s="19"/>
      <c r="AV120" s="19"/>
      <c r="AW120" s="19"/>
      <c r="AX120" s="19"/>
      <c r="AY120" s="19"/>
      <c r="AZ120" s="19"/>
      <c r="BA120" s="19"/>
    </row>
    <row r="121" spans="2:53" ht="19.5" customHeight="1">
      <c r="B121" s="563"/>
      <c r="C121" s="231"/>
      <c r="D121" s="595"/>
      <c r="E121" s="566"/>
      <c r="F121" s="1440" t="s">
        <v>1076</v>
      </c>
      <c r="G121" s="1287"/>
      <c r="H121" s="1287"/>
      <c r="I121" s="1287"/>
      <c r="J121" s="1287"/>
      <c r="K121" s="1287"/>
      <c r="L121" s="1287"/>
      <c r="M121" s="1287"/>
      <c r="N121" s="1287"/>
      <c r="O121" s="1287"/>
      <c r="P121" s="1287"/>
      <c r="Q121" s="1287"/>
      <c r="R121" s="1287"/>
      <c r="S121" s="1287"/>
      <c r="T121" s="1287"/>
      <c r="U121" s="1287"/>
      <c r="V121" s="1287"/>
      <c r="W121" s="1287"/>
      <c r="X121" s="1306"/>
      <c r="Y121" s="589"/>
      <c r="Z121" s="1441">
        <f>SUM(Z118:AB120)</f>
        <v>6</v>
      </c>
      <c r="AA121" s="1287"/>
      <c r="AB121" s="1442"/>
      <c r="AC121" s="345"/>
      <c r="AD121" s="345"/>
      <c r="AE121" s="345"/>
      <c r="AF121" s="19"/>
      <c r="AG121" s="131"/>
      <c r="AH121" s="19"/>
      <c r="AI121" s="19"/>
      <c r="AJ121" s="19"/>
      <c r="AK121" s="19"/>
      <c r="AL121" s="19"/>
      <c r="AM121" s="19"/>
      <c r="AN121" s="19"/>
      <c r="AO121" s="19"/>
      <c r="AP121" s="19"/>
      <c r="AQ121" s="19"/>
      <c r="AR121" s="19"/>
      <c r="AS121" s="19"/>
      <c r="AT121" s="19"/>
      <c r="AU121" s="19"/>
      <c r="AV121" s="19"/>
      <c r="AW121" s="19"/>
      <c r="AX121" s="19"/>
      <c r="AY121" s="19"/>
      <c r="AZ121" s="19"/>
      <c r="BA121" s="19"/>
    </row>
    <row r="122" spans="2:53" ht="19.5" customHeight="1">
      <c r="B122" s="563"/>
      <c r="C122" s="231"/>
      <c r="D122" s="595"/>
      <c r="E122" s="569"/>
      <c r="F122" s="1440" t="s">
        <v>1077</v>
      </c>
      <c r="G122" s="1287"/>
      <c r="H122" s="1287"/>
      <c r="I122" s="1287"/>
      <c r="J122" s="1287"/>
      <c r="K122" s="1287"/>
      <c r="L122" s="1287"/>
      <c r="M122" s="1287"/>
      <c r="N122" s="1287"/>
      <c r="O122" s="1287"/>
      <c r="P122" s="1287"/>
      <c r="Q122" s="1287"/>
      <c r="R122" s="1287"/>
      <c r="S122" s="1287"/>
      <c r="T122" s="1287"/>
      <c r="U122" s="1287"/>
      <c r="V122" s="1287"/>
      <c r="W122" s="1287"/>
      <c r="X122" s="1306"/>
      <c r="Y122" s="570"/>
      <c r="Z122" s="1443">
        <f>Z121/6</f>
        <v>1</v>
      </c>
      <c r="AA122" s="1287"/>
      <c r="AB122" s="1442"/>
      <c r="AC122" s="582"/>
      <c r="AD122" s="582"/>
      <c r="AE122" s="582"/>
      <c r="AF122" s="19"/>
      <c r="AG122" s="131"/>
      <c r="AH122" s="19"/>
      <c r="AI122" s="19"/>
      <c r="AJ122" s="19"/>
      <c r="AK122" s="19"/>
      <c r="AL122" s="19"/>
      <c r="AM122" s="19"/>
      <c r="AN122" s="19"/>
      <c r="AO122" s="19"/>
      <c r="AP122" s="19"/>
      <c r="AQ122" s="19"/>
      <c r="AR122" s="19"/>
      <c r="AS122" s="19"/>
      <c r="AT122" s="19"/>
      <c r="AU122" s="19"/>
      <c r="AV122" s="19"/>
      <c r="AW122" s="19"/>
      <c r="AX122" s="19"/>
      <c r="AY122" s="19"/>
      <c r="AZ122" s="19"/>
      <c r="BA122" s="19"/>
    </row>
    <row r="123" spans="2:53" ht="19.5" customHeight="1">
      <c r="B123" s="572"/>
      <c r="C123" s="573"/>
      <c r="D123" s="596"/>
      <c r="E123" s="575"/>
      <c r="F123" s="1437" t="s">
        <v>1078</v>
      </c>
      <c r="G123" s="1383"/>
      <c r="H123" s="1383"/>
      <c r="I123" s="1383"/>
      <c r="J123" s="1383"/>
      <c r="K123" s="1383"/>
      <c r="L123" s="1383"/>
      <c r="M123" s="1383"/>
      <c r="N123" s="1383"/>
      <c r="O123" s="1383"/>
      <c r="P123" s="1383"/>
      <c r="Q123" s="1383"/>
      <c r="R123" s="1383"/>
      <c r="S123" s="1383"/>
      <c r="T123" s="1383"/>
      <c r="U123" s="1383"/>
      <c r="V123" s="1383"/>
      <c r="W123" s="1383"/>
      <c r="X123" s="1438"/>
      <c r="Y123" s="576"/>
      <c r="Z123" s="1444">
        <f>IF(Z122&gt;=76%,4,IF(Z122&gt;=51%,3,IF(Z122&gt;26%,2,IF(Z122&lt;=25%,1,"'-'"))))</f>
        <v>4</v>
      </c>
      <c r="AA123" s="1383"/>
      <c r="AB123" s="1445"/>
      <c r="AC123" s="345"/>
      <c r="AD123" s="345"/>
      <c r="AE123" s="345"/>
      <c r="AF123" s="19"/>
      <c r="AG123" s="131"/>
      <c r="AH123" s="19"/>
      <c r="AI123" s="19"/>
      <c r="AJ123" s="19"/>
      <c r="AK123" s="19"/>
      <c r="AL123" s="19"/>
      <c r="AM123" s="19"/>
      <c r="AN123" s="19"/>
      <c r="AO123" s="19"/>
      <c r="AP123" s="19"/>
      <c r="AQ123" s="19"/>
      <c r="AR123" s="19"/>
      <c r="AS123" s="19"/>
      <c r="AT123" s="19"/>
      <c r="AU123" s="19"/>
      <c r="AV123" s="19"/>
      <c r="AW123" s="19"/>
      <c r="AX123" s="19"/>
      <c r="AY123" s="19"/>
      <c r="AZ123" s="19"/>
      <c r="BA123" s="19"/>
    </row>
    <row r="124" spans="2:53" ht="31.5" customHeight="1">
      <c r="B124" s="591">
        <v>14</v>
      </c>
      <c r="C124" s="1434" t="s">
        <v>1103</v>
      </c>
      <c r="D124" s="1435"/>
      <c r="E124" s="579" t="s">
        <v>1034</v>
      </c>
      <c r="F124" s="1439" t="s">
        <v>1104</v>
      </c>
      <c r="G124" s="1395"/>
      <c r="H124" s="1395"/>
      <c r="I124" s="1395"/>
      <c r="J124" s="1395"/>
      <c r="K124" s="1395"/>
      <c r="L124" s="1395"/>
      <c r="M124" s="1395"/>
      <c r="N124" s="1395"/>
      <c r="O124" s="1395"/>
      <c r="P124" s="1395"/>
      <c r="Q124" s="1395"/>
      <c r="R124" s="1395"/>
      <c r="S124" s="1395"/>
      <c r="T124" s="1395"/>
      <c r="U124" s="1395"/>
      <c r="V124" s="1395"/>
      <c r="W124" s="1395"/>
      <c r="X124" s="1395"/>
      <c r="Y124" s="580"/>
      <c r="Z124" s="579" t="str">
        <f t="shared" ref="Z124:Z129" si="39">IF(AG124=0,0,"-")</f>
        <v>-</v>
      </c>
      <c r="AA124" s="579" t="str">
        <f t="shared" ref="AA124:AA129" si="40">IF(AG124=1,1,"-")</f>
        <v>-</v>
      </c>
      <c r="AB124" s="584">
        <f t="shared" ref="AB124:AB129" si="41">IF(AG124=2,2,"-")</f>
        <v>2</v>
      </c>
      <c r="AC124" s="345"/>
      <c r="AD124" s="345"/>
      <c r="AE124" s="345"/>
      <c r="AF124" s="19"/>
      <c r="AG124" s="131">
        <f>'6.PEMERIKSAAN'!$AO$660</f>
        <v>2</v>
      </c>
      <c r="AH124" s="19"/>
      <c r="AI124" s="19"/>
      <c r="AJ124" s="19"/>
      <c r="AK124" s="19"/>
      <c r="AL124" s="19"/>
      <c r="AM124" s="19"/>
      <c r="AN124" s="19"/>
      <c r="AO124" s="19"/>
      <c r="AP124" s="19"/>
      <c r="AQ124" s="19"/>
      <c r="AR124" s="19"/>
      <c r="AS124" s="19"/>
      <c r="AT124" s="19"/>
      <c r="AU124" s="19"/>
      <c r="AV124" s="19"/>
      <c r="AW124" s="19"/>
      <c r="AX124" s="19"/>
      <c r="AY124" s="19"/>
      <c r="AZ124" s="19"/>
      <c r="BA124" s="19"/>
    </row>
    <row r="125" spans="2:53" ht="31.5" customHeight="1">
      <c r="B125" s="563"/>
      <c r="C125" s="1425"/>
      <c r="D125" s="1385"/>
      <c r="E125" s="239" t="s">
        <v>1039</v>
      </c>
      <c r="F125" s="1371" t="s">
        <v>1105</v>
      </c>
      <c r="G125" s="1287"/>
      <c r="H125" s="1287"/>
      <c r="I125" s="1287"/>
      <c r="J125" s="1287"/>
      <c r="K125" s="1287"/>
      <c r="L125" s="1287"/>
      <c r="M125" s="1287"/>
      <c r="N125" s="1287"/>
      <c r="O125" s="1287"/>
      <c r="P125" s="1287"/>
      <c r="Q125" s="1287"/>
      <c r="R125" s="1287"/>
      <c r="S125" s="1287"/>
      <c r="T125" s="1287"/>
      <c r="U125" s="1287"/>
      <c r="V125" s="1287"/>
      <c r="W125" s="1287"/>
      <c r="X125" s="1287"/>
      <c r="Y125" s="494"/>
      <c r="Z125" s="388" t="str">
        <f t="shared" si="39"/>
        <v>-</v>
      </c>
      <c r="AA125" s="388">
        <f t="shared" si="40"/>
        <v>1</v>
      </c>
      <c r="AB125" s="562" t="str">
        <f t="shared" si="41"/>
        <v>-</v>
      </c>
      <c r="AC125" s="345"/>
      <c r="AD125" s="345"/>
      <c r="AE125" s="345"/>
      <c r="AF125" s="19"/>
      <c r="AG125" s="131">
        <f>'6.PEMERIKSAAN'!$AO$668</f>
        <v>1</v>
      </c>
      <c r="AH125" s="19"/>
      <c r="AI125" s="19"/>
      <c r="AJ125" s="19"/>
      <c r="AK125" s="19"/>
      <c r="AL125" s="19"/>
      <c r="AM125" s="19"/>
      <c r="AN125" s="19"/>
      <c r="AO125" s="19"/>
      <c r="AP125" s="19"/>
      <c r="AQ125" s="19"/>
      <c r="AR125" s="19"/>
      <c r="AS125" s="19"/>
      <c r="AT125" s="19"/>
      <c r="AU125" s="19"/>
      <c r="AV125" s="19"/>
      <c r="AW125" s="19"/>
      <c r="AX125" s="19"/>
      <c r="AY125" s="19"/>
      <c r="AZ125" s="19"/>
      <c r="BA125" s="19"/>
    </row>
    <row r="126" spans="2:53" ht="39.75" customHeight="1">
      <c r="B126" s="572"/>
      <c r="C126" s="1436"/>
      <c r="D126" s="1402"/>
      <c r="E126" s="489" t="s">
        <v>1045</v>
      </c>
      <c r="F126" s="1382" t="s">
        <v>1106</v>
      </c>
      <c r="G126" s="1383"/>
      <c r="H126" s="1383"/>
      <c r="I126" s="1383"/>
      <c r="J126" s="1383"/>
      <c r="K126" s="1383"/>
      <c r="L126" s="1383"/>
      <c r="M126" s="1383"/>
      <c r="N126" s="1383"/>
      <c r="O126" s="1383"/>
      <c r="P126" s="1383"/>
      <c r="Q126" s="1383"/>
      <c r="R126" s="1383"/>
      <c r="S126" s="1383"/>
      <c r="T126" s="1383"/>
      <c r="U126" s="1383"/>
      <c r="V126" s="1383"/>
      <c r="W126" s="1383"/>
      <c r="X126" s="1383"/>
      <c r="Y126" s="585"/>
      <c r="Z126" s="477" t="str">
        <f t="shared" si="39"/>
        <v>-</v>
      </c>
      <c r="AA126" s="477" t="str">
        <f t="shared" si="40"/>
        <v>-</v>
      </c>
      <c r="AB126" s="586">
        <f t="shared" si="41"/>
        <v>2</v>
      </c>
      <c r="AC126" s="345"/>
      <c r="AD126" s="345"/>
      <c r="AE126" s="345"/>
      <c r="AF126" s="19"/>
      <c r="AG126" s="131">
        <f>'6.PEMERIKSAAN'!$AO$675</f>
        <v>2</v>
      </c>
      <c r="AH126" s="19"/>
      <c r="AI126" s="19"/>
      <c r="AJ126" s="19"/>
      <c r="AK126" s="19"/>
      <c r="AL126" s="19"/>
      <c r="AM126" s="19"/>
      <c r="AN126" s="19"/>
      <c r="AO126" s="19"/>
      <c r="AP126" s="19"/>
      <c r="AQ126" s="19"/>
      <c r="AR126" s="19"/>
      <c r="AS126" s="19"/>
      <c r="AT126" s="19"/>
      <c r="AU126" s="19"/>
      <c r="AV126" s="19"/>
      <c r="AW126" s="19"/>
      <c r="AX126" s="19"/>
      <c r="AY126" s="19"/>
      <c r="AZ126" s="19"/>
      <c r="BA126" s="19"/>
    </row>
    <row r="127" spans="2:53" ht="31.5" customHeight="1">
      <c r="B127" s="563"/>
      <c r="C127" s="231"/>
      <c r="D127" s="564"/>
      <c r="E127" s="388" t="s">
        <v>1050</v>
      </c>
      <c r="F127" s="1372" t="s">
        <v>1051</v>
      </c>
      <c r="G127" s="1312"/>
      <c r="H127" s="1312"/>
      <c r="I127" s="1312"/>
      <c r="J127" s="1312"/>
      <c r="K127" s="1312"/>
      <c r="L127" s="1312"/>
      <c r="M127" s="1312"/>
      <c r="N127" s="1312"/>
      <c r="O127" s="1312"/>
      <c r="P127" s="1312"/>
      <c r="Q127" s="1312"/>
      <c r="R127" s="1312"/>
      <c r="S127" s="1312"/>
      <c r="T127" s="1312"/>
      <c r="U127" s="1312"/>
      <c r="V127" s="1312"/>
      <c r="W127" s="1312"/>
      <c r="X127" s="1312"/>
      <c r="Y127" s="561"/>
      <c r="Z127" s="388" t="str">
        <f t="shared" si="39"/>
        <v>-</v>
      </c>
      <c r="AA127" s="388" t="str">
        <f t="shared" si="40"/>
        <v>-</v>
      </c>
      <c r="AB127" s="562">
        <f t="shared" si="41"/>
        <v>2</v>
      </c>
      <c r="AC127" s="345"/>
      <c r="AD127" s="345"/>
      <c r="AE127" s="345"/>
      <c r="AF127" s="19"/>
      <c r="AG127" s="131">
        <f>'6.PEMERIKSAAN'!$AO$683</f>
        <v>2</v>
      </c>
      <c r="AH127" s="19"/>
      <c r="AI127" s="19"/>
      <c r="AJ127" s="19"/>
      <c r="AK127" s="19"/>
      <c r="AL127" s="19"/>
      <c r="AM127" s="19"/>
      <c r="AN127" s="19"/>
      <c r="AO127" s="19"/>
      <c r="AP127" s="19"/>
      <c r="AQ127" s="19"/>
      <c r="AR127" s="19"/>
      <c r="AS127" s="19"/>
      <c r="AT127" s="19"/>
      <c r="AU127" s="19"/>
      <c r="AV127" s="19"/>
      <c r="AW127" s="19"/>
      <c r="AX127" s="19"/>
      <c r="AY127" s="19"/>
      <c r="AZ127" s="19"/>
      <c r="BA127" s="19"/>
    </row>
    <row r="128" spans="2:53" ht="31.5" customHeight="1">
      <c r="B128" s="563"/>
      <c r="C128" s="231"/>
      <c r="D128" s="564"/>
      <c r="E128" s="239" t="s">
        <v>1056</v>
      </c>
      <c r="F128" s="1371" t="s">
        <v>1057</v>
      </c>
      <c r="G128" s="1287"/>
      <c r="H128" s="1287"/>
      <c r="I128" s="1287"/>
      <c r="J128" s="1287"/>
      <c r="K128" s="1287"/>
      <c r="L128" s="1287"/>
      <c r="M128" s="1287"/>
      <c r="N128" s="1287"/>
      <c r="O128" s="1287"/>
      <c r="P128" s="1287"/>
      <c r="Q128" s="1287"/>
      <c r="R128" s="1287"/>
      <c r="S128" s="1287"/>
      <c r="T128" s="1287"/>
      <c r="U128" s="1287"/>
      <c r="V128" s="1287"/>
      <c r="W128" s="1287"/>
      <c r="X128" s="1287"/>
      <c r="Y128" s="494"/>
      <c r="Z128" s="388" t="str">
        <f t="shared" si="39"/>
        <v>-</v>
      </c>
      <c r="AA128" s="388">
        <f t="shared" si="40"/>
        <v>1</v>
      </c>
      <c r="AB128" s="562" t="str">
        <f t="shared" si="41"/>
        <v>-</v>
      </c>
      <c r="AC128" s="345"/>
      <c r="AD128" s="345"/>
      <c r="AE128" s="345"/>
      <c r="AF128" s="19"/>
      <c r="AG128" s="131">
        <f>'6.PEMERIKSAAN'!$AO$691</f>
        <v>1</v>
      </c>
      <c r="AH128" s="19"/>
      <c r="AI128" s="19"/>
      <c r="AJ128" s="19"/>
      <c r="AK128" s="19"/>
      <c r="AL128" s="19"/>
      <c r="AM128" s="19"/>
      <c r="AN128" s="19"/>
      <c r="AO128" s="19"/>
      <c r="AP128" s="19"/>
      <c r="AQ128" s="19"/>
      <c r="AR128" s="19"/>
      <c r="AS128" s="19"/>
      <c r="AT128" s="19"/>
      <c r="AU128" s="19"/>
      <c r="AV128" s="19"/>
      <c r="AW128" s="19"/>
      <c r="AX128" s="19"/>
      <c r="AY128" s="19"/>
      <c r="AZ128" s="19"/>
      <c r="BA128" s="19"/>
    </row>
    <row r="129" spans="2:53" ht="19.5" customHeight="1">
      <c r="B129" s="597"/>
      <c r="C129" s="598"/>
      <c r="D129" s="599"/>
      <c r="E129" s="239" t="s">
        <v>1062</v>
      </c>
      <c r="F129" s="1371" t="s">
        <v>1063</v>
      </c>
      <c r="G129" s="1287"/>
      <c r="H129" s="1287"/>
      <c r="I129" s="1287"/>
      <c r="J129" s="1287"/>
      <c r="K129" s="1287"/>
      <c r="L129" s="1287"/>
      <c r="M129" s="1287"/>
      <c r="N129" s="1287"/>
      <c r="O129" s="1287"/>
      <c r="P129" s="1287"/>
      <c r="Q129" s="1287"/>
      <c r="R129" s="1287"/>
      <c r="S129" s="1287"/>
      <c r="T129" s="1287"/>
      <c r="U129" s="1287"/>
      <c r="V129" s="1287"/>
      <c r="W129" s="1287"/>
      <c r="X129" s="1287"/>
      <c r="Y129" s="494"/>
      <c r="Z129" s="388" t="str">
        <f t="shared" si="39"/>
        <v>-</v>
      </c>
      <c r="AA129" s="388" t="str">
        <f t="shared" si="40"/>
        <v>-</v>
      </c>
      <c r="AB129" s="562">
        <f t="shared" si="41"/>
        <v>2</v>
      </c>
      <c r="AC129" s="345"/>
      <c r="AD129" s="345"/>
      <c r="AE129" s="345"/>
      <c r="AF129" s="19"/>
      <c r="AG129" s="131">
        <f>'6.PEMERIKSAAN'!$AO$698</f>
        <v>2</v>
      </c>
      <c r="AH129" s="19"/>
      <c r="AI129" s="19"/>
      <c r="AJ129" s="19"/>
      <c r="AK129" s="19"/>
      <c r="AL129" s="19"/>
      <c r="AM129" s="19"/>
      <c r="AN129" s="19"/>
      <c r="AO129" s="19"/>
      <c r="AP129" s="19"/>
      <c r="AQ129" s="19"/>
      <c r="AR129" s="19"/>
      <c r="AS129" s="19"/>
      <c r="AT129" s="19"/>
      <c r="AU129" s="19"/>
      <c r="AV129" s="19"/>
      <c r="AW129" s="19"/>
      <c r="AX129" s="19"/>
      <c r="AY129" s="19"/>
      <c r="AZ129" s="19"/>
      <c r="BA129" s="19"/>
    </row>
    <row r="130" spans="2:53" ht="19.5" customHeight="1">
      <c r="B130" s="600"/>
      <c r="C130" s="231"/>
      <c r="D130" s="83"/>
      <c r="E130" s="569"/>
      <c r="F130" s="1448" t="s">
        <v>1076</v>
      </c>
      <c r="G130" s="1449"/>
      <c r="H130" s="1449"/>
      <c r="I130" s="1449"/>
      <c r="J130" s="1449"/>
      <c r="K130" s="1449"/>
      <c r="L130" s="1449"/>
      <c r="M130" s="1449"/>
      <c r="N130" s="1449"/>
      <c r="O130" s="1449"/>
      <c r="P130" s="1449"/>
      <c r="Q130" s="1449"/>
      <c r="R130" s="1449"/>
      <c r="S130" s="1449"/>
      <c r="T130" s="1449"/>
      <c r="U130" s="1449"/>
      <c r="V130" s="1449"/>
      <c r="W130" s="1449"/>
      <c r="X130" s="1450"/>
      <c r="Y130" s="567"/>
      <c r="Z130" s="1451">
        <f>SUM(Z124:AB129)</f>
        <v>10</v>
      </c>
      <c r="AA130" s="1449"/>
      <c r="AB130" s="1452"/>
      <c r="AC130" s="345"/>
      <c r="AD130" s="345"/>
      <c r="AE130" s="345"/>
      <c r="AF130" s="19"/>
      <c r="AG130" s="131"/>
      <c r="AH130" s="19"/>
      <c r="AI130" s="19"/>
      <c r="AJ130" s="19"/>
      <c r="AK130" s="19"/>
      <c r="AL130" s="19"/>
      <c r="AM130" s="19"/>
      <c r="AN130" s="19"/>
      <c r="AO130" s="19"/>
      <c r="AP130" s="19"/>
      <c r="AQ130" s="19"/>
      <c r="AR130" s="19"/>
      <c r="AS130" s="19"/>
      <c r="AT130" s="19"/>
      <c r="AU130" s="19"/>
      <c r="AV130" s="19"/>
      <c r="AW130" s="19"/>
      <c r="AX130" s="19"/>
      <c r="AY130" s="19"/>
      <c r="AZ130" s="19"/>
      <c r="BA130" s="19"/>
    </row>
    <row r="131" spans="2:53" ht="19.5" customHeight="1">
      <c r="B131" s="600"/>
      <c r="C131" s="231"/>
      <c r="D131" s="83"/>
      <c r="E131" s="569"/>
      <c r="F131" s="1440" t="s">
        <v>1077</v>
      </c>
      <c r="G131" s="1287"/>
      <c r="H131" s="1287"/>
      <c r="I131" s="1287"/>
      <c r="J131" s="1287"/>
      <c r="K131" s="1287"/>
      <c r="L131" s="1287"/>
      <c r="M131" s="1287"/>
      <c r="N131" s="1287"/>
      <c r="O131" s="1287"/>
      <c r="P131" s="1287"/>
      <c r="Q131" s="1287"/>
      <c r="R131" s="1287"/>
      <c r="S131" s="1287"/>
      <c r="T131" s="1287"/>
      <c r="U131" s="1287"/>
      <c r="V131" s="1287"/>
      <c r="W131" s="1287"/>
      <c r="X131" s="1306"/>
      <c r="Y131" s="570"/>
      <c r="Z131" s="1443">
        <f>Z130/12</f>
        <v>0.83333333333333337</v>
      </c>
      <c r="AA131" s="1287"/>
      <c r="AB131" s="1442"/>
      <c r="AC131" s="582"/>
      <c r="AD131" s="582"/>
      <c r="AE131" s="582"/>
      <c r="AF131" s="19"/>
      <c r="AG131" s="131"/>
      <c r="AH131" s="19"/>
      <c r="AI131" s="19"/>
      <c r="AJ131" s="19"/>
      <c r="AK131" s="19"/>
      <c r="AL131" s="19"/>
      <c r="AM131" s="19"/>
      <c r="AN131" s="19"/>
      <c r="AO131" s="19"/>
      <c r="AP131" s="19"/>
      <c r="AQ131" s="19"/>
      <c r="AR131" s="19"/>
      <c r="AS131" s="19"/>
      <c r="AT131" s="19"/>
      <c r="AU131" s="19"/>
      <c r="AV131" s="19"/>
      <c r="AW131" s="19"/>
      <c r="AX131" s="19"/>
      <c r="AY131" s="19"/>
      <c r="AZ131" s="19"/>
      <c r="BA131" s="19"/>
    </row>
    <row r="132" spans="2:53" ht="19.5" customHeight="1">
      <c r="B132" s="601"/>
      <c r="C132" s="573"/>
      <c r="D132" s="511"/>
      <c r="E132" s="575"/>
      <c r="F132" s="1437" t="s">
        <v>1078</v>
      </c>
      <c r="G132" s="1383"/>
      <c r="H132" s="1383"/>
      <c r="I132" s="1383"/>
      <c r="J132" s="1383"/>
      <c r="K132" s="1383"/>
      <c r="L132" s="1383"/>
      <c r="M132" s="1383"/>
      <c r="N132" s="1383"/>
      <c r="O132" s="1383"/>
      <c r="P132" s="1383"/>
      <c r="Q132" s="1383"/>
      <c r="R132" s="1383"/>
      <c r="S132" s="1383"/>
      <c r="T132" s="1383"/>
      <c r="U132" s="1383"/>
      <c r="V132" s="1383"/>
      <c r="W132" s="1383"/>
      <c r="X132" s="1438"/>
      <c r="Y132" s="576"/>
      <c r="Z132" s="1446" t="s">
        <v>506</v>
      </c>
      <c r="AA132" s="1383"/>
      <c r="AB132" s="1445"/>
      <c r="AC132" s="345"/>
      <c r="AD132" s="345"/>
      <c r="AE132" s="345"/>
      <c r="AF132" s="19"/>
      <c r="AG132" s="131"/>
      <c r="AH132" s="19"/>
      <c r="AI132" s="19"/>
      <c r="AJ132" s="19"/>
      <c r="AK132" s="19"/>
      <c r="AL132" s="19"/>
      <c r="AM132" s="19"/>
      <c r="AN132" s="19"/>
      <c r="AO132" s="19"/>
      <c r="AP132" s="19"/>
      <c r="AQ132" s="19"/>
      <c r="AR132" s="19"/>
      <c r="AS132" s="19"/>
      <c r="AT132" s="19"/>
      <c r="AU132" s="19"/>
      <c r="AV132" s="19"/>
      <c r="AW132" s="19"/>
      <c r="AX132" s="19"/>
      <c r="AY132" s="19"/>
      <c r="AZ132" s="19"/>
      <c r="BA132" s="19"/>
    </row>
    <row r="133" spans="2:53" ht="19.5" customHeight="1">
      <c r="B133" s="19"/>
      <c r="C133" s="19"/>
      <c r="D133" s="83"/>
      <c r="E133" s="259"/>
      <c r="F133" s="259"/>
      <c r="G133" s="259"/>
      <c r="H133" s="259"/>
      <c r="I133" s="259"/>
      <c r="J133" s="259"/>
      <c r="K133" s="259"/>
      <c r="L133" s="259"/>
      <c r="M133" s="259"/>
      <c r="N133" s="259"/>
      <c r="O133" s="259"/>
      <c r="P133" s="259"/>
      <c r="Q133" s="259"/>
      <c r="R133" s="259"/>
      <c r="S133" s="259"/>
      <c r="T133" s="259"/>
      <c r="U133" s="259"/>
      <c r="V133" s="259"/>
      <c r="W133" s="259"/>
      <c r="X133" s="259"/>
      <c r="Y133" s="83"/>
      <c r="Z133" s="83"/>
      <c r="AA133" s="83"/>
      <c r="AB133" s="83"/>
      <c r="AC133" s="83"/>
      <c r="AD133" s="83"/>
      <c r="AE133" s="83"/>
      <c r="AF133" s="19"/>
      <c r="AG133" s="131"/>
      <c r="AH133" s="19"/>
      <c r="AI133" s="19"/>
      <c r="AJ133" s="19"/>
      <c r="AK133" s="19"/>
      <c r="AL133" s="19"/>
      <c r="AM133" s="19"/>
      <c r="AN133" s="19"/>
      <c r="AO133" s="19"/>
      <c r="AP133" s="19"/>
      <c r="AQ133" s="19"/>
      <c r="AR133" s="19"/>
      <c r="AS133" s="19"/>
      <c r="AT133" s="19"/>
      <c r="AU133" s="19"/>
      <c r="AV133" s="19"/>
      <c r="AW133" s="19"/>
      <c r="AX133" s="19"/>
      <c r="AY133" s="19"/>
      <c r="AZ133" s="19"/>
      <c r="BA133" s="19"/>
    </row>
    <row r="134" spans="2:53" ht="19.5" customHeight="1">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19"/>
      <c r="AG134" s="131"/>
      <c r="AH134" s="19"/>
      <c r="AI134" s="19"/>
      <c r="AJ134" s="19"/>
      <c r="AK134" s="19"/>
      <c r="AL134" s="19"/>
      <c r="AM134" s="19"/>
      <c r="AN134" s="19"/>
      <c r="AO134" s="19"/>
      <c r="AP134" s="19"/>
      <c r="AQ134" s="19"/>
      <c r="AR134" s="19"/>
      <c r="AS134" s="19"/>
      <c r="AT134" s="19"/>
      <c r="AU134" s="19"/>
      <c r="AV134" s="19"/>
      <c r="AW134" s="19"/>
      <c r="AX134" s="19"/>
      <c r="AY134" s="19"/>
      <c r="AZ134" s="19"/>
      <c r="BA134" s="19"/>
    </row>
    <row r="135" spans="2:53" ht="19.5" customHeight="1">
      <c r="B135" s="83"/>
      <c r="C135" s="83"/>
      <c r="D135" s="83"/>
      <c r="E135" s="83"/>
      <c r="F135" s="83"/>
      <c r="G135" s="83"/>
      <c r="H135" s="83"/>
      <c r="I135" s="83"/>
      <c r="J135" s="83"/>
      <c r="K135" s="83"/>
      <c r="L135" s="83"/>
      <c r="M135" s="83"/>
      <c r="N135" s="83"/>
      <c r="O135" s="83"/>
      <c r="P135" s="83"/>
      <c r="Q135" s="83"/>
      <c r="R135" s="83"/>
      <c r="S135" s="83" t="s">
        <v>333</v>
      </c>
      <c r="T135" s="83"/>
      <c r="U135" s="602"/>
      <c r="V135" s="83" t="s">
        <v>333</v>
      </c>
      <c r="W135" s="83"/>
      <c r="X135" s="1447"/>
      <c r="Y135" s="1289"/>
      <c r="Z135" s="1289"/>
      <c r="AA135" s="1289"/>
      <c r="AB135" s="83"/>
      <c r="AC135" s="83"/>
      <c r="AD135" s="83"/>
      <c r="AE135" s="83"/>
      <c r="AF135" s="19"/>
      <c r="AG135" s="131"/>
      <c r="AH135" s="19"/>
      <c r="AI135" s="19"/>
      <c r="AJ135" s="19"/>
      <c r="AK135" s="19"/>
      <c r="AL135" s="19"/>
      <c r="AM135" s="19"/>
      <c r="AN135" s="19"/>
      <c r="AO135" s="19"/>
      <c r="AP135" s="19"/>
      <c r="AQ135" s="19"/>
      <c r="AR135" s="19"/>
      <c r="AS135" s="19"/>
      <c r="AT135" s="19"/>
      <c r="AU135" s="19"/>
      <c r="AV135" s="19"/>
      <c r="AW135" s="19"/>
      <c r="AX135" s="19"/>
      <c r="AY135" s="19"/>
      <c r="AZ135" s="19"/>
      <c r="BA135" s="19"/>
    </row>
    <row r="136" spans="2:53" ht="19.5" customHeight="1">
      <c r="B136" s="83"/>
      <c r="C136" s="83"/>
      <c r="D136" s="83" t="s">
        <v>334</v>
      </c>
      <c r="E136" s="83"/>
      <c r="F136" s="83"/>
      <c r="G136" s="83"/>
      <c r="H136" s="83"/>
      <c r="I136" s="83"/>
      <c r="J136" s="83"/>
      <c r="K136" s="83" t="s">
        <v>335</v>
      </c>
      <c r="L136" s="83"/>
      <c r="M136" s="83"/>
      <c r="N136" s="83"/>
      <c r="O136" s="83"/>
      <c r="P136" s="83"/>
      <c r="Q136" s="83"/>
      <c r="R136" s="83"/>
      <c r="S136" s="83"/>
      <c r="T136" s="83"/>
      <c r="U136" s="603" t="s">
        <v>1067</v>
      </c>
      <c r="V136" s="83" t="s">
        <v>336</v>
      </c>
      <c r="W136" s="83"/>
      <c r="X136" s="83"/>
      <c r="Y136" s="83"/>
      <c r="Z136" s="83"/>
      <c r="AA136" s="83"/>
      <c r="AB136" s="83"/>
      <c r="AC136" s="83"/>
      <c r="AD136" s="83"/>
      <c r="AE136" s="83"/>
      <c r="AF136" s="19"/>
      <c r="AG136" s="131"/>
      <c r="AH136" s="19"/>
      <c r="AI136" s="19"/>
      <c r="AJ136" s="19"/>
      <c r="AK136" s="19"/>
      <c r="AL136" s="19"/>
      <c r="AM136" s="19"/>
      <c r="AN136" s="19"/>
      <c r="AO136" s="19"/>
      <c r="AP136" s="19"/>
      <c r="AQ136" s="19"/>
      <c r="AR136" s="19"/>
      <c r="AS136" s="19"/>
      <c r="AT136" s="19"/>
      <c r="AU136" s="19"/>
      <c r="AV136" s="19"/>
      <c r="AW136" s="19"/>
      <c r="AX136" s="19"/>
      <c r="AY136" s="19"/>
      <c r="AZ136" s="19"/>
      <c r="BA136" s="19"/>
    </row>
    <row r="137" spans="2:53" ht="19.5" customHeight="1">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19"/>
      <c r="AG137" s="131"/>
      <c r="AH137" s="19"/>
      <c r="AI137" s="19"/>
      <c r="AJ137" s="19"/>
      <c r="AK137" s="19"/>
      <c r="AL137" s="19"/>
      <c r="AM137" s="19"/>
      <c r="AN137" s="19"/>
      <c r="AO137" s="19"/>
      <c r="AP137" s="19"/>
      <c r="AQ137" s="19"/>
      <c r="AR137" s="19"/>
      <c r="AS137" s="19"/>
      <c r="AT137" s="19"/>
      <c r="AU137" s="19"/>
      <c r="AV137" s="19"/>
      <c r="AW137" s="19"/>
      <c r="AX137" s="19"/>
      <c r="AY137" s="19"/>
      <c r="AZ137" s="19"/>
      <c r="BA137" s="19"/>
    </row>
    <row r="138" spans="2:53" ht="19.5" customHeight="1">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19"/>
      <c r="AG138" s="131"/>
      <c r="AH138" s="19"/>
      <c r="AI138" s="19"/>
      <c r="AJ138" s="19"/>
      <c r="AK138" s="19"/>
      <c r="AL138" s="19"/>
      <c r="AM138" s="19"/>
      <c r="AN138" s="19"/>
      <c r="AO138" s="19"/>
      <c r="AP138" s="19"/>
      <c r="AQ138" s="19"/>
      <c r="AR138" s="19"/>
      <c r="AS138" s="19"/>
      <c r="AT138" s="19"/>
      <c r="AU138" s="19"/>
      <c r="AV138" s="19"/>
      <c r="AW138" s="19"/>
      <c r="AX138" s="19"/>
      <c r="AY138" s="19"/>
      <c r="AZ138" s="19"/>
      <c r="BA138" s="19"/>
    </row>
    <row r="139" spans="2:53" ht="19.5" customHeight="1">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19"/>
      <c r="AG139" s="131"/>
      <c r="AH139" s="19"/>
      <c r="AI139" s="19"/>
      <c r="AJ139" s="19"/>
      <c r="AK139" s="19"/>
      <c r="AL139" s="19"/>
      <c r="AM139" s="19"/>
      <c r="AN139" s="19"/>
      <c r="AO139" s="19"/>
      <c r="AP139" s="19"/>
      <c r="AQ139" s="19"/>
      <c r="AR139" s="19"/>
      <c r="AS139" s="19"/>
      <c r="AT139" s="19"/>
      <c r="AU139" s="19"/>
      <c r="AV139" s="19"/>
      <c r="AW139" s="19"/>
      <c r="AX139" s="19"/>
      <c r="AY139" s="19"/>
      <c r="AZ139" s="19"/>
      <c r="BA139" s="19"/>
    </row>
    <row r="140" spans="2:53" ht="15.75" customHeight="1">
      <c r="B140" s="83"/>
      <c r="C140" s="83"/>
      <c r="D140" s="83" t="str">
        <f>'2.IDENTITAS'!G15</f>
        <v>Suyono</v>
      </c>
      <c r="E140" s="83"/>
      <c r="F140" s="83"/>
      <c r="G140" s="83"/>
      <c r="H140" s="83"/>
      <c r="I140" s="83"/>
      <c r="J140" s="83"/>
      <c r="K140" s="83" t="str">
        <f>'2.IDENTITAS'!G37</f>
        <v>BINTANG, S.Pd.</v>
      </c>
      <c r="L140" s="83"/>
      <c r="M140" s="83"/>
      <c r="N140" s="83"/>
      <c r="O140" s="83"/>
      <c r="P140" s="83"/>
      <c r="Q140" s="83"/>
      <c r="R140" s="83"/>
      <c r="S140" s="83"/>
      <c r="T140" s="83"/>
      <c r="U140" s="83" t="str">
        <f>'2.IDENTITAS'!G39</f>
        <v>BINTANG, S.Pd.</v>
      </c>
      <c r="V140" s="83" t="str">
        <f>'2.IDENTITAS'!G39</f>
        <v>BINTANG, S.Pd.</v>
      </c>
      <c r="W140" s="83"/>
      <c r="X140" s="83"/>
      <c r="Y140" s="83"/>
      <c r="Z140" s="604"/>
      <c r="AA140" s="83"/>
      <c r="AB140" s="83"/>
      <c r="AC140" s="83"/>
      <c r="AD140" s="83"/>
      <c r="AE140" s="83"/>
      <c r="AF140" s="19"/>
      <c r="AG140" s="131"/>
      <c r="AH140" s="19"/>
      <c r="AI140" s="19"/>
      <c r="AJ140" s="19"/>
      <c r="AK140" s="19"/>
      <c r="AL140" s="19"/>
      <c r="AM140" s="19"/>
      <c r="AN140" s="19"/>
      <c r="AO140" s="19"/>
      <c r="AP140" s="19"/>
      <c r="AQ140" s="19"/>
      <c r="AR140" s="19"/>
      <c r="AS140" s="19"/>
      <c r="AT140" s="19"/>
      <c r="AU140" s="19"/>
      <c r="AV140" s="19"/>
      <c r="AW140" s="19"/>
      <c r="AX140" s="19"/>
      <c r="AY140" s="19"/>
      <c r="AZ140" s="19"/>
      <c r="BA140" s="19"/>
    </row>
    <row r="141" spans="2:53" ht="15.75" customHeight="1">
      <c r="B141" s="83"/>
      <c r="C141" s="83"/>
      <c r="D141" s="83" t="str">
        <f>CONCATENATE('2.IDENTITAS'!C16," ",'2.IDENTITAS'!G16)</f>
        <v>NIP 0</v>
      </c>
      <c r="E141" s="83"/>
      <c r="F141" s="83"/>
      <c r="G141" s="83"/>
      <c r="H141" s="83"/>
      <c r="I141" s="83"/>
      <c r="J141" s="83"/>
      <c r="K141" s="83" t="s">
        <v>57</v>
      </c>
      <c r="L141" s="83" t="str">
        <f>'2.IDENTITAS'!G38</f>
        <v>19690520 199303 1 011</v>
      </c>
      <c r="M141" s="83"/>
      <c r="N141" s="83"/>
      <c r="O141" s="83"/>
      <c r="P141" s="83"/>
      <c r="Q141" s="83"/>
      <c r="R141" s="83"/>
      <c r="S141" s="83"/>
      <c r="T141" s="83"/>
      <c r="U141" s="83" t="s">
        <v>1107</v>
      </c>
      <c r="V141" s="83" t="s">
        <v>57</v>
      </c>
      <c r="W141" s="605" t="str">
        <f>'2.IDENTITAS'!G40</f>
        <v>00000000 000000 0 000</v>
      </c>
      <c r="X141" s="83"/>
      <c r="Y141" s="83"/>
      <c r="Z141" s="83"/>
      <c r="AA141" s="83"/>
      <c r="AB141" s="83"/>
      <c r="AC141" s="83"/>
      <c r="AD141" s="83"/>
      <c r="AE141" s="83"/>
      <c r="AF141" s="19"/>
      <c r="AG141" s="131"/>
      <c r="AH141" s="19"/>
      <c r="AI141" s="19"/>
      <c r="AJ141" s="19"/>
      <c r="AK141" s="19"/>
      <c r="AL141" s="19"/>
      <c r="AM141" s="19"/>
      <c r="AN141" s="19"/>
      <c r="AO141" s="19"/>
      <c r="AP141" s="19"/>
      <c r="AQ141" s="19"/>
      <c r="AR141" s="19"/>
      <c r="AS141" s="19"/>
      <c r="AT141" s="19"/>
      <c r="AU141" s="19"/>
      <c r="AV141" s="19"/>
      <c r="AW141" s="19"/>
      <c r="AX141" s="19"/>
      <c r="AY141" s="19"/>
      <c r="AZ141" s="19"/>
      <c r="BA141" s="19"/>
    </row>
    <row r="142" spans="2:53" ht="19.5" customHeight="1">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19"/>
      <c r="AG142" s="131"/>
      <c r="AH142" s="19"/>
      <c r="AI142" s="19"/>
      <c r="AJ142" s="19"/>
      <c r="AK142" s="19"/>
      <c r="AL142" s="19"/>
      <c r="AM142" s="19"/>
      <c r="AN142" s="19"/>
      <c r="AO142" s="19"/>
      <c r="AP142" s="19"/>
      <c r="AQ142" s="19"/>
      <c r="AR142" s="19"/>
      <c r="AS142" s="19"/>
      <c r="AT142" s="19"/>
      <c r="AU142" s="19"/>
      <c r="AV142" s="19"/>
      <c r="AW142" s="19"/>
      <c r="AX142" s="19"/>
      <c r="AY142" s="19"/>
      <c r="AZ142" s="19"/>
      <c r="BA142" s="19"/>
    </row>
    <row r="143" spans="2:53" ht="19.5" customHeight="1">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19"/>
      <c r="AG143" s="131"/>
      <c r="AH143" s="19"/>
      <c r="AI143" s="19"/>
      <c r="AJ143" s="19"/>
      <c r="AK143" s="19"/>
      <c r="AL143" s="19"/>
      <c r="AM143" s="19"/>
      <c r="AN143" s="19"/>
      <c r="AO143" s="19"/>
      <c r="AP143" s="19"/>
      <c r="AQ143" s="19"/>
      <c r="AR143" s="19"/>
      <c r="AS143" s="19"/>
      <c r="AT143" s="19"/>
      <c r="AU143" s="19"/>
      <c r="AV143" s="19"/>
      <c r="AW143" s="19"/>
      <c r="AX143" s="19"/>
      <c r="AY143" s="19"/>
      <c r="AZ143" s="19"/>
      <c r="BA143" s="19"/>
    </row>
    <row r="144" spans="2:53" ht="19.5" customHeight="1">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19"/>
      <c r="AG144" s="131"/>
      <c r="AH144" s="19"/>
      <c r="AI144" s="19"/>
      <c r="AJ144" s="19"/>
      <c r="AK144" s="19"/>
      <c r="AL144" s="19"/>
      <c r="AM144" s="19"/>
      <c r="AN144" s="19"/>
      <c r="AO144" s="19"/>
      <c r="AP144" s="19"/>
      <c r="AQ144" s="19"/>
      <c r="AR144" s="19"/>
      <c r="AS144" s="19"/>
      <c r="AT144" s="19"/>
      <c r="AU144" s="19"/>
      <c r="AV144" s="19"/>
      <c r="AW144" s="19"/>
      <c r="AX144" s="19"/>
      <c r="AY144" s="19"/>
      <c r="AZ144" s="19"/>
      <c r="BA144" s="19"/>
    </row>
    <row r="145" spans="4:53" ht="19.5" customHeight="1">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19"/>
      <c r="AG145" s="131"/>
      <c r="AH145" s="19"/>
      <c r="AI145" s="19"/>
      <c r="AJ145" s="19"/>
      <c r="AK145" s="19"/>
      <c r="AL145" s="19"/>
      <c r="AM145" s="19"/>
      <c r="AN145" s="19"/>
      <c r="AO145" s="19"/>
      <c r="AP145" s="19"/>
      <c r="AQ145" s="19"/>
      <c r="AR145" s="19"/>
      <c r="AS145" s="19"/>
      <c r="AT145" s="19"/>
      <c r="AU145" s="19"/>
      <c r="AV145" s="19"/>
      <c r="AW145" s="19"/>
      <c r="AX145" s="19"/>
      <c r="AY145" s="19"/>
      <c r="AZ145" s="19"/>
      <c r="BA145" s="19"/>
    </row>
    <row r="146" spans="4:53" ht="49.5" customHeight="1">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19"/>
      <c r="AG146" s="131"/>
      <c r="AH146" s="19"/>
      <c r="AI146" s="19"/>
      <c r="AJ146" s="19"/>
      <c r="AK146" s="19"/>
      <c r="AL146" s="19"/>
      <c r="AM146" s="19"/>
      <c r="AN146" s="19"/>
      <c r="AO146" s="19"/>
      <c r="AP146" s="19"/>
      <c r="AQ146" s="19"/>
      <c r="AR146" s="19"/>
      <c r="AS146" s="19"/>
      <c r="AT146" s="19"/>
      <c r="AU146" s="19"/>
      <c r="AV146" s="19"/>
      <c r="AW146" s="19"/>
      <c r="AX146" s="19"/>
      <c r="AY146" s="19"/>
      <c r="AZ146" s="19"/>
      <c r="BA146" s="19"/>
    </row>
    <row r="147" spans="4:53" ht="49.5" customHeight="1">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19"/>
      <c r="AG147" s="131"/>
      <c r="AH147" s="19"/>
      <c r="AI147" s="19"/>
      <c r="AJ147" s="19"/>
      <c r="AK147" s="19"/>
      <c r="AL147" s="19"/>
      <c r="AM147" s="19"/>
      <c r="AN147" s="19"/>
      <c r="AO147" s="19"/>
      <c r="AP147" s="19"/>
      <c r="AQ147" s="19"/>
      <c r="AR147" s="19"/>
      <c r="AS147" s="19"/>
      <c r="AT147" s="19"/>
      <c r="AU147" s="19"/>
      <c r="AV147" s="19"/>
      <c r="AW147" s="19"/>
      <c r="AX147" s="19"/>
      <c r="AY147" s="19"/>
      <c r="AZ147" s="19"/>
      <c r="BA147" s="19"/>
    </row>
    <row r="148" spans="4:53" ht="49.5" customHeight="1">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19"/>
      <c r="AG148" s="131"/>
      <c r="AH148" s="19"/>
      <c r="AI148" s="19"/>
      <c r="AJ148" s="19"/>
      <c r="AK148" s="19"/>
      <c r="AL148" s="19"/>
      <c r="AM148" s="19"/>
      <c r="AN148" s="19"/>
      <c r="AO148" s="19"/>
      <c r="AP148" s="19"/>
      <c r="AQ148" s="19"/>
      <c r="AR148" s="19"/>
      <c r="AS148" s="19"/>
      <c r="AT148" s="19"/>
      <c r="AU148" s="19"/>
      <c r="AV148" s="19"/>
      <c r="AW148" s="19"/>
      <c r="AX148" s="19"/>
      <c r="AY148" s="19"/>
      <c r="AZ148" s="19"/>
      <c r="BA148" s="19"/>
    </row>
    <row r="149" spans="4:53" ht="49.5" customHeight="1">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row>
    <row r="150" spans="4:53" ht="49.5" customHeight="1">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row>
    <row r="151" spans="4:53" ht="49.5" customHeight="1">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row>
    <row r="152" spans="4:53" ht="49.5" customHeight="1">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row>
    <row r="153" spans="4:53" ht="49.5" customHeight="1">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row>
    <row r="154" spans="4:53" ht="15.75" customHeight="1">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row>
    <row r="155" spans="4:53" ht="15.75" customHeight="1">
      <c r="D155" s="606"/>
      <c r="E155" s="606"/>
      <c r="F155" s="606"/>
      <c r="G155" s="606"/>
      <c r="H155" s="606"/>
      <c r="I155" s="606"/>
      <c r="J155" s="606"/>
      <c r="K155" s="606"/>
      <c r="L155" s="606"/>
      <c r="M155" s="606"/>
      <c r="N155" s="606"/>
      <c r="O155" s="606"/>
      <c r="P155" s="606"/>
      <c r="Q155" s="606"/>
      <c r="R155" s="606"/>
      <c r="S155" s="606"/>
      <c r="T155" s="606"/>
      <c r="U155" s="606"/>
      <c r="V155" s="606"/>
      <c r="W155" s="606"/>
      <c r="X155" s="606"/>
      <c r="Y155" s="606"/>
      <c r="Z155" s="606"/>
      <c r="AA155" s="606"/>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row>
    <row r="156" spans="4:53" ht="15.75" customHeight="1">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row>
    <row r="157" spans="4:53" ht="15.75" customHeight="1">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row>
    <row r="158" spans="4:53" ht="15.75" customHeight="1">
      <c r="D158" s="606"/>
      <c r="E158" s="606"/>
      <c r="F158" s="606"/>
      <c r="G158" s="606"/>
      <c r="H158" s="606"/>
      <c r="I158" s="606"/>
      <c r="J158" s="606"/>
      <c r="K158" s="606"/>
      <c r="L158" s="606"/>
      <c r="M158" s="606"/>
      <c r="N158" s="606"/>
      <c r="O158" s="606"/>
      <c r="P158" s="606"/>
      <c r="Q158" s="606"/>
      <c r="R158" s="606"/>
      <c r="S158" s="606"/>
      <c r="T158" s="606"/>
      <c r="U158" s="606"/>
      <c r="V158" s="606"/>
      <c r="W158" s="606"/>
      <c r="X158" s="606"/>
      <c r="Y158" s="606"/>
      <c r="Z158" s="606"/>
      <c r="AA158" s="606"/>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row>
    <row r="159" spans="4:53" ht="15.75" customHeight="1">
      <c r="D159" s="606"/>
      <c r="E159" s="606"/>
      <c r="F159" s="606"/>
      <c r="G159" s="606"/>
      <c r="H159" s="606"/>
      <c r="I159" s="606"/>
      <c r="J159" s="606"/>
      <c r="K159" s="606"/>
      <c r="L159" s="606"/>
      <c r="M159" s="606"/>
      <c r="N159" s="606"/>
      <c r="O159" s="606"/>
      <c r="P159" s="606"/>
      <c r="Q159" s="606"/>
      <c r="R159" s="606"/>
      <c r="S159" s="606"/>
      <c r="T159" s="606"/>
      <c r="U159" s="606"/>
      <c r="V159" s="606"/>
      <c r="W159" s="606"/>
      <c r="X159" s="606"/>
      <c r="Y159" s="606"/>
      <c r="Z159" s="606"/>
      <c r="AA159" s="606"/>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row>
    <row r="160" spans="4:53" ht="15.75" customHeight="1">
      <c r="D160" s="606"/>
      <c r="E160" s="606"/>
      <c r="F160" s="606"/>
      <c r="G160" s="606"/>
      <c r="H160" s="606"/>
      <c r="I160" s="606"/>
      <c r="J160" s="606"/>
      <c r="K160" s="606"/>
      <c r="L160" s="606"/>
      <c r="M160" s="606"/>
      <c r="N160" s="606"/>
      <c r="O160" s="606"/>
      <c r="P160" s="606"/>
      <c r="Q160" s="606"/>
      <c r="R160" s="606"/>
      <c r="S160" s="606"/>
      <c r="T160" s="606"/>
      <c r="U160" s="606"/>
      <c r="V160" s="606"/>
      <c r="W160" s="606"/>
      <c r="X160" s="606"/>
      <c r="Y160" s="606"/>
      <c r="Z160" s="606"/>
      <c r="AA160" s="606"/>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row>
    <row r="161" spans="4:53" ht="15.75" customHeight="1">
      <c r="D161" s="606"/>
      <c r="E161" s="606"/>
      <c r="F161" s="606"/>
      <c r="G161" s="606"/>
      <c r="H161" s="606"/>
      <c r="I161" s="606"/>
      <c r="J161" s="606"/>
      <c r="K161" s="606"/>
      <c r="L161" s="606"/>
      <c r="M161" s="606"/>
      <c r="N161" s="606"/>
      <c r="O161" s="606"/>
      <c r="P161" s="606"/>
      <c r="Q161" s="606"/>
      <c r="R161" s="606"/>
      <c r="S161" s="606"/>
      <c r="T161" s="606"/>
      <c r="U161" s="606"/>
      <c r="V161" s="606"/>
      <c r="W161" s="606"/>
      <c r="X161" s="606"/>
      <c r="Y161" s="606"/>
      <c r="Z161" s="606"/>
      <c r="AA161" s="606"/>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row>
    <row r="162" spans="4:53" ht="15.75" customHeight="1">
      <c r="D162" s="606"/>
      <c r="E162" s="606"/>
      <c r="F162" s="606"/>
      <c r="G162" s="606"/>
      <c r="H162" s="606"/>
      <c r="I162" s="606"/>
      <c r="J162" s="606"/>
      <c r="K162" s="606"/>
      <c r="L162" s="606"/>
      <c r="M162" s="606"/>
      <c r="N162" s="606"/>
      <c r="O162" s="606"/>
      <c r="P162" s="606"/>
      <c r="Q162" s="606"/>
      <c r="R162" s="606"/>
      <c r="S162" s="606"/>
      <c r="T162" s="606"/>
      <c r="U162" s="606"/>
      <c r="V162" s="606"/>
      <c r="W162" s="606"/>
      <c r="X162" s="606"/>
      <c r="Y162" s="606"/>
      <c r="Z162" s="606"/>
      <c r="AA162" s="606"/>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row>
    <row r="163" spans="4:53" ht="15.75" customHeight="1">
      <c r="D163" s="606"/>
      <c r="E163" s="606"/>
      <c r="F163" s="606"/>
      <c r="G163" s="606"/>
      <c r="H163" s="606"/>
      <c r="I163" s="606"/>
      <c r="J163" s="606"/>
      <c r="K163" s="606"/>
      <c r="L163" s="606"/>
      <c r="M163" s="606"/>
      <c r="N163" s="606"/>
      <c r="O163" s="606"/>
      <c r="P163" s="606"/>
      <c r="Q163" s="606"/>
      <c r="R163" s="606"/>
      <c r="S163" s="606"/>
      <c r="T163" s="606"/>
      <c r="U163" s="606"/>
      <c r="V163" s="606"/>
      <c r="W163" s="606"/>
      <c r="X163" s="606"/>
      <c r="Y163" s="606"/>
      <c r="Z163" s="606"/>
      <c r="AA163" s="606"/>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row>
    <row r="164" spans="4:53" ht="15.75" customHeight="1">
      <c r="D164" s="606"/>
      <c r="E164" s="606"/>
      <c r="F164" s="606"/>
      <c r="G164" s="606"/>
      <c r="H164" s="606"/>
      <c r="I164" s="606"/>
      <c r="J164" s="606"/>
      <c r="K164" s="606"/>
      <c r="L164" s="606"/>
      <c r="M164" s="606"/>
      <c r="N164" s="606"/>
      <c r="O164" s="606"/>
      <c r="P164" s="606"/>
      <c r="Q164" s="606"/>
      <c r="R164" s="606"/>
      <c r="S164" s="606"/>
      <c r="T164" s="606"/>
      <c r="U164" s="606"/>
      <c r="V164" s="606"/>
      <c r="W164" s="606"/>
      <c r="X164" s="606"/>
      <c r="Y164" s="606"/>
      <c r="Z164" s="606"/>
      <c r="AA164" s="606"/>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row>
    <row r="165" spans="4:53" ht="15.75" customHeight="1">
      <c r="D165" s="606"/>
      <c r="E165" s="606"/>
      <c r="F165" s="606"/>
      <c r="G165" s="606"/>
      <c r="H165" s="606"/>
      <c r="I165" s="606"/>
      <c r="J165" s="606"/>
      <c r="K165" s="606"/>
      <c r="L165" s="606"/>
      <c r="M165" s="606"/>
      <c r="N165" s="606"/>
      <c r="O165" s="606"/>
      <c r="P165" s="606"/>
      <c r="Q165" s="606"/>
      <c r="R165" s="606"/>
      <c r="S165" s="606"/>
      <c r="T165" s="606"/>
      <c r="U165" s="606"/>
      <c r="V165" s="606"/>
      <c r="W165" s="606"/>
      <c r="X165" s="606"/>
      <c r="Y165" s="606"/>
      <c r="Z165" s="606"/>
      <c r="AA165" s="606"/>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row>
    <row r="166" spans="4:53" ht="15.75" customHeight="1">
      <c r="D166" s="606"/>
      <c r="E166" s="606"/>
      <c r="F166" s="606"/>
      <c r="G166" s="606"/>
      <c r="H166" s="606"/>
      <c r="I166" s="606"/>
      <c r="J166" s="606"/>
      <c r="K166" s="606"/>
      <c r="L166" s="606"/>
      <c r="M166" s="606"/>
      <c r="N166" s="606"/>
      <c r="O166" s="606"/>
      <c r="P166" s="606"/>
      <c r="Q166" s="606"/>
      <c r="R166" s="606"/>
      <c r="S166" s="606"/>
      <c r="T166" s="606"/>
      <c r="U166" s="606"/>
      <c r="V166" s="606"/>
      <c r="W166" s="606"/>
      <c r="X166" s="606"/>
      <c r="Y166" s="606"/>
      <c r="Z166" s="606"/>
      <c r="AA166" s="606"/>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row>
    <row r="167" spans="4:53" ht="15.75" customHeight="1">
      <c r="D167" s="606"/>
      <c r="E167" s="606"/>
      <c r="F167" s="606"/>
      <c r="G167" s="606"/>
      <c r="H167" s="606"/>
      <c r="I167" s="606"/>
      <c r="J167" s="606"/>
      <c r="K167" s="606"/>
      <c r="L167" s="606"/>
      <c r="M167" s="606"/>
      <c r="N167" s="606"/>
      <c r="O167" s="606"/>
      <c r="P167" s="606"/>
      <c r="Q167" s="606"/>
      <c r="R167" s="606"/>
      <c r="S167" s="606"/>
      <c r="T167" s="606"/>
      <c r="U167" s="606"/>
      <c r="V167" s="606"/>
      <c r="W167" s="606"/>
      <c r="X167" s="606"/>
      <c r="Y167" s="606"/>
      <c r="Z167" s="606"/>
      <c r="AA167" s="606"/>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row>
    <row r="168" spans="4:53" ht="15.75" customHeight="1">
      <c r="D168" s="606"/>
      <c r="E168" s="606"/>
      <c r="F168" s="606"/>
      <c r="G168" s="606"/>
      <c r="H168" s="606"/>
      <c r="I168" s="606"/>
      <c r="J168" s="606"/>
      <c r="K168" s="606"/>
      <c r="L168" s="606"/>
      <c r="M168" s="606"/>
      <c r="N168" s="606"/>
      <c r="O168" s="606"/>
      <c r="P168" s="606"/>
      <c r="Q168" s="606"/>
      <c r="R168" s="606"/>
      <c r="S168" s="606"/>
      <c r="T168" s="606"/>
      <c r="U168" s="606"/>
      <c r="V168" s="606"/>
      <c r="W168" s="606"/>
      <c r="X168" s="606"/>
      <c r="Y168" s="606"/>
      <c r="Z168" s="606"/>
      <c r="AA168" s="606"/>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row>
    <row r="169" spans="4:53" ht="15.75" customHeight="1">
      <c r="D169" s="606"/>
      <c r="E169" s="606"/>
      <c r="F169" s="606"/>
      <c r="G169" s="606"/>
      <c r="H169" s="606"/>
      <c r="I169" s="606"/>
      <c r="J169" s="606"/>
      <c r="K169" s="606"/>
      <c r="L169" s="606"/>
      <c r="M169" s="606"/>
      <c r="N169" s="606"/>
      <c r="O169" s="606"/>
      <c r="P169" s="606"/>
      <c r="Q169" s="606"/>
      <c r="R169" s="606"/>
      <c r="S169" s="606"/>
      <c r="T169" s="606"/>
      <c r="U169" s="606"/>
      <c r="V169" s="606"/>
      <c r="W169" s="606"/>
      <c r="X169" s="606"/>
      <c r="Y169" s="606"/>
      <c r="Z169" s="606"/>
      <c r="AA169" s="606"/>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row>
    <row r="170" spans="4:53" ht="15.75" customHeight="1">
      <c r="D170" s="606"/>
      <c r="E170" s="606"/>
      <c r="F170" s="606"/>
      <c r="G170" s="606"/>
      <c r="H170" s="606"/>
      <c r="I170" s="606"/>
      <c r="J170" s="606"/>
      <c r="K170" s="606"/>
      <c r="L170" s="606"/>
      <c r="M170" s="606"/>
      <c r="N170" s="606"/>
      <c r="O170" s="606"/>
      <c r="P170" s="606"/>
      <c r="Q170" s="606"/>
      <c r="R170" s="606"/>
      <c r="S170" s="606"/>
      <c r="T170" s="606"/>
      <c r="U170" s="606"/>
      <c r="V170" s="606"/>
      <c r="W170" s="606"/>
      <c r="X170" s="606"/>
      <c r="Y170" s="606"/>
      <c r="Z170" s="606"/>
      <c r="AA170" s="606"/>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row>
    <row r="171" spans="4:53" ht="15.75" customHeight="1">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row>
    <row r="172" spans="4:53" ht="15.75" customHeight="1">
      <c r="D172" s="606"/>
      <c r="E172" s="606"/>
      <c r="F172" s="606"/>
      <c r="G172" s="606"/>
      <c r="H172" s="606"/>
      <c r="I172" s="606"/>
      <c r="J172" s="606"/>
      <c r="K172" s="606"/>
      <c r="L172" s="606"/>
      <c r="M172" s="606"/>
      <c r="N172" s="606"/>
      <c r="O172" s="606"/>
      <c r="P172" s="606"/>
      <c r="Q172" s="606"/>
      <c r="R172" s="606"/>
      <c r="S172" s="606"/>
      <c r="T172" s="606"/>
      <c r="U172" s="606"/>
      <c r="V172" s="606"/>
      <c r="W172" s="606"/>
      <c r="X172" s="606"/>
      <c r="Y172" s="606"/>
      <c r="Z172" s="606"/>
      <c r="AA172" s="606"/>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row>
    <row r="173" spans="4:53" ht="15.75" customHeight="1">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row>
    <row r="174" spans="4:53" ht="15.75" customHeight="1">
      <c r="D174" s="606"/>
      <c r="E174" s="606"/>
      <c r="F174" s="606"/>
      <c r="G174" s="606"/>
      <c r="H174" s="606"/>
      <c r="I174" s="606"/>
      <c r="J174" s="606"/>
      <c r="K174" s="606"/>
      <c r="L174" s="606"/>
      <c r="M174" s="606"/>
      <c r="N174" s="606"/>
      <c r="O174" s="606"/>
      <c r="P174" s="606"/>
      <c r="Q174" s="606"/>
      <c r="R174" s="606"/>
      <c r="S174" s="606"/>
      <c r="T174" s="606"/>
      <c r="U174" s="606"/>
      <c r="V174" s="606"/>
      <c r="W174" s="606"/>
      <c r="X174" s="606"/>
      <c r="Y174" s="606"/>
      <c r="Z174" s="606"/>
      <c r="AA174" s="606"/>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row>
    <row r="175" spans="4:53" ht="15.75" customHeight="1">
      <c r="D175" s="606"/>
      <c r="E175" s="606"/>
      <c r="F175" s="606"/>
      <c r="G175" s="606"/>
      <c r="H175" s="606"/>
      <c r="I175" s="606"/>
      <c r="J175" s="606"/>
      <c r="K175" s="606"/>
      <c r="L175" s="606"/>
      <c r="M175" s="606"/>
      <c r="N175" s="606"/>
      <c r="O175" s="606"/>
      <c r="P175" s="606"/>
      <c r="Q175" s="606"/>
      <c r="R175" s="606"/>
      <c r="S175" s="606"/>
      <c r="T175" s="606"/>
      <c r="U175" s="606"/>
      <c r="V175" s="606"/>
      <c r="W175" s="606"/>
      <c r="X175" s="606"/>
      <c r="Y175" s="606"/>
      <c r="Z175" s="606"/>
      <c r="AA175" s="606"/>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row>
    <row r="176" spans="4:53" ht="15.75" customHeight="1">
      <c r="D176" s="606"/>
      <c r="E176" s="606"/>
      <c r="F176" s="606"/>
      <c r="G176" s="606"/>
      <c r="H176" s="606"/>
      <c r="I176" s="606"/>
      <c r="J176" s="606"/>
      <c r="K176" s="606"/>
      <c r="L176" s="606"/>
      <c r="M176" s="606"/>
      <c r="N176" s="606"/>
      <c r="O176" s="606"/>
      <c r="P176" s="606"/>
      <c r="Q176" s="606"/>
      <c r="R176" s="606"/>
      <c r="S176" s="606"/>
      <c r="T176" s="606"/>
      <c r="U176" s="606"/>
      <c r="V176" s="606"/>
      <c r="W176" s="606"/>
      <c r="X176" s="606"/>
      <c r="Y176" s="606"/>
      <c r="Z176" s="606"/>
      <c r="AA176" s="606"/>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row>
    <row r="177" spans="4:53" ht="15.75" customHeight="1">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row>
    <row r="178" spans="4:53" ht="15.75" customHeight="1">
      <c r="D178" s="606"/>
      <c r="E178" s="606"/>
      <c r="F178" s="606"/>
      <c r="G178" s="606"/>
      <c r="H178" s="606"/>
      <c r="I178" s="606"/>
      <c r="J178" s="606"/>
      <c r="K178" s="606"/>
      <c r="L178" s="606"/>
      <c r="M178" s="606"/>
      <c r="N178" s="606"/>
      <c r="O178" s="606"/>
      <c r="P178" s="606"/>
      <c r="Q178" s="606"/>
      <c r="R178" s="606"/>
      <c r="S178" s="606"/>
      <c r="T178" s="606"/>
      <c r="U178" s="606"/>
      <c r="V178" s="606"/>
      <c r="W178" s="606"/>
      <c r="X178" s="606"/>
      <c r="Y178" s="606"/>
      <c r="Z178" s="606"/>
      <c r="AA178" s="606"/>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row>
    <row r="179" spans="4:53" ht="15.75" customHeight="1">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row>
    <row r="180" spans="4:53" ht="15.75" customHeight="1">
      <c r="D180" s="606"/>
      <c r="E180" s="606"/>
      <c r="F180" s="606"/>
      <c r="G180" s="606"/>
      <c r="H180" s="606"/>
      <c r="I180" s="606"/>
      <c r="J180" s="606"/>
      <c r="K180" s="606"/>
      <c r="L180" s="606"/>
      <c r="M180" s="606"/>
      <c r="N180" s="606"/>
      <c r="O180" s="606"/>
      <c r="P180" s="606"/>
      <c r="Q180" s="606"/>
      <c r="R180" s="606"/>
      <c r="S180" s="606"/>
      <c r="T180" s="606"/>
      <c r="U180" s="606"/>
      <c r="V180" s="606"/>
      <c r="W180" s="606"/>
      <c r="X180" s="606"/>
      <c r="Y180" s="606"/>
      <c r="Z180" s="606"/>
      <c r="AA180" s="606"/>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row>
    <row r="181" spans="4:53" ht="15.75" customHeight="1">
      <c r="D181" s="606"/>
      <c r="E181" s="606"/>
      <c r="F181" s="606"/>
      <c r="G181" s="606"/>
      <c r="H181" s="606"/>
      <c r="I181" s="606"/>
      <c r="J181" s="606"/>
      <c r="K181" s="606"/>
      <c r="L181" s="606"/>
      <c r="M181" s="606"/>
      <c r="N181" s="606"/>
      <c r="O181" s="606"/>
      <c r="P181" s="606"/>
      <c r="Q181" s="606"/>
      <c r="R181" s="606"/>
      <c r="S181" s="606"/>
      <c r="T181" s="606"/>
      <c r="U181" s="606"/>
      <c r="V181" s="606"/>
      <c r="W181" s="606"/>
      <c r="X181" s="606"/>
      <c r="Y181" s="606"/>
      <c r="Z181" s="606"/>
      <c r="AA181" s="606"/>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row>
    <row r="182" spans="4:53" ht="15.75" customHeight="1">
      <c r="D182" s="606"/>
      <c r="E182" s="606"/>
      <c r="F182" s="606"/>
      <c r="G182" s="606"/>
      <c r="H182" s="606"/>
      <c r="I182" s="606"/>
      <c r="J182" s="606"/>
      <c r="K182" s="606"/>
      <c r="L182" s="606"/>
      <c r="M182" s="606"/>
      <c r="N182" s="606"/>
      <c r="O182" s="606"/>
      <c r="P182" s="606"/>
      <c r="Q182" s="606"/>
      <c r="R182" s="606"/>
      <c r="S182" s="606"/>
      <c r="T182" s="606"/>
      <c r="U182" s="606"/>
      <c r="V182" s="606"/>
      <c r="W182" s="606"/>
      <c r="X182" s="606"/>
      <c r="Y182" s="606"/>
      <c r="Z182" s="606"/>
      <c r="AA182" s="606"/>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row>
    <row r="183" spans="4:53" ht="15.75" customHeight="1">
      <c r="D183" s="606"/>
      <c r="E183" s="606"/>
      <c r="F183" s="606"/>
      <c r="G183" s="606"/>
      <c r="H183" s="606"/>
      <c r="I183" s="606"/>
      <c r="J183" s="606"/>
      <c r="K183" s="606"/>
      <c r="L183" s="606"/>
      <c r="M183" s="606"/>
      <c r="N183" s="606"/>
      <c r="O183" s="606"/>
      <c r="P183" s="606"/>
      <c r="Q183" s="606"/>
      <c r="R183" s="606"/>
      <c r="S183" s="606"/>
      <c r="T183" s="606"/>
      <c r="U183" s="606"/>
      <c r="V183" s="606"/>
      <c r="W183" s="606"/>
      <c r="X183" s="606"/>
      <c r="Y183" s="606"/>
      <c r="Z183" s="606"/>
      <c r="AA183" s="606"/>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row>
    <row r="184" spans="4:53" ht="15.75" customHeight="1">
      <c r="D184" s="606"/>
      <c r="E184" s="606"/>
      <c r="F184" s="606"/>
      <c r="G184" s="606"/>
      <c r="H184" s="606"/>
      <c r="I184" s="606"/>
      <c r="J184" s="606"/>
      <c r="K184" s="606"/>
      <c r="L184" s="606"/>
      <c r="M184" s="606"/>
      <c r="N184" s="606"/>
      <c r="O184" s="606"/>
      <c r="P184" s="606"/>
      <c r="Q184" s="606"/>
      <c r="R184" s="606"/>
      <c r="S184" s="606"/>
      <c r="T184" s="606"/>
      <c r="U184" s="606"/>
      <c r="V184" s="606"/>
      <c r="W184" s="606"/>
      <c r="X184" s="606"/>
      <c r="Y184" s="606"/>
      <c r="Z184" s="606"/>
      <c r="AA184" s="606"/>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row>
    <row r="185" spans="4:53" ht="15.75" customHeight="1">
      <c r="D185" s="606"/>
      <c r="E185" s="606"/>
      <c r="F185" s="606"/>
      <c r="G185" s="606"/>
      <c r="H185" s="606"/>
      <c r="I185" s="606"/>
      <c r="J185" s="606"/>
      <c r="K185" s="606"/>
      <c r="L185" s="606"/>
      <c r="M185" s="606"/>
      <c r="N185" s="606"/>
      <c r="O185" s="606"/>
      <c r="P185" s="606"/>
      <c r="Q185" s="606"/>
      <c r="R185" s="606"/>
      <c r="S185" s="606"/>
      <c r="T185" s="606"/>
      <c r="U185" s="606"/>
      <c r="V185" s="606"/>
      <c r="W185" s="606"/>
      <c r="X185" s="606"/>
      <c r="Y185" s="606"/>
      <c r="Z185" s="606"/>
      <c r="AA185" s="606"/>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row>
    <row r="186" spans="4:53" ht="15.75" customHeight="1">
      <c r="D186" s="606"/>
      <c r="E186" s="606"/>
      <c r="F186" s="606"/>
      <c r="G186" s="606"/>
      <c r="H186" s="606"/>
      <c r="I186" s="606"/>
      <c r="J186" s="606"/>
      <c r="K186" s="606"/>
      <c r="L186" s="606"/>
      <c r="M186" s="606"/>
      <c r="N186" s="606"/>
      <c r="O186" s="606"/>
      <c r="P186" s="606"/>
      <c r="Q186" s="606"/>
      <c r="R186" s="606"/>
      <c r="S186" s="606"/>
      <c r="T186" s="606"/>
      <c r="U186" s="606"/>
      <c r="V186" s="606"/>
      <c r="W186" s="606"/>
      <c r="X186" s="606"/>
      <c r="Y186" s="606"/>
      <c r="Z186" s="606"/>
      <c r="AA186" s="606"/>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row>
    <row r="187" spans="4:53" ht="15.75" customHeight="1">
      <c r="D187" s="606"/>
      <c r="E187" s="606"/>
      <c r="F187" s="606"/>
      <c r="G187" s="606"/>
      <c r="H187" s="606"/>
      <c r="I187" s="606"/>
      <c r="J187" s="606"/>
      <c r="K187" s="606"/>
      <c r="L187" s="606"/>
      <c r="M187" s="606"/>
      <c r="N187" s="606"/>
      <c r="O187" s="606"/>
      <c r="P187" s="606"/>
      <c r="Q187" s="606"/>
      <c r="R187" s="606"/>
      <c r="S187" s="606"/>
      <c r="T187" s="606"/>
      <c r="U187" s="606"/>
      <c r="V187" s="606"/>
      <c r="W187" s="606"/>
      <c r="X187" s="606"/>
      <c r="Y187" s="606"/>
      <c r="Z187" s="606"/>
      <c r="AA187" s="606"/>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row>
    <row r="188" spans="4:53" ht="15.75" customHeight="1">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row>
    <row r="189" spans="4:53" ht="15.75" customHeight="1">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row>
    <row r="190" spans="4:53" ht="15.75" customHeight="1">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row>
    <row r="191" spans="4:53" ht="15.75" customHeight="1">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row>
    <row r="192" spans="4:53" ht="15.75" customHeight="1">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row>
    <row r="193" spans="29:53" ht="15.75" customHeight="1">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row>
    <row r="194" spans="29:53" ht="15.75" customHeight="1">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row>
    <row r="195" spans="29:53" ht="15.75" customHeight="1">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row>
    <row r="196" spans="29:53" ht="15.75" customHeight="1">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row>
    <row r="197" spans="29:53" ht="15.75" customHeight="1">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row>
    <row r="198" spans="29:53" ht="15.75" customHeight="1">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row>
    <row r="199" spans="29:53" ht="15.75" customHeight="1">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row>
    <row r="200" spans="29:53" ht="15.75" customHeight="1">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row>
    <row r="201" spans="29:53" ht="15.75" customHeight="1">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row>
    <row r="202" spans="29:53" ht="15.75" customHeight="1">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row>
    <row r="203" spans="29:53" ht="15.75" customHeight="1">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row>
    <row r="204" spans="29:53" ht="15.75" customHeight="1">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row>
    <row r="205" spans="29:53" ht="15.75" customHeight="1">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row>
    <row r="206" spans="29:53" ht="15.75" customHeight="1">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row>
    <row r="207" spans="29:53" ht="15.75" customHeight="1">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row>
    <row r="208" spans="29:53" ht="15.75" customHeight="1">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row>
    <row r="209" spans="29:53" ht="15.75" customHeight="1">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row>
    <row r="210" spans="29:53" ht="15.75" customHeight="1">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row>
    <row r="211" spans="29:53" ht="15.75" customHeight="1">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row>
    <row r="212" spans="29:53" ht="15.75" customHeight="1">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row>
    <row r="213" spans="29:53" ht="15.75" customHeight="1">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row>
    <row r="214" spans="29:53" ht="15.75" customHeight="1">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row>
    <row r="215" spans="29:53" ht="15.75" customHeight="1">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row>
    <row r="216" spans="29:53" ht="15.75" customHeight="1">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row>
    <row r="217" spans="29:53" ht="15.75" customHeight="1"/>
    <row r="218" spans="29:53" ht="15.75" customHeight="1"/>
    <row r="219" spans="29:53" ht="15.75" customHeight="1"/>
    <row r="220" spans="29:53" ht="15.75" customHeight="1"/>
    <row r="221" spans="29:53" ht="15.75" customHeight="1"/>
    <row r="222" spans="29:53" ht="15.75" customHeight="1"/>
    <row r="223" spans="29:53" ht="15.75" customHeight="1"/>
    <row r="224" spans="29:5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1">
    <mergeCell ref="C38:D39"/>
    <mergeCell ref="F38:X38"/>
    <mergeCell ref="F39:X39"/>
    <mergeCell ref="C31:D32"/>
    <mergeCell ref="F40:X40"/>
    <mergeCell ref="F41:X41"/>
    <mergeCell ref="F42:X42"/>
    <mergeCell ref="F43:X43"/>
    <mergeCell ref="F44:X44"/>
    <mergeCell ref="F45:X45"/>
    <mergeCell ref="F46:X46"/>
    <mergeCell ref="F47:X47"/>
    <mergeCell ref="F48:X48"/>
    <mergeCell ref="F49:X49"/>
    <mergeCell ref="Z49:AB49"/>
    <mergeCell ref="Z50:AB50"/>
    <mergeCell ref="F50:X50"/>
    <mergeCell ref="F51:X51"/>
    <mergeCell ref="Z51:AB51"/>
    <mergeCell ref="C52:D54"/>
    <mergeCell ref="F52:X52"/>
    <mergeCell ref="F53:X53"/>
    <mergeCell ref="F54:X54"/>
    <mergeCell ref="F55:X55"/>
    <mergeCell ref="F56:X56"/>
    <mergeCell ref="F57:X57"/>
    <mergeCell ref="F58:X58"/>
    <mergeCell ref="F59:X59"/>
    <mergeCell ref="Z59:AB59"/>
    <mergeCell ref="Z60:AB60"/>
    <mergeCell ref="F60:X60"/>
    <mergeCell ref="F61:X61"/>
    <mergeCell ref="Z61:AB61"/>
    <mergeCell ref="C62:D62"/>
    <mergeCell ref="F62:X62"/>
    <mergeCell ref="F63:X63"/>
    <mergeCell ref="F64:X64"/>
    <mergeCell ref="B5:AB5"/>
    <mergeCell ref="B6:AB6"/>
    <mergeCell ref="C12:D12"/>
    <mergeCell ref="E12:Y12"/>
    <mergeCell ref="C13:D15"/>
    <mergeCell ref="F13:X13"/>
    <mergeCell ref="F14:X14"/>
    <mergeCell ref="F15:X15"/>
    <mergeCell ref="F16:X16"/>
    <mergeCell ref="F17:X17"/>
    <mergeCell ref="F18:X18"/>
    <mergeCell ref="F19:X19"/>
    <mergeCell ref="Z19:AB19"/>
    <mergeCell ref="Z20:AB20"/>
    <mergeCell ref="F20:X20"/>
    <mergeCell ref="F21:X21"/>
    <mergeCell ref="Z21:AB21"/>
    <mergeCell ref="C22:D24"/>
    <mergeCell ref="F22:X22"/>
    <mergeCell ref="F23:X23"/>
    <mergeCell ref="F24:X24"/>
    <mergeCell ref="Z29:AB29"/>
    <mergeCell ref="Z30:AB30"/>
    <mergeCell ref="Z35:AB35"/>
    <mergeCell ref="Z36:AB36"/>
    <mergeCell ref="Z37:AB37"/>
    <mergeCell ref="F30:X30"/>
    <mergeCell ref="F31:X31"/>
    <mergeCell ref="F25:X25"/>
    <mergeCell ref="F26:X26"/>
    <mergeCell ref="F27:X27"/>
    <mergeCell ref="F28:X28"/>
    <mergeCell ref="Z28:AB28"/>
    <mergeCell ref="F29:X29"/>
    <mergeCell ref="F32:X32"/>
    <mergeCell ref="F33:X33"/>
    <mergeCell ref="F34:X34"/>
    <mergeCell ref="F35:X35"/>
    <mergeCell ref="F36:X36"/>
    <mergeCell ref="F37:X37"/>
    <mergeCell ref="Z69:AB69"/>
    <mergeCell ref="Z70:AB70"/>
    <mergeCell ref="F65:X65"/>
    <mergeCell ref="F66:X66"/>
    <mergeCell ref="F67:X67"/>
    <mergeCell ref="F68:X68"/>
    <mergeCell ref="Z68:AB68"/>
    <mergeCell ref="F69:X69"/>
    <mergeCell ref="C71:D71"/>
    <mergeCell ref="F70:X70"/>
    <mergeCell ref="F71:X71"/>
    <mergeCell ref="F72:X72"/>
    <mergeCell ref="F73:X73"/>
    <mergeCell ref="F74:X74"/>
    <mergeCell ref="F75:X75"/>
    <mergeCell ref="Z76:AB76"/>
    <mergeCell ref="F76:X76"/>
    <mergeCell ref="F77:X77"/>
    <mergeCell ref="Z77:AB77"/>
    <mergeCell ref="F78:X78"/>
    <mergeCell ref="Z78:AB78"/>
    <mergeCell ref="C79:D80"/>
    <mergeCell ref="F79:X79"/>
    <mergeCell ref="F80:X80"/>
    <mergeCell ref="F81:X81"/>
    <mergeCell ref="F82:X82"/>
    <mergeCell ref="F83:X83"/>
    <mergeCell ref="F84:X84"/>
    <mergeCell ref="Z84:AB84"/>
    <mergeCell ref="Z85:AB85"/>
    <mergeCell ref="F85:X85"/>
    <mergeCell ref="F86:X86"/>
    <mergeCell ref="Z86:AB86"/>
    <mergeCell ref="C87:D89"/>
    <mergeCell ref="F87:X87"/>
    <mergeCell ref="F88:X88"/>
    <mergeCell ref="F89:X89"/>
    <mergeCell ref="F90:X90"/>
    <mergeCell ref="F91:X91"/>
    <mergeCell ref="F92:X92"/>
    <mergeCell ref="Z92:AB92"/>
    <mergeCell ref="F93:X93"/>
    <mergeCell ref="Z93:AB93"/>
    <mergeCell ref="Z94:AB94"/>
    <mergeCell ref="F94:X94"/>
    <mergeCell ref="C95:D96"/>
    <mergeCell ref="F95:X95"/>
    <mergeCell ref="F96:X96"/>
    <mergeCell ref="F97:X97"/>
    <mergeCell ref="F98:X98"/>
    <mergeCell ref="F99:X99"/>
    <mergeCell ref="F118:X118"/>
    <mergeCell ref="F119:X119"/>
    <mergeCell ref="F120:X120"/>
    <mergeCell ref="F121:X121"/>
    <mergeCell ref="F122:X122"/>
    <mergeCell ref="F123:X123"/>
    <mergeCell ref="F124:X124"/>
    <mergeCell ref="Z130:AB130"/>
    <mergeCell ref="Z104:AB104"/>
    <mergeCell ref="Z105:AB105"/>
    <mergeCell ref="F105:X105"/>
    <mergeCell ref="F106:X106"/>
    <mergeCell ref="F100:X100"/>
    <mergeCell ref="F101:X101"/>
    <mergeCell ref="F102:X102"/>
    <mergeCell ref="F103:X103"/>
    <mergeCell ref="Z103:AB103"/>
    <mergeCell ref="F104:X104"/>
    <mergeCell ref="Z116:AB116"/>
    <mergeCell ref="Z117:AB117"/>
    <mergeCell ref="Z121:AB121"/>
    <mergeCell ref="Z122:AB122"/>
    <mergeCell ref="Z123:AB123"/>
    <mergeCell ref="Z131:AB131"/>
    <mergeCell ref="Z132:AB132"/>
    <mergeCell ref="X135:AA135"/>
    <mergeCell ref="F125:X125"/>
    <mergeCell ref="F126:X126"/>
    <mergeCell ref="F127:X127"/>
    <mergeCell ref="F128:X128"/>
    <mergeCell ref="F129:X129"/>
    <mergeCell ref="F130:X130"/>
    <mergeCell ref="F131:X131"/>
    <mergeCell ref="F132:X132"/>
    <mergeCell ref="C106:D107"/>
    <mergeCell ref="F107:X107"/>
    <mergeCell ref="F108:X108"/>
    <mergeCell ref="F109:X109"/>
    <mergeCell ref="Z109:AB109"/>
    <mergeCell ref="F110:X110"/>
    <mergeCell ref="Z110:AB110"/>
    <mergeCell ref="Z111:AB111"/>
    <mergeCell ref="Z115:AB115"/>
    <mergeCell ref="C112:D114"/>
    <mergeCell ref="C118:D119"/>
    <mergeCell ref="C124:D126"/>
    <mergeCell ref="F111:X111"/>
    <mergeCell ref="F112:X112"/>
    <mergeCell ref="F113:X113"/>
    <mergeCell ref="F114:X114"/>
    <mergeCell ref="F115:X115"/>
    <mergeCell ref="F116:X116"/>
    <mergeCell ref="F117:X117"/>
  </mergeCells>
  <hyperlinks>
    <hyperlink ref="E18" location="null!E7" display="1.6"/>
  </hyperlinks>
  <pageMargins left="1.02" right="0.71" top="0.75" bottom="0.75" header="0" footer="0"/>
  <pageSetup paperSize="5" scale="95"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0:M1000"/>
  <sheetViews>
    <sheetView showGridLines="0" workbookViewId="0"/>
  </sheetViews>
  <sheetFormatPr defaultColWidth="14.42578125" defaultRowHeight="15" customHeight="1"/>
  <cols>
    <col min="1" max="2" width="9.140625" customWidth="1"/>
    <col min="3" max="3" width="5.5703125" customWidth="1"/>
    <col min="4" max="4" width="23.85546875" customWidth="1"/>
    <col min="5" max="5" width="14.85546875" customWidth="1"/>
    <col min="6" max="6" width="66.28515625" customWidth="1"/>
    <col min="7" max="7" width="8.5703125" customWidth="1"/>
    <col min="8" max="12" width="7.7109375" customWidth="1"/>
    <col min="13" max="26" width="9.140625" customWidth="1"/>
  </cols>
  <sheetData>
    <row r="10" spans="3:13" ht="16.5">
      <c r="C10" s="1479" t="s">
        <v>278</v>
      </c>
      <c r="D10" s="1475" t="s">
        <v>1069</v>
      </c>
      <c r="E10" s="1480" t="s">
        <v>1070</v>
      </c>
      <c r="F10" s="1358"/>
      <c r="G10" s="1358"/>
      <c r="H10" s="1475" t="s">
        <v>1108</v>
      </c>
      <c r="I10" s="1475" t="s">
        <v>1109</v>
      </c>
      <c r="J10" s="1481" t="s">
        <v>1110</v>
      </c>
      <c r="K10" s="1478" t="s">
        <v>1111</v>
      </c>
      <c r="L10" s="1478" t="s">
        <v>1112</v>
      </c>
      <c r="M10" s="109"/>
    </row>
    <row r="11" spans="3:13" ht="16.5">
      <c r="C11" s="1473"/>
      <c r="D11" s="1390"/>
      <c r="E11" s="1436"/>
      <c r="F11" s="1393"/>
      <c r="G11" s="1393"/>
      <c r="H11" s="1390"/>
      <c r="I11" s="1390"/>
      <c r="J11" s="1482"/>
      <c r="K11" s="1304"/>
      <c r="L11" s="1304"/>
      <c r="M11" s="109"/>
    </row>
    <row r="12" spans="3:13" ht="33">
      <c r="C12" s="607" t="s">
        <v>50</v>
      </c>
      <c r="D12" s="1476" t="s">
        <v>1074</v>
      </c>
      <c r="E12" s="608" t="s">
        <v>283</v>
      </c>
      <c r="F12" s="609" t="s">
        <v>521</v>
      </c>
      <c r="G12" s="610"/>
      <c r="H12" s="611">
        <f>'ISIAN INSTRUMEN'!AU18</f>
        <v>0</v>
      </c>
      <c r="I12" s="611"/>
      <c r="J12" s="611"/>
      <c r="K12" s="612"/>
      <c r="L12" s="613"/>
      <c r="M12" s="109"/>
    </row>
    <row r="13" spans="3:13" ht="33">
      <c r="C13" s="614"/>
      <c r="D13" s="1379"/>
      <c r="E13" s="615" t="s">
        <v>285</v>
      </c>
      <c r="F13" s="616" t="s">
        <v>542</v>
      </c>
      <c r="G13" s="617"/>
      <c r="H13" s="618">
        <f>'ISIAN INSTRUMEN'!$AU$24</f>
        <v>0</v>
      </c>
      <c r="I13" s="618"/>
      <c r="J13" s="618"/>
      <c r="K13" s="619"/>
      <c r="L13" s="620"/>
      <c r="M13" s="109"/>
    </row>
    <row r="14" spans="3:13" ht="49.5">
      <c r="C14" s="614"/>
      <c r="D14" s="109"/>
      <c r="E14" s="615" t="s">
        <v>550</v>
      </c>
      <c r="F14" s="616" t="s">
        <v>551</v>
      </c>
      <c r="G14" s="617"/>
      <c r="H14" s="618">
        <f>'ISIAN INSTRUMEN'!$AU$30</f>
        <v>0</v>
      </c>
      <c r="I14" s="618"/>
      <c r="J14" s="618"/>
      <c r="K14" s="619"/>
      <c r="L14" s="620"/>
      <c r="M14" s="109"/>
    </row>
    <row r="15" spans="3:13" ht="33">
      <c r="C15" s="614"/>
      <c r="D15" s="621"/>
      <c r="E15" s="615" t="s">
        <v>558</v>
      </c>
      <c r="F15" s="616" t="s">
        <v>559</v>
      </c>
      <c r="G15" s="617"/>
      <c r="H15" s="618">
        <f>'ISIAN INSTRUMEN'!$AU$36</f>
        <v>0</v>
      </c>
      <c r="I15" s="618"/>
      <c r="J15" s="618"/>
      <c r="K15" s="619"/>
      <c r="L15" s="620"/>
      <c r="M15" s="109"/>
    </row>
    <row r="16" spans="3:13" ht="33">
      <c r="C16" s="614"/>
      <c r="D16" s="621"/>
      <c r="E16" s="615" t="s">
        <v>563</v>
      </c>
      <c r="F16" s="622" t="s">
        <v>564</v>
      </c>
      <c r="G16" s="617"/>
      <c r="H16" s="618">
        <f>'ISIAN INSTRUMEN'!$AU$42</f>
        <v>0</v>
      </c>
      <c r="I16" s="611"/>
      <c r="J16" s="618"/>
      <c r="K16" s="619"/>
      <c r="L16" s="620"/>
      <c r="M16" s="109"/>
    </row>
    <row r="17" spans="3:13" ht="49.5">
      <c r="C17" s="623"/>
      <c r="D17" s="624"/>
      <c r="E17" s="625" t="s">
        <v>573</v>
      </c>
      <c r="F17" s="626" t="s">
        <v>1075</v>
      </c>
      <c r="G17" s="627"/>
      <c r="H17" s="628">
        <f>'ISIAN INSTRUMEN'!$AU$48</f>
        <v>0</v>
      </c>
      <c r="I17" s="618">
        <f>SUM(H12:H17)</f>
        <v>0</v>
      </c>
      <c r="J17" s="618">
        <f>COUNTA(E12:E17)*2</f>
        <v>12</v>
      </c>
      <c r="K17" s="619">
        <f>I17/J17*(100)</f>
        <v>0</v>
      </c>
      <c r="L17" s="629">
        <f>IF(K17&lt;=25,1,IF(K17&lt;=50,2,IF(K17&lt;=75,3,IF(K17&gt;=76,4," "))))</f>
        <v>1</v>
      </c>
      <c r="M17" s="109"/>
    </row>
    <row r="18" spans="3:13" ht="49.5">
      <c r="C18" s="607" t="s">
        <v>52</v>
      </c>
      <c r="D18" s="1477" t="s">
        <v>579</v>
      </c>
      <c r="E18" s="608" t="s">
        <v>580</v>
      </c>
      <c r="F18" s="609" t="s">
        <v>581</v>
      </c>
      <c r="G18" s="610"/>
      <c r="H18" s="611">
        <f>'ISIAN INSTRUMEN'!$AU$56</f>
        <v>0</v>
      </c>
      <c r="I18" s="618"/>
      <c r="J18" s="618"/>
      <c r="K18" s="619"/>
      <c r="L18" s="620"/>
      <c r="M18" s="109"/>
    </row>
    <row r="19" spans="3:13" ht="49.5">
      <c r="C19" s="614"/>
      <c r="D19" s="1379"/>
      <c r="E19" s="615" t="s">
        <v>592</v>
      </c>
      <c r="F19" s="616" t="s">
        <v>593</v>
      </c>
      <c r="G19" s="617"/>
      <c r="H19" s="618">
        <f>'ISIAN INSTRUMEN'!$AU$62</f>
        <v>0</v>
      </c>
      <c r="I19" s="618"/>
      <c r="J19" s="618"/>
      <c r="K19" s="619"/>
      <c r="L19" s="620"/>
      <c r="M19" s="109"/>
    </row>
    <row r="20" spans="3:13" ht="49.5">
      <c r="C20" s="614"/>
      <c r="D20" s="630"/>
      <c r="E20" s="615" t="s">
        <v>600</v>
      </c>
      <c r="F20" s="616" t="s">
        <v>601</v>
      </c>
      <c r="G20" s="617"/>
      <c r="H20" s="618">
        <f>'ISIAN INSTRUMEN'!$AU$68</f>
        <v>0</v>
      </c>
      <c r="I20" s="611"/>
      <c r="J20" s="618"/>
      <c r="K20" s="619"/>
      <c r="L20" s="620"/>
      <c r="M20" s="109"/>
    </row>
    <row r="21" spans="3:13" ht="15.75" customHeight="1">
      <c r="C21" s="614"/>
      <c r="D21" s="631"/>
      <c r="E21" s="615" t="s">
        <v>606</v>
      </c>
      <c r="F21" s="616" t="s">
        <v>607</v>
      </c>
      <c r="G21" s="617"/>
      <c r="H21" s="618">
        <f>'ISIAN INSTRUMEN'!$AU$74</f>
        <v>0</v>
      </c>
      <c r="I21" s="618"/>
      <c r="J21" s="618"/>
      <c r="K21" s="619"/>
      <c r="L21" s="620"/>
      <c r="M21" s="109"/>
    </row>
    <row r="22" spans="3:13" ht="15.75" customHeight="1">
      <c r="C22" s="614"/>
      <c r="D22" s="631"/>
      <c r="E22" s="615" t="s">
        <v>613</v>
      </c>
      <c r="F22" s="616" t="s">
        <v>614</v>
      </c>
      <c r="G22" s="617"/>
      <c r="H22" s="618">
        <f>'ISIAN INSTRUMEN'!$AU$80</f>
        <v>0</v>
      </c>
      <c r="I22" s="618"/>
      <c r="J22" s="618"/>
      <c r="K22" s="619"/>
      <c r="L22" s="620"/>
      <c r="M22" s="109"/>
    </row>
    <row r="23" spans="3:13" ht="15.75" customHeight="1">
      <c r="C23" s="623"/>
      <c r="D23" s="632"/>
      <c r="E23" s="633" t="s">
        <v>617</v>
      </c>
      <c r="F23" s="626" t="s">
        <v>1079</v>
      </c>
      <c r="G23" s="627"/>
      <c r="H23" s="628">
        <f>'ISIAN INSTRUMEN'!$AU$86</f>
        <v>0</v>
      </c>
      <c r="I23" s="618">
        <f>SUM(H18:H23)</f>
        <v>0</v>
      </c>
      <c r="J23" s="618">
        <f>COUNTA(E18:E23)*2</f>
        <v>12</v>
      </c>
      <c r="K23" s="619">
        <f>I23/J23*(100)</f>
        <v>0</v>
      </c>
      <c r="L23" s="629">
        <f>IF(K23&lt;=25,1,IF(K23&lt;=50,2,IF(K23&lt;=75,3,IF(K23&gt;=76,4," "))))</f>
        <v>1</v>
      </c>
      <c r="M23" s="109"/>
    </row>
    <row r="24" spans="3:13" ht="15.75" customHeight="1">
      <c r="C24" s="634" t="s">
        <v>514</v>
      </c>
      <c r="D24" s="635" t="s">
        <v>1080</v>
      </c>
      <c r="E24" s="608" t="s">
        <v>624</v>
      </c>
      <c r="F24" s="609" t="s">
        <v>1081</v>
      </c>
      <c r="G24" s="610"/>
      <c r="H24" s="611">
        <f>'ISIAN INSTRUMEN'!$AU$93</f>
        <v>0</v>
      </c>
      <c r="I24" s="611"/>
      <c r="J24" s="618"/>
      <c r="K24" s="619"/>
      <c r="L24" s="620"/>
      <c r="M24" s="109"/>
    </row>
    <row r="25" spans="3:13" ht="15.75" customHeight="1">
      <c r="C25" s="636"/>
      <c r="D25" s="631"/>
      <c r="E25" s="615" t="s">
        <v>641</v>
      </c>
      <c r="F25" s="616" t="s">
        <v>1082</v>
      </c>
      <c r="G25" s="617"/>
      <c r="H25" s="618">
        <f>'ISIAN INSTRUMEN'!$AU$99</f>
        <v>0</v>
      </c>
      <c r="I25" s="618"/>
      <c r="J25" s="618"/>
      <c r="K25" s="619"/>
      <c r="L25" s="620"/>
      <c r="M25" s="109"/>
    </row>
    <row r="26" spans="3:13" ht="15.75" customHeight="1">
      <c r="C26" s="636"/>
      <c r="D26" s="631"/>
      <c r="E26" s="615" t="s">
        <v>649</v>
      </c>
      <c r="F26" s="616" t="s">
        <v>1083</v>
      </c>
      <c r="G26" s="617"/>
      <c r="H26" s="618">
        <f>'ISIAN INSTRUMEN'!$AU$105</f>
        <v>0</v>
      </c>
      <c r="I26" s="618"/>
      <c r="J26" s="618"/>
      <c r="K26" s="619"/>
      <c r="L26" s="620"/>
      <c r="M26" s="109"/>
    </row>
    <row r="27" spans="3:13" ht="15.75" customHeight="1">
      <c r="C27" s="637"/>
      <c r="D27" s="632"/>
      <c r="E27" s="633" t="s">
        <v>655</v>
      </c>
      <c r="F27" s="626" t="s">
        <v>1084</v>
      </c>
      <c r="G27" s="627"/>
      <c r="H27" s="628">
        <f>'ISIAN INSTRUMEN'!$AU$112</f>
        <v>0</v>
      </c>
      <c r="I27" s="618">
        <f>SUM(H24:H27)</f>
        <v>0</v>
      </c>
      <c r="J27" s="618">
        <f>COUNTA(E24:E27)*2</f>
        <v>8</v>
      </c>
      <c r="K27" s="619">
        <f>I27/J27*(100)</f>
        <v>0</v>
      </c>
      <c r="L27" s="629">
        <f>IF(K27&lt;=25,1,IF(K27&lt;=50,2,IF(K27&lt;=75,3,IF(K27&gt;=76,4," "))))</f>
        <v>1</v>
      </c>
      <c r="M27" s="109"/>
    </row>
    <row r="28" spans="3:13" ht="15.75" customHeight="1">
      <c r="C28" s="634" t="s">
        <v>629</v>
      </c>
      <c r="D28" s="635" t="s">
        <v>662</v>
      </c>
      <c r="E28" s="608" t="s">
        <v>663</v>
      </c>
      <c r="F28" s="609" t="s">
        <v>1085</v>
      </c>
      <c r="G28" s="610"/>
      <c r="H28" s="611">
        <f>'ISIAN INSTRUMEN'!$AU$119</f>
        <v>0</v>
      </c>
      <c r="I28" s="611"/>
      <c r="J28" s="618"/>
      <c r="K28" s="619"/>
      <c r="L28" s="620"/>
      <c r="M28" s="109"/>
    </row>
    <row r="29" spans="3:13" ht="15.75" customHeight="1">
      <c r="C29" s="636"/>
      <c r="D29" s="631"/>
      <c r="E29" s="615" t="s">
        <v>671</v>
      </c>
      <c r="F29" s="616" t="s">
        <v>672</v>
      </c>
      <c r="G29" s="617"/>
      <c r="H29" s="618">
        <f>'ISIAN INSTRUMEN'!$AU$125</f>
        <v>0</v>
      </c>
      <c r="I29" s="618"/>
      <c r="J29" s="618"/>
      <c r="K29" s="619"/>
      <c r="L29" s="620"/>
      <c r="M29" s="109"/>
    </row>
    <row r="30" spans="3:13" ht="15.75" customHeight="1">
      <c r="C30" s="636"/>
      <c r="D30" s="638"/>
      <c r="E30" s="615" t="s">
        <v>679</v>
      </c>
      <c r="F30" s="616" t="s">
        <v>680</v>
      </c>
      <c r="G30" s="617"/>
      <c r="H30" s="618">
        <f>'ISIAN INSTRUMEN'!$AU$131</f>
        <v>0</v>
      </c>
      <c r="I30" s="618"/>
      <c r="J30" s="618"/>
      <c r="K30" s="619"/>
      <c r="L30" s="620"/>
      <c r="M30" s="109"/>
    </row>
    <row r="31" spans="3:13" ht="15.75" customHeight="1">
      <c r="C31" s="636"/>
      <c r="D31" s="631"/>
      <c r="E31" s="615" t="s">
        <v>685</v>
      </c>
      <c r="F31" s="616" t="s">
        <v>1086</v>
      </c>
      <c r="G31" s="617"/>
      <c r="H31" s="618">
        <f>'ISIAN INSTRUMEN'!$AU$138</f>
        <v>0</v>
      </c>
      <c r="I31" s="618"/>
      <c r="J31" s="618"/>
      <c r="K31" s="619"/>
      <c r="L31" s="620"/>
      <c r="M31" s="109"/>
    </row>
    <row r="32" spans="3:13" ht="15.75" customHeight="1">
      <c r="C32" s="636"/>
      <c r="D32" s="631"/>
      <c r="E32" s="615" t="s">
        <v>692</v>
      </c>
      <c r="F32" s="616" t="s">
        <v>693</v>
      </c>
      <c r="G32" s="617"/>
      <c r="H32" s="618">
        <f>'ISIAN INSTRUMEN'!$AU$144</f>
        <v>0</v>
      </c>
      <c r="I32" s="611"/>
      <c r="J32" s="618"/>
      <c r="K32" s="619"/>
      <c r="L32" s="620"/>
      <c r="M32" s="109"/>
    </row>
    <row r="33" spans="3:13" ht="15.75" customHeight="1">
      <c r="C33" s="636"/>
      <c r="D33" s="631"/>
      <c r="E33" s="615" t="s">
        <v>698</v>
      </c>
      <c r="F33" s="616" t="s">
        <v>1087</v>
      </c>
      <c r="G33" s="617"/>
      <c r="H33" s="618">
        <f>'ISIAN INSTRUMEN'!$AU$151</f>
        <v>0</v>
      </c>
      <c r="I33" s="618"/>
      <c r="J33" s="618"/>
      <c r="K33" s="619"/>
      <c r="L33" s="620"/>
      <c r="M33" s="109"/>
    </row>
    <row r="34" spans="3:13" ht="15.75" customHeight="1">
      <c r="C34" s="636"/>
      <c r="D34" s="631"/>
      <c r="E34" s="615" t="s">
        <v>705</v>
      </c>
      <c r="F34" s="616" t="s">
        <v>706</v>
      </c>
      <c r="G34" s="617"/>
      <c r="H34" s="618">
        <f>'ISIAN INSTRUMEN'!$AU$157</f>
        <v>0</v>
      </c>
      <c r="I34" s="618"/>
      <c r="J34" s="618"/>
      <c r="K34" s="619"/>
      <c r="L34" s="620"/>
      <c r="M34" s="109"/>
    </row>
    <row r="35" spans="3:13" ht="15.75" customHeight="1">
      <c r="C35" s="636"/>
      <c r="D35" s="631"/>
      <c r="E35" s="615" t="s">
        <v>712</v>
      </c>
      <c r="F35" s="616" t="s">
        <v>713</v>
      </c>
      <c r="G35" s="617"/>
      <c r="H35" s="618">
        <f>'ISIAN INSTRUMEN'!$AU$163</f>
        <v>0</v>
      </c>
      <c r="I35" s="618"/>
      <c r="J35" s="618"/>
      <c r="K35" s="619"/>
      <c r="L35" s="620"/>
      <c r="M35" s="109"/>
    </row>
    <row r="36" spans="3:13" ht="15.75" customHeight="1">
      <c r="C36" s="636"/>
      <c r="D36" s="631"/>
      <c r="E36" s="615" t="s">
        <v>718</v>
      </c>
      <c r="F36" s="616" t="s">
        <v>719</v>
      </c>
      <c r="G36" s="617"/>
      <c r="H36" s="618">
        <f>'ISIAN INSTRUMEN'!$AU$169</f>
        <v>0</v>
      </c>
      <c r="I36" s="611"/>
      <c r="J36" s="618"/>
      <c r="K36" s="619"/>
      <c r="L36" s="620"/>
      <c r="M36" s="109"/>
    </row>
    <row r="37" spans="3:13" ht="15.75" customHeight="1">
      <c r="C37" s="636"/>
      <c r="D37" s="631"/>
      <c r="E37" s="615" t="s">
        <v>724</v>
      </c>
      <c r="F37" s="616" t="s">
        <v>725</v>
      </c>
      <c r="G37" s="639"/>
      <c r="H37" s="618">
        <f>'ISIAN INSTRUMEN'!$AU$175</f>
        <v>0</v>
      </c>
      <c r="I37" s="618"/>
      <c r="J37" s="618"/>
      <c r="K37" s="619"/>
      <c r="L37" s="620"/>
      <c r="M37" s="109"/>
    </row>
    <row r="38" spans="3:13" ht="15.75" customHeight="1">
      <c r="C38" s="637"/>
      <c r="D38" s="632"/>
      <c r="E38" s="633" t="s">
        <v>729</v>
      </c>
      <c r="F38" s="626" t="s">
        <v>1088</v>
      </c>
      <c r="G38" s="627"/>
      <c r="H38" s="628">
        <f>'ISIAN INSTRUMEN'!$AU$181</f>
        <v>0</v>
      </c>
      <c r="I38" s="618">
        <f>SUM(H28:H38)</f>
        <v>0</v>
      </c>
      <c r="J38" s="618">
        <f>COUNTA(E28:E38)*2</f>
        <v>22</v>
      </c>
      <c r="K38" s="640">
        <f>I38/J38*(100)</f>
        <v>0</v>
      </c>
      <c r="L38" s="641">
        <f>IF(K38&lt;=25,1,IF(K38&lt;=50,2,IF(K38&lt;=75,3,IF(K38&gt;=76,4," "))))</f>
        <v>1</v>
      </c>
      <c r="M38" s="109"/>
    </row>
    <row r="39" spans="3:13" ht="15.75" customHeight="1">
      <c r="C39" s="634" t="s">
        <v>288</v>
      </c>
      <c r="D39" s="1474" t="s">
        <v>1089</v>
      </c>
      <c r="E39" s="608" t="s">
        <v>735</v>
      </c>
      <c r="F39" s="609" t="s">
        <v>1090</v>
      </c>
      <c r="G39" s="610"/>
      <c r="H39" s="611">
        <f>'ISIAN INSTRUMEN'!$AU$189</f>
        <v>0</v>
      </c>
      <c r="I39" s="618"/>
      <c r="J39" s="618"/>
      <c r="K39" s="619"/>
      <c r="L39" s="620"/>
      <c r="M39" s="109"/>
    </row>
    <row r="40" spans="3:13" ht="15.75" customHeight="1">
      <c r="C40" s="636"/>
      <c r="D40" s="1379"/>
      <c r="E40" s="615" t="s">
        <v>747</v>
      </c>
      <c r="F40" s="616" t="s">
        <v>748</v>
      </c>
      <c r="G40" s="617"/>
      <c r="H40" s="618">
        <f>'ISIAN INSTRUMEN'!$AU$195</f>
        <v>0</v>
      </c>
      <c r="I40" s="611"/>
      <c r="J40" s="618"/>
      <c r="K40" s="619"/>
      <c r="L40" s="620"/>
      <c r="M40" s="109"/>
    </row>
    <row r="41" spans="3:13" ht="15.75" customHeight="1">
      <c r="C41" s="636"/>
      <c r="D41" s="642"/>
      <c r="E41" s="615" t="s">
        <v>754</v>
      </c>
      <c r="F41" s="616" t="s">
        <v>755</v>
      </c>
      <c r="G41" s="617"/>
      <c r="H41" s="618">
        <f>'ISIAN INSTRUMEN'!$AU$201</f>
        <v>0</v>
      </c>
      <c r="I41" s="618"/>
      <c r="J41" s="618"/>
      <c r="K41" s="619"/>
      <c r="L41" s="620"/>
      <c r="M41" s="109"/>
    </row>
    <row r="42" spans="3:13" ht="15.75" customHeight="1">
      <c r="C42" s="636"/>
      <c r="D42" s="642"/>
      <c r="E42" s="615" t="s">
        <v>761</v>
      </c>
      <c r="F42" s="616" t="s">
        <v>762</v>
      </c>
      <c r="G42" s="617"/>
      <c r="H42" s="618">
        <f>'ISIAN INSTRUMEN'!$AU$207</f>
        <v>0</v>
      </c>
      <c r="I42" s="618"/>
      <c r="J42" s="618"/>
      <c r="K42" s="619"/>
      <c r="L42" s="620"/>
      <c r="M42" s="109"/>
    </row>
    <row r="43" spans="3:13" ht="15.75" customHeight="1">
      <c r="C43" s="636"/>
      <c r="D43" s="642"/>
      <c r="E43" s="615" t="s">
        <v>768</v>
      </c>
      <c r="F43" s="616" t="s">
        <v>769</v>
      </c>
      <c r="G43" s="617"/>
      <c r="H43" s="618">
        <f>'ISIAN INSTRUMEN'!$AU$213</f>
        <v>0</v>
      </c>
      <c r="I43" s="618"/>
      <c r="J43" s="618"/>
      <c r="K43" s="619"/>
      <c r="L43" s="620"/>
      <c r="M43" s="109"/>
    </row>
    <row r="44" spans="3:13" ht="15.75" customHeight="1">
      <c r="C44" s="636"/>
      <c r="D44" s="631"/>
      <c r="E44" s="615" t="s">
        <v>776</v>
      </c>
      <c r="F44" s="616" t="s">
        <v>777</v>
      </c>
      <c r="G44" s="617"/>
      <c r="H44" s="618">
        <f>'ISIAN INSTRUMEN'!$AU$219</f>
        <v>0</v>
      </c>
      <c r="I44" s="611"/>
      <c r="J44" s="618"/>
      <c r="K44" s="619"/>
      <c r="L44" s="620"/>
      <c r="M44" s="109"/>
    </row>
    <row r="45" spans="3:13" ht="15.75" customHeight="1">
      <c r="C45" s="637"/>
      <c r="D45" s="632"/>
      <c r="E45" s="633" t="s">
        <v>782</v>
      </c>
      <c r="F45" s="626" t="s">
        <v>783</v>
      </c>
      <c r="G45" s="643"/>
      <c r="H45" s="628">
        <f>'ISIAN INSTRUMEN'!$AU$225</f>
        <v>0</v>
      </c>
      <c r="I45" s="618">
        <f>SUM(H39:H45)</f>
        <v>0</v>
      </c>
      <c r="J45" s="618">
        <f>COUNTA(E39:E45)*2</f>
        <v>14</v>
      </c>
      <c r="K45" s="640">
        <f>I45/J45*(100)</f>
        <v>0</v>
      </c>
      <c r="L45" s="641">
        <f>IF(K45&lt;=25,1,IF(K45&lt;=50,2,IF(K45&lt;=75,3,IF(K45&gt;=76,4," "))))</f>
        <v>1</v>
      </c>
      <c r="M45" s="109"/>
    </row>
    <row r="46" spans="3:13" ht="15.75" customHeight="1">
      <c r="C46" s="634" t="s">
        <v>632</v>
      </c>
      <c r="D46" s="635" t="s">
        <v>1091</v>
      </c>
      <c r="E46" s="608" t="s">
        <v>790</v>
      </c>
      <c r="F46" s="644" t="s">
        <v>791</v>
      </c>
      <c r="G46" s="610"/>
      <c r="H46" s="611">
        <f>'ISIAN INSTRUMEN'!$AU$232</f>
        <v>0</v>
      </c>
      <c r="I46" s="618"/>
      <c r="J46" s="618"/>
      <c r="K46" s="619"/>
      <c r="L46" s="620"/>
      <c r="M46" s="109"/>
    </row>
    <row r="47" spans="3:13" ht="15.75" customHeight="1">
      <c r="C47" s="636"/>
      <c r="D47" s="621"/>
      <c r="E47" s="615" t="s">
        <v>796</v>
      </c>
      <c r="F47" s="645" t="s">
        <v>797</v>
      </c>
      <c r="G47" s="617"/>
      <c r="H47" s="618">
        <f>'ISIAN INSTRUMEN'!$AU$238</f>
        <v>0</v>
      </c>
      <c r="I47" s="618"/>
      <c r="J47" s="618"/>
      <c r="K47" s="619"/>
      <c r="L47" s="620"/>
      <c r="M47" s="109"/>
    </row>
    <row r="48" spans="3:13" ht="15.75" customHeight="1">
      <c r="C48" s="636"/>
      <c r="D48" s="631"/>
      <c r="E48" s="615" t="s">
        <v>803</v>
      </c>
      <c r="F48" s="645" t="s">
        <v>1092</v>
      </c>
      <c r="G48" s="617"/>
      <c r="H48" s="618">
        <f>'ISIAN INSTRUMEN'!$AU$243</f>
        <v>0</v>
      </c>
      <c r="I48" s="611"/>
      <c r="J48" s="618"/>
      <c r="K48" s="619"/>
      <c r="L48" s="620"/>
      <c r="M48" s="109"/>
    </row>
    <row r="49" spans="3:13" ht="15.75" customHeight="1">
      <c r="C49" s="636"/>
      <c r="D49" s="631"/>
      <c r="E49" s="615" t="s">
        <v>809</v>
      </c>
      <c r="F49" s="645" t="s">
        <v>1093</v>
      </c>
      <c r="G49" s="617"/>
      <c r="H49" s="618">
        <f>'ISIAN INSTRUMEN'!$AU$249</f>
        <v>0</v>
      </c>
      <c r="I49" s="618"/>
      <c r="J49" s="618"/>
      <c r="K49" s="619"/>
      <c r="L49" s="620"/>
      <c r="M49" s="109"/>
    </row>
    <row r="50" spans="3:13" ht="15.75" customHeight="1">
      <c r="C50" s="636"/>
      <c r="D50" s="631"/>
      <c r="E50" s="615" t="s">
        <v>814</v>
      </c>
      <c r="F50" s="645" t="s">
        <v>815</v>
      </c>
      <c r="G50" s="617"/>
      <c r="H50" s="618">
        <f>'ISIAN INSTRUMEN'!$AU$255</f>
        <v>0</v>
      </c>
      <c r="I50" s="618"/>
      <c r="J50" s="618"/>
      <c r="K50" s="619"/>
      <c r="L50" s="620"/>
      <c r="M50" s="109"/>
    </row>
    <row r="51" spans="3:13" ht="15.75" customHeight="1">
      <c r="C51" s="637"/>
      <c r="D51" s="632"/>
      <c r="E51" s="633" t="s">
        <v>820</v>
      </c>
      <c r="F51" s="626" t="s">
        <v>821</v>
      </c>
      <c r="G51" s="627"/>
      <c r="H51" s="628">
        <f>'ISIAN INSTRUMEN'!$AU$261</f>
        <v>0</v>
      </c>
      <c r="I51" s="618">
        <f>SUM(H46:H51)</f>
        <v>0</v>
      </c>
      <c r="J51" s="618">
        <f>COUNTA(E46:E51)*2</f>
        <v>12</v>
      </c>
      <c r="K51" s="640">
        <f>I51/J51*(100)</f>
        <v>0</v>
      </c>
      <c r="L51" s="641">
        <f>IF(K51&lt;=25,1,IF(K51&lt;=50,2,IF(K51&lt;=75,3,IF(K51&gt;=76,4," "))))</f>
        <v>1</v>
      </c>
      <c r="M51" s="109"/>
    </row>
    <row r="52" spans="3:13" ht="15.75" customHeight="1">
      <c r="C52" s="634" t="s">
        <v>634</v>
      </c>
      <c r="D52" s="646" t="s">
        <v>1094</v>
      </c>
      <c r="E52" s="608" t="s">
        <v>827</v>
      </c>
      <c r="F52" s="609" t="s">
        <v>828</v>
      </c>
      <c r="G52" s="610"/>
      <c r="H52" s="611">
        <f>'ISIAN INSTRUMEN'!$AU$272</f>
        <v>0</v>
      </c>
      <c r="I52" s="611"/>
      <c r="J52" s="618"/>
      <c r="K52" s="619"/>
      <c r="L52" s="620"/>
      <c r="M52" s="109"/>
    </row>
    <row r="53" spans="3:13" ht="15.75" customHeight="1">
      <c r="C53" s="636"/>
      <c r="D53" s="631"/>
      <c r="E53" s="615" t="s">
        <v>830</v>
      </c>
      <c r="F53" s="616" t="s">
        <v>831</v>
      </c>
      <c r="G53" s="617"/>
      <c r="H53" s="618">
        <f>'ISIAN INSTRUMEN'!$AU$278</f>
        <v>0</v>
      </c>
      <c r="I53" s="618"/>
      <c r="J53" s="618"/>
      <c r="K53" s="619"/>
      <c r="L53" s="620"/>
      <c r="M53" s="109"/>
    </row>
    <row r="54" spans="3:13" ht="15.75" customHeight="1">
      <c r="C54" s="636"/>
      <c r="D54" s="631"/>
      <c r="E54" s="615" t="s">
        <v>838</v>
      </c>
      <c r="F54" s="616" t="s">
        <v>839</v>
      </c>
      <c r="G54" s="617"/>
      <c r="H54" s="618">
        <f>'ISIAN INSTRUMEN'!$AU$283</f>
        <v>0</v>
      </c>
      <c r="I54" s="618"/>
      <c r="J54" s="618"/>
      <c r="K54" s="619"/>
      <c r="L54" s="620"/>
      <c r="M54" s="109"/>
    </row>
    <row r="55" spans="3:13" ht="15.75" customHeight="1">
      <c r="C55" s="636"/>
      <c r="D55" s="631"/>
      <c r="E55" s="615" t="s">
        <v>844</v>
      </c>
      <c r="F55" s="616" t="s">
        <v>845</v>
      </c>
      <c r="G55" s="617"/>
      <c r="H55" s="618">
        <f>'ISIAN INSTRUMEN'!$AU$289</f>
        <v>0</v>
      </c>
      <c r="I55" s="618"/>
      <c r="J55" s="618"/>
      <c r="K55" s="619"/>
      <c r="L55" s="620"/>
      <c r="M55" s="109"/>
    </row>
    <row r="56" spans="3:13" ht="15.75" customHeight="1">
      <c r="C56" s="637"/>
      <c r="D56" s="632"/>
      <c r="E56" s="633" t="s">
        <v>849</v>
      </c>
      <c r="F56" s="626" t="s">
        <v>1095</v>
      </c>
      <c r="G56" s="627"/>
      <c r="H56" s="628">
        <f>'ISIAN INSTRUMEN'!$AU$295</f>
        <v>0</v>
      </c>
      <c r="I56" s="611">
        <f>SUM(H52:H56)</f>
        <v>0</v>
      </c>
      <c r="J56" s="618">
        <f>COUNTA(E52:E56)*2</f>
        <v>10</v>
      </c>
      <c r="K56" s="640">
        <f>I56/J56*(100)</f>
        <v>0</v>
      </c>
      <c r="L56" s="641">
        <f>IF(K56&lt;=25,1,IF(K56&lt;=50,2,IF(K56&lt;=75,3,IF(K56&gt;=76,4," "))))</f>
        <v>1</v>
      </c>
      <c r="M56" s="109"/>
    </row>
    <row r="57" spans="3:13" ht="15.75" customHeight="1">
      <c r="C57" s="634" t="s">
        <v>636</v>
      </c>
      <c r="D57" s="1474" t="s">
        <v>854</v>
      </c>
      <c r="E57" s="608" t="s">
        <v>855</v>
      </c>
      <c r="F57" s="609" t="s">
        <v>856</v>
      </c>
      <c r="G57" s="610"/>
      <c r="H57" s="611">
        <f>'ISIAN INSTRUMEN'!$AU$302</f>
        <v>0</v>
      </c>
      <c r="I57" s="618"/>
      <c r="J57" s="618"/>
      <c r="K57" s="619"/>
      <c r="L57" s="620"/>
      <c r="M57" s="109"/>
    </row>
    <row r="58" spans="3:13" ht="15.75" customHeight="1">
      <c r="C58" s="636"/>
      <c r="D58" s="1379"/>
      <c r="E58" s="615" t="s">
        <v>861</v>
      </c>
      <c r="F58" s="616" t="s">
        <v>862</v>
      </c>
      <c r="G58" s="617"/>
      <c r="H58" s="618">
        <f>'ISIAN INSTRUMEN'!$AU$308</f>
        <v>0</v>
      </c>
      <c r="I58" s="618"/>
      <c r="J58" s="618"/>
      <c r="K58" s="619"/>
      <c r="L58" s="620"/>
      <c r="M58" s="109"/>
    </row>
    <row r="59" spans="3:13" ht="15.75" customHeight="1">
      <c r="C59" s="636"/>
      <c r="D59" s="1379"/>
      <c r="E59" s="615" t="s">
        <v>866</v>
      </c>
      <c r="F59" s="616" t="s">
        <v>867</v>
      </c>
      <c r="G59" s="617"/>
      <c r="H59" s="618">
        <f>'ISIAN INSTRUMEN'!$AU$314</f>
        <v>0</v>
      </c>
      <c r="I59" s="618"/>
      <c r="J59" s="618"/>
      <c r="K59" s="619"/>
      <c r="L59" s="620"/>
      <c r="M59" s="109"/>
    </row>
    <row r="60" spans="3:13" ht="15.75" customHeight="1">
      <c r="C60" s="636"/>
      <c r="D60" s="631"/>
      <c r="E60" s="615" t="s">
        <v>871</v>
      </c>
      <c r="F60" s="616" t="s">
        <v>872</v>
      </c>
      <c r="G60" s="639"/>
      <c r="H60" s="618">
        <f>'ISIAN INSTRUMEN'!$AU$320</f>
        <v>0</v>
      </c>
      <c r="I60" s="611"/>
      <c r="J60" s="618"/>
      <c r="K60" s="619"/>
      <c r="L60" s="620"/>
      <c r="M60" s="109"/>
    </row>
    <row r="61" spans="3:13" ht="15.75" customHeight="1">
      <c r="C61" s="637"/>
      <c r="D61" s="632"/>
      <c r="E61" s="633" t="s">
        <v>876</v>
      </c>
      <c r="F61" s="626" t="s">
        <v>877</v>
      </c>
      <c r="G61" s="627"/>
      <c r="H61" s="628">
        <f>'ISIAN INSTRUMEN'!$AU$326</f>
        <v>0</v>
      </c>
      <c r="I61" s="618">
        <f>SUM(H57:H61)</f>
        <v>0</v>
      </c>
      <c r="J61" s="618">
        <f>COUNTA(E57:E61)*2</f>
        <v>10</v>
      </c>
      <c r="K61" s="640">
        <f>I61/J61*(100)</f>
        <v>0</v>
      </c>
      <c r="L61" s="641">
        <f>IF(K61&lt;=25,1,IF(K61&lt;=50,2,IF(K61&lt;=75,3,IF(K61&gt;=76,4," "))))</f>
        <v>1</v>
      </c>
      <c r="M61" s="109"/>
    </row>
    <row r="62" spans="3:13" ht="15.75" customHeight="1">
      <c r="C62" s="1472" t="s">
        <v>638</v>
      </c>
      <c r="D62" s="1474" t="s">
        <v>881</v>
      </c>
      <c r="E62" s="608" t="s">
        <v>882</v>
      </c>
      <c r="F62" s="609" t="s">
        <v>883</v>
      </c>
      <c r="G62" s="610"/>
      <c r="H62" s="611">
        <f>'ISIAN INSTRUMEN'!$AU$334</f>
        <v>0</v>
      </c>
      <c r="I62" s="618"/>
      <c r="J62" s="618"/>
      <c r="K62" s="619"/>
      <c r="L62" s="620"/>
      <c r="M62" s="109"/>
    </row>
    <row r="63" spans="3:13" ht="15.75" customHeight="1">
      <c r="C63" s="1356"/>
      <c r="D63" s="1379"/>
      <c r="E63" s="615" t="s">
        <v>890</v>
      </c>
      <c r="F63" s="616" t="s">
        <v>1096</v>
      </c>
      <c r="G63" s="617"/>
      <c r="H63" s="618">
        <f>'ISIAN INSTRUMEN'!$AU$340</f>
        <v>0</v>
      </c>
      <c r="I63" s="618"/>
      <c r="J63" s="618"/>
      <c r="K63" s="619"/>
      <c r="L63" s="620"/>
      <c r="M63" s="109"/>
    </row>
    <row r="64" spans="3:13" ht="15.75" customHeight="1">
      <c r="C64" s="1356"/>
      <c r="D64" s="631"/>
      <c r="E64" s="615" t="s">
        <v>897</v>
      </c>
      <c r="F64" s="616" t="s">
        <v>898</v>
      </c>
      <c r="G64" s="617"/>
      <c r="H64" s="618">
        <f>'ISIAN INSTRUMEN'!$AU$346</f>
        <v>0</v>
      </c>
      <c r="I64" s="611"/>
      <c r="J64" s="618"/>
      <c r="K64" s="619"/>
      <c r="L64" s="620"/>
      <c r="M64" s="109"/>
    </row>
    <row r="65" spans="3:13" ht="15.75" customHeight="1">
      <c r="C65" s="1356"/>
      <c r="D65" s="631"/>
      <c r="E65" s="615" t="s">
        <v>905</v>
      </c>
      <c r="F65" s="616" t="s">
        <v>906</v>
      </c>
      <c r="G65" s="617"/>
      <c r="H65" s="618">
        <f>'ISIAN INSTRUMEN'!$AU$352</f>
        <v>0</v>
      </c>
      <c r="I65" s="618"/>
      <c r="J65" s="618"/>
      <c r="K65" s="619"/>
      <c r="L65" s="620"/>
      <c r="M65" s="109"/>
    </row>
    <row r="66" spans="3:13" ht="15.75" customHeight="1">
      <c r="C66" s="1473"/>
      <c r="D66" s="632"/>
      <c r="E66" s="633" t="s">
        <v>911</v>
      </c>
      <c r="F66" s="626" t="s">
        <v>912</v>
      </c>
      <c r="G66" s="643"/>
      <c r="H66" s="628">
        <f>'ISIAN INSTRUMEN'!$AU$358</f>
        <v>0</v>
      </c>
      <c r="I66" s="618">
        <f>SUM(H62:H66)</f>
        <v>0</v>
      </c>
      <c r="J66" s="618">
        <f>COUNTA(E62:E66)*2</f>
        <v>10</v>
      </c>
      <c r="K66" s="640">
        <f>I66/J66*(100)</f>
        <v>0</v>
      </c>
      <c r="L66" s="641">
        <f>IF(K66&lt;=25,1,IF(K66&lt;=50,2,IF(K66&lt;=75,3,IF(K66&gt;=76,4," "))))</f>
        <v>1</v>
      </c>
      <c r="M66" s="109"/>
    </row>
    <row r="67" spans="3:13" ht="15.75" customHeight="1">
      <c r="C67" s="634" t="s">
        <v>917</v>
      </c>
      <c r="D67" s="1474" t="s">
        <v>1097</v>
      </c>
      <c r="E67" s="608" t="s">
        <v>919</v>
      </c>
      <c r="F67" s="609" t="s">
        <v>1098</v>
      </c>
      <c r="G67" s="610"/>
      <c r="H67" s="611">
        <f>'ISIAN INSTRUMEN'!$AU$365</f>
        <v>0</v>
      </c>
      <c r="I67" s="618"/>
      <c r="J67" s="618"/>
      <c r="K67" s="619"/>
      <c r="L67" s="620"/>
      <c r="M67" s="109"/>
    </row>
    <row r="68" spans="3:13" ht="15.75" customHeight="1">
      <c r="C68" s="636"/>
      <c r="D68" s="1379"/>
      <c r="E68" s="615" t="s">
        <v>926</v>
      </c>
      <c r="F68" s="616" t="s">
        <v>1099</v>
      </c>
      <c r="G68" s="617"/>
      <c r="H68" s="618">
        <f>'ISIAN INSTRUMEN'!$AU$371</f>
        <v>0</v>
      </c>
      <c r="I68" s="611"/>
      <c r="J68" s="618"/>
      <c r="K68" s="619"/>
      <c r="L68" s="620"/>
      <c r="M68" s="109"/>
    </row>
    <row r="69" spans="3:13" ht="15.75" customHeight="1">
      <c r="C69" s="636"/>
      <c r="D69" s="1379"/>
      <c r="E69" s="615" t="s">
        <v>932</v>
      </c>
      <c r="F69" s="616" t="s">
        <v>933</v>
      </c>
      <c r="G69" s="617"/>
      <c r="H69" s="618">
        <f>'ISIAN INSTRUMEN'!$AU$377</f>
        <v>0</v>
      </c>
      <c r="I69" s="618"/>
      <c r="J69" s="618"/>
      <c r="K69" s="619"/>
      <c r="L69" s="620"/>
      <c r="M69" s="109"/>
    </row>
    <row r="70" spans="3:13" ht="15.75" customHeight="1">
      <c r="C70" s="636"/>
      <c r="D70" s="642"/>
      <c r="E70" s="615" t="s">
        <v>938</v>
      </c>
      <c r="F70" s="616" t="s">
        <v>939</v>
      </c>
      <c r="G70" s="617"/>
      <c r="H70" s="618">
        <f>'ISIAN INSTRUMEN'!$AU$383</f>
        <v>0</v>
      </c>
      <c r="I70" s="618"/>
      <c r="J70" s="618"/>
      <c r="K70" s="619"/>
      <c r="L70" s="620"/>
      <c r="M70" s="109"/>
    </row>
    <row r="71" spans="3:13" ht="15.75" customHeight="1">
      <c r="C71" s="636"/>
      <c r="D71" s="642"/>
      <c r="E71" s="615" t="s">
        <v>946</v>
      </c>
      <c r="F71" s="616" t="s">
        <v>947</v>
      </c>
      <c r="G71" s="617"/>
      <c r="H71" s="618">
        <f>'ISIAN INSTRUMEN'!$AU$389</f>
        <v>0</v>
      </c>
      <c r="I71" s="618"/>
      <c r="J71" s="618"/>
      <c r="K71" s="619"/>
      <c r="L71" s="620"/>
      <c r="M71" s="109"/>
    </row>
    <row r="72" spans="3:13" ht="15.75" customHeight="1">
      <c r="C72" s="636"/>
      <c r="D72" s="642"/>
      <c r="E72" s="615" t="s">
        <v>952</v>
      </c>
      <c r="F72" s="616" t="s">
        <v>953</v>
      </c>
      <c r="G72" s="617"/>
      <c r="H72" s="618">
        <f>'ISIAN INSTRUMEN'!$AU$395</f>
        <v>0</v>
      </c>
      <c r="I72" s="611"/>
      <c r="J72" s="618"/>
      <c r="K72" s="619"/>
      <c r="L72" s="620"/>
      <c r="M72" s="109"/>
    </row>
    <row r="73" spans="3:13" ht="15.75" customHeight="1">
      <c r="C73" s="636"/>
      <c r="D73" s="631"/>
      <c r="E73" s="615" t="s">
        <v>958</v>
      </c>
      <c r="F73" s="616" t="s">
        <v>959</v>
      </c>
      <c r="G73" s="617"/>
      <c r="H73" s="618">
        <f>'ISIAN INSTRUMEN'!$AU$401</f>
        <v>0</v>
      </c>
      <c r="I73" s="618"/>
      <c r="J73" s="618"/>
      <c r="K73" s="619"/>
      <c r="L73" s="620"/>
      <c r="M73" s="109"/>
    </row>
    <row r="74" spans="3:13" ht="15.75" customHeight="1">
      <c r="C74" s="637"/>
      <c r="D74" s="632"/>
      <c r="E74" s="633" t="s">
        <v>963</v>
      </c>
      <c r="F74" s="626" t="s">
        <v>964</v>
      </c>
      <c r="G74" s="627"/>
      <c r="H74" s="628">
        <f>'ISIAN INSTRUMEN'!$AU$407</f>
        <v>0</v>
      </c>
      <c r="I74" s="618">
        <f>SUM(H67:H74)</f>
        <v>0</v>
      </c>
      <c r="J74" s="618">
        <f>COUNTA(E67:E74)*2</f>
        <v>16</v>
      </c>
      <c r="K74" s="640">
        <f>I74/J74*(100)</f>
        <v>0</v>
      </c>
      <c r="L74" s="641">
        <f>IF(K74&lt;=25,1,IF(K74&lt;=50,2,IF(K74&lt;=75,3,IF(K74&gt;=76,4," "))))</f>
        <v>1</v>
      </c>
      <c r="M74" s="109"/>
    </row>
    <row r="75" spans="3:13" ht="15.75" customHeight="1">
      <c r="C75" s="634" t="s">
        <v>969</v>
      </c>
      <c r="D75" s="1474" t="s">
        <v>1100</v>
      </c>
      <c r="E75" s="608" t="s">
        <v>971</v>
      </c>
      <c r="F75" s="609" t="s">
        <v>972</v>
      </c>
      <c r="G75" s="610"/>
      <c r="H75" s="611">
        <f>'ISIAN INSTRUMEN'!$AU$415</f>
        <v>0</v>
      </c>
      <c r="I75" s="618"/>
      <c r="J75" s="618"/>
      <c r="K75" s="619"/>
      <c r="L75" s="620"/>
      <c r="M75" s="109"/>
    </row>
    <row r="76" spans="3:13" ht="15.75" customHeight="1">
      <c r="C76" s="614"/>
      <c r="D76" s="1379"/>
      <c r="E76" s="615" t="s">
        <v>978</v>
      </c>
      <c r="F76" s="616" t="s">
        <v>979</v>
      </c>
      <c r="G76" s="617"/>
      <c r="H76" s="618">
        <f>'ISIAN INSTRUMEN'!$AU$421</f>
        <v>0</v>
      </c>
      <c r="I76" s="611"/>
      <c r="J76" s="618"/>
      <c r="K76" s="619"/>
      <c r="L76" s="620"/>
      <c r="M76" s="109"/>
    </row>
    <row r="77" spans="3:13" ht="15.75" customHeight="1">
      <c r="C77" s="623"/>
      <c r="D77" s="624"/>
      <c r="E77" s="633" t="s">
        <v>986</v>
      </c>
      <c r="F77" s="626" t="s">
        <v>987</v>
      </c>
      <c r="G77" s="643"/>
      <c r="H77" s="628">
        <f>'ISIAN INSTRUMEN'!$AU$427</f>
        <v>0</v>
      </c>
      <c r="I77" s="618">
        <f>SUM(H75:H77)</f>
        <v>0</v>
      </c>
      <c r="J77" s="618">
        <f>COUNTA(E75:E77)*2</f>
        <v>6</v>
      </c>
      <c r="K77" s="640">
        <f>I77/J77*(100)</f>
        <v>0</v>
      </c>
      <c r="L77" s="641">
        <f>IF(K77&lt;=25,1,IF(K77&lt;=50,2,IF(K77&lt;=75,3,IF(K77&gt;=76,4," "))))</f>
        <v>1</v>
      </c>
      <c r="M77" s="109"/>
    </row>
    <row r="78" spans="3:13" ht="15.75" customHeight="1">
      <c r="C78" s="634" t="s">
        <v>992</v>
      </c>
      <c r="D78" s="1474" t="s">
        <v>1101</v>
      </c>
      <c r="E78" s="608" t="s">
        <v>994</v>
      </c>
      <c r="F78" s="609" t="s">
        <v>995</v>
      </c>
      <c r="G78" s="610"/>
      <c r="H78" s="611">
        <f>'ISIAN INSTRUMEN'!$AU$434</f>
        <v>0</v>
      </c>
      <c r="I78" s="618"/>
      <c r="J78" s="618"/>
      <c r="K78" s="619"/>
      <c r="L78" s="620"/>
      <c r="M78" s="109"/>
    </row>
    <row r="79" spans="3:13" ht="15.75" customHeight="1">
      <c r="C79" s="636"/>
      <c r="D79" s="1379"/>
      <c r="E79" s="615" t="s">
        <v>1001</v>
      </c>
      <c r="F79" s="616" t="s">
        <v>1102</v>
      </c>
      <c r="G79" s="617"/>
      <c r="H79" s="618">
        <f>'ISIAN INSTRUMEN'!$AU$440</f>
        <v>0</v>
      </c>
      <c r="I79" s="618"/>
      <c r="J79" s="618"/>
      <c r="K79" s="619"/>
      <c r="L79" s="620"/>
      <c r="M79" s="109"/>
    </row>
    <row r="80" spans="3:13" ht="15.75" customHeight="1">
      <c r="C80" s="637"/>
      <c r="D80" s="624"/>
      <c r="E80" s="633" t="s">
        <v>1006</v>
      </c>
      <c r="F80" s="626" t="s">
        <v>1007</v>
      </c>
      <c r="G80" s="643"/>
      <c r="H80" s="628">
        <f>'ISIAN INSTRUMEN'!$AU$446</f>
        <v>0</v>
      </c>
      <c r="I80" s="611">
        <f>SUM(H78:H80)</f>
        <v>0</v>
      </c>
      <c r="J80" s="618">
        <f>COUNTA(E78:E80)*2</f>
        <v>6</v>
      </c>
      <c r="K80" s="640">
        <f>I80/J80*(100)</f>
        <v>0</v>
      </c>
      <c r="L80" s="641">
        <f>IF(K80&lt;=25,1,IF(K80&lt;=50,2,IF(K80&lt;=75,3,IF(K80&gt;=76,4," "))))</f>
        <v>1</v>
      </c>
      <c r="M80" s="109"/>
    </row>
    <row r="81" spans="3:13" ht="15.75" customHeight="1">
      <c r="C81" s="634" t="s">
        <v>1012</v>
      </c>
      <c r="D81" s="1474" t="s">
        <v>1013</v>
      </c>
      <c r="E81" s="608" t="s">
        <v>1014</v>
      </c>
      <c r="F81" s="609" t="s">
        <v>1015</v>
      </c>
      <c r="G81" s="610"/>
      <c r="H81" s="611">
        <f>'ISIAN INSTRUMEN'!$AU$455</f>
        <v>0</v>
      </c>
      <c r="I81" s="618"/>
      <c r="J81" s="618"/>
      <c r="K81" s="619"/>
      <c r="L81" s="620"/>
      <c r="M81" s="109"/>
    </row>
    <row r="82" spans="3:13" ht="15.75" customHeight="1">
      <c r="C82" s="636"/>
      <c r="D82" s="1379"/>
      <c r="E82" s="615" t="s">
        <v>1021</v>
      </c>
      <c r="F82" s="647" t="s">
        <v>1022</v>
      </c>
      <c r="G82" s="617"/>
      <c r="H82" s="618">
        <f>'ISIAN INSTRUMEN'!$AU$461</f>
        <v>0</v>
      </c>
      <c r="I82" s="618"/>
      <c r="J82" s="618"/>
      <c r="K82" s="619"/>
      <c r="L82" s="620"/>
      <c r="M82" s="109"/>
    </row>
    <row r="83" spans="3:13" ht="15.75" customHeight="1">
      <c r="C83" s="637"/>
      <c r="D83" s="1390"/>
      <c r="E83" s="633" t="s">
        <v>1026</v>
      </c>
      <c r="F83" s="626" t="s">
        <v>1027</v>
      </c>
      <c r="G83" s="643"/>
      <c r="H83" s="628">
        <f>'ISIAN INSTRUMEN'!$AU$467</f>
        <v>0</v>
      </c>
      <c r="I83" s="618">
        <f>SUM(H81:H83)</f>
        <v>0</v>
      </c>
      <c r="J83" s="618">
        <f>COUNTA(E81:E83)*2</f>
        <v>6</v>
      </c>
      <c r="K83" s="640">
        <f>I83/J83*(100)</f>
        <v>0</v>
      </c>
      <c r="L83" s="641">
        <f>IF(K83&lt;=25,1,IF(K83&lt;=50,2,IF(K83&lt;=75,3,IF(K83&gt;=76,4," "))))</f>
        <v>1</v>
      </c>
      <c r="M83" s="109"/>
    </row>
    <row r="84" spans="3:13" ht="15.75" customHeight="1">
      <c r="C84" s="634" t="s">
        <v>1032</v>
      </c>
      <c r="D84" s="1474" t="s">
        <v>1103</v>
      </c>
      <c r="E84" s="608" t="s">
        <v>1034</v>
      </c>
      <c r="F84" s="609" t="s">
        <v>1104</v>
      </c>
      <c r="G84" s="610"/>
      <c r="H84" s="611">
        <f>'ISIAN INSTRUMEN'!$AU$474</f>
        <v>0</v>
      </c>
      <c r="I84" s="611"/>
      <c r="J84" s="618"/>
      <c r="K84" s="619"/>
      <c r="L84" s="620"/>
      <c r="M84" s="109"/>
    </row>
    <row r="85" spans="3:13" ht="15.75" customHeight="1">
      <c r="C85" s="636"/>
      <c r="D85" s="1379"/>
      <c r="E85" s="615" t="s">
        <v>1039</v>
      </c>
      <c r="F85" s="616" t="s">
        <v>1105</v>
      </c>
      <c r="G85" s="617"/>
      <c r="H85" s="618">
        <f>'ISIAN INSTRUMEN'!$AU$480</f>
        <v>0</v>
      </c>
      <c r="I85" s="618"/>
      <c r="J85" s="618"/>
      <c r="K85" s="619"/>
      <c r="L85" s="620"/>
      <c r="M85" s="109"/>
    </row>
    <row r="86" spans="3:13" ht="15.75" customHeight="1">
      <c r="C86" s="636"/>
      <c r="D86" s="1379"/>
      <c r="E86" s="615" t="s">
        <v>1045</v>
      </c>
      <c r="F86" s="616" t="s">
        <v>1106</v>
      </c>
      <c r="G86" s="617"/>
      <c r="H86" s="618">
        <f>'ISIAN INSTRUMEN'!$AU$486</f>
        <v>0</v>
      </c>
      <c r="I86" s="618"/>
      <c r="J86" s="618"/>
      <c r="K86" s="619"/>
      <c r="L86" s="620"/>
      <c r="M86" s="109"/>
    </row>
    <row r="87" spans="3:13" ht="15.75" customHeight="1">
      <c r="C87" s="636"/>
      <c r="D87" s="631"/>
      <c r="E87" s="615" t="s">
        <v>1050</v>
      </c>
      <c r="F87" s="616" t="s">
        <v>1051</v>
      </c>
      <c r="G87" s="617"/>
      <c r="H87" s="618">
        <f>'ISIAN INSTRUMEN'!$AU$492</f>
        <v>0</v>
      </c>
      <c r="I87" s="618"/>
      <c r="J87" s="618"/>
      <c r="K87" s="619"/>
      <c r="L87" s="620"/>
      <c r="M87" s="109"/>
    </row>
    <row r="88" spans="3:13" ht="15.75" customHeight="1">
      <c r="C88" s="636"/>
      <c r="D88" s="631"/>
      <c r="E88" s="615" t="s">
        <v>1056</v>
      </c>
      <c r="F88" s="616" t="s">
        <v>1057</v>
      </c>
      <c r="G88" s="617"/>
      <c r="H88" s="618">
        <f>'ISIAN INSTRUMEN'!$AU$498</f>
        <v>0</v>
      </c>
      <c r="I88" s="611"/>
      <c r="J88" s="618"/>
      <c r="K88" s="619"/>
      <c r="L88" s="620"/>
      <c r="M88" s="109"/>
    </row>
    <row r="89" spans="3:13" ht="15.75" customHeight="1">
      <c r="C89" s="637"/>
      <c r="D89" s="632"/>
      <c r="E89" s="633" t="s">
        <v>1062</v>
      </c>
      <c r="F89" s="648" t="s">
        <v>1063</v>
      </c>
      <c r="G89" s="643"/>
      <c r="H89" s="628">
        <f>'ISIAN INSTRUMEN'!$AU$504</f>
        <v>0</v>
      </c>
      <c r="I89" s="618">
        <f>SUM(H84:H89)</f>
        <v>0</v>
      </c>
      <c r="J89" s="628">
        <f>COUNTA(E84:E89)*2</f>
        <v>12</v>
      </c>
      <c r="K89" s="640">
        <f>I89/J89*(100)</f>
        <v>0</v>
      </c>
      <c r="L89" s="641">
        <f>IF(K89&lt;=25,1,IF(K89&lt;=50,2,IF(K89&lt;=75,3,IF(K89&gt;=76,4," "))))</f>
        <v>1</v>
      </c>
      <c r="M89" s="109"/>
    </row>
    <row r="90" spans="3:13" ht="15.75" customHeight="1">
      <c r="C90" s="109"/>
      <c r="D90" s="109"/>
      <c r="E90" s="649">
        <f>COUNTA(E12:E89)</f>
        <v>78</v>
      </c>
      <c r="F90" s="109"/>
      <c r="G90" s="109"/>
      <c r="H90" s="109"/>
      <c r="I90" s="109"/>
      <c r="J90" s="109"/>
      <c r="K90" s="109"/>
      <c r="L90" s="109"/>
      <c r="M90" s="109"/>
    </row>
    <row r="91" spans="3:13" ht="15.75" customHeight="1">
      <c r="C91" s="109"/>
      <c r="D91" s="109"/>
      <c r="E91" s="109"/>
      <c r="F91" s="109"/>
      <c r="G91" s="109"/>
      <c r="H91" s="109"/>
      <c r="I91" s="109"/>
      <c r="J91" s="109"/>
      <c r="K91" s="109"/>
      <c r="L91" s="109"/>
      <c r="M91" s="109"/>
    </row>
    <row r="92" spans="3:13" ht="15.75" customHeight="1">
      <c r="C92" s="109"/>
      <c r="D92" s="109"/>
      <c r="E92" s="109"/>
      <c r="F92" s="109"/>
      <c r="G92" s="109"/>
      <c r="H92" s="109"/>
      <c r="I92" s="109"/>
      <c r="J92" s="109"/>
      <c r="K92" s="109"/>
      <c r="L92" s="109"/>
      <c r="M92" s="109"/>
    </row>
    <row r="93" spans="3:13" ht="15.75" customHeight="1"/>
    <row r="94" spans="3:13" ht="15.75" customHeight="1"/>
    <row r="95" spans="3:13" ht="15.75" customHeight="1"/>
    <row r="96" spans="3:13"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K10:K11"/>
    <mergeCell ref="L10:L11"/>
    <mergeCell ref="D67:D69"/>
    <mergeCell ref="D75:D76"/>
    <mergeCell ref="D78:D79"/>
    <mergeCell ref="E10:G11"/>
    <mergeCell ref="H10:H11"/>
    <mergeCell ref="I10:I11"/>
    <mergeCell ref="J10:J11"/>
    <mergeCell ref="C62:C66"/>
    <mergeCell ref="D62:D63"/>
    <mergeCell ref="D81:D83"/>
    <mergeCell ref="D84:D86"/>
    <mergeCell ref="D10:D11"/>
    <mergeCell ref="D12:D13"/>
    <mergeCell ref="D18:D19"/>
    <mergeCell ref="D39:D40"/>
    <mergeCell ref="D57:D59"/>
    <mergeCell ref="C10:C11"/>
  </mergeCells>
  <hyperlinks>
    <hyperlink ref="E17" location="null!E7" display="1.6"/>
  </hyperlinks>
  <pageMargins left="0.7" right="0.14000000000000001"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0"/>
  <sheetViews>
    <sheetView showGridLines="0" workbookViewId="0"/>
  </sheetViews>
  <sheetFormatPr defaultColWidth="14.42578125" defaultRowHeight="15" customHeight="1"/>
  <cols>
    <col min="1" max="1" width="9.140625" customWidth="1"/>
    <col min="2" max="30" width="0.85546875" customWidth="1"/>
  </cols>
  <sheetData>
    <row r="1" spans="1:30" ht="24" customHeight="1">
      <c r="A1" s="650"/>
      <c r="B1" s="1491" t="s">
        <v>1113</v>
      </c>
      <c r="C1" s="1488"/>
      <c r="D1" s="1488"/>
      <c r="E1" s="1488"/>
      <c r="F1" s="1488"/>
      <c r="G1" s="1488"/>
      <c r="H1" s="1488"/>
      <c r="I1" s="1488"/>
      <c r="J1" s="1489"/>
      <c r="K1" s="651"/>
      <c r="L1" s="650"/>
      <c r="M1" s="650"/>
      <c r="N1" s="650"/>
      <c r="O1" s="650"/>
      <c r="P1" s="650"/>
      <c r="Q1" s="650"/>
      <c r="R1" s="650"/>
      <c r="S1" s="650"/>
      <c r="T1" s="650"/>
      <c r="U1" s="650"/>
      <c r="V1" s="650"/>
      <c r="W1" s="650"/>
      <c r="X1" s="650"/>
      <c r="Y1" s="650"/>
      <c r="Z1" s="650"/>
      <c r="AA1" s="650"/>
      <c r="AB1" s="650"/>
      <c r="AC1" s="650"/>
      <c r="AD1" s="650"/>
    </row>
    <row r="2" spans="1:30" ht="24" customHeight="1">
      <c r="A2" s="650"/>
      <c r="B2" s="1491" t="s">
        <v>1114</v>
      </c>
      <c r="C2" s="1488"/>
      <c r="D2" s="1488"/>
      <c r="E2" s="1488"/>
      <c r="F2" s="1488"/>
      <c r="G2" s="1488"/>
      <c r="H2" s="1488"/>
      <c r="I2" s="1488"/>
      <c r="J2" s="1489"/>
      <c r="K2" s="651"/>
      <c r="L2" s="650"/>
      <c r="M2" s="650"/>
      <c r="N2" s="650"/>
      <c r="O2" s="650"/>
      <c r="P2" s="650"/>
      <c r="Q2" s="650"/>
      <c r="R2" s="650"/>
      <c r="S2" s="650"/>
      <c r="T2" s="650"/>
      <c r="U2" s="650"/>
      <c r="V2" s="650"/>
      <c r="W2" s="650"/>
      <c r="X2" s="650"/>
      <c r="Y2" s="650"/>
      <c r="Z2" s="650"/>
      <c r="AA2" s="650"/>
      <c r="AB2" s="650"/>
      <c r="AC2" s="650"/>
      <c r="AD2" s="650"/>
    </row>
    <row r="3" spans="1:30" ht="18.75">
      <c r="A3" s="650"/>
      <c r="B3" s="652"/>
      <c r="C3" s="652"/>
      <c r="D3" s="652"/>
      <c r="E3" s="652"/>
      <c r="F3" s="652"/>
      <c r="G3" s="651"/>
      <c r="H3" s="651"/>
      <c r="I3" s="651"/>
      <c r="J3" s="651"/>
      <c r="K3" s="651"/>
      <c r="L3" s="650"/>
      <c r="M3" s="650"/>
      <c r="N3" s="650"/>
      <c r="O3" s="650"/>
      <c r="P3" s="650"/>
      <c r="Q3" s="650"/>
      <c r="R3" s="650"/>
      <c r="S3" s="650"/>
      <c r="T3" s="650"/>
      <c r="U3" s="650"/>
      <c r="V3" s="650"/>
      <c r="W3" s="650"/>
      <c r="X3" s="650"/>
      <c r="Y3" s="650"/>
      <c r="Z3" s="650"/>
      <c r="AA3" s="650"/>
      <c r="AB3" s="650"/>
      <c r="AC3" s="650"/>
      <c r="AD3" s="650"/>
    </row>
    <row r="4" spans="1:30">
      <c r="A4" s="650"/>
      <c r="B4" s="651"/>
      <c r="C4" s="651"/>
      <c r="D4" s="651"/>
      <c r="E4" s="651"/>
      <c r="F4" s="651"/>
      <c r="G4" s="651"/>
      <c r="H4" s="651"/>
      <c r="I4" s="651"/>
      <c r="J4" s="651"/>
      <c r="K4" s="651"/>
      <c r="L4" s="650"/>
      <c r="M4" s="650"/>
      <c r="N4" s="650"/>
      <c r="O4" s="650"/>
      <c r="P4" s="650"/>
      <c r="Q4" s="650"/>
      <c r="R4" s="650"/>
      <c r="S4" s="650"/>
      <c r="T4" s="650"/>
      <c r="U4" s="650"/>
      <c r="V4" s="650"/>
      <c r="W4" s="650"/>
      <c r="X4" s="650"/>
      <c r="Y4" s="650"/>
      <c r="Z4" s="650"/>
      <c r="AA4" s="650"/>
      <c r="AB4" s="650"/>
      <c r="AC4" s="650"/>
      <c r="AD4" s="650"/>
    </row>
    <row r="5" spans="1:30" ht="18" customHeight="1">
      <c r="A5" s="650"/>
      <c r="B5" s="1492" t="s">
        <v>278</v>
      </c>
      <c r="C5" s="1492" t="s">
        <v>1069</v>
      </c>
      <c r="D5" s="1493" t="s">
        <v>1070</v>
      </c>
      <c r="E5" s="1494"/>
      <c r="F5" s="1495"/>
      <c r="G5" s="653" t="s">
        <v>1108</v>
      </c>
      <c r="H5" s="1490" t="s">
        <v>1115</v>
      </c>
      <c r="I5" s="1490" t="s">
        <v>1111</v>
      </c>
      <c r="J5" s="1490" t="s">
        <v>1108</v>
      </c>
      <c r="K5" s="1490"/>
      <c r="L5" s="650"/>
      <c r="M5" s="650"/>
      <c r="N5" s="650"/>
      <c r="O5" s="650"/>
      <c r="P5" s="650"/>
      <c r="Q5" s="650"/>
      <c r="R5" s="650"/>
      <c r="S5" s="650"/>
      <c r="T5" s="650"/>
      <c r="U5" s="650"/>
      <c r="V5" s="650"/>
      <c r="W5" s="650"/>
      <c r="X5" s="650"/>
      <c r="Y5" s="650"/>
      <c r="Z5" s="650"/>
      <c r="AA5" s="650"/>
      <c r="AB5" s="650"/>
      <c r="AC5" s="650"/>
      <c r="AD5" s="650"/>
    </row>
    <row r="6" spans="1:30" ht="18" customHeight="1">
      <c r="A6" s="650"/>
      <c r="B6" s="1484"/>
      <c r="C6" s="1484"/>
      <c r="D6" s="1496"/>
      <c r="E6" s="1497"/>
      <c r="F6" s="1498"/>
      <c r="G6" s="653" t="s">
        <v>1116</v>
      </c>
      <c r="H6" s="1484"/>
      <c r="I6" s="1484"/>
      <c r="J6" s="1484"/>
      <c r="K6" s="1484"/>
      <c r="L6" s="650"/>
      <c r="M6" s="650"/>
      <c r="N6" s="650"/>
      <c r="O6" s="650"/>
      <c r="P6" s="650"/>
      <c r="Q6" s="650"/>
      <c r="R6" s="650"/>
      <c r="S6" s="650"/>
      <c r="T6" s="650"/>
      <c r="U6" s="650"/>
      <c r="V6" s="650"/>
      <c r="W6" s="650"/>
      <c r="X6" s="650"/>
      <c r="Y6" s="650"/>
      <c r="Z6" s="650"/>
      <c r="AA6" s="650"/>
      <c r="AB6" s="650"/>
      <c r="AC6" s="650"/>
      <c r="AD6" s="650"/>
    </row>
    <row r="7" spans="1:30" ht="54" customHeight="1">
      <c r="A7" s="650"/>
      <c r="B7" s="654" t="s">
        <v>50</v>
      </c>
      <c r="C7" s="655" t="s">
        <v>1117</v>
      </c>
      <c r="D7" s="656" t="s">
        <v>283</v>
      </c>
      <c r="E7" s="657" t="s">
        <v>1118</v>
      </c>
      <c r="F7" s="658"/>
      <c r="G7" s="659" t="e">
        <f t="shared" ref="G7:G75" si="0">IF(#REF!="v",0,IF(#REF!="v",1,IF(#REF!="v",2,"-")))</f>
        <v>#REF!</v>
      </c>
      <c r="H7" s="659"/>
      <c r="I7" s="659"/>
      <c r="J7" s="659"/>
      <c r="K7" s="659"/>
      <c r="L7" s="650"/>
      <c r="M7" s="650"/>
      <c r="N7" s="650"/>
      <c r="O7" s="650"/>
      <c r="P7" s="650"/>
      <c r="Q7" s="650"/>
      <c r="R7" s="650"/>
      <c r="S7" s="650"/>
      <c r="T7" s="650"/>
      <c r="U7" s="650"/>
      <c r="V7" s="650"/>
      <c r="W7" s="650"/>
      <c r="X7" s="650"/>
      <c r="Y7" s="650"/>
      <c r="Z7" s="650"/>
      <c r="AA7" s="650"/>
      <c r="AB7" s="650"/>
      <c r="AC7" s="650"/>
      <c r="AD7" s="650"/>
    </row>
    <row r="8" spans="1:30" ht="54" customHeight="1">
      <c r="A8" s="650"/>
      <c r="B8" s="654"/>
      <c r="C8" s="660"/>
      <c r="D8" s="659" t="s">
        <v>285</v>
      </c>
      <c r="E8" s="657" t="s">
        <v>1119</v>
      </c>
      <c r="F8" s="658"/>
      <c r="G8" s="659" t="e">
        <f t="shared" si="0"/>
        <v>#REF!</v>
      </c>
      <c r="H8" s="659"/>
      <c r="I8" s="659"/>
      <c r="J8" s="659"/>
      <c r="K8" s="659"/>
      <c r="L8" s="650"/>
      <c r="M8" s="650"/>
      <c r="N8" s="650"/>
      <c r="O8" s="650"/>
      <c r="P8" s="650"/>
      <c r="Q8" s="650"/>
      <c r="R8" s="650"/>
      <c r="S8" s="650"/>
      <c r="T8" s="650"/>
      <c r="U8" s="650"/>
      <c r="V8" s="650"/>
      <c r="W8" s="650"/>
      <c r="X8" s="650"/>
      <c r="Y8" s="650"/>
      <c r="Z8" s="650"/>
      <c r="AA8" s="650"/>
      <c r="AB8" s="650"/>
      <c r="AC8" s="650"/>
      <c r="AD8" s="650"/>
    </row>
    <row r="9" spans="1:30" ht="54" customHeight="1">
      <c r="A9" s="650"/>
      <c r="B9" s="654"/>
      <c r="C9" s="660"/>
      <c r="D9" s="661" t="s">
        <v>550</v>
      </c>
      <c r="E9" s="657" t="s">
        <v>1120</v>
      </c>
      <c r="F9" s="662"/>
      <c r="G9" s="659" t="e">
        <f t="shared" si="0"/>
        <v>#REF!</v>
      </c>
      <c r="H9" s="659" t="e">
        <f>SUM(G7:G9)</f>
        <v>#REF!</v>
      </c>
      <c r="I9" s="663" t="e">
        <f>H9/6</f>
        <v>#REF!</v>
      </c>
      <c r="J9" s="659" t="e">
        <f>IF(I9&gt;=76%,4,IF(I9&gt;=51%,3,IF(I9&gt;=26%,2,IF(I9&lt;=25%,1,"-"))))</f>
        <v>#REF!</v>
      </c>
      <c r="K9" s="659"/>
      <c r="L9" s="650"/>
      <c r="M9" s="650"/>
      <c r="N9" s="650"/>
      <c r="O9" s="650"/>
      <c r="P9" s="650"/>
      <c r="Q9" s="650"/>
      <c r="R9" s="650"/>
      <c r="S9" s="650"/>
      <c r="T9" s="650"/>
      <c r="U9" s="650"/>
      <c r="V9" s="650"/>
      <c r="W9" s="650"/>
      <c r="X9" s="650"/>
      <c r="Y9" s="650"/>
      <c r="Z9" s="650"/>
      <c r="AA9" s="650"/>
      <c r="AB9" s="650"/>
      <c r="AC9" s="650"/>
      <c r="AD9" s="650"/>
    </row>
    <row r="10" spans="1:30" ht="54" customHeight="1">
      <c r="A10" s="650"/>
      <c r="B10" s="654" t="s">
        <v>52</v>
      </c>
      <c r="C10" s="1483" t="s">
        <v>1121</v>
      </c>
      <c r="D10" s="656" t="s">
        <v>580</v>
      </c>
      <c r="E10" s="658" t="s">
        <v>1122</v>
      </c>
      <c r="F10" s="658"/>
      <c r="G10" s="659" t="e">
        <f t="shared" si="0"/>
        <v>#REF!</v>
      </c>
      <c r="H10" s="659"/>
      <c r="I10" s="663"/>
      <c r="J10" s="659"/>
      <c r="K10" s="659"/>
      <c r="L10" s="650"/>
      <c r="M10" s="650"/>
      <c r="N10" s="650"/>
      <c r="O10" s="650"/>
      <c r="P10" s="650"/>
      <c r="Q10" s="650"/>
      <c r="R10" s="650"/>
      <c r="S10" s="650"/>
      <c r="T10" s="650"/>
      <c r="U10" s="650"/>
      <c r="V10" s="650"/>
      <c r="W10" s="650"/>
      <c r="X10" s="650"/>
      <c r="Y10" s="650"/>
      <c r="Z10" s="650"/>
      <c r="AA10" s="650"/>
      <c r="AB10" s="650"/>
      <c r="AC10" s="650"/>
      <c r="AD10" s="650"/>
    </row>
    <row r="11" spans="1:30" ht="54" customHeight="1">
      <c r="A11" s="650"/>
      <c r="B11" s="654"/>
      <c r="C11" s="1486"/>
      <c r="D11" s="659" t="s">
        <v>592</v>
      </c>
      <c r="E11" s="658" t="s">
        <v>1123</v>
      </c>
      <c r="F11" s="658"/>
      <c r="G11" s="659" t="e">
        <f t="shared" si="0"/>
        <v>#REF!</v>
      </c>
      <c r="H11" s="659"/>
      <c r="I11" s="663"/>
      <c r="J11" s="659"/>
      <c r="K11" s="659"/>
      <c r="L11" s="650"/>
      <c r="M11" s="650"/>
      <c r="N11" s="650"/>
      <c r="O11" s="650"/>
      <c r="P11" s="650"/>
      <c r="Q11" s="650"/>
      <c r="R11" s="650"/>
      <c r="S11" s="650"/>
      <c r="T11" s="650"/>
      <c r="U11" s="650"/>
      <c r="V11" s="650"/>
      <c r="W11" s="650"/>
      <c r="X11" s="650"/>
      <c r="Y11" s="650"/>
      <c r="Z11" s="650"/>
      <c r="AA11" s="650"/>
      <c r="AB11" s="650"/>
      <c r="AC11" s="650"/>
      <c r="AD11" s="650"/>
    </row>
    <row r="12" spans="1:30" ht="54" customHeight="1">
      <c r="A12" s="650"/>
      <c r="B12" s="654"/>
      <c r="C12" s="1484"/>
      <c r="D12" s="659" t="s">
        <v>600</v>
      </c>
      <c r="E12" s="658" t="s">
        <v>1124</v>
      </c>
      <c r="F12" s="662"/>
      <c r="G12" s="659" t="e">
        <f t="shared" si="0"/>
        <v>#REF!</v>
      </c>
      <c r="H12" s="659" t="e">
        <f>SUM(G10:G12)</f>
        <v>#REF!</v>
      </c>
      <c r="I12" s="663" t="e">
        <f>H12/6</f>
        <v>#REF!</v>
      </c>
      <c r="J12" s="659" t="e">
        <f>IF(I12&gt;=76%,4,IF(I12&gt;=51%,3,IF(I12&gt;=26%,2,IF(I12&lt;=25%,1,"-"))))</f>
        <v>#REF!</v>
      </c>
      <c r="K12" s="659"/>
      <c r="L12" s="650"/>
      <c r="M12" s="650"/>
      <c r="N12" s="650"/>
      <c r="O12" s="650"/>
      <c r="P12" s="650"/>
      <c r="Q12" s="650"/>
      <c r="R12" s="650"/>
      <c r="S12" s="650"/>
      <c r="T12" s="650"/>
      <c r="U12" s="650"/>
      <c r="V12" s="650"/>
      <c r="W12" s="650"/>
      <c r="X12" s="650"/>
      <c r="Y12" s="650"/>
      <c r="Z12" s="650"/>
      <c r="AA12" s="650"/>
      <c r="AB12" s="650"/>
      <c r="AC12" s="650"/>
      <c r="AD12" s="650"/>
    </row>
    <row r="13" spans="1:30" ht="54" customHeight="1">
      <c r="A13" s="650"/>
      <c r="B13" s="654" t="s">
        <v>514</v>
      </c>
      <c r="C13" s="1483" t="s">
        <v>1125</v>
      </c>
      <c r="D13" s="661" t="s">
        <v>624</v>
      </c>
      <c r="E13" s="657" t="s">
        <v>1126</v>
      </c>
      <c r="F13" s="658"/>
      <c r="G13" s="659" t="e">
        <f t="shared" si="0"/>
        <v>#REF!</v>
      </c>
      <c r="H13" s="659"/>
      <c r="I13" s="663"/>
      <c r="J13" s="659"/>
      <c r="K13" s="659"/>
      <c r="L13" s="650"/>
      <c r="M13" s="650"/>
      <c r="N13" s="650"/>
      <c r="O13" s="650"/>
      <c r="P13" s="650"/>
      <c r="Q13" s="650"/>
      <c r="R13" s="650"/>
      <c r="S13" s="650"/>
      <c r="T13" s="650"/>
      <c r="U13" s="650"/>
      <c r="V13" s="650"/>
      <c r="W13" s="650"/>
      <c r="X13" s="650"/>
      <c r="Y13" s="650"/>
      <c r="Z13" s="650"/>
      <c r="AA13" s="650"/>
      <c r="AB13" s="650"/>
      <c r="AC13" s="650"/>
      <c r="AD13" s="650"/>
    </row>
    <row r="14" spans="1:30" ht="54" customHeight="1">
      <c r="A14" s="650"/>
      <c r="B14" s="654"/>
      <c r="C14" s="1484"/>
      <c r="D14" s="659" t="s">
        <v>641</v>
      </c>
      <c r="E14" s="657" t="s">
        <v>1127</v>
      </c>
      <c r="F14" s="658"/>
      <c r="G14" s="659" t="e">
        <f t="shared" si="0"/>
        <v>#REF!</v>
      </c>
      <c r="H14" s="659"/>
      <c r="I14" s="663"/>
      <c r="J14" s="659"/>
      <c r="K14" s="659"/>
      <c r="L14" s="650"/>
      <c r="M14" s="650"/>
      <c r="N14" s="650"/>
      <c r="O14" s="650"/>
      <c r="P14" s="650"/>
      <c r="Q14" s="650"/>
      <c r="R14" s="650"/>
      <c r="S14" s="650"/>
      <c r="T14" s="650"/>
      <c r="U14" s="650"/>
      <c r="V14" s="650"/>
      <c r="W14" s="650"/>
      <c r="X14" s="650"/>
      <c r="Y14" s="650"/>
      <c r="Z14" s="650"/>
      <c r="AA14" s="650"/>
      <c r="AB14" s="650"/>
      <c r="AC14" s="650"/>
      <c r="AD14" s="650"/>
    </row>
    <row r="15" spans="1:30" ht="54" customHeight="1">
      <c r="A15" s="650"/>
      <c r="B15" s="654"/>
      <c r="C15" s="660"/>
      <c r="D15" s="659" t="s">
        <v>649</v>
      </c>
      <c r="E15" s="657" t="s">
        <v>1128</v>
      </c>
      <c r="F15" s="662"/>
      <c r="G15" s="659" t="e">
        <f t="shared" si="0"/>
        <v>#REF!</v>
      </c>
      <c r="H15" s="659" t="e">
        <f>SUM(G13:G15)</f>
        <v>#REF!</v>
      </c>
      <c r="I15" s="663" t="e">
        <f>H15/6</f>
        <v>#REF!</v>
      </c>
      <c r="J15" s="659" t="e">
        <f>IF(I15&gt;=76%,4,IF(I15&gt;=51%,3,IF(I15&gt;=26%,2,IF(I15&lt;=25%,1,"-"))))</f>
        <v>#REF!</v>
      </c>
      <c r="K15" s="659"/>
      <c r="L15" s="650"/>
      <c r="M15" s="650"/>
      <c r="N15" s="650"/>
      <c r="O15" s="650"/>
      <c r="P15" s="650"/>
      <c r="Q15" s="650"/>
      <c r="R15" s="650"/>
      <c r="S15" s="650"/>
      <c r="T15" s="650"/>
      <c r="U15" s="650"/>
      <c r="V15" s="650"/>
      <c r="W15" s="650"/>
      <c r="X15" s="650"/>
      <c r="Y15" s="650"/>
      <c r="Z15" s="650"/>
      <c r="AA15" s="650"/>
      <c r="AB15" s="650"/>
      <c r="AC15" s="650"/>
      <c r="AD15" s="650"/>
    </row>
    <row r="16" spans="1:30" ht="54" customHeight="1">
      <c r="A16" s="650"/>
      <c r="B16" s="654" t="s">
        <v>629</v>
      </c>
      <c r="C16" s="1483" t="s">
        <v>1129</v>
      </c>
      <c r="D16" s="659" t="s">
        <v>663</v>
      </c>
      <c r="E16" s="657" t="s">
        <v>1130</v>
      </c>
      <c r="F16" s="658"/>
      <c r="G16" s="659" t="e">
        <f t="shared" si="0"/>
        <v>#REF!</v>
      </c>
      <c r="H16" s="659"/>
      <c r="I16" s="663"/>
      <c r="J16" s="659"/>
      <c r="K16" s="659"/>
      <c r="L16" s="650"/>
      <c r="M16" s="650"/>
      <c r="N16" s="650"/>
      <c r="O16" s="650"/>
      <c r="P16" s="650"/>
      <c r="Q16" s="650"/>
      <c r="R16" s="650"/>
      <c r="S16" s="650"/>
      <c r="T16" s="650"/>
      <c r="U16" s="650"/>
      <c r="V16" s="650"/>
      <c r="W16" s="650"/>
      <c r="X16" s="650"/>
      <c r="Y16" s="650"/>
      <c r="Z16" s="650"/>
      <c r="AA16" s="650"/>
      <c r="AB16" s="650"/>
      <c r="AC16" s="650"/>
      <c r="AD16" s="650"/>
    </row>
    <row r="17" spans="1:30" ht="54" customHeight="1">
      <c r="A17" s="650"/>
      <c r="B17" s="654"/>
      <c r="C17" s="1484"/>
      <c r="D17" s="659" t="s">
        <v>671</v>
      </c>
      <c r="E17" s="657" t="s">
        <v>1131</v>
      </c>
      <c r="F17" s="658"/>
      <c r="G17" s="659" t="e">
        <f t="shared" si="0"/>
        <v>#REF!</v>
      </c>
      <c r="H17" s="659"/>
      <c r="I17" s="663"/>
      <c r="J17" s="659"/>
      <c r="K17" s="659"/>
      <c r="L17" s="650"/>
      <c r="M17" s="650"/>
      <c r="N17" s="650"/>
      <c r="O17" s="650"/>
      <c r="P17" s="650"/>
      <c r="Q17" s="650"/>
      <c r="R17" s="650"/>
      <c r="S17" s="650"/>
      <c r="T17" s="650"/>
      <c r="U17" s="650"/>
      <c r="V17" s="650"/>
      <c r="W17" s="650"/>
      <c r="X17" s="650"/>
      <c r="Y17" s="650"/>
      <c r="Z17" s="650"/>
      <c r="AA17" s="650"/>
      <c r="AB17" s="650"/>
      <c r="AC17" s="650"/>
      <c r="AD17" s="650"/>
    </row>
    <row r="18" spans="1:30" ht="54" customHeight="1">
      <c r="A18" s="650"/>
      <c r="B18" s="654"/>
      <c r="C18" s="660"/>
      <c r="D18" s="659" t="s">
        <v>679</v>
      </c>
      <c r="E18" s="657" t="s">
        <v>1132</v>
      </c>
      <c r="F18" s="662"/>
      <c r="G18" s="659" t="e">
        <f t="shared" si="0"/>
        <v>#REF!</v>
      </c>
      <c r="H18" s="659"/>
      <c r="I18" s="663"/>
      <c r="J18" s="659"/>
      <c r="K18" s="659"/>
      <c r="L18" s="650"/>
      <c r="M18" s="650"/>
      <c r="N18" s="650"/>
      <c r="O18" s="650"/>
      <c r="P18" s="650"/>
      <c r="Q18" s="650"/>
      <c r="R18" s="650"/>
      <c r="S18" s="650"/>
      <c r="T18" s="650"/>
      <c r="U18" s="650"/>
      <c r="V18" s="650"/>
      <c r="W18" s="650"/>
      <c r="X18" s="650"/>
      <c r="Y18" s="650"/>
      <c r="Z18" s="650"/>
      <c r="AA18" s="650"/>
      <c r="AB18" s="650"/>
      <c r="AC18" s="650"/>
      <c r="AD18" s="650"/>
    </row>
    <row r="19" spans="1:30" ht="54" customHeight="1">
      <c r="A19" s="650"/>
      <c r="B19" s="654"/>
      <c r="C19" s="660"/>
      <c r="D19" s="659" t="s">
        <v>685</v>
      </c>
      <c r="E19" s="657" t="s">
        <v>1133</v>
      </c>
      <c r="F19" s="662"/>
      <c r="G19" s="659" t="e">
        <f t="shared" si="0"/>
        <v>#REF!</v>
      </c>
      <c r="H19" s="659" t="e">
        <f>SUM(G16:G19)</f>
        <v>#REF!</v>
      </c>
      <c r="I19" s="663" t="e">
        <f>H19/8</f>
        <v>#REF!</v>
      </c>
      <c r="J19" s="659" t="e">
        <f>IF(I19&gt;=76%,4,IF(I19&gt;=51%,3,IF(I19&gt;=26%,2,IF(I19&lt;=25%,1,"-"))))</f>
        <v>#REF!</v>
      </c>
      <c r="K19" s="659"/>
      <c r="L19" s="650"/>
      <c r="M19" s="650"/>
      <c r="N19" s="650"/>
      <c r="O19" s="650"/>
      <c r="P19" s="650"/>
      <c r="Q19" s="650"/>
      <c r="R19" s="650"/>
      <c r="S19" s="650"/>
      <c r="T19" s="650"/>
      <c r="U19" s="650"/>
      <c r="V19" s="650"/>
      <c r="W19" s="650"/>
      <c r="X19" s="650"/>
      <c r="Y19" s="650"/>
      <c r="Z19" s="650"/>
      <c r="AA19" s="650"/>
      <c r="AB19" s="650"/>
      <c r="AC19" s="650"/>
      <c r="AD19" s="650"/>
    </row>
    <row r="20" spans="1:30" ht="54" customHeight="1">
      <c r="A20" s="650"/>
      <c r="B20" s="654" t="s">
        <v>288</v>
      </c>
      <c r="C20" s="1483" t="s">
        <v>1134</v>
      </c>
      <c r="D20" s="659" t="s">
        <v>735</v>
      </c>
      <c r="E20" s="657" t="s">
        <v>1135</v>
      </c>
      <c r="F20" s="658"/>
      <c r="G20" s="659" t="e">
        <f t="shared" si="0"/>
        <v>#REF!</v>
      </c>
      <c r="H20" s="659"/>
      <c r="I20" s="663"/>
      <c r="J20" s="659"/>
      <c r="K20" s="659"/>
      <c r="L20" s="650"/>
      <c r="M20" s="650"/>
      <c r="N20" s="650"/>
      <c r="O20" s="650"/>
      <c r="P20" s="650"/>
      <c r="Q20" s="650"/>
      <c r="R20" s="650"/>
      <c r="S20" s="650"/>
      <c r="T20" s="650"/>
      <c r="U20" s="650"/>
      <c r="V20" s="650"/>
      <c r="W20" s="650"/>
      <c r="X20" s="650"/>
      <c r="Y20" s="650"/>
      <c r="Z20" s="650"/>
      <c r="AA20" s="650"/>
      <c r="AB20" s="650"/>
      <c r="AC20" s="650"/>
      <c r="AD20" s="650"/>
    </row>
    <row r="21" spans="1:30" ht="54" customHeight="1">
      <c r="A21" s="650"/>
      <c r="B21" s="654"/>
      <c r="C21" s="1484"/>
      <c r="D21" s="659" t="s">
        <v>747</v>
      </c>
      <c r="E21" s="657" t="s">
        <v>1136</v>
      </c>
      <c r="F21" s="658"/>
      <c r="G21" s="659" t="e">
        <f t="shared" si="0"/>
        <v>#REF!</v>
      </c>
      <c r="H21" s="659"/>
      <c r="I21" s="663"/>
      <c r="J21" s="659"/>
      <c r="K21" s="659"/>
      <c r="L21" s="650"/>
      <c r="M21" s="650"/>
      <c r="N21" s="650"/>
      <c r="O21" s="650"/>
      <c r="P21" s="650"/>
      <c r="Q21" s="650"/>
      <c r="R21" s="650"/>
      <c r="S21" s="650"/>
      <c r="T21" s="650"/>
      <c r="U21" s="650"/>
      <c r="V21" s="650"/>
      <c r="W21" s="650"/>
      <c r="X21" s="650"/>
      <c r="Y21" s="650"/>
      <c r="Z21" s="650"/>
      <c r="AA21" s="650"/>
      <c r="AB21" s="650"/>
      <c r="AC21" s="650"/>
      <c r="AD21" s="650"/>
    </row>
    <row r="22" spans="1:30" ht="54" customHeight="1">
      <c r="A22" s="650"/>
      <c r="B22" s="654"/>
      <c r="C22" s="655"/>
      <c r="D22" s="659" t="s">
        <v>754</v>
      </c>
      <c r="E22" s="658" t="s">
        <v>1137</v>
      </c>
      <c r="F22" s="658"/>
      <c r="G22" s="659" t="e">
        <f t="shared" si="0"/>
        <v>#REF!</v>
      </c>
      <c r="H22" s="659"/>
      <c r="I22" s="663"/>
      <c r="J22" s="659"/>
      <c r="K22" s="659"/>
      <c r="L22" s="650"/>
      <c r="M22" s="650"/>
      <c r="N22" s="650"/>
      <c r="O22" s="650"/>
      <c r="P22" s="650"/>
      <c r="Q22" s="650"/>
      <c r="R22" s="650"/>
      <c r="S22" s="650"/>
      <c r="T22" s="650"/>
      <c r="U22" s="650"/>
      <c r="V22" s="650"/>
      <c r="W22" s="650"/>
      <c r="X22" s="650"/>
      <c r="Y22" s="650"/>
      <c r="Z22" s="650"/>
      <c r="AA22" s="650"/>
      <c r="AB22" s="650"/>
      <c r="AC22" s="650"/>
      <c r="AD22" s="650"/>
    </row>
    <row r="23" spans="1:30" ht="54" customHeight="1">
      <c r="A23" s="650"/>
      <c r="B23" s="654"/>
      <c r="C23" s="655"/>
      <c r="D23" s="659" t="s">
        <v>761</v>
      </c>
      <c r="E23" s="658" t="s">
        <v>1138</v>
      </c>
      <c r="F23" s="662"/>
      <c r="G23" s="659" t="e">
        <f t="shared" si="0"/>
        <v>#REF!</v>
      </c>
      <c r="H23" s="659" t="e">
        <f>SUM(G20:G23)</f>
        <v>#REF!</v>
      </c>
      <c r="I23" s="663" t="e">
        <f>H23/8</f>
        <v>#REF!</v>
      </c>
      <c r="J23" s="659" t="e">
        <f>IF(I23&gt;=76%,4,IF(I23&gt;=51%,3,IF(I23&gt;=26%,2,IF(I23&lt;=25%,1,"-"))))</f>
        <v>#REF!</v>
      </c>
      <c r="K23" s="659"/>
      <c r="L23" s="650"/>
      <c r="M23" s="650"/>
      <c r="N23" s="650"/>
      <c r="O23" s="650"/>
      <c r="P23" s="650"/>
      <c r="Q23" s="650"/>
      <c r="R23" s="650"/>
      <c r="S23" s="650"/>
      <c r="T23" s="650"/>
      <c r="U23" s="650"/>
      <c r="V23" s="650"/>
      <c r="W23" s="650"/>
      <c r="X23" s="650"/>
      <c r="Y23" s="650"/>
      <c r="Z23" s="650"/>
      <c r="AA23" s="650"/>
      <c r="AB23" s="650"/>
      <c r="AC23" s="650"/>
      <c r="AD23" s="650"/>
    </row>
    <row r="24" spans="1:30" ht="54" customHeight="1">
      <c r="A24" s="650"/>
      <c r="B24" s="654" t="s">
        <v>632</v>
      </c>
      <c r="C24" s="1483" t="s">
        <v>1139</v>
      </c>
      <c r="D24" s="659" t="s">
        <v>790</v>
      </c>
      <c r="E24" s="657" t="s">
        <v>1140</v>
      </c>
      <c r="F24" s="658"/>
      <c r="G24" s="659" t="e">
        <f t="shared" si="0"/>
        <v>#REF!</v>
      </c>
      <c r="H24" s="659"/>
      <c r="I24" s="663"/>
      <c r="J24" s="659"/>
      <c r="K24" s="659"/>
      <c r="L24" s="650"/>
      <c r="M24" s="650"/>
      <c r="N24" s="650"/>
      <c r="O24" s="650"/>
      <c r="P24" s="650"/>
      <c r="Q24" s="650"/>
      <c r="R24" s="650"/>
      <c r="S24" s="650"/>
      <c r="T24" s="650"/>
      <c r="U24" s="650"/>
      <c r="V24" s="650"/>
      <c r="W24" s="650"/>
      <c r="X24" s="650"/>
      <c r="Y24" s="650"/>
      <c r="Z24" s="650"/>
      <c r="AA24" s="650"/>
      <c r="AB24" s="650"/>
      <c r="AC24" s="650"/>
      <c r="AD24" s="650"/>
    </row>
    <row r="25" spans="1:30" ht="54" customHeight="1">
      <c r="A25" s="650"/>
      <c r="B25" s="654"/>
      <c r="C25" s="1484"/>
      <c r="D25" s="659" t="s">
        <v>796</v>
      </c>
      <c r="E25" s="657" t="s">
        <v>1141</v>
      </c>
      <c r="F25" s="658"/>
      <c r="G25" s="659" t="e">
        <f t="shared" si="0"/>
        <v>#REF!</v>
      </c>
      <c r="H25" s="659"/>
      <c r="I25" s="663"/>
      <c r="J25" s="659"/>
      <c r="K25" s="659"/>
      <c r="L25" s="650"/>
      <c r="M25" s="650"/>
      <c r="N25" s="650"/>
      <c r="O25" s="650"/>
      <c r="P25" s="650"/>
      <c r="Q25" s="650"/>
      <c r="R25" s="650"/>
      <c r="S25" s="650"/>
      <c r="T25" s="650"/>
      <c r="U25" s="650"/>
      <c r="V25" s="650"/>
      <c r="W25" s="650"/>
      <c r="X25" s="650"/>
      <c r="Y25" s="650"/>
      <c r="Z25" s="650"/>
      <c r="AA25" s="650"/>
      <c r="AB25" s="650"/>
      <c r="AC25" s="650"/>
      <c r="AD25" s="650"/>
    </row>
    <row r="26" spans="1:30" ht="54" customHeight="1">
      <c r="A26" s="650"/>
      <c r="B26" s="654"/>
      <c r="C26" s="660"/>
      <c r="D26" s="659" t="s">
        <v>803</v>
      </c>
      <c r="E26" s="657" t="s">
        <v>1142</v>
      </c>
      <c r="F26" s="662"/>
      <c r="G26" s="659" t="e">
        <f t="shared" si="0"/>
        <v>#REF!</v>
      </c>
      <c r="H26" s="659" t="e">
        <f>SUM(G24:G26)</f>
        <v>#REF!</v>
      </c>
      <c r="I26" s="663" t="e">
        <f>H26/6</f>
        <v>#REF!</v>
      </c>
      <c r="J26" s="659" t="e">
        <f>IF(I26&gt;=76%,4,IF(I26&gt;=51%,3,IF(I26&gt;=26%,2,IF(I26&lt;=25%,1,"-"))))</f>
        <v>#REF!</v>
      </c>
      <c r="K26" s="659"/>
      <c r="L26" s="650"/>
      <c r="M26" s="650"/>
      <c r="N26" s="650"/>
      <c r="O26" s="650"/>
      <c r="P26" s="650"/>
      <c r="Q26" s="650"/>
      <c r="R26" s="650"/>
      <c r="S26" s="650"/>
      <c r="T26" s="650"/>
      <c r="U26" s="650"/>
      <c r="V26" s="650"/>
      <c r="W26" s="650"/>
      <c r="X26" s="650"/>
      <c r="Y26" s="650"/>
      <c r="Z26" s="650"/>
      <c r="AA26" s="650"/>
      <c r="AB26" s="650"/>
      <c r="AC26" s="650"/>
      <c r="AD26" s="650"/>
    </row>
    <row r="27" spans="1:30" ht="54" customHeight="1">
      <c r="A27" s="650"/>
      <c r="B27" s="654" t="s">
        <v>634</v>
      </c>
      <c r="C27" s="1483" t="s">
        <v>1143</v>
      </c>
      <c r="D27" s="659" t="s">
        <v>827</v>
      </c>
      <c r="E27" s="657" t="s">
        <v>1144</v>
      </c>
      <c r="F27" s="658"/>
      <c r="G27" s="659" t="e">
        <f t="shared" si="0"/>
        <v>#REF!</v>
      </c>
      <c r="H27" s="659"/>
      <c r="I27" s="663"/>
      <c r="J27" s="659"/>
      <c r="K27" s="659"/>
      <c r="L27" s="650"/>
      <c r="M27" s="650"/>
      <c r="N27" s="650"/>
      <c r="O27" s="650"/>
      <c r="P27" s="650"/>
      <c r="Q27" s="650"/>
      <c r="R27" s="650"/>
      <c r="S27" s="650"/>
      <c r="T27" s="650"/>
      <c r="U27" s="650"/>
      <c r="V27" s="650"/>
      <c r="W27" s="650"/>
      <c r="X27" s="650"/>
      <c r="Y27" s="650"/>
      <c r="Z27" s="650"/>
      <c r="AA27" s="650"/>
      <c r="AB27" s="650"/>
      <c r="AC27" s="650"/>
      <c r="AD27" s="650"/>
    </row>
    <row r="28" spans="1:30" ht="54" customHeight="1">
      <c r="A28" s="650"/>
      <c r="B28" s="654"/>
      <c r="C28" s="1484"/>
      <c r="D28" s="664" t="s">
        <v>830</v>
      </c>
      <c r="E28" s="657" t="s">
        <v>1145</v>
      </c>
      <c r="F28" s="665"/>
      <c r="G28" s="659" t="e">
        <f t="shared" si="0"/>
        <v>#REF!</v>
      </c>
      <c r="H28" s="659"/>
      <c r="I28" s="663"/>
      <c r="J28" s="659"/>
      <c r="K28" s="659"/>
      <c r="L28" s="650"/>
      <c r="M28" s="650"/>
      <c r="N28" s="650"/>
      <c r="O28" s="650"/>
      <c r="P28" s="650"/>
      <c r="Q28" s="650"/>
      <c r="R28" s="650"/>
      <c r="S28" s="650"/>
      <c r="T28" s="650"/>
      <c r="U28" s="650"/>
      <c r="V28" s="650"/>
      <c r="W28" s="650"/>
      <c r="X28" s="650"/>
      <c r="Y28" s="650"/>
      <c r="Z28" s="650"/>
      <c r="AA28" s="650"/>
      <c r="AB28" s="650"/>
      <c r="AC28" s="650"/>
      <c r="AD28" s="650"/>
    </row>
    <row r="29" spans="1:30" ht="54" customHeight="1">
      <c r="A29" s="650"/>
      <c r="B29" s="654"/>
      <c r="C29" s="660"/>
      <c r="D29" s="664" t="s">
        <v>838</v>
      </c>
      <c r="E29" s="657" t="s">
        <v>1146</v>
      </c>
      <c r="F29" s="666"/>
      <c r="G29" s="659" t="e">
        <f t="shared" si="0"/>
        <v>#REF!</v>
      </c>
      <c r="H29" s="659" t="e">
        <f>SUM(G27:G29)</f>
        <v>#REF!</v>
      </c>
      <c r="I29" s="663" t="e">
        <f>H29/6</f>
        <v>#REF!</v>
      </c>
      <c r="J29" s="659" t="e">
        <f>IF(I29&gt;=76%,4,IF(I29&gt;=51%,3,IF(I29&gt;=26%,2,IF(I29&lt;=25%,1,"-"))))</f>
        <v>#REF!</v>
      </c>
      <c r="K29" s="659"/>
      <c r="L29" s="650"/>
      <c r="M29" s="650"/>
      <c r="N29" s="650"/>
      <c r="O29" s="650"/>
      <c r="P29" s="650"/>
      <c r="Q29" s="650"/>
      <c r="R29" s="650"/>
      <c r="S29" s="650"/>
      <c r="T29" s="650"/>
      <c r="U29" s="650"/>
      <c r="V29" s="650"/>
      <c r="W29" s="650"/>
      <c r="X29" s="650"/>
      <c r="Y29" s="650"/>
      <c r="Z29" s="650"/>
      <c r="AA29" s="650"/>
      <c r="AB29" s="650"/>
      <c r="AC29" s="650"/>
      <c r="AD29" s="650"/>
    </row>
    <row r="30" spans="1:30" ht="54" customHeight="1">
      <c r="A30" s="650"/>
      <c r="B30" s="654" t="s">
        <v>636</v>
      </c>
      <c r="C30" s="1483" t="s">
        <v>1147</v>
      </c>
      <c r="D30" s="659" t="s">
        <v>855</v>
      </c>
      <c r="E30" s="657" t="s">
        <v>1148</v>
      </c>
      <c r="F30" s="658"/>
      <c r="G30" s="659" t="e">
        <f t="shared" si="0"/>
        <v>#REF!</v>
      </c>
      <c r="H30" s="659"/>
      <c r="I30" s="663"/>
      <c r="J30" s="659"/>
      <c r="K30" s="659"/>
      <c r="L30" s="650"/>
      <c r="M30" s="650"/>
      <c r="N30" s="650"/>
      <c r="O30" s="650"/>
      <c r="P30" s="650"/>
      <c r="Q30" s="650"/>
      <c r="R30" s="650"/>
      <c r="S30" s="650"/>
      <c r="T30" s="650"/>
      <c r="U30" s="650"/>
      <c r="V30" s="650"/>
      <c r="W30" s="650"/>
      <c r="X30" s="650"/>
      <c r="Y30" s="650"/>
      <c r="Z30" s="650"/>
      <c r="AA30" s="650"/>
      <c r="AB30" s="650"/>
      <c r="AC30" s="650"/>
      <c r="AD30" s="650"/>
    </row>
    <row r="31" spans="1:30" ht="54" customHeight="1">
      <c r="A31" s="650"/>
      <c r="B31" s="654"/>
      <c r="C31" s="1484"/>
      <c r="D31" s="659" t="s">
        <v>861</v>
      </c>
      <c r="E31" s="657" t="s">
        <v>1149</v>
      </c>
      <c r="F31" s="658"/>
      <c r="G31" s="659" t="e">
        <f t="shared" si="0"/>
        <v>#REF!</v>
      </c>
      <c r="H31" s="659"/>
      <c r="I31" s="663"/>
      <c r="J31" s="659"/>
      <c r="K31" s="659"/>
      <c r="L31" s="650"/>
      <c r="M31" s="650"/>
      <c r="N31" s="650"/>
      <c r="O31" s="650"/>
      <c r="P31" s="650"/>
      <c r="Q31" s="650"/>
      <c r="R31" s="650"/>
      <c r="S31" s="650"/>
      <c r="T31" s="650"/>
      <c r="U31" s="650"/>
      <c r="V31" s="650"/>
      <c r="W31" s="650"/>
      <c r="X31" s="650"/>
      <c r="Y31" s="650"/>
      <c r="Z31" s="650"/>
      <c r="AA31" s="650"/>
      <c r="AB31" s="650"/>
      <c r="AC31" s="650"/>
      <c r="AD31" s="650"/>
    </row>
    <row r="32" spans="1:30" ht="54" customHeight="1">
      <c r="A32" s="650"/>
      <c r="B32" s="654"/>
      <c r="C32" s="660"/>
      <c r="D32" s="659" t="s">
        <v>866</v>
      </c>
      <c r="E32" s="657" t="s">
        <v>1150</v>
      </c>
      <c r="F32" s="662"/>
      <c r="G32" s="659" t="e">
        <f t="shared" si="0"/>
        <v>#REF!</v>
      </c>
      <c r="H32" s="659"/>
      <c r="I32" s="663"/>
      <c r="J32" s="659"/>
      <c r="K32" s="659"/>
      <c r="L32" s="650"/>
      <c r="M32" s="650"/>
      <c r="N32" s="650"/>
      <c r="O32" s="650"/>
      <c r="P32" s="650"/>
      <c r="Q32" s="650"/>
      <c r="R32" s="650"/>
      <c r="S32" s="650"/>
      <c r="T32" s="650"/>
      <c r="U32" s="650"/>
      <c r="V32" s="650"/>
      <c r="W32" s="650"/>
      <c r="X32" s="650"/>
      <c r="Y32" s="650"/>
      <c r="Z32" s="650"/>
      <c r="AA32" s="650"/>
      <c r="AB32" s="650"/>
      <c r="AC32" s="650"/>
      <c r="AD32" s="650"/>
    </row>
    <row r="33" spans="1:30" ht="54" customHeight="1">
      <c r="A33" s="650"/>
      <c r="B33" s="654"/>
      <c r="C33" s="660"/>
      <c r="D33" s="659" t="s">
        <v>871</v>
      </c>
      <c r="E33" s="657" t="s">
        <v>1151</v>
      </c>
      <c r="F33" s="662"/>
      <c r="G33" s="659" t="e">
        <f t="shared" si="0"/>
        <v>#REF!</v>
      </c>
      <c r="H33" s="659" t="e">
        <f>SUM(G30:G33)</f>
        <v>#REF!</v>
      </c>
      <c r="I33" s="663" t="e">
        <f>H33/8</f>
        <v>#REF!</v>
      </c>
      <c r="J33" s="659" t="e">
        <f>IF(I33&gt;=76%,4,IF(I33&gt;=51%,3,IF(I33&gt;=26%,2,IF(I33&lt;=25%,1,"-"))))</f>
        <v>#REF!</v>
      </c>
      <c r="K33" s="659"/>
      <c r="L33" s="650"/>
      <c r="M33" s="650"/>
      <c r="N33" s="650"/>
      <c r="O33" s="650"/>
      <c r="P33" s="650"/>
      <c r="Q33" s="650"/>
      <c r="R33" s="650"/>
      <c r="S33" s="650"/>
      <c r="T33" s="650"/>
      <c r="U33" s="650"/>
      <c r="V33" s="650"/>
      <c r="W33" s="650"/>
      <c r="X33" s="650"/>
      <c r="Y33" s="650"/>
      <c r="Z33" s="650"/>
      <c r="AA33" s="650"/>
      <c r="AB33" s="650"/>
      <c r="AC33" s="650"/>
      <c r="AD33" s="650"/>
    </row>
    <row r="34" spans="1:30" ht="54" customHeight="1">
      <c r="A34" s="650"/>
      <c r="B34" s="1485" t="s">
        <v>638</v>
      </c>
      <c r="C34" s="655" t="s">
        <v>1152</v>
      </c>
      <c r="D34" s="659" t="s">
        <v>882</v>
      </c>
      <c r="E34" s="657" t="s">
        <v>1153</v>
      </c>
      <c r="F34" s="658"/>
      <c r="G34" s="659" t="e">
        <f t="shared" si="0"/>
        <v>#REF!</v>
      </c>
      <c r="H34" s="659"/>
      <c r="I34" s="663"/>
      <c r="J34" s="659"/>
      <c r="K34" s="659"/>
      <c r="L34" s="650"/>
      <c r="M34" s="650"/>
      <c r="N34" s="650"/>
      <c r="O34" s="650"/>
      <c r="P34" s="650"/>
      <c r="Q34" s="650"/>
      <c r="R34" s="650"/>
      <c r="S34" s="650"/>
      <c r="T34" s="650"/>
      <c r="U34" s="650"/>
      <c r="V34" s="650"/>
      <c r="W34" s="650"/>
      <c r="X34" s="650"/>
      <c r="Y34" s="650"/>
      <c r="Z34" s="650"/>
      <c r="AA34" s="650"/>
      <c r="AB34" s="650"/>
      <c r="AC34" s="650"/>
      <c r="AD34" s="650"/>
    </row>
    <row r="35" spans="1:30" ht="54" customHeight="1">
      <c r="A35" s="650"/>
      <c r="B35" s="1486"/>
      <c r="C35" s="655"/>
      <c r="D35" s="659" t="s">
        <v>890</v>
      </c>
      <c r="E35" s="657" t="s">
        <v>1154</v>
      </c>
      <c r="F35" s="658"/>
      <c r="G35" s="659" t="e">
        <f t="shared" si="0"/>
        <v>#REF!</v>
      </c>
      <c r="H35" s="659"/>
      <c r="I35" s="663"/>
      <c r="J35" s="659"/>
      <c r="K35" s="659"/>
      <c r="L35" s="650"/>
      <c r="M35" s="650"/>
      <c r="N35" s="650"/>
      <c r="O35" s="650"/>
      <c r="P35" s="650"/>
      <c r="Q35" s="650"/>
      <c r="R35" s="650"/>
      <c r="S35" s="650"/>
      <c r="T35" s="650"/>
      <c r="U35" s="650"/>
      <c r="V35" s="650"/>
      <c r="W35" s="650"/>
      <c r="X35" s="650"/>
      <c r="Y35" s="650"/>
      <c r="Z35" s="650"/>
      <c r="AA35" s="650"/>
      <c r="AB35" s="650"/>
      <c r="AC35" s="650"/>
      <c r="AD35" s="650"/>
    </row>
    <row r="36" spans="1:30" ht="54" customHeight="1">
      <c r="A36" s="650"/>
      <c r="B36" s="1484"/>
      <c r="C36" s="660"/>
      <c r="D36" s="659" t="s">
        <v>897</v>
      </c>
      <c r="E36" s="657" t="s">
        <v>1155</v>
      </c>
      <c r="F36" s="662"/>
      <c r="G36" s="659" t="e">
        <f t="shared" si="0"/>
        <v>#REF!</v>
      </c>
      <c r="H36" s="659" t="e">
        <f>SUM(G34:G36)</f>
        <v>#REF!</v>
      </c>
      <c r="I36" s="663" t="e">
        <f>H36/6</f>
        <v>#REF!</v>
      </c>
      <c r="J36" s="659" t="e">
        <f>IF(I36&gt;=76%,4,IF(I36&gt;=51%,3,IF(I36&gt;=26%,2,IF(I36&lt;=25%,1,"-"))))</f>
        <v>#REF!</v>
      </c>
      <c r="K36" s="659"/>
      <c r="L36" s="650"/>
      <c r="M36" s="650"/>
      <c r="N36" s="650"/>
      <c r="O36" s="650"/>
      <c r="P36" s="650"/>
      <c r="Q36" s="650"/>
      <c r="R36" s="650"/>
      <c r="S36" s="650"/>
      <c r="T36" s="650"/>
      <c r="U36" s="650"/>
      <c r="V36" s="650"/>
      <c r="W36" s="650"/>
      <c r="X36" s="650"/>
      <c r="Y36" s="650"/>
      <c r="Z36" s="650"/>
      <c r="AA36" s="650"/>
      <c r="AB36" s="650"/>
      <c r="AC36" s="650"/>
      <c r="AD36" s="650"/>
    </row>
    <row r="37" spans="1:30" ht="54" customHeight="1">
      <c r="A37" s="650"/>
      <c r="B37" s="654" t="s">
        <v>917</v>
      </c>
      <c r="C37" s="655" t="s">
        <v>1156</v>
      </c>
      <c r="D37" s="659" t="s">
        <v>919</v>
      </c>
      <c r="E37" s="657" t="s">
        <v>1157</v>
      </c>
      <c r="F37" s="658"/>
      <c r="G37" s="659" t="e">
        <f t="shared" si="0"/>
        <v>#REF!</v>
      </c>
      <c r="H37" s="659"/>
      <c r="I37" s="663"/>
      <c r="J37" s="659"/>
      <c r="K37" s="659"/>
      <c r="L37" s="650"/>
      <c r="M37" s="650"/>
      <c r="N37" s="650"/>
      <c r="O37" s="650"/>
      <c r="P37" s="650"/>
      <c r="Q37" s="650"/>
      <c r="R37" s="650"/>
      <c r="S37" s="650"/>
      <c r="T37" s="650"/>
      <c r="U37" s="650"/>
      <c r="V37" s="650"/>
      <c r="W37" s="650"/>
      <c r="X37" s="650"/>
      <c r="Y37" s="650"/>
      <c r="Z37" s="650"/>
      <c r="AA37" s="650"/>
      <c r="AB37" s="650"/>
      <c r="AC37" s="650"/>
      <c r="AD37" s="650"/>
    </row>
    <row r="38" spans="1:30" ht="54" customHeight="1">
      <c r="A38" s="650"/>
      <c r="B38" s="654"/>
      <c r="C38" s="655"/>
      <c r="D38" s="659" t="s">
        <v>926</v>
      </c>
      <c r="E38" s="657" t="s">
        <v>1158</v>
      </c>
      <c r="F38" s="658"/>
      <c r="G38" s="659" t="e">
        <f t="shared" si="0"/>
        <v>#REF!</v>
      </c>
      <c r="H38" s="659"/>
      <c r="I38" s="663"/>
      <c r="J38" s="659"/>
      <c r="K38" s="659"/>
      <c r="L38" s="650"/>
      <c r="M38" s="650"/>
      <c r="N38" s="650"/>
      <c r="O38" s="650"/>
      <c r="P38" s="650"/>
      <c r="Q38" s="650"/>
      <c r="R38" s="650"/>
      <c r="S38" s="650"/>
      <c r="T38" s="650"/>
      <c r="U38" s="650"/>
      <c r="V38" s="650"/>
      <c r="W38" s="650"/>
      <c r="X38" s="650"/>
      <c r="Y38" s="650"/>
      <c r="Z38" s="650"/>
      <c r="AA38" s="650"/>
      <c r="AB38" s="650"/>
      <c r="AC38" s="650"/>
      <c r="AD38" s="650"/>
    </row>
    <row r="39" spans="1:30" ht="54" customHeight="1">
      <c r="A39" s="650"/>
      <c r="B39" s="654"/>
      <c r="C39" s="660"/>
      <c r="D39" s="659" t="s">
        <v>932</v>
      </c>
      <c r="E39" s="657" t="s">
        <v>1159</v>
      </c>
      <c r="F39" s="662"/>
      <c r="G39" s="659" t="e">
        <f t="shared" si="0"/>
        <v>#REF!</v>
      </c>
      <c r="H39" s="659" t="e">
        <f>SUM(G37:G39)</f>
        <v>#REF!</v>
      </c>
      <c r="I39" s="663" t="e">
        <f>H39/6</f>
        <v>#REF!</v>
      </c>
      <c r="J39" s="659" t="e">
        <f>IF(I39&gt;=76%,4,IF(I39&gt;=51%,3,IF(I39&gt;=26%,2,IF(I39&lt;=25%,1,"-"))))</f>
        <v>#REF!</v>
      </c>
      <c r="K39" s="659"/>
      <c r="L39" s="650"/>
      <c r="M39" s="650"/>
      <c r="N39" s="650"/>
      <c r="O39" s="650"/>
      <c r="P39" s="650"/>
      <c r="Q39" s="650"/>
      <c r="R39" s="650"/>
      <c r="S39" s="650"/>
      <c r="T39" s="650"/>
      <c r="U39" s="650"/>
      <c r="V39" s="650"/>
      <c r="W39" s="650"/>
      <c r="X39" s="650"/>
      <c r="Y39" s="650"/>
      <c r="Z39" s="650"/>
      <c r="AA39" s="650"/>
      <c r="AB39" s="650"/>
      <c r="AC39" s="650"/>
      <c r="AD39" s="650"/>
    </row>
    <row r="40" spans="1:30" ht="54" customHeight="1">
      <c r="A40" s="650"/>
      <c r="B40" s="654" t="s">
        <v>969</v>
      </c>
      <c r="C40" s="1483" t="s">
        <v>1160</v>
      </c>
      <c r="D40" s="659" t="s">
        <v>971</v>
      </c>
      <c r="E40" s="657" t="s">
        <v>1161</v>
      </c>
      <c r="F40" s="667"/>
      <c r="G40" s="659" t="e">
        <f t="shared" si="0"/>
        <v>#REF!</v>
      </c>
      <c r="H40" s="659"/>
      <c r="I40" s="663"/>
      <c r="J40" s="659"/>
      <c r="K40" s="659"/>
      <c r="L40" s="650"/>
      <c r="M40" s="650"/>
      <c r="N40" s="650"/>
      <c r="O40" s="650"/>
      <c r="P40" s="650"/>
      <c r="Q40" s="650"/>
      <c r="R40" s="650"/>
      <c r="S40" s="650"/>
      <c r="T40" s="650"/>
      <c r="U40" s="650"/>
      <c r="V40" s="650"/>
      <c r="W40" s="650"/>
      <c r="X40" s="650"/>
      <c r="Y40" s="650"/>
      <c r="Z40" s="650"/>
      <c r="AA40" s="650"/>
      <c r="AB40" s="650"/>
      <c r="AC40" s="650"/>
      <c r="AD40" s="650"/>
    </row>
    <row r="41" spans="1:30" ht="54" customHeight="1">
      <c r="A41" s="650"/>
      <c r="B41" s="654"/>
      <c r="C41" s="1486"/>
      <c r="D41" s="659" t="s">
        <v>978</v>
      </c>
      <c r="E41" s="657" t="s">
        <v>1162</v>
      </c>
      <c r="F41" s="667"/>
      <c r="G41" s="659" t="e">
        <f t="shared" si="0"/>
        <v>#REF!</v>
      </c>
      <c r="H41" s="659"/>
      <c r="I41" s="663"/>
      <c r="J41" s="659"/>
      <c r="K41" s="659"/>
      <c r="L41" s="650"/>
      <c r="M41" s="650"/>
      <c r="N41" s="650"/>
      <c r="O41" s="650"/>
      <c r="P41" s="650"/>
      <c r="Q41" s="650"/>
      <c r="R41" s="650"/>
      <c r="S41" s="650"/>
      <c r="T41" s="650"/>
      <c r="U41" s="650"/>
      <c r="V41" s="650"/>
      <c r="W41" s="650"/>
      <c r="X41" s="650"/>
      <c r="Y41" s="650"/>
      <c r="Z41" s="650"/>
      <c r="AA41" s="650"/>
      <c r="AB41" s="650"/>
      <c r="AC41" s="650"/>
      <c r="AD41" s="650"/>
    </row>
    <row r="42" spans="1:30" ht="54" customHeight="1">
      <c r="A42" s="650"/>
      <c r="B42" s="654"/>
      <c r="C42" s="1484"/>
      <c r="D42" s="659" t="s">
        <v>986</v>
      </c>
      <c r="E42" s="657" t="s">
        <v>1163</v>
      </c>
      <c r="F42" s="667"/>
      <c r="G42" s="659" t="e">
        <f t="shared" si="0"/>
        <v>#REF!</v>
      </c>
      <c r="H42" s="659"/>
      <c r="I42" s="663"/>
      <c r="J42" s="659"/>
      <c r="K42" s="659"/>
      <c r="L42" s="650"/>
      <c r="M42" s="650"/>
      <c r="N42" s="650"/>
      <c r="O42" s="650"/>
      <c r="P42" s="650"/>
      <c r="Q42" s="650"/>
      <c r="R42" s="650"/>
      <c r="S42" s="650"/>
      <c r="T42" s="650"/>
      <c r="U42" s="650"/>
      <c r="V42" s="650"/>
      <c r="W42" s="650"/>
      <c r="X42" s="650"/>
      <c r="Y42" s="650"/>
      <c r="Z42" s="650"/>
      <c r="AA42" s="650"/>
      <c r="AB42" s="650"/>
      <c r="AC42" s="650"/>
      <c r="AD42" s="650"/>
    </row>
    <row r="43" spans="1:30" ht="54" customHeight="1">
      <c r="A43" s="650"/>
      <c r="B43" s="654"/>
      <c r="C43" s="660"/>
      <c r="D43" s="664" t="s">
        <v>1164</v>
      </c>
      <c r="E43" s="668" t="s">
        <v>1165</v>
      </c>
      <c r="F43" s="667"/>
      <c r="G43" s="659" t="e">
        <f t="shared" si="0"/>
        <v>#REF!</v>
      </c>
      <c r="H43" s="659"/>
      <c r="I43" s="663"/>
      <c r="J43" s="659"/>
      <c r="K43" s="659"/>
      <c r="L43" s="650"/>
      <c r="M43" s="650"/>
      <c r="N43" s="650"/>
      <c r="O43" s="650"/>
      <c r="P43" s="650"/>
      <c r="Q43" s="650"/>
      <c r="R43" s="650"/>
      <c r="S43" s="650"/>
      <c r="T43" s="650"/>
      <c r="U43" s="650"/>
      <c r="V43" s="650"/>
      <c r="W43" s="650"/>
      <c r="X43" s="650"/>
      <c r="Y43" s="650"/>
      <c r="Z43" s="650"/>
      <c r="AA43" s="650"/>
      <c r="AB43" s="650"/>
      <c r="AC43" s="650"/>
      <c r="AD43" s="650"/>
    </row>
    <row r="44" spans="1:30" ht="54" customHeight="1">
      <c r="A44" s="650"/>
      <c r="B44" s="654"/>
      <c r="C44" s="660"/>
      <c r="D44" s="659" t="s">
        <v>1166</v>
      </c>
      <c r="E44" s="657" t="s">
        <v>1167</v>
      </c>
      <c r="F44" s="667"/>
      <c r="G44" s="659" t="e">
        <f t="shared" si="0"/>
        <v>#REF!</v>
      </c>
      <c r="H44" s="659"/>
      <c r="I44" s="663"/>
      <c r="J44" s="659"/>
      <c r="K44" s="659"/>
      <c r="L44" s="650"/>
      <c r="M44" s="650"/>
      <c r="N44" s="650"/>
      <c r="O44" s="650"/>
      <c r="P44" s="650"/>
      <c r="Q44" s="650"/>
      <c r="R44" s="650"/>
      <c r="S44" s="650"/>
      <c r="T44" s="650"/>
      <c r="U44" s="650"/>
      <c r="V44" s="650"/>
      <c r="W44" s="650"/>
      <c r="X44" s="650"/>
      <c r="Y44" s="650"/>
      <c r="Z44" s="650"/>
      <c r="AA44" s="650"/>
      <c r="AB44" s="650"/>
      <c r="AC44" s="650"/>
      <c r="AD44" s="650"/>
    </row>
    <row r="45" spans="1:30" ht="54" customHeight="1">
      <c r="A45" s="650"/>
      <c r="B45" s="654"/>
      <c r="C45" s="660"/>
      <c r="D45" s="659" t="s">
        <v>1168</v>
      </c>
      <c r="E45" s="657" t="s">
        <v>1169</v>
      </c>
      <c r="F45" s="667"/>
      <c r="G45" s="659" t="e">
        <f t="shared" si="0"/>
        <v>#REF!</v>
      </c>
      <c r="H45" s="659"/>
      <c r="I45" s="663"/>
      <c r="J45" s="659"/>
      <c r="K45" s="659"/>
      <c r="L45" s="650"/>
      <c r="M45" s="650"/>
      <c r="N45" s="650"/>
      <c r="O45" s="650"/>
      <c r="P45" s="650"/>
      <c r="Q45" s="650"/>
      <c r="R45" s="650"/>
      <c r="S45" s="650"/>
      <c r="T45" s="650"/>
      <c r="U45" s="650"/>
      <c r="V45" s="650"/>
      <c r="W45" s="650"/>
      <c r="X45" s="650"/>
      <c r="Y45" s="650"/>
      <c r="Z45" s="650"/>
      <c r="AA45" s="650"/>
      <c r="AB45" s="650"/>
      <c r="AC45" s="650"/>
      <c r="AD45" s="650"/>
    </row>
    <row r="46" spans="1:30" ht="54" customHeight="1">
      <c r="A46" s="650"/>
      <c r="B46" s="654"/>
      <c r="C46" s="660"/>
      <c r="D46" s="659" t="s">
        <v>1170</v>
      </c>
      <c r="E46" s="657" t="s">
        <v>1171</v>
      </c>
      <c r="F46" s="667"/>
      <c r="G46" s="659" t="e">
        <f t="shared" si="0"/>
        <v>#REF!</v>
      </c>
      <c r="H46" s="659" t="e">
        <f>SUM(G40:G46)</f>
        <v>#REF!</v>
      </c>
      <c r="I46" s="663" t="e">
        <f>H46/14</f>
        <v>#REF!</v>
      </c>
      <c r="J46" s="659" t="e">
        <f>IF(I46&gt;=76%,4,IF(I46&gt;=51%,3,IF(I46&gt;=26%,2,IF(I46&lt;=25%,1,"-"))))</f>
        <v>#REF!</v>
      </c>
      <c r="K46" s="659"/>
      <c r="L46" s="650"/>
      <c r="M46" s="650"/>
      <c r="N46" s="650"/>
      <c r="O46" s="650"/>
      <c r="P46" s="650"/>
      <c r="Q46" s="650"/>
      <c r="R46" s="650"/>
      <c r="S46" s="650"/>
      <c r="T46" s="650"/>
      <c r="U46" s="650"/>
      <c r="V46" s="650"/>
      <c r="W46" s="650"/>
      <c r="X46" s="650"/>
      <c r="Y46" s="650"/>
      <c r="Z46" s="650"/>
      <c r="AA46" s="650"/>
      <c r="AB46" s="650"/>
      <c r="AC46" s="650"/>
      <c r="AD46" s="650"/>
    </row>
    <row r="47" spans="1:30" ht="54" customHeight="1">
      <c r="A47" s="650"/>
      <c r="B47" s="654" t="s">
        <v>992</v>
      </c>
      <c r="C47" s="1483" t="s">
        <v>1172</v>
      </c>
      <c r="D47" s="659" t="s">
        <v>994</v>
      </c>
      <c r="E47" s="657" t="s">
        <v>1173</v>
      </c>
      <c r="F47" s="658"/>
      <c r="G47" s="659" t="e">
        <f t="shared" si="0"/>
        <v>#REF!</v>
      </c>
      <c r="H47" s="659"/>
      <c r="I47" s="663"/>
      <c r="J47" s="659"/>
      <c r="K47" s="659"/>
      <c r="L47" s="650"/>
      <c r="M47" s="650"/>
      <c r="N47" s="650"/>
      <c r="O47" s="650"/>
      <c r="P47" s="650"/>
      <c r="Q47" s="650"/>
      <c r="R47" s="650"/>
      <c r="S47" s="650"/>
      <c r="T47" s="650"/>
      <c r="U47" s="650"/>
      <c r="V47" s="650"/>
      <c r="W47" s="650"/>
      <c r="X47" s="650"/>
      <c r="Y47" s="650"/>
      <c r="Z47" s="650"/>
      <c r="AA47" s="650"/>
      <c r="AB47" s="650"/>
      <c r="AC47" s="650"/>
      <c r="AD47" s="650"/>
    </row>
    <row r="48" spans="1:30" ht="54" customHeight="1">
      <c r="A48" s="650"/>
      <c r="B48" s="654"/>
      <c r="C48" s="1484"/>
      <c r="D48" s="659" t="s">
        <v>1001</v>
      </c>
      <c r="E48" s="657" t="s">
        <v>1174</v>
      </c>
      <c r="F48" s="658"/>
      <c r="G48" s="659" t="e">
        <f t="shared" si="0"/>
        <v>#REF!</v>
      </c>
      <c r="H48" s="659"/>
      <c r="I48" s="663"/>
      <c r="J48" s="659"/>
      <c r="K48" s="659"/>
      <c r="L48" s="650"/>
      <c r="M48" s="650"/>
      <c r="N48" s="650"/>
      <c r="O48" s="650"/>
      <c r="P48" s="650"/>
      <c r="Q48" s="650"/>
      <c r="R48" s="650"/>
      <c r="S48" s="650"/>
      <c r="T48" s="650"/>
      <c r="U48" s="650"/>
      <c r="V48" s="650"/>
      <c r="W48" s="650"/>
      <c r="X48" s="650"/>
      <c r="Y48" s="650"/>
      <c r="Z48" s="650"/>
      <c r="AA48" s="650"/>
      <c r="AB48" s="650"/>
      <c r="AC48" s="650"/>
      <c r="AD48" s="650"/>
    </row>
    <row r="49" spans="1:30" ht="54" customHeight="1">
      <c r="A49" s="650"/>
      <c r="B49" s="654"/>
      <c r="C49" s="655"/>
      <c r="D49" s="659" t="s">
        <v>1006</v>
      </c>
      <c r="E49" s="657" t="s">
        <v>1175</v>
      </c>
      <c r="F49" s="658"/>
      <c r="G49" s="659" t="e">
        <f t="shared" si="0"/>
        <v>#REF!</v>
      </c>
      <c r="H49" s="659"/>
      <c r="I49" s="663"/>
      <c r="J49" s="659"/>
      <c r="K49" s="659"/>
      <c r="L49" s="650"/>
      <c r="M49" s="650"/>
      <c r="N49" s="650"/>
      <c r="O49" s="650"/>
      <c r="P49" s="650"/>
      <c r="Q49" s="650"/>
      <c r="R49" s="650"/>
      <c r="S49" s="650"/>
      <c r="T49" s="650"/>
      <c r="U49" s="650"/>
      <c r="V49" s="650"/>
      <c r="W49" s="650"/>
      <c r="X49" s="650"/>
      <c r="Y49" s="650"/>
      <c r="Z49" s="650"/>
      <c r="AA49" s="650"/>
      <c r="AB49" s="650"/>
      <c r="AC49" s="650"/>
      <c r="AD49" s="650"/>
    </row>
    <row r="50" spans="1:30" ht="54" customHeight="1">
      <c r="A50" s="650"/>
      <c r="B50" s="654"/>
      <c r="C50" s="655"/>
      <c r="D50" s="659" t="s">
        <v>1176</v>
      </c>
      <c r="E50" s="657" t="s">
        <v>1177</v>
      </c>
      <c r="F50" s="658"/>
      <c r="G50" s="659" t="e">
        <f t="shared" si="0"/>
        <v>#REF!</v>
      </c>
      <c r="H50" s="659"/>
      <c r="I50" s="663"/>
      <c r="J50" s="659"/>
      <c r="K50" s="659"/>
      <c r="L50" s="650"/>
      <c r="M50" s="650"/>
      <c r="N50" s="650"/>
      <c r="O50" s="650"/>
      <c r="P50" s="650"/>
      <c r="Q50" s="650"/>
      <c r="R50" s="650"/>
      <c r="S50" s="650"/>
      <c r="T50" s="650"/>
      <c r="U50" s="650"/>
      <c r="V50" s="650"/>
      <c r="W50" s="650"/>
      <c r="X50" s="650"/>
      <c r="Y50" s="650"/>
      <c r="Z50" s="650"/>
      <c r="AA50" s="650"/>
      <c r="AB50" s="650"/>
      <c r="AC50" s="650"/>
      <c r="AD50" s="650"/>
    </row>
    <row r="51" spans="1:30" ht="54" customHeight="1">
      <c r="A51" s="650"/>
      <c r="B51" s="654"/>
      <c r="C51" s="655"/>
      <c r="D51" s="659" t="s">
        <v>1178</v>
      </c>
      <c r="E51" s="657" t="s">
        <v>1179</v>
      </c>
      <c r="F51" s="662"/>
      <c r="G51" s="659" t="e">
        <f t="shared" si="0"/>
        <v>#REF!</v>
      </c>
      <c r="H51" s="659"/>
      <c r="I51" s="663"/>
      <c r="J51" s="659"/>
      <c r="K51" s="659"/>
      <c r="L51" s="650"/>
      <c r="M51" s="650"/>
      <c r="N51" s="650"/>
      <c r="O51" s="650"/>
      <c r="P51" s="650"/>
      <c r="Q51" s="650"/>
      <c r="R51" s="650"/>
      <c r="S51" s="650"/>
      <c r="T51" s="650"/>
      <c r="U51" s="650"/>
      <c r="V51" s="650"/>
      <c r="W51" s="650"/>
      <c r="X51" s="650"/>
      <c r="Y51" s="650"/>
      <c r="Z51" s="650"/>
      <c r="AA51" s="650"/>
      <c r="AB51" s="650"/>
      <c r="AC51" s="650"/>
      <c r="AD51" s="650"/>
    </row>
    <row r="52" spans="1:30" ht="54" customHeight="1">
      <c r="A52" s="650"/>
      <c r="B52" s="654"/>
      <c r="C52" s="655"/>
      <c r="D52" s="659" t="s">
        <v>1180</v>
      </c>
      <c r="E52" s="657" t="s">
        <v>1181</v>
      </c>
      <c r="F52" s="662"/>
      <c r="G52" s="659" t="e">
        <f t="shared" si="0"/>
        <v>#REF!</v>
      </c>
      <c r="H52" s="659" t="e">
        <f>SUM(G46:G52)</f>
        <v>#REF!</v>
      </c>
      <c r="I52" s="663" t="e">
        <f>H52/14</f>
        <v>#REF!</v>
      </c>
      <c r="J52" s="659" t="e">
        <f>IF(I52&gt;=76%,4,IF(I52&gt;=51%,3,IF(I52&gt;=26%,2,IF(I52&lt;=25%,1,"-"))))</f>
        <v>#REF!</v>
      </c>
      <c r="K52" s="659"/>
      <c r="L52" s="650"/>
      <c r="M52" s="650"/>
      <c r="N52" s="650"/>
      <c r="O52" s="650"/>
      <c r="P52" s="650"/>
      <c r="Q52" s="650"/>
      <c r="R52" s="650"/>
      <c r="S52" s="650"/>
      <c r="T52" s="650"/>
      <c r="U52" s="650"/>
      <c r="V52" s="650"/>
      <c r="W52" s="650"/>
      <c r="X52" s="650"/>
      <c r="Y52" s="650"/>
      <c r="Z52" s="650"/>
      <c r="AA52" s="650"/>
      <c r="AB52" s="650"/>
      <c r="AC52" s="650"/>
      <c r="AD52" s="650"/>
    </row>
    <row r="53" spans="1:30" ht="54" customHeight="1">
      <c r="A53" s="650"/>
      <c r="B53" s="654" t="s">
        <v>1012</v>
      </c>
      <c r="C53" s="655" t="s">
        <v>1182</v>
      </c>
      <c r="D53" s="659" t="s">
        <v>1014</v>
      </c>
      <c r="E53" s="657" t="s">
        <v>1183</v>
      </c>
      <c r="F53" s="667"/>
      <c r="G53" s="659" t="e">
        <f t="shared" si="0"/>
        <v>#REF!</v>
      </c>
      <c r="H53" s="659"/>
      <c r="I53" s="663"/>
      <c r="J53" s="659"/>
      <c r="K53" s="659"/>
      <c r="L53" s="650"/>
      <c r="M53" s="650"/>
      <c r="N53" s="650"/>
      <c r="O53" s="650"/>
      <c r="P53" s="650"/>
      <c r="Q53" s="650"/>
      <c r="R53" s="650"/>
      <c r="S53" s="650"/>
      <c r="T53" s="650"/>
      <c r="U53" s="650"/>
      <c r="V53" s="650"/>
      <c r="W53" s="650"/>
      <c r="X53" s="650"/>
      <c r="Y53" s="650"/>
      <c r="Z53" s="650"/>
      <c r="AA53" s="650"/>
      <c r="AB53" s="650"/>
      <c r="AC53" s="650"/>
      <c r="AD53" s="650"/>
    </row>
    <row r="54" spans="1:30" ht="54" customHeight="1">
      <c r="A54" s="650"/>
      <c r="B54" s="654"/>
      <c r="C54" s="660"/>
      <c r="D54" s="659" t="s">
        <v>1021</v>
      </c>
      <c r="E54" s="657" t="s">
        <v>1184</v>
      </c>
      <c r="F54" s="665"/>
      <c r="G54" s="659" t="e">
        <f t="shared" si="0"/>
        <v>#REF!</v>
      </c>
      <c r="H54" s="659"/>
      <c r="I54" s="663"/>
      <c r="J54" s="659"/>
      <c r="K54" s="659"/>
      <c r="L54" s="650"/>
      <c r="M54" s="650"/>
      <c r="N54" s="650"/>
      <c r="O54" s="650"/>
      <c r="P54" s="650"/>
      <c r="Q54" s="650"/>
      <c r="R54" s="650"/>
      <c r="S54" s="650"/>
      <c r="T54" s="650"/>
      <c r="U54" s="650"/>
      <c r="V54" s="650"/>
      <c r="W54" s="650"/>
      <c r="X54" s="650"/>
      <c r="Y54" s="650"/>
      <c r="Z54" s="650"/>
      <c r="AA54" s="650"/>
      <c r="AB54" s="650"/>
      <c r="AC54" s="650"/>
      <c r="AD54" s="650"/>
    </row>
    <row r="55" spans="1:30" ht="54" customHeight="1">
      <c r="A55" s="650"/>
      <c r="B55" s="654"/>
      <c r="C55" s="660"/>
      <c r="D55" s="659" t="s">
        <v>1026</v>
      </c>
      <c r="E55" s="657" t="s">
        <v>1185</v>
      </c>
      <c r="F55" s="658"/>
      <c r="G55" s="659" t="e">
        <f t="shared" si="0"/>
        <v>#REF!</v>
      </c>
      <c r="H55" s="659"/>
      <c r="I55" s="663"/>
      <c r="J55" s="659"/>
      <c r="K55" s="659"/>
      <c r="L55" s="650"/>
      <c r="M55" s="650"/>
      <c r="N55" s="650"/>
      <c r="O55" s="650"/>
      <c r="P55" s="650"/>
      <c r="Q55" s="650"/>
      <c r="R55" s="650"/>
      <c r="S55" s="650"/>
      <c r="T55" s="650"/>
      <c r="U55" s="650"/>
      <c r="V55" s="650"/>
      <c r="W55" s="650"/>
      <c r="X55" s="650"/>
      <c r="Y55" s="650"/>
      <c r="Z55" s="650"/>
      <c r="AA55" s="650"/>
      <c r="AB55" s="650"/>
      <c r="AC55" s="650"/>
      <c r="AD55" s="650"/>
    </row>
    <row r="56" spans="1:30" ht="54" customHeight="1">
      <c r="A56" s="650"/>
      <c r="B56" s="654"/>
      <c r="C56" s="660"/>
      <c r="D56" s="659" t="s">
        <v>1186</v>
      </c>
      <c r="E56" s="657" t="s">
        <v>1187</v>
      </c>
      <c r="F56" s="662"/>
      <c r="G56" s="659" t="e">
        <f t="shared" si="0"/>
        <v>#REF!</v>
      </c>
      <c r="H56" s="659" t="e">
        <f>SUM(G53:G56)</f>
        <v>#REF!</v>
      </c>
      <c r="I56" s="663" t="e">
        <f>H56/8</f>
        <v>#REF!</v>
      </c>
      <c r="J56" s="659" t="e">
        <f>IF(I56&gt;=76%,4,IF(I56&gt;=51%,3,IF(I56&gt;=26%,2,IF(I56&lt;=25%,1,"-"))))</f>
        <v>#REF!</v>
      </c>
      <c r="K56" s="659"/>
      <c r="L56" s="650"/>
      <c r="M56" s="650"/>
      <c r="N56" s="650"/>
      <c r="O56" s="650"/>
      <c r="P56" s="650"/>
      <c r="Q56" s="650"/>
      <c r="R56" s="650"/>
      <c r="S56" s="650"/>
      <c r="T56" s="650"/>
      <c r="U56" s="650"/>
      <c r="V56" s="650"/>
      <c r="W56" s="650"/>
      <c r="X56" s="650"/>
      <c r="Y56" s="650"/>
      <c r="Z56" s="650"/>
      <c r="AA56" s="650"/>
      <c r="AB56" s="650"/>
      <c r="AC56" s="650"/>
      <c r="AD56" s="650"/>
    </row>
    <row r="57" spans="1:30" ht="54" customHeight="1">
      <c r="A57" s="650"/>
      <c r="B57" s="654" t="s">
        <v>1032</v>
      </c>
      <c r="C57" s="669" t="s">
        <v>1188</v>
      </c>
      <c r="D57" s="659" t="s">
        <v>1034</v>
      </c>
      <c r="E57" s="657" t="s">
        <v>1189</v>
      </c>
      <c r="F57" s="658"/>
      <c r="G57" s="659" t="e">
        <f t="shared" si="0"/>
        <v>#REF!</v>
      </c>
      <c r="H57" s="659"/>
      <c r="I57" s="663"/>
      <c r="J57" s="659"/>
      <c r="K57" s="659"/>
      <c r="L57" s="650"/>
      <c r="M57" s="650"/>
      <c r="N57" s="650"/>
      <c r="O57" s="650"/>
      <c r="P57" s="650"/>
      <c r="Q57" s="650"/>
      <c r="R57" s="650"/>
      <c r="S57" s="650"/>
      <c r="T57" s="650"/>
      <c r="U57" s="650"/>
      <c r="V57" s="650"/>
      <c r="W57" s="650"/>
      <c r="X57" s="650"/>
      <c r="Y57" s="650"/>
      <c r="Z57" s="650"/>
      <c r="AA57" s="650"/>
      <c r="AB57" s="650"/>
      <c r="AC57" s="650"/>
      <c r="AD57" s="650"/>
    </row>
    <row r="58" spans="1:30" ht="54" customHeight="1">
      <c r="A58" s="650"/>
      <c r="B58" s="654"/>
      <c r="C58" s="660"/>
      <c r="D58" s="659" t="s">
        <v>1039</v>
      </c>
      <c r="E58" s="657" t="s">
        <v>1190</v>
      </c>
      <c r="F58" s="658"/>
      <c r="G58" s="659" t="e">
        <f t="shared" si="0"/>
        <v>#REF!</v>
      </c>
      <c r="H58" s="659"/>
      <c r="I58" s="663"/>
      <c r="J58" s="659"/>
      <c r="K58" s="659"/>
      <c r="L58" s="650"/>
      <c r="M58" s="650"/>
      <c r="N58" s="650"/>
      <c r="O58" s="650"/>
      <c r="P58" s="650"/>
      <c r="Q58" s="650"/>
      <c r="R58" s="650"/>
      <c r="S58" s="650"/>
      <c r="T58" s="650"/>
      <c r="U58" s="650"/>
      <c r="V58" s="650"/>
      <c r="W58" s="650"/>
      <c r="X58" s="650"/>
      <c r="Y58" s="650"/>
      <c r="Z58" s="650"/>
      <c r="AA58" s="650"/>
      <c r="AB58" s="650"/>
      <c r="AC58" s="650"/>
      <c r="AD58" s="650"/>
    </row>
    <row r="59" spans="1:30" ht="54" customHeight="1">
      <c r="A59" s="650"/>
      <c r="B59" s="654"/>
      <c r="C59" s="660"/>
      <c r="D59" s="659" t="s">
        <v>1045</v>
      </c>
      <c r="E59" s="657" t="s">
        <v>1191</v>
      </c>
      <c r="F59" s="658"/>
      <c r="G59" s="659" t="e">
        <f t="shared" si="0"/>
        <v>#REF!</v>
      </c>
      <c r="H59" s="659"/>
      <c r="I59" s="663"/>
      <c r="J59" s="659"/>
      <c r="K59" s="659"/>
      <c r="L59" s="650"/>
      <c r="M59" s="650"/>
      <c r="N59" s="650"/>
      <c r="O59" s="650"/>
      <c r="P59" s="650"/>
      <c r="Q59" s="650"/>
      <c r="R59" s="650"/>
      <c r="S59" s="650"/>
      <c r="T59" s="650"/>
      <c r="U59" s="650"/>
      <c r="V59" s="650"/>
      <c r="W59" s="650"/>
      <c r="X59" s="650"/>
      <c r="Y59" s="650"/>
      <c r="Z59" s="650"/>
      <c r="AA59" s="650"/>
      <c r="AB59" s="650"/>
      <c r="AC59" s="650"/>
      <c r="AD59" s="650"/>
    </row>
    <row r="60" spans="1:30" ht="54" customHeight="1">
      <c r="A60" s="650"/>
      <c r="B60" s="654"/>
      <c r="C60" s="660"/>
      <c r="D60" s="659" t="s">
        <v>1050</v>
      </c>
      <c r="E60" s="657" t="s">
        <v>1192</v>
      </c>
      <c r="F60" s="662"/>
      <c r="G60" s="659" t="e">
        <f t="shared" si="0"/>
        <v>#REF!</v>
      </c>
      <c r="H60" s="659" t="e">
        <f>SUM(G57:G60)</f>
        <v>#REF!</v>
      </c>
      <c r="I60" s="663" t="e">
        <f>H60/8</f>
        <v>#REF!</v>
      </c>
      <c r="J60" s="659" t="e">
        <f>IF(I60&gt;=76%,4,IF(I60&gt;=51%,3,IF(I60&gt;=26%,2,IF(I60&lt;=25%,1,"-"))))</f>
        <v>#REF!</v>
      </c>
      <c r="K60" s="659"/>
      <c r="L60" s="650"/>
      <c r="M60" s="650"/>
      <c r="N60" s="650"/>
      <c r="O60" s="650"/>
      <c r="P60" s="650"/>
      <c r="Q60" s="650"/>
      <c r="R60" s="650"/>
      <c r="S60" s="650"/>
      <c r="T60" s="650"/>
      <c r="U60" s="650"/>
      <c r="V60" s="650"/>
      <c r="W60" s="650"/>
      <c r="X60" s="650"/>
      <c r="Y60" s="650"/>
      <c r="Z60" s="650"/>
      <c r="AA60" s="650"/>
      <c r="AB60" s="650"/>
      <c r="AC60" s="650"/>
      <c r="AD60" s="650"/>
    </row>
    <row r="61" spans="1:30" ht="54" customHeight="1">
      <c r="A61" s="650"/>
      <c r="B61" s="654" t="s">
        <v>1193</v>
      </c>
      <c r="C61" s="655" t="s">
        <v>1194</v>
      </c>
      <c r="D61" s="659" t="s">
        <v>1195</v>
      </c>
      <c r="E61" s="657" t="s">
        <v>1196</v>
      </c>
      <c r="F61" s="658"/>
      <c r="G61" s="659" t="e">
        <f t="shared" si="0"/>
        <v>#REF!</v>
      </c>
      <c r="H61" s="659"/>
      <c r="I61" s="663"/>
      <c r="J61" s="659"/>
      <c r="K61" s="659"/>
      <c r="L61" s="650"/>
      <c r="M61" s="650"/>
      <c r="N61" s="650"/>
      <c r="O61" s="650"/>
      <c r="P61" s="650"/>
      <c r="Q61" s="650"/>
      <c r="R61" s="650"/>
      <c r="S61" s="650"/>
      <c r="T61" s="650"/>
      <c r="U61" s="650"/>
      <c r="V61" s="650"/>
      <c r="W61" s="650"/>
      <c r="X61" s="650"/>
      <c r="Y61" s="650"/>
      <c r="Z61" s="650"/>
      <c r="AA61" s="650"/>
      <c r="AB61" s="650"/>
      <c r="AC61" s="650"/>
      <c r="AD61" s="650"/>
    </row>
    <row r="62" spans="1:30" ht="54" customHeight="1">
      <c r="A62" s="650"/>
      <c r="B62" s="670"/>
      <c r="C62" s="655"/>
      <c r="D62" s="659" t="s">
        <v>1197</v>
      </c>
      <c r="E62" s="657" t="s">
        <v>1198</v>
      </c>
      <c r="F62" s="658"/>
      <c r="G62" s="659" t="e">
        <f t="shared" si="0"/>
        <v>#REF!</v>
      </c>
      <c r="H62" s="659"/>
      <c r="I62" s="663"/>
      <c r="J62" s="659"/>
      <c r="K62" s="659"/>
      <c r="L62" s="650"/>
      <c r="M62" s="650"/>
      <c r="N62" s="650"/>
      <c r="O62" s="650"/>
      <c r="P62" s="650"/>
      <c r="Q62" s="650"/>
      <c r="R62" s="650"/>
      <c r="S62" s="650"/>
      <c r="T62" s="650"/>
      <c r="U62" s="650"/>
      <c r="V62" s="650"/>
      <c r="W62" s="650"/>
      <c r="X62" s="650"/>
      <c r="Y62" s="650"/>
      <c r="Z62" s="650"/>
      <c r="AA62" s="650"/>
      <c r="AB62" s="650"/>
      <c r="AC62" s="650"/>
      <c r="AD62" s="650"/>
    </row>
    <row r="63" spans="1:30" ht="54" customHeight="1">
      <c r="A63" s="650"/>
      <c r="B63" s="670"/>
      <c r="C63" s="655"/>
      <c r="D63" s="659" t="s">
        <v>1199</v>
      </c>
      <c r="E63" s="657" t="s">
        <v>1200</v>
      </c>
      <c r="F63" s="658"/>
      <c r="G63" s="659" t="e">
        <f t="shared" si="0"/>
        <v>#REF!</v>
      </c>
      <c r="H63" s="659"/>
      <c r="I63" s="663"/>
      <c r="J63" s="659"/>
      <c r="K63" s="659"/>
      <c r="L63" s="650"/>
      <c r="M63" s="650"/>
      <c r="N63" s="650"/>
      <c r="O63" s="650"/>
      <c r="P63" s="650"/>
      <c r="Q63" s="650"/>
      <c r="R63" s="650"/>
      <c r="S63" s="650"/>
      <c r="T63" s="650"/>
      <c r="U63" s="650"/>
      <c r="V63" s="650"/>
      <c r="W63" s="650"/>
      <c r="X63" s="650"/>
      <c r="Y63" s="650"/>
      <c r="Z63" s="650"/>
      <c r="AA63" s="650"/>
      <c r="AB63" s="650"/>
      <c r="AC63" s="650"/>
      <c r="AD63" s="650"/>
    </row>
    <row r="64" spans="1:30" ht="54" customHeight="1">
      <c r="A64" s="650"/>
      <c r="B64" s="670"/>
      <c r="C64" s="655"/>
      <c r="D64" s="659" t="s">
        <v>1201</v>
      </c>
      <c r="E64" s="657" t="s">
        <v>1202</v>
      </c>
      <c r="F64" s="662"/>
      <c r="G64" s="659" t="e">
        <f t="shared" si="0"/>
        <v>#REF!</v>
      </c>
      <c r="H64" s="659" t="e">
        <f>SUM(G61:G64)</f>
        <v>#REF!</v>
      </c>
      <c r="I64" s="663" t="e">
        <f>H64/8</f>
        <v>#REF!</v>
      </c>
      <c r="J64" s="659" t="e">
        <f>IF(I64&gt;=76%,4,IF(I64&gt;=51%,3,IF(I64&gt;=26%,2,IF(I64&lt;=25%,1,"-"))))</f>
        <v>#REF!</v>
      </c>
      <c r="K64" s="659"/>
      <c r="L64" s="650"/>
      <c r="M64" s="650"/>
      <c r="N64" s="650"/>
      <c r="O64" s="650"/>
      <c r="P64" s="650"/>
      <c r="Q64" s="650"/>
      <c r="R64" s="650"/>
      <c r="S64" s="650"/>
      <c r="T64" s="650"/>
      <c r="U64" s="650"/>
      <c r="V64" s="650"/>
      <c r="W64" s="650"/>
      <c r="X64" s="650"/>
      <c r="Y64" s="650"/>
      <c r="Z64" s="650"/>
      <c r="AA64" s="650"/>
      <c r="AB64" s="650"/>
      <c r="AC64" s="650"/>
      <c r="AD64" s="650"/>
    </row>
    <row r="65" spans="1:30" ht="54" customHeight="1">
      <c r="A65" s="650"/>
      <c r="B65" s="654" t="s">
        <v>1203</v>
      </c>
      <c r="C65" s="1483" t="s">
        <v>1204</v>
      </c>
      <c r="D65" s="659" t="s">
        <v>1205</v>
      </c>
      <c r="E65" s="657" t="s">
        <v>1206</v>
      </c>
      <c r="F65" s="658"/>
      <c r="G65" s="659" t="e">
        <f t="shared" si="0"/>
        <v>#REF!</v>
      </c>
      <c r="H65" s="659"/>
      <c r="I65" s="663"/>
      <c r="J65" s="659"/>
      <c r="K65" s="659"/>
      <c r="L65" s="650"/>
      <c r="M65" s="650"/>
      <c r="N65" s="650"/>
      <c r="O65" s="650"/>
      <c r="P65" s="650"/>
      <c r="Q65" s="650"/>
      <c r="R65" s="650"/>
      <c r="S65" s="650"/>
      <c r="T65" s="650"/>
      <c r="U65" s="650"/>
      <c r="V65" s="650"/>
      <c r="W65" s="650"/>
      <c r="X65" s="650"/>
      <c r="Y65" s="650"/>
      <c r="Z65" s="650"/>
      <c r="AA65" s="650"/>
      <c r="AB65" s="650"/>
      <c r="AC65" s="650"/>
      <c r="AD65" s="650"/>
    </row>
    <row r="66" spans="1:30" ht="54" customHeight="1">
      <c r="A66" s="650"/>
      <c r="B66" s="654"/>
      <c r="C66" s="1484"/>
      <c r="D66" s="659" t="s">
        <v>1207</v>
      </c>
      <c r="E66" s="657" t="s">
        <v>1208</v>
      </c>
      <c r="F66" s="658"/>
      <c r="G66" s="659" t="e">
        <f t="shared" si="0"/>
        <v>#REF!</v>
      </c>
      <c r="H66" s="659"/>
      <c r="I66" s="663"/>
      <c r="J66" s="659"/>
      <c r="K66" s="659"/>
      <c r="L66" s="650"/>
      <c r="M66" s="650"/>
      <c r="N66" s="650"/>
      <c r="O66" s="650"/>
      <c r="P66" s="650"/>
      <c r="Q66" s="650"/>
      <c r="R66" s="650"/>
      <c r="S66" s="650"/>
      <c r="T66" s="650"/>
      <c r="U66" s="650"/>
      <c r="V66" s="650"/>
      <c r="W66" s="650"/>
      <c r="X66" s="650"/>
      <c r="Y66" s="650"/>
      <c r="Z66" s="650"/>
      <c r="AA66" s="650"/>
      <c r="AB66" s="650"/>
      <c r="AC66" s="650"/>
      <c r="AD66" s="650"/>
    </row>
    <row r="67" spans="1:30" ht="54" customHeight="1">
      <c r="A67" s="650"/>
      <c r="B67" s="654"/>
      <c r="C67" s="660"/>
      <c r="D67" s="659" t="s">
        <v>1209</v>
      </c>
      <c r="E67" s="657" t="s">
        <v>1210</v>
      </c>
      <c r="F67" s="658"/>
      <c r="G67" s="659" t="e">
        <f t="shared" si="0"/>
        <v>#REF!</v>
      </c>
      <c r="H67" s="659"/>
      <c r="I67" s="663"/>
      <c r="J67" s="659"/>
      <c r="K67" s="659"/>
      <c r="L67" s="650"/>
      <c r="M67" s="650"/>
      <c r="N67" s="650"/>
      <c r="O67" s="650"/>
      <c r="P67" s="650"/>
      <c r="Q67" s="650"/>
      <c r="R67" s="650"/>
      <c r="S67" s="650"/>
      <c r="T67" s="650"/>
      <c r="U67" s="650"/>
      <c r="V67" s="650"/>
      <c r="W67" s="650"/>
      <c r="X67" s="650"/>
      <c r="Y67" s="650"/>
      <c r="Z67" s="650"/>
      <c r="AA67" s="650"/>
      <c r="AB67" s="650"/>
      <c r="AC67" s="650"/>
      <c r="AD67" s="650"/>
    </row>
    <row r="68" spans="1:30" ht="54" customHeight="1">
      <c r="A68" s="650"/>
      <c r="B68" s="654"/>
      <c r="C68" s="660"/>
      <c r="D68" s="659" t="s">
        <v>1211</v>
      </c>
      <c r="E68" s="657" t="s">
        <v>1212</v>
      </c>
      <c r="F68" s="658"/>
      <c r="G68" s="659" t="e">
        <f t="shared" si="0"/>
        <v>#REF!</v>
      </c>
      <c r="H68" s="659"/>
      <c r="I68" s="663"/>
      <c r="J68" s="659"/>
      <c r="K68" s="659"/>
      <c r="L68" s="650"/>
      <c r="M68" s="650"/>
      <c r="N68" s="650"/>
      <c r="O68" s="650"/>
      <c r="P68" s="650"/>
      <c r="Q68" s="650"/>
      <c r="R68" s="650"/>
      <c r="S68" s="650"/>
      <c r="T68" s="650"/>
      <c r="U68" s="650"/>
      <c r="V68" s="650"/>
      <c r="W68" s="650"/>
      <c r="X68" s="650"/>
      <c r="Y68" s="650"/>
      <c r="Z68" s="650"/>
      <c r="AA68" s="650"/>
      <c r="AB68" s="650"/>
      <c r="AC68" s="650"/>
      <c r="AD68" s="650"/>
    </row>
    <row r="69" spans="1:30" ht="54" customHeight="1">
      <c r="A69" s="650"/>
      <c r="B69" s="654"/>
      <c r="C69" s="660"/>
      <c r="D69" s="659" t="s">
        <v>1213</v>
      </c>
      <c r="E69" s="657" t="s">
        <v>1214</v>
      </c>
      <c r="F69" s="658"/>
      <c r="G69" s="659" t="e">
        <f t="shared" si="0"/>
        <v>#REF!</v>
      </c>
      <c r="H69" s="659"/>
      <c r="I69" s="663"/>
      <c r="J69" s="659"/>
      <c r="K69" s="659"/>
      <c r="L69" s="650"/>
      <c r="M69" s="650"/>
      <c r="N69" s="650"/>
      <c r="O69" s="650"/>
      <c r="P69" s="650"/>
      <c r="Q69" s="650"/>
      <c r="R69" s="650"/>
      <c r="S69" s="650"/>
      <c r="T69" s="650"/>
      <c r="U69" s="650"/>
      <c r="V69" s="650"/>
      <c r="W69" s="650"/>
      <c r="X69" s="650"/>
      <c r="Y69" s="650"/>
      <c r="Z69" s="650"/>
      <c r="AA69" s="650"/>
      <c r="AB69" s="650"/>
      <c r="AC69" s="650"/>
      <c r="AD69" s="650"/>
    </row>
    <row r="70" spans="1:30" ht="54" customHeight="1">
      <c r="A70" s="650"/>
      <c r="B70" s="654"/>
      <c r="C70" s="660"/>
      <c r="D70" s="659" t="s">
        <v>1215</v>
      </c>
      <c r="E70" s="671" t="s">
        <v>1216</v>
      </c>
      <c r="F70" s="658"/>
      <c r="G70" s="659" t="e">
        <f t="shared" si="0"/>
        <v>#REF!</v>
      </c>
      <c r="H70" s="659"/>
      <c r="I70" s="663"/>
      <c r="J70" s="659"/>
      <c r="K70" s="659"/>
      <c r="L70" s="650"/>
      <c r="M70" s="650"/>
      <c r="N70" s="650"/>
      <c r="O70" s="650"/>
      <c r="P70" s="650"/>
      <c r="Q70" s="650"/>
      <c r="R70" s="650"/>
      <c r="S70" s="650"/>
      <c r="T70" s="650"/>
      <c r="U70" s="650"/>
      <c r="V70" s="650"/>
      <c r="W70" s="650"/>
      <c r="X70" s="650"/>
      <c r="Y70" s="650"/>
      <c r="Z70" s="650"/>
      <c r="AA70" s="650"/>
      <c r="AB70" s="650"/>
      <c r="AC70" s="650"/>
      <c r="AD70" s="650"/>
    </row>
    <row r="71" spans="1:30" ht="54" customHeight="1">
      <c r="A71" s="650"/>
      <c r="B71" s="654"/>
      <c r="C71" s="660"/>
      <c r="D71" s="659" t="s">
        <v>1217</v>
      </c>
      <c r="E71" s="657" t="s">
        <v>1218</v>
      </c>
      <c r="F71" s="658"/>
      <c r="G71" s="659" t="e">
        <f t="shared" si="0"/>
        <v>#REF!</v>
      </c>
      <c r="H71" s="659" t="e">
        <f>SUM(G65:G71)</f>
        <v>#REF!</v>
      </c>
      <c r="I71" s="663" t="e">
        <f>H71/14</f>
        <v>#REF!</v>
      </c>
      <c r="J71" s="659" t="e">
        <f>IF(I71&gt;=76%,4,IF(I71&gt;=51%,3,IF(I71&gt;=26%,2,IF(I71&lt;=25%,1,"-"))))</f>
        <v>#REF!</v>
      </c>
      <c r="K71" s="659"/>
      <c r="L71" s="650"/>
      <c r="M71" s="650"/>
      <c r="N71" s="650"/>
      <c r="O71" s="650"/>
      <c r="P71" s="650"/>
      <c r="Q71" s="650"/>
      <c r="R71" s="650"/>
      <c r="S71" s="650"/>
      <c r="T71" s="650"/>
      <c r="U71" s="650"/>
      <c r="V71" s="650"/>
      <c r="W71" s="650"/>
      <c r="X71" s="650"/>
      <c r="Y71" s="650"/>
      <c r="Z71" s="650"/>
      <c r="AA71" s="650"/>
      <c r="AB71" s="650"/>
      <c r="AC71" s="650"/>
      <c r="AD71" s="650"/>
    </row>
    <row r="72" spans="1:30" ht="54" customHeight="1">
      <c r="A72" s="650"/>
      <c r="B72" s="654" t="s">
        <v>1219</v>
      </c>
      <c r="C72" s="669" t="s">
        <v>1220</v>
      </c>
      <c r="D72" s="659" t="s">
        <v>1221</v>
      </c>
      <c r="E72" s="657" t="s">
        <v>1222</v>
      </c>
      <c r="F72" s="658"/>
      <c r="G72" s="659" t="e">
        <f t="shared" si="0"/>
        <v>#REF!</v>
      </c>
      <c r="H72" s="659"/>
      <c r="I72" s="663"/>
      <c r="J72" s="659"/>
      <c r="K72" s="659"/>
      <c r="L72" s="650"/>
      <c r="M72" s="650"/>
      <c r="N72" s="650"/>
      <c r="O72" s="650"/>
      <c r="P72" s="650"/>
      <c r="Q72" s="650"/>
      <c r="R72" s="650"/>
      <c r="S72" s="650"/>
      <c r="T72" s="650"/>
      <c r="U72" s="650"/>
      <c r="V72" s="650"/>
      <c r="W72" s="650"/>
      <c r="X72" s="650"/>
      <c r="Y72" s="650"/>
      <c r="Z72" s="650"/>
      <c r="AA72" s="650"/>
      <c r="AB72" s="650"/>
      <c r="AC72" s="650"/>
      <c r="AD72" s="650"/>
    </row>
    <row r="73" spans="1:30" ht="54" customHeight="1">
      <c r="A73" s="650"/>
      <c r="B73" s="672"/>
      <c r="C73" s="669"/>
      <c r="D73" s="659" t="s">
        <v>1223</v>
      </c>
      <c r="E73" s="657" t="s">
        <v>1224</v>
      </c>
      <c r="F73" s="658"/>
      <c r="G73" s="659" t="e">
        <f t="shared" si="0"/>
        <v>#REF!</v>
      </c>
      <c r="H73" s="659"/>
      <c r="I73" s="663"/>
      <c r="J73" s="659"/>
      <c r="K73" s="659"/>
      <c r="L73" s="650"/>
      <c r="M73" s="650"/>
      <c r="N73" s="650"/>
      <c r="O73" s="650"/>
      <c r="P73" s="650"/>
      <c r="Q73" s="650"/>
      <c r="R73" s="650"/>
      <c r="S73" s="650"/>
      <c r="T73" s="650"/>
      <c r="U73" s="650"/>
      <c r="V73" s="650"/>
      <c r="W73" s="650"/>
      <c r="X73" s="650"/>
      <c r="Y73" s="650"/>
      <c r="Z73" s="650"/>
      <c r="AA73" s="650"/>
      <c r="AB73" s="650"/>
      <c r="AC73" s="650"/>
      <c r="AD73" s="650"/>
    </row>
    <row r="74" spans="1:30" ht="54" customHeight="1">
      <c r="A74" s="650"/>
      <c r="B74" s="672"/>
      <c r="C74" s="660"/>
      <c r="D74" s="659" t="s">
        <v>1225</v>
      </c>
      <c r="E74" s="657" t="s">
        <v>1226</v>
      </c>
      <c r="F74" s="658"/>
      <c r="G74" s="659" t="e">
        <f t="shared" si="0"/>
        <v>#REF!</v>
      </c>
      <c r="H74" s="659"/>
      <c r="I74" s="663"/>
      <c r="J74" s="659"/>
      <c r="K74" s="659"/>
      <c r="L74" s="650"/>
      <c r="M74" s="650"/>
      <c r="N74" s="650"/>
      <c r="O74" s="650"/>
      <c r="P74" s="650"/>
      <c r="Q74" s="650"/>
      <c r="R74" s="650"/>
      <c r="S74" s="650"/>
      <c r="T74" s="650"/>
      <c r="U74" s="650"/>
      <c r="V74" s="650"/>
      <c r="W74" s="650"/>
      <c r="X74" s="650"/>
      <c r="Y74" s="650"/>
      <c r="Z74" s="650"/>
      <c r="AA74" s="650"/>
      <c r="AB74" s="650"/>
      <c r="AC74" s="650"/>
      <c r="AD74" s="650"/>
    </row>
    <row r="75" spans="1:30" ht="54" customHeight="1">
      <c r="A75" s="650"/>
      <c r="B75" s="672"/>
      <c r="C75" s="660"/>
      <c r="D75" s="659" t="s">
        <v>1227</v>
      </c>
      <c r="E75" s="671" t="s">
        <v>1228</v>
      </c>
      <c r="F75" s="658"/>
      <c r="G75" s="659" t="e">
        <f t="shared" si="0"/>
        <v>#REF!</v>
      </c>
      <c r="H75" s="659" t="e">
        <f>SUM(G72:G75)</f>
        <v>#REF!</v>
      </c>
      <c r="I75" s="663" t="e">
        <f>H75/8</f>
        <v>#REF!</v>
      </c>
      <c r="J75" s="659" t="e">
        <f>IF(I75&gt;=76%,4,IF(I75&gt;=51%,3,IF(I75&gt;=26%,2,IF(I75&lt;=25%,1,"-"))))</f>
        <v>#REF!</v>
      </c>
      <c r="K75" s="659"/>
      <c r="L75" s="650"/>
      <c r="M75" s="650"/>
      <c r="N75" s="650"/>
      <c r="O75" s="650"/>
      <c r="P75" s="650"/>
      <c r="Q75" s="650"/>
      <c r="R75" s="650"/>
      <c r="S75" s="650"/>
      <c r="T75" s="650"/>
      <c r="U75" s="650"/>
      <c r="V75" s="650"/>
      <c r="W75" s="650"/>
      <c r="X75" s="650"/>
      <c r="Y75" s="650"/>
      <c r="Z75" s="650"/>
      <c r="AA75" s="650"/>
      <c r="AB75" s="650"/>
      <c r="AC75" s="650"/>
      <c r="AD75" s="650"/>
    </row>
    <row r="76" spans="1:30" ht="46.5" customHeight="1">
      <c r="A76" s="650"/>
      <c r="B76" s="1487" t="s">
        <v>1229</v>
      </c>
      <c r="C76" s="1488"/>
      <c r="D76" s="1488"/>
      <c r="E76" s="1488"/>
      <c r="F76" s="1489"/>
      <c r="G76" s="673" t="e">
        <f>SUM(G7:G75)</f>
        <v>#REF!</v>
      </c>
      <c r="H76" s="674"/>
      <c r="I76" s="675" t="e">
        <f>G76/138</f>
        <v>#REF!</v>
      </c>
      <c r="J76" s="673" t="e">
        <f>SUM(J7:J75)</f>
        <v>#REF!</v>
      </c>
      <c r="K76" s="674"/>
      <c r="L76" s="650"/>
      <c r="M76" s="650"/>
      <c r="N76" s="650"/>
      <c r="O76" s="650"/>
      <c r="P76" s="650"/>
      <c r="Q76" s="650"/>
      <c r="R76" s="650"/>
      <c r="S76" s="650"/>
      <c r="T76" s="650"/>
      <c r="U76" s="650"/>
      <c r="V76" s="650"/>
      <c r="W76" s="650"/>
      <c r="X76" s="650"/>
      <c r="Y76" s="650"/>
      <c r="Z76" s="650"/>
      <c r="AA76" s="650"/>
      <c r="AB76" s="650"/>
      <c r="AC76" s="650"/>
      <c r="AD76" s="650"/>
    </row>
    <row r="77" spans="1:30" ht="15.75" customHeight="1">
      <c r="A77" s="650"/>
      <c r="B77" s="651"/>
      <c r="C77" s="651"/>
      <c r="D77" s="651"/>
      <c r="E77" s="651"/>
      <c r="F77" s="651"/>
      <c r="G77" s="651"/>
      <c r="H77" s="651"/>
      <c r="I77" s="651"/>
      <c r="J77" s="676" t="e">
        <f>J76/68</f>
        <v>#REF!</v>
      </c>
      <c r="K77" s="651"/>
      <c r="L77" s="650"/>
      <c r="M77" s="650"/>
      <c r="N77" s="650"/>
      <c r="O77" s="650"/>
      <c r="P77" s="650"/>
      <c r="Q77" s="650"/>
      <c r="R77" s="650"/>
      <c r="S77" s="650"/>
      <c r="T77" s="650"/>
      <c r="U77" s="650"/>
      <c r="V77" s="650"/>
      <c r="W77" s="650"/>
      <c r="X77" s="650"/>
      <c r="Y77" s="650"/>
      <c r="Z77" s="650"/>
      <c r="AA77" s="650"/>
      <c r="AB77" s="650"/>
      <c r="AC77" s="650"/>
      <c r="AD77" s="650"/>
    </row>
    <row r="78" spans="1:30" ht="15.75" customHeight="1">
      <c r="A78" s="650"/>
      <c r="B78" s="650"/>
      <c r="C78" s="650"/>
      <c r="D78" s="650"/>
      <c r="E78" s="650"/>
      <c r="F78" s="650"/>
      <c r="G78" s="650"/>
      <c r="H78" s="650"/>
      <c r="I78" s="650"/>
      <c r="J78" s="650"/>
      <c r="K78" s="650"/>
      <c r="L78" s="650"/>
      <c r="M78" s="650"/>
      <c r="N78" s="650"/>
      <c r="O78" s="650"/>
      <c r="P78" s="650"/>
      <c r="Q78" s="650"/>
      <c r="R78" s="650"/>
      <c r="S78" s="650"/>
      <c r="T78" s="650"/>
      <c r="U78" s="650"/>
      <c r="V78" s="650"/>
      <c r="W78" s="650"/>
      <c r="X78" s="650"/>
      <c r="Y78" s="650"/>
      <c r="Z78" s="650"/>
      <c r="AA78" s="650"/>
      <c r="AB78" s="650"/>
      <c r="AC78" s="650"/>
      <c r="AD78" s="650"/>
    </row>
    <row r="79" spans="1:30" ht="15.75" customHeight="1">
      <c r="A79" s="650"/>
      <c r="B79" s="650"/>
      <c r="C79" s="650"/>
      <c r="D79" s="650"/>
      <c r="E79" s="650"/>
      <c r="F79" s="650"/>
      <c r="G79" s="650"/>
      <c r="H79" s="650"/>
      <c r="I79" s="650"/>
      <c r="J79" s="650"/>
      <c r="K79" s="650"/>
      <c r="L79" s="650"/>
      <c r="M79" s="650"/>
      <c r="N79" s="650"/>
      <c r="O79" s="650"/>
      <c r="P79" s="650"/>
      <c r="Q79" s="650"/>
      <c r="R79" s="650"/>
      <c r="S79" s="650"/>
      <c r="T79" s="650"/>
      <c r="U79" s="650"/>
      <c r="V79" s="650"/>
      <c r="W79" s="650"/>
      <c r="X79" s="650"/>
      <c r="Y79" s="650"/>
      <c r="Z79" s="650"/>
      <c r="AA79" s="650"/>
      <c r="AB79" s="650"/>
      <c r="AC79" s="650"/>
      <c r="AD79" s="650"/>
    </row>
    <row r="80" spans="1:30" ht="15.75" customHeight="1">
      <c r="A80" s="650"/>
      <c r="B80" s="650"/>
      <c r="C80" s="650"/>
      <c r="D80" s="650"/>
      <c r="E80" s="650"/>
      <c r="F80" s="650"/>
      <c r="G80" s="650"/>
      <c r="H80" s="650"/>
      <c r="I80" s="650"/>
      <c r="J80" s="650"/>
      <c r="K80" s="650"/>
      <c r="L80" s="650"/>
      <c r="M80" s="650"/>
      <c r="N80" s="650"/>
      <c r="O80" s="650"/>
      <c r="P80" s="650"/>
      <c r="Q80" s="650"/>
      <c r="R80" s="650"/>
      <c r="S80" s="650"/>
      <c r="T80" s="650"/>
      <c r="U80" s="650"/>
      <c r="V80" s="650"/>
      <c r="W80" s="650"/>
      <c r="X80" s="650"/>
      <c r="Y80" s="650"/>
      <c r="Z80" s="650"/>
      <c r="AA80" s="650"/>
      <c r="AB80" s="650"/>
      <c r="AC80" s="650"/>
      <c r="AD80" s="650"/>
    </row>
    <row r="81" spans="1:30" ht="15.75" customHeight="1">
      <c r="A81" s="650"/>
      <c r="B81" s="650"/>
      <c r="C81" s="650"/>
      <c r="D81" s="650"/>
      <c r="E81" s="650"/>
      <c r="F81" s="650"/>
      <c r="G81" s="650"/>
      <c r="H81" s="650"/>
      <c r="I81" s="650"/>
      <c r="J81" s="650"/>
      <c r="K81" s="650"/>
      <c r="L81" s="650"/>
      <c r="M81" s="650"/>
      <c r="N81" s="650"/>
      <c r="O81" s="650"/>
      <c r="P81" s="650"/>
      <c r="Q81" s="650"/>
      <c r="R81" s="650"/>
      <c r="S81" s="650"/>
      <c r="T81" s="650"/>
      <c r="U81" s="650"/>
      <c r="V81" s="650"/>
      <c r="W81" s="650"/>
      <c r="X81" s="650"/>
      <c r="Y81" s="650"/>
      <c r="Z81" s="650"/>
      <c r="AA81" s="650"/>
      <c r="AB81" s="650"/>
      <c r="AC81" s="650"/>
      <c r="AD81" s="650"/>
    </row>
    <row r="82" spans="1:30" ht="15.75" customHeight="1">
      <c r="A82" s="650"/>
      <c r="B82" s="650"/>
      <c r="C82" s="650"/>
      <c r="D82" s="650"/>
      <c r="E82" s="650"/>
      <c r="F82" s="650"/>
      <c r="G82" s="650"/>
      <c r="H82" s="650"/>
      <c r="I82" s="650"/>
      <c r="J82" s="650"/>
      <c r="K82" s="650"/>
      <c r="L82" s="650"/>
      <c r="M82" s="650"/>
      <c r="N82" s="650"/>
      <c r="O82" s="650"/>
      <c r="P82" s="650"/>
      <c r="Q82" s="650"/>
      <c r="R82" s="650"/>
      <c r="S82" s="650"/>
      <c r="T82" s="650"/>
      <c r="U82" s="650"/>
      <c r="V82" s="650"/>
      <c r="W82" s="650"/>
      <c r="X82" s="650"/>
      <c r="Y82" s="650"/>
      <c r="Z82" s="650"/>
      <c r="AA82" s="650"/>
      <c r="AB82" s="650"/>
      <c r="AC82" s="650"/>
      <c r="AD82" s="650"/>
    </row>
    <row r="83" spans="1:30" ht="15.75" customHeight="1">
      <c r="A83" s="650"/>
      <c r="B83" s="650"/>
      <c r="C83" s="650"/>
      <c r="D83" s="650"/>
      <c r="E83" s="650"/>
      <c r="F83" s="650"/>
      <c r="G83" s="650"/>
      <c r="H83" s="650"/>
      <c r="I83" s="650"/>
      <c r="J83" s="650"/>
      <c r="K83" s="650"/>
      <c r="L83" s="650"/>
      <c r="M83" s="650"/>
      <c r="N83" s="650"/>
      <c r="O83" s="650"/>
      <c r="P83" s="650"/>
      <c r="Q83" s="650"/>
      <c r="R83" s="650"/>
      <c r="S83" s="650"/>
      <c r="T83" s="650"/>
      <c r="U83" s="650"/>
      <c r="V83" s="650"/>
      <c r="W83" s="650"/>
      <c r="X83" s="650"/>
      <c r="Y83" s="650"/>
      <c r="Z83" s="650"/>
      <c r="AA83" s="650"/>
      <c r="AB83" s="650"/>
      <c r="AC83" s="650"/>
      <c r="AD83" s="650"/>
    </row>
    <row r="84" spans="1:30" ht="15.75" customHeight="1">
      <c r="A84" s="650"/>
      <c r="B84" s="650"/>
      <c r="C84" s="650"/>
      <c r="D84" s="650"/>
      <c r="E84" s="650"/>
      <c r="F84" s="650"/>
      <c r="G84" s="650"/>
      <c r="H84" s="650"/>
      <c r="I84" s="650"/>
      <c r="J84" s="650"/>
      <c r="K84" s="650"/>
      <c r="L84" s="650"/>
      <c r="M84" s="650"/>
      <c r="N84" s="650"/>
      <c r="O84" s="650"/>
      <c r="P84" s="650"/>
      <c r="Q84" s="650"/>
      <c r="R84" s="650"/>
      <c r="S84" s="650"/>
      <c r="T84" s="650"/>
      <c r="U84" s="650"/>
      <c r="V84" s="650"/>
      <c r="W84" s="650"/>
      <c r="X84" s="650"/>
      <c r="Y84" s="650"/>
      <c r="Z84" s="650"/>
      <c r="AA84" s="650"/>
      <c r="AB84" s="650"/>
      <c r="AC84" s="650"/>
      <c r="AD84" s="650"/>
    </row>
    <row r="85" spans="1:30" ht="15.75" customHeight="1">
      <c r="A85" s="650"/>
      <c r="B85" s="650"/>
      <c r="C85" s="650"/>
      <c r="D85" s="650"/>
      <c r="E85" s="650"/>
      <c r="F85" s="650"/>
      <c r="G85" s="650"/>
      <c r="H85" s="650"/>
      <c r="I85" s="650"/>
      <c r="J85" s="650"/>
      <c r="K85" s="650"/>
      <c r="L85" s="650"/>
      <c r="M85" s="650"/>
      <c r="N85" s="650"/>
      <c r="O85" s="650"/>
      <c r="P85" s="650"/>
      <c r="Q85" s="650"/>
      <c r="R85" s="650"/>
      <c r="S85" s="650"/>
      <c r="T85" s="650"/>
      <c r="U85" s="650"/>
      <c r="V85" s="650"/>
      <c r="W85" s="650"/>
      <c r="X85" s="650"/>
      <c r="Y85" s="650"/>
      <c r="Z85" s="650"/>
      <c r="AA85" s="650"/>
      <c r="AB85" s="650"/>
      <c r="AC85" s="650"/>
      <c r="AD85" s="650"/>
    </row>
    <row r="86" spans="1:30" ht="15.75" customHeight="1">
      <c r="A86" s="650"/>
      <c r="B86" s="650"/>
      <c r="C86" s="650"/>
      <c r="D86" s="650"/>
      <c r="E86" s="650"/>
      <c r="F86" s="650"/>
      <c r="G86" s="650"/>
      <c r="H86" s="650"/>
      <c r="I86" s="650"/>
      <c r="J86" s="650"/>
      <c r="K86" s="650"/>
      <c r="L86" s="650"/>
      <c r="M86" s="650"/>
      <c r="N86" s="650"/>
      <c r="O86" s="650"/>
      <c r="P86" s="650"/>
      <c r="Q86" s="650"/>
      <c r="R86" s="650"/>
      <c r="S86" s="650"/>
      <c r="T86" s="650"/>
      <c r="U86" s="650"/>
      <c r="V86" s="650"/>
      <c r="W86" s="650"/>
      <c r="X86" s="650"/>
      <c r="Y86" s="650"/>
      <c r="Z86" s="650"/>
      <c r="AA86" s="650"/>
      <c r="AB86" s="650"/>
      <c r="AC86" s="650"/>
      <c r="AD86" s="650"/>
    </row>
    <row r="87" spans="1:30" ht="15.75" customHeight="1">
      <c r="A87" s="650"/>
      <c r="B87" s="650"/>
      <c r="C87" s="650"/>
      <c r="D87" s="650"/>
      <c r="E87" s="650"/>
      <c r="F87" s="650"/>
      <c r="G87" s="650"/>
      <c r="H87" s="650"/>
      <c r="I87" s="650"/>
      <c r="J87" s="650"/>
      <c r="K87" s="650"/>
      <c r="L87" s="650"/>
      <c r="M87" s="650"/>
      <c r="N87" s="650"/>
      <c r="O87" s="650"/>
      <c r="P87" s="650"/>
      <c r="Q87" s="650"/>
      <c r="R87" s="650"/>
      <c r="S87" s="650"/>
      <c r="T87" s="650"/>
      <c r="U87" s="650"/>
      <c r="V87" s="650"/>
      <c r="W87" s="650"/>
      <c r="X87" s="650"/>
      <c r="Y87" s="650"/>
      <c r="Z87" s="650"/>
      <c r="AA87" s="650"/>
      <c r="AB87" s="650"/>
      <c r="AC87" s="650"/>
      <c r="AD87" s="650"/>
    </row>
    <row r="88" spans="1:30" ht="15.75" customHeight="1">
      <c r="A88" s="650"/>
      <c r="B88" s="650"/>
      <c r="C88" s="650"/>
      <c r="D88" s="650"/>
      <c r="E88" s="650"/>
      <c r="F88" s="650"/>
      <c r="G88" s="650"/>
      <c r="H88" s="650"/>
      <c r="I88" s="650"/>
      <c r="J88" s="650"/>
      <c r="K88" s="650"/>
      <c r="L88" s="650"/>
      <c r="M88" s="650"/>
      <c r="N88" s="650"/>
      <c r="O88" s="650"/>
      <c r="P88" s="650"/>
      <c r="Q88" s="650"/>
      <c r="R88" s="650"/>
      <c r="S88" s="650"/>
      <c r="T88" s="650"/>
      <c r="U88" s="650"/>
      <c r="V88" s="650"/>
      <c r="W88" s="650"/>
      <c r="X88" s="650"/>
      <c r="Y88" s="650"/>
      <c r="Z88" s="650"/>
      <c r="AA88" s="650"/>
      <c r="AB88" s="650"/>
      <c r="AC88" s="650"/>
      <c r="AD88" s="650"/>
    </row>
    <row r="89" spans="1:30" ht="15.75" customHeight="1">
      <c r="A89" s="650"/>
      <c r="B89" s="650"/>
      <c r="C89" s="650"/>
      <c r="D89" s="650"/>
      <c r="E89" s="650"/>
      <c r="F89" s="650"/>
      <c r="G89" s="650"/>
      <c r="H89" s="650"/>
      <c r="I89" s="650"/>
      <c r="J89" s="650"/>
      <c r="K89" s="650"/>
      <c r="L89" s="650"/>
      <c r="M89" s="650"/>
      <c r="N89" s="650"/>
      <c r="O89" s="650"/>
      <c r="P89" s="650"/>
      <c r="Q89" s="650"/>
      <c r="R89" s="650"/>
      <c r="S89" s="650"/>
      <c r="T89" s="650"/>
      <c r="U89" s="650"/>
      <c r="V89" s="650"/>
      <c r="W89" s="650"/>
      <c r="X89" s="650"/>
      <c r="Y89" s="650"/>
      <c r="Z89" s="650"/>
      <c r="AA89" s="650"/>
      <c r="AB89" s="650"/>
      <c r="AC89" s="650"/>
      <c r="AD89" s="650"/>
    </row>
    <row r="90" spans="1:30" ht="15.75" customHeight="1">
      <c r="A90" s="650"/>
      <c r="B90" s="650"/>
      <c r="C90" s="650"/>
      <c r="D90" s="650"/>
      <c r="E90" s="650"/>
      <c r="F90" s="650"/>
      <c r="G90" s="650"/>
      <c r="H90" s="650"/>
      <c r="I90" s="650"/>
      <c r="J90" s="650"/>
      <c r="K90" s="650"/>
      <c r="L90" s="650"/>
      <c r="M90" s="650"/>
      <c r="N90" s="650"/>
      <c r="O90" s="650"/>
      <c r="P90" s="650"/>
      <c r="Q90" s="650"/>
      <c r="R90" s="650"/>
      <c r="S90" s="650"/>
      <c r="T90" s="650"/>
      <c r="U90" s="650"/>
      <c r="V90" s="650"/>
      <c r="W90" s="650"/>
      <c r="X90" s="650"/>
      <c r="Y90" s="650"/>
      <c r="Z90" s="650"/>
      <c r="AA90" s="650"/>
      <c r="AB90" s="650"/>
      <c r="AC90" s="650"/>
      <c r="AD90" s="650"/>
    </row>
    <row r="91" spans="1:30" ht="15.75" customHeight="1">
      <c r="A91" s="650"/>
      <c r="B91" s="650"/>
      <c r="C91" s="650"/>
      <c r="D91" s="650"/>
      <c r="E91" s="650"/>
      <c r="F91" s="650"/>
      <c r="G91" s="650"/>
      <c r="H91" s="650"/>
      <c r="I91" s="650"/>
      <c r="J91" s="650"/>
      <c r="K91" s="650"/>
      <c r="L91" s="650"/>
      <c r="M91" s="650"/>
      <c r="N91" s="650"/>
      <c r="O91" s="650"/>
      <c r="P91" s="650"/>
      <c r="Q91" s="650"/>
      <c r="R91" s="650"/>
      <c r="S91" s="650"/>
      <c r="T91" s="650"/>
      <c r="U91" s="650"/>
      <c r="V91" s="650"/>
      <c r="W91" s="650"/>
      <c r="X91" s="650"/>
      <c r="Y91" s="650"/>
      <c r="Z91" s="650"/>
      <c r="AA91" s="650"/>
      <c r="AB91" s="650"/>
      <c r="AC91" s="650"/>
      <c r="AD91" s="650"/>
    </row>
    <row r="92" spans="1:30" ht="15.75" customHeight="1">
      <c r="A92" s="650"/>
      <c r="B92" s="650"/>
      <c r="C92" s="650"/>
      <c r="D92" s="650"/>
      <c r="E92" s="650"/>
      <c r="F92" s="650"/>
      <c r="G92" s="650"/>
      <c r="H92" s="650"/>
      <c r="I92" s="650"/>
      <c r="J92" s="650"/>
      <c r="K92" s="650"/>
      <c r="L92" s="650"/>
      <c r="M92" s="650"/>
      <c r="N92" s="650"/>
      <c r="O92" s="650"/>
      <c r="P92" s="650"/>
      <c r="Q92" s="650"/>
      <c r="R92" s="650"/>
      <c r="S92" s="650"/>
      <c r="T92" s="650"/>
      <c r="U92" s="650"/>
      <c r="V92" s="650"/>
      <c r="W92" s="650"/>
      <c r="X92" s="650"/>
      <c r="Y92" s="650"/>
      <c r="Z92" s="650"/>
      <c r="AA92" s="650"/>
      <c r="AB92" s="650"/>
      <c r="AC92" s="650"/>
      <c r="AD92" s="650"/>
    </row>
    <row r="93" spans="1:30" ht="15.75" customHeight="1">
      <c r="A93" s="650"/>
      <c r="B93" s="650"/>
      <c r="C93" s="650"/>
      <c r="D93" s="650"/>
      <c r="E93" s="650"/>
      <c r="F93" s="650"/>
      <c r="G93" s="650"/>
      <c r="H93" s="650"/>
      <c r="I93" s="650"/>
      <c r="J93" s="650"/>
      <c r="K93" s="650"/>
      <c r="L93" s="650"/>
      <c r="M93" s="650"/>
      <c r="N93" s="650"/>
      <c r="O93" s="650"/>
      <c r="P93" s="650"/>
      <c r="Q93" s="650"/>
      <c r="R93" s="650"/>
      <c r="S93" s="650"/>
      <c r="T93" s="650"/>
      <c r="U93" s="650"/>
      <c r="V93" s="650"/>
      <c r="W93" s="650"/>
      <c r="X93" s="650"/>
      <c r="Y93" s="650"/>
      <c r="Z93" s="650"/>
      <c r="AA93" s="650"/>
      <c r="AB93" s="650"/>
      <c r="AC93" s="650"/>
      <c r="AD93" s="650"/>
    </row>
    <row r="94" spans="1:30" ht="15.75" customHeight="1">
      <c r="A94" s="650"/>
      <c r="B94" s="650"/>
      <c r="C94" s="650"/>
      <c r="D94" s="650"/>
      <c r="E94" s="650"/>
      <c r="F94" s="650"/>
      <c r="G94" s="650"/>
      <c r="H94" s="650"/>
      <c r="I94" s="650"/>
      <c r="J94" s="650"/>
      <c r="K94" s="650"/>
      <c r="L94" s="650"/>
      <c r="M94" s="650"/>
      <c r="N94" s="650"/>
      <c r="O94" s="650"/>
      <c r="P94" s="650"/>
      <c r="Q94" s="650"/>
      <c r="R94" s="650"/>
      <c r="S94" s="650"/>
      <c r="T94" s="650"/>
      <c r="U94" s="650"/>
      <c r="V94" s="650"/>
      <c r="W94" s="650"/>
      <c r="X94" s="650"/>
      <c r="Y94" s="650"/>
      <c r="Z94" s="650"/>
      <c r="AA94" s="650"/>
      <c r="AB94" s="650"/>
      <c r="AC94" s="650"/>
      <c r="AD94" s="650"/>
    </row>
    <row r="95" spans="1:30" ht="15.75" customHeight="1">
      <c r="A95" s="650"/>
      <c r="B95" s="650"/>
      <c r="C95" s="650"/>
      <c r="D95" s="650"/>
      <c r="E95" s="650"/>
      <c r="F95" s="650"/>
      <c r="G95" s="650"/>
      <c r="H95" s="650"/>
      <c r="I95" s="650"/>
      <c r="J95" s="650"/>
      <c r="K95" s="650"/>
      <c r="L95" s="650"/>
      <c r="M95" s="650"/>
      <c r="N95" s="650"/>
      <c r="O95" s="650"/>
      <c r="P95" s="650"/>
      <c r="Q95" s="650"/>
      <c r="R95" s="650"/>
      <c r="S95" s="650"/>
      <c r="T95" s="650"/>
      <c r="U95" s="650"/>
      <c r="V95" s="650"/>
      <c r="W95" s="650"/>
      <c r="X95" s="650"/>
      <c r="Y95" s="650"/>
      <c r="Z95" s="650"/>
      <c r="AA95" s="650"/>
      <c r="AB95" s="650"/>
      <c r="AC95" s="650"/>
      <c r="AD95" s="650"/>
    </row>
    <row r="96" spans="1:30" ht="15.75" customHeight="1">
      <c r="A96" s="650"/>
      <c r="B96" s="650"/>
      <c r="C96" s="650"/>
      <c r="D96" s="650"/>
      <c r="E96" s="650"/>
      <c r="F96" s="650"/>
      <c r="G96" s="650"/>
      <c r="H96" s="650"/>
      <c r="I96" s="650"/>
      <c r="J96" s="650"/>
      <c r="K96" s="650"/>
      <c r="L96" s="650"/>
      <c r="M96" s="650"/>
      <c r="N96" s="650"/>
      <c r="O96" s="650"/>
      <c r="P96" s="650"/>
      <c r="Q96" s="650"/>
      <c r="R96" s="650"/>
      <c r="S96" s="650"/>
      <c r="T96" s="650"/>
      <c r="U96" s="650"/>
      <c r="V96" s="650"/>
      <c r="W96" s="650"/>
      <c r="X96" s="650"/>
      <c r="Y96" s="650"/>
      <c r="Z96" s="650"/>
      <c r="AA96" s="650"/>
      <c r="AB96" s="650"/>
      <c r="AC96" s="650"/>
      <c r="AD96" s="650"/>
    </row>
    <row r="97" spans="1:30" ht="15.75" customHeight="1">
      <c r="A97" s="650"/>
      <c r="B97" s="650"/>
      <c r="C97" s="650"/>
      <c r="D97" s="650"/>
      <c r="E97" s="650"/>
      <c r="F97" s="650"/>
      <c r="G97" s="650"/>
      <c r="H97" s="650"/>
      <c r="I97" s="650"/>
      <c r="J97" s="650"/>
      <c r="K97" s="650"/>
      <c r="L97" s="650"/>
      <c r="M97" s="650"/>
      <c r="N97" s="650"/>
      <c r="O97" s="650"/>
      <c r="P97" s="650"/>
      <c r="Q97" s="650"/>
      <c r="R97" s="650"/>
      <c r="S97" s="650"/>
      <c r="T97" s="650"/>
      <c r="U97" s="650"/>
      <c r="V97" s="650"/>
      <c r="W97" s="650"/>
      <c r="X97" s="650"/>
      <c r="Y97" s="650"/>
      <c r="Z97" s="650"/>
      <c r="AA97" s="650"/>
      <c r="AB97" s="650"/>
      <c r="AC97" s="650"/>
      <c r="AD97" s="650"/>
    </row>
    <row r="98" spans="1:30" ht="15.75" customHeight="1">
      <c r="A98" s="650"/>
      <c r="B98" s="650"/>
      <c r="C98" s="650"/>
      <c r="D98" s="650"/>
      <c r="E98" s="650"/>
      <c r="F98" s="650"/>
      <c r="G98" s="650"/>
      <c r="H98" s="650"/>
      <c r="I98" s="650"/>
      <c r="J98" s="650"/>
      <c r="K98" s="650"/>
      <c r="L98" s="650"/>
      <c r="M98" s="650"/>
      <c r="N98" s="650"/>
      <c r="O98" s="650"/>
      <c r="P98" s="650"/>
      <c r="Q98" s="650"/>
      <c r="R98" s="650"/>
      <c r="S98" s="650"/>
      <c r="T98" s="650"/>
      <c r="U98" s="650"/>
      <c r="V98" s="650"/>
      <c r="W98" s="650"/>
      <c r="X98" s="650"/>
      <c r="Y98" s="650"/>
      <c r="Z98" s="650"/>
      <c r="AA98" s="650"/>
      <c r="AB98" s="650"/>
      <c r="AC98" s="650"/>
      <c r="AD98" s="650"/>
    </row>
    <row r="99" spans="1:30" ht="15.75" customHeight="1">
      <c r="A99" s="650"/>
      <c r="B99" s="650"/>
      <c r="C99" s="650"/>
      <c r="D99" s="650"/>
      <c r="E99" s="650"/>
      <c r="F99" s="650"/>
      <c r="G99" s="650"/>
      <c r="H99" s="650"/>
      <c r="I99" s="650"/>
      <c r="J99" s="650"/>
      <c r="K99" s="650"/>
      <c r="L99" s="650"/>
      <c r="M99" s="650"/>
      <c r="N99" s="650"/>
      <c r="O99" s="650"/>
      <c r="P99" s="650"/>
      <c r="Q99" s="650"/>
      <c r="R99" s="650"/>
      <c r="S99" s="650"/>
      <c r="T99" s="650"/>
      <c r="U99" s="650"/>
      <c r="V99" s="650"/>
      <c r="W99" s="650"/>
      <c r="X99" s="650"/>
      <c r="Y99" s="650"/>
      <c r="Z99" s="650"/>
      <c r="AA99" s="650"/>
      <c r="AB99" s="650"/>
      <c r="AC99" s="650"/>
      <c r="AD99" s="650"/>
    </row>
    <row r="100" spans="1:30" ht="15.75" customHeight="1">
      <c r="A100" s="650"/>
      <c r="B100" s="650"/>
      <c r="C100" s="650"/>
      <c r="D100" s="650"/>
      <c r="E100" s="650"/>
      <c r="F100" s="650"/>
      <c r="G100" s="650"/>
      <c r="H100" s="650"/>
      <c r="I100" s="650"/>
      <c r="J100" s="650"/>
      <c r="K100" s="650"/>
      <c r="L100" s="650"/>
      <c r="M100" s="650"/>
      <c r="N100" s="650"/>
      <c r="O100" s="650"/>
      <c r="P100" s="650"/>
      <c r="Q100" s="650"/>
      <c r="R100" s="650"/>
      <c r="S100" s="650"/>
      <c r="T100" s="650"/>
      <c r="U100" s="650"/>
      <c r="V100" s="650"/>
      <c r="W100" s="650"/>
      <c r="X100" s="650"/>
      <c r="Y100" s="650"/>
      <c r="Z100" s="650"/>
      <c r="AA100" s="650"/>
      <c r="AB100" s="650"/>
      <c r="AC100" s="650"/>
      <c r="AD100" s="650"/>
    </row>
    <row r="101" spans="1:30" ht="15.75" customHeight="1">
      <c r="A101" s="650"/>
      <c r="B101" s="650"/>
      <c r="C101" s="650"/>
      <c r="D101" s="650"/>
      <c r="E101" s="650"/>
      <c r="F101" s="650"/>
      <c r="G101" s="650"/>
      <c r="H101" s="650"/>
      <c r="I101" s="650"/>
      <c r="J101" s="650"/>
      <c r="K101" s="650"/>
      <c r="L101" s="650"/>
      <c r="M101" s="650"/>
      <c r="N101" s="650"/>
      <c r="O101" s="650"/>
      <c r="P101" s="650"/>
      <c r="Q101" s="650"/>
      <c r="R101" s="650"/>
      <c r="S101" s="650"/>
      <c r="T101" s="650"/>
      <c r="U101" s="650"/>
      <c r="V101" s="650"/>
      <c r="W101" s="650"/>
      <c r="X101" s="650"/>
      <c r="Y101" s="650"/>
      <c r="Z101" s="650"/>
      <c r="AA101" s="650"/>
      <c r="AB101" s="650"/>
      <c r="AC101" s="650"/>
      <c r="AD101" s="650"/>
    </row>
    <row r="102" spans="1:30" ht="15.75" customHeight="1">
      <c r="A102" s="650"/>
      <c r="B102" s="650"/>
      <c r="C102" s="650"/>
      <c r="D102" s="650"/>
      <c r="E102" s="650"/>
      <c r="F102" s="650"/>
      <c r="G102" s="650"/>
      <c r="H102" s="650"/>
      <c r="I102" s="650"/>
      <c r="J102" s="650"/>
      <c r="K102" s="650"/>
      <c r="L102" s="650"/>
      <c r="M102" s="650"/>
      <c r="N102" s="650"/>
      <c r="O102" s="650"/>
      <c r="P102" s="650"/>
      <c r="Q102" s="650"/>
      <c r="R102" s="650"/>
      <c r="S102" s="650"/>
      <c r="T102" s="650"/>
      <c r="U102" s="650"/>
      <c r="V102" s="650"/>
      <c r="W102" s="650"/>
      <c r="X102" s="650"/>
      <c r="Y102" s="650"/>
      <c r="Z102" s="650"/>
      <c r="AA102" s="650"/>
      <c r="AB102" s="650"/>
      <c r="AC102" s="650"/>
      <c r="AD102" s="650"/>
    </row>
    <row r="103" spans="1:30" ht="15.75" customHeight="1">
      <c r="A103" s="650"/>
      <c r="B103" s="650"/>
      <c r="C103" s="650"/>
      <c r="D103" s="650"/>
      <c r="E103" s="650"/>
      <c r="F103" s="650"/>
      <c r="G103" s="650"/>
      <c r="H103" s="650"/>
      <c r="I103" s="650"/>
      <c r="J103" s="650"/>
      <c r="K103" s="650"/>
      <c r="L103" s="650"/>
      <c r="M103" s="650"/>
      <c r="N103" s="650"/>
      <c r="O103" s="650"/>
      <c r="P103" s="650"/>
      <c r="Q103" s="650"/>
      <c r="R103" s="650"/>
      <c r="S103" s="650"/>
      <c r="T103" s="650"/>
      <c r="U103" s="650"/>
      <c r="V103" s="650"/>
      <c r="W103" s="650"/>
      <c r="X103" s="650"/>
      <c r="Y103" s="650"/>
      <c r="Z103" s="650"/>
      <c r="AA103" s="650"/>
      <c r="AB103" s="650"/>
      <c r="AC103" s="650"/>
      <c r="AD103" s="650"/>
    </row>
    <row r="104" spans="1:30" ht="15.75" customHeight="1">
      <c r="A104" s="650"/>
      <c r="B104" s="650"/>
      <c r="C104" s="650"/>
      <c r="D104" s="650"/>
      <c r="E104" s="650"/>
      <c r="F104" s="650"/>
      <c r="G104" s="650"/>
      <c r="H104" s="650"/>
      <c r="I104" s="650"/>
      <c r="J104" s="650"/>
      <c r="K104" s="650"/>
      <c r="L104" s="650"/>
      <c r="M104" s="650"/>
      <c r="N104" s="650"/>
      <c r="O104" s="650"/>
      <c r="P104" s="650"/>
      <c r="Q104" s="650"/>
      <c r="R104" s="650"/>
      <c r="S104" s="650"/>
      <c r="T104" s="650"/>
      <c r="U104" s="650"/>
      <c r="V104" s="650"/>
      <c r="W104" s="650"/>
      <c r="X104" s="650"/>
      <c r="Y104" s="650"/>
      <c r="Z104" s="650"/>
      <c r="AA104" s="650"/>
      <c r="AB104" s="650"/>
      <c r="AC104" s="650"/>
      <c r="AD104" s="650"/>
    </row>
    <row r="105" spans="1:30" ht="15.75" customHeight="1">
      <c r="A105" s="650"/>
      <c r="B105" s="650"/>
      <c r="C105" s="650"/>
      <c r="D105" s="650"/>
      <c r="E105" s="650"/>
      <c r="F105" s="650"/>
      <c r="G105" s="650"/>
      <c r="H105" s="650"/>
      <c r="I105" s="650"/>
      <c r="J105" s="650"/>
      <c r="K105" s="650"/>
      <c r="L105" s="650"/>
      <c r="M105" s="650"/>
      <c r="N105" s="650"/>
      <c r="O105" s="650"/>
      <c r="P105" s="650"/>
      <c r="Q105" s="650"/>
      <c r="R105" s="650"/>
      <c r="S105" s="650"/>
      <c r="T105" s="650"/>
      <c r="U105" s="650"/>
      <c r="V105" s="650"/>
      <c r="W105" s="650"/>
      <c r="X105" s="650"/>
      <c r="Y105" s="650"/>
      <c r="Z105" s="650"/>
      <c r="AA105" s="650"/>
      <c r="AB105" s="650"/>
      <c r="AC105" s="650"/>
      <c r="AD105" s="650"/>
    </row>
    <row r="106" spans="1:30" ht="15.75" customHeight="1">
      <c r="A106" s="650"/>
      <c r="B106" s="650"/>
      <c r="C106" s="650"/>
      <c r="D106" s="650"/>
      <c r="E106" s="650"/>
      <c r="F106" s="650"/>
      <c r="G106" s="650"/>
      <c r="H106" s="650"/>
      <c r="I106" s="650"/>
      <c r="J106" s="650"/>
      <c r="K106" s="650"/>
      <c r="L106" s="650"/>
      <c r="M106" s="650"/>
      <c r="N106" s="650"/>
      <c r="O106" s="650"/>
      <c r="P106" s="650"/>
      <c r="Q106" s="650"/>
      <c r="R106" s="650"/>
      <c r="S106" s="650"/>
      <c r="T106" s="650"/>
      <c r="U106" s="650"/>
      <c r="V106" s="650"/>
      <c r="W106" s="650"/>
      <c r="X106" s="650"/>
      <c r="Y106" s="650"/>
      <c r="Z106" s="650"/>
      <c r="AA106" s="650"/>
      <c r="AB106" s="650"/>
      <c r="AC106" s="650"/>
      <c r="AD106" s="650"/>
    </row>
    <row r="107" spans="1:30" ht="15.75" customHeight="1">
      <c r="A107" s="650"/>
      <c r="B107" s="650"/>
      <c r="C107" s="650"/>
      <c r="D107" s="650"/>
      <c r="E107" s="650"/>
      <c r="F107" s="650"/>
      <c r="G107" s="650"/>
      <c r="H107" s="650"/>
      <c r="I107" s="650"/>
      <c r="J107" s="650"/>
      <c r="K107" s="650"/>
      <c r="L107" s="650"/>
      <c r="M107" s="650"/>
      <c r="N107" s="650"/>
      <c r="O107" s="650"/>
      <c r="P107" s="650"/>
      <c r="Q107" s="650"/>
      <c r="R107" s="650"/>
      <c r="S107" s="650"/>
      <c r="T107" s="650"/>
      <c r="U107" s="650"/>
      <c r="V107" s="650"/>
      <c r="W107" s="650"/>
      <c r="X107" s="650"/>
      <c r="Y107" s="650"/>
      <c r="Z107" s="650"/>
      <c r="AA107" s="650"/>
      <c r="AB107" s="650"/>
      <c r="AC107" s="650"/>
      <c r="AD107" s="650"/>
    </row>
    <row r="108" spans="1:30" ht="15.75" customHeight="1">
      <c r="A108" s="650"/>
      <c r="B108" s="650"/>
      <c r="C108" s="650"/>
      <c r="D108" s="650"/>
      <c r="E108" s="650"/>
      <c r="F108" s="650"/>
      <c r="G108" s="650"/>
      <c r="H108" s="650"/>
      <c r="I108" s="650"/>
      <c r="J108" s="650"/>
      <c r="K108" s="650"/>
      <c r="L108" s="650"/>
      <c r="M108" s="650"/>
      <c r="N108" s="650"/>
      <c r="O108" s="650"/>
      <c r="P108" s="650"/>
      <c r="Q108" s="650"/>
      <c r="R108" s="650"/>
      <c r="S108" s="650"/>
      <c r="T108" s="650"/>
      <c r="U108" s="650"/>
      <c r="V108" s="650"/>
      <c r="W108" s="650"/>
      <c r="X108" s="650"/>
      <c r="Y108" s="650"/>
      <c r="Z108" s="650"/>
      <c r="AA108" s="650"/>
      <c r="AB108" s="650"/>
      <c r="AC108" s="650"/>
      <c r="AD108" s="650"/>
    </row>
    <row r="109" spans="1:30" ht="15.75" customHeight="1">
      <c r="A109" s="650"/>
      <c r="B109" s="650"/>
      <c r="C109" s="650"/>
      <c r="D109" s="650"/>
      <c r="E109" s="650"/>
      <c r="F109" s="650"/>
      <c r="G109" s="650"/>
      <c r="H109" s="650"/>
      <c r="I109" s="650"/>
      <c r="J109" s="650"/>
      <c r="K109" s="650"/>
      <c r="L109" s="650"/>
      <c r="M109" s="650"/>
      <c r="N109" s="650"/>
      <c r="O109" s="650"/>
      <c r="P109" s="650"/>
      <c r="Q109" s="650"/>
      <c r="R109" s="650"/>
      <c r="S109" s="650"/>
      <c r="T109" s="650"/>
      <c r="U109" s="650"/>
      <c r="V109" s="650"/>
      <c r="W109" s="650"/>
      <c r="X109" s="650"/>
      <c r="Y109" s="650"/>
      <c r="Z109" s="650"/>
      <c r="AA109" s="650"/>
      <c r="AB109" s="650"/>
      <c r="AC109" s="650"/>
      <c r="AD109" s="650"/>
    </row>
    <row r="110" spans="1:30" ht="15.75" customHeight="1">
      <c r="A110" s="650"/>
      <c r="B110" s="650"/>
      <c r="C110" s="650"/>
      <c r="D110" s="650"/>
      <c r="E110" s="650"/>
      <c r="F110" s="650"/>
      <c r="G110" s="650"/>
      <c r="H110" s="650"/>
      <c r="I110" s="650"/>
      <c r="J110" s="650"/>
      <c r="K110" s="650"/>
      <c r="L110" s="650"/>
      <c r="M110" s="650"/>
      <c r="N110" s="650"/>
      <c r="O110" s="650"/>
      <c r="P110" s="650"/>
      <c r="Q110" s="650"/>
      <c r="R110" s="650"/>
      <c r="S110" s="650"/>
      <c r="T110" s="650"/>
      <c r="U110" s="650"/>
      <c r="V110" s="650"/>
      <c r="W110" s="650"/>
      <c r="X110" s="650"/>
      <c r="Y110" s="650"/>
      <c r="Z110" s="650"/>
      <c r="AA110" s="650"/>
      <c r="AB110" s="650"/>
      <c r="AC110" s="650"/>
      <c r="AD110" s="650"/>
    </row>
    <row r="111" spans="1:30" ht="15.75" customHeight="1">
      <c r="A111" s="650"/>
      <c r="B111" s="650"/>
      <c r="C111" s="650"/>
      <c r="D111" s="650"/>
      <c r="E111" s="650"/>
      <c r="F111" s="650"/>
      <c r="G111" s="650"/>
      <c r="H111" s="650"/>
      <c r="I111" s="650"/>
      <c r="J111" s="650"/>
      <c r="K111" s="650"/>
      <c r="L111" s="650"/>
      <c r="M111" s="650"/>
      <c r="N111" s="650"/>
      <c r="O111" s="650"/>
      <c r="P111" s="650"/>
      <c r="Q111" s="650"/>
      <c r="R111" s="650"/>
      <c r="S111" s="650"/>
      <c r="T111" s="650"/>
      <c r="U111" s="650"/>
      <c r="V111" s="650"/>
      <c r="W111" s="650"/>
      <c r="X111" s="650"/>
      <c r="Y111" s="650"/>
      <c r="Z111" s="650"/>
      <c r="AA111" s="650"/>
      <c r="AB111" s="650"/>
      <c r="AC111" s="650"/>
      <c r="AD111" s="650"/>
    </row>
    <row r="112" spans="1:30" ht="15.75" customHeight="1">
      <c r="A112" s="650"/>
      <c r="B112" s="650"/>
      <c r="C112" s="650"/>
      <c r="D112" s="650"/>
      <c r="E112" s="650"/>
      <c r="F112" s="650"/>
      <c r="G112" s="650"/>
      <c r="H112" s="650"/>
      <c r="I112" s="650"/>
      <c r="J112" s="650"/>
      <c r="K112" s="650"/>
      <c r="L112" s="650"/>
      <c r="M112" s="650"/>
      <c r="N112" s="650"/>
      <c r="O112" s="650"/>
      <c r="P112" s="650"/>
      <c r="Q112" s="650"/>
      <c r="R112" s="650"/>
      <c r="S112" s="650"/>
      <c r="T112" s="650"/>
      <c r="U112" s="650"/>
      <c r="V112" s="650"/>
      <c r="W112" s="650"/>
      <c r="X112" s="650"/>
      <c r="Y112" s="650"/>
      <c r="Z112" s="650"/>
      <c r="AA112" s="650"/>
      <c r="AB112" s="650"/>
      <c r="AC112" s="650"/>
      <c r="AD112" s="650"/>
    </row>
    <row r="113" spans="1:30" ht="15.75" customHeight="1">
      <c r="A113" s="650"/>
      <c r="B113" s="650"/>
      <c r="C113" s="650"/>
      <c r="D113" s="650"/>
      <c r="E113" s="650"/>
      <c r="F113" s="650"/>
      <c r="G113" s="650"/>
      <c r="H113" s="650"/>
      <c r="I113" s="650"/>
      <c r="J113" s="650"/>
      <c r="K113" s="650"/>
      <c r="L113" s="650"/>
      <c r="M113" s="650"/>
      <c r="N113" s="650"/>
      <c r="O113" s="650"/>
      <c r="P113" s="650"/>
      <c r="Q113" s="650"/>
      <c r="R113" s="650"/>
      <c r="S113" s="650"/>
      <c r="T113" s="650"/>
      <c r="U113" s="650"/>
      <c r="V113" s="650"/>
      <c r="W113" s="650"/>
      <c r="X113" s="650"/>
      <c r="Y113" s="650"/>
      <c r="Z113" s="650"/>
      <c r="AA113" s="650"/>
      <c r="AB113" s="650"/>
      <c r="AC113" s="650"/>
      <c r="AD113" s="650"/>
    </row>
    <row r="114" spans="1:30" ht="15.75" customHeight="1">
      <c r="A114" s="650"/>
      <c r="B114" s="650"/>
      <c r="C114" s="650"/>
      <c r="D114" s="650"/>
      <c r="E114" s="650"/>
      <c r="F114" s="650"/>
      <c r="G114" s="650"/>
      <c r="H114" s="650"/>
      <c r="I114" s="650"/>
      <c r="J114" s="650"/>
      <c r="K114" s="650"/>
      <c r="L114" s="650"/>
      <c r="M114" s="650"/>
      <c r="N114" s="650"/>
      <c r="O114" s="650"/>
      <c r="P114" s="650"/>
      <c r="Q114" s="650"/>
      <c r="R114" s="650"/>
      <c r="S114" s="650"/>
      <c r="T114" s="650"/>
      <c r="U114" s="650"/>
      <c r="V114" s="650"/>
      <c r="W114" s="650"/>
      <c r="X114" s="650"/>
      <c r="Y114" s="650"/>
      <c r="Z114" s="650"/>
      <c r="AA114" s="650"/>
      <c r="AB114" s="650"/>
      <c r="AC114" s="650"/>
      <c r="AD114" s="650"/>
    </row>
    <row r="115" spans="1:30" ht="15.75" customHeight="1">
      <c r="A115" s="650"/>
      <c r="B115" s="650"/>
      <c r="C115" s="650"/>
      <c r="D115" s="650"/>
      <c r="E115" s="650"/>
      <c r="F115" s="650"/>
      <c r="G115" s="650"/>
      <c r="H115" s="650"/>
      <c r="I115" s="650"/>
      <c r="J115" s="650"/>
      <c r="K115" s="650"/>
      <c r="L115" s="650"/>
      <c r="M115" s="650"/>
      <c r="N115" s="650"/>
      <c r="O115" s="650"/>
      <c r="P115" s="650"/>
      <c r="Q115" s="650"/>
      <c r="R115" s="650"/>
      <c r="S115" s="650"/>
      <c r="T115" s="650"/>
      <c r="U115" s="650"/>
      <c r="V115" s="650"/>
      <c r="W115" s="650"/>
      <c r="X115" s="650"/>
      <c r="Y115" s="650"/>
      <c r="Z115" s="650"/>
      <c r="AA115" s="650"/>
      <c r="AB115" s="650"/>
      <c r="AC115" s="650"/>
      <c r="AD115" s="650"/>
    </row>
    <row r="116" spans="1:30" ht="15.75" customHeight="1">
      <c r="A116" s="650"/>
      <c r="B116" s="650"/>
      <c r="C116" s="650"/>
      <c r="D116" s="650"/>
      <c r="E116" s="650"/>
      <c r="F116" s="650"/>
      <c r="G116" s="650"/>
      <c r="H116" s="650"/>
      <c r="I116" s="650"/>
      <c r="J116" s="650"/>
      <c r="K116" s="650"/>
      <c r="L116" s="650"/>
      <c r="M116" s="650"/>
      <c r="N116" s="650"/>
      <c r="O116" s="650"/>
      <c r="P116" s="650"/>
      <c r="Q116" s="650"/>
      <c r="R116" s="650"/>
      <c r="S116" s="650"/>
      <c r="T116" s="650"/>
      <c r="U116" s="650"/>
      <c r="V116" s="650"/>
      <c r="W116" s="650"/>
      <c r="X116" s="650"/>
      <c r="Y116" s="650"/>
      <c r="Z116" s="650"/>
      <c r="AA116" s="650"/>
      <c r="AB116" s="650"/>
      <c r="AC116" s="650"/>
      <c r="AD116" s="650"/>
    </row>
    <row r="117" spans="1:30" ht="15.75" customHeight="1">
      <c r="A117" s="650"/>
      <c r="B117" s="650"/>
      <c r="C117" s="650"/>
      <c r="D117" s="650"/>
      <c r="E117" s="650"/>
      <c r="F117" s="650"/>
      <c r="G117" s="650"/>
      <c r="H117" s="650"/>
      <c r="I117" s="650"/>
      <c r="J117" s="650"/>
      <c r="K117" s="650"/>
      <c r="L117" s="650"/>
      <c r="M117" s="650"/>
      <c r="N117" s="650"/>
      <c r="O117" s="650"/>
      <c r="P117" s="650"/>
      <c r="Q117" s="650"/>
      <c r="R117" s="650"/>
      <c r="S117" s="650"/>
      <c r="T117" s="650"/>
      <c r="U117" s="650"/>
      <c r="V117" s="650"/>
      <c r="W117" s="650"/>
      <c r="X117" s="650"/>
      <c r="Y117" s="650"/>
      <c r="Z117" s="650"/>
      <c r="AA117" s="650"/>
      <c r="AB117" s="650"/>
      <c r="AC117" s="650"/>
      <c r="AD117" s="650"/>
    </row>
    <row r="118" spans="1:30" ht="15.75" customHeight="1">
      <c r="A118" s="650"/>
      <c r="B118" s="650"/>
      <c r="C118" s="650"/>
      <c r="D118" s="650"/>
      <c r="E118" s="650"/>
      <c r="F118" s="650"/>
      <c r="G118" s="650"/>
      <c r="H118" s="650"/>
      <c r="I118" s="650"/>
      <c r="J118" s="650"/>
      <c r="K118" s="650"/>
      <c r="L118" s="650"/>
      <c r="M118" s="650"/>
      <c r="N118" s="650"/>
      <c r="O118" s="650"/>
      <c r="P118" s="650"/>
      <c r="Q118" s="650"/>
      <c r="R118" s="650"/>
      <c r="S118" s="650"/>
      <c r="T118" s="650"/>
      <c r="U118" s="650"/>
      <c r="V118" s="650"/>
      <c r="W118" s="650"/>
      <c r="X118" s="650"/>
      <c r="Y118" s="650"/>
      <c r="Z118" s="650"/>
      <c r="AA118" s="650"/>
      <c r="AB118" s="650"/>
      <c r="AC118" s="650"/>
      <c r="AD118" s="650"/>
    </row>
    <row r="119" spans="1:30" ht="15.75" customHeight="1">
      <c r="A119" s="650"/>
      <c r="B119" s="650"/>
      <c r="C119" s="650"/>
      <c r="D119" s="650"/>
      <c r="E119" s="650"/>
      <c r="F119" s="650"/>
      <c r="G119" s="650"/>
      <c r="H119" s="650"/>
      <c r="I119" s="650"/>
      <c r="J119" s="650"/>
      <c r="K119" s="650"/>
      <c r="L119" s="650"/>
      <c r="M119" s="650"/>
      <c r="N119" s="650"/>
      <c r="O119" s="650"/>
      <c r="P119" s="650"/>
      <c r="Q119" s="650"/>
      <c r="R119" s="650"/>
      <c r="S119" s="650"/>
      <c r="T119" s="650"/>
      <c r="U119" s="650"/>
      <c r="V119" s="650"/>
      <c r="W119" s="650"/>
      <c r="X119" s="650"/>
      <c r="Y119" s="650"/>
      <c r="Z119" s="650"/>
      <c r="AA119" s="650"/>
      <c r="AB119" s="650"/>
      <c r="AC119" s="650"/>
      <c r="AD119" s="650"/>
    </row>
    <row r="120" spans="1:30" ht="15.75" customHeight="1">
      <c r="A120" s="650"/>
      <c r="B120" s="650"/>
      <c r="C120" s="650"/>
      <c r="D120" s="650"/>
      <c r="E120" s="650"/>
      <c r="F120" s="650"/>
      <c r="G120" s="650"/>
      <c r="H120" s="650"/>
      <c r="I120" s="650"/>
      <c r="J120" s="650"/>
      <c r="K120" s="650"/>
      <c r="L120" s="650"/>
      <c r="M120" s="650"/>
      <c r="N120" s="650"/>
      <c r="O120" s="650"/>
      <c r="P120" s="650"/>
      <c r="Q120" s="650"/>
      <c r="R120" s="650"/>
      <c r="S120" s="650"/>
      <c r="T120" s="650"/>
      <c r="U120" s="650"/>
      <c r="V120" s="650"/>
      <c r="W120" s="650"/>
      <c r="X120" s="650"/>
      <c r="Y120" s="650"/>
      <c r="Z120" s="650"/>
      <c r="AA120" s="650"/>
      <c r="AB120" s="650"/>
      <c r="AC120" s="650"/>
      <c r="AD120" s="650"/>
    </row>
    <row r="121" spans="1:30" ht="15.75" customHeight="1">
      <c r="A121" s="650"/>
      <c r="B121" s="650"/>
      <c r="C121" s="650"/>
      <c r="D121" s="650"/>
      <c r="E121" s="650"/>
      <c r="F121" s="650"/>
      <c r="G121" s="650"/>
      <c r="H121" s="650"/>
      <c r="I121" s="650"/>
      <c r="J121" s="650"/>
      <c r="K121" s="650"/>
      <c r="L121" s="650"/>
      <c r="M121" s="650"/>
      <c r="N121" s="650"/>
      <c r="O121" s="650"/>
      <c r="P121" s="650"/>
      <c r="Q121" s="650"/>
      <c r="R121" s="650"/>
      <c r="S121" s="650"/>
      <c r="T121" s="650"/>
      <c r="U121" s="650"/>
      <c r="V121" s="650"/>
      <c r="W121" s="650"/>
      <c r="X121" s="650"/>
      <c r="Y121" s="650"/>
      <c r="Z121" s="650"/>
      <c r="AA121" s="650"/>
      <c r="AB121" s="650"/>
      <c r="AC121" s="650"/>
      <c r="AD121" s="650"/>
    </row>
    <row r="122" spans="1:30" ht="15.75" customHeight="1">
      <c r="A122" s="650"/>
      <c r="B122" s="650"/>
      <c r="C122" s="650"/>
      <c r="D122" s="650"/>
      <c r="E122" s="650"/>
      <c r="F122" s="650"/>
      <c r="G122" s="650"/>
      <c r="H122" s="650"/>
      <c r="I122" s="650"/>
      <c r="J122" s="650"/>
      <c r="K122" s="650"/>
      <c r="L122" s="650"/>
      <c r="M122" s="650"/>
      <c r="N122" s="650"/>
      <c r="O122" s="650"/>
      <c r="P122" s="650"/>
      <c r="Q122" s="650"/>
      <c r="R122" s="650"/>
      <c r="S122" s="650"/>
      <c r="T122" s="650"/>
      <c r="U122" s="650"/>
      <c r="V122" s="650"/>
      <c r="W122" s="650"/>
      <c r="X122" s="650"/>
      <c r="Y122" s="650"/>
      <c r="Z122" s="650"/>
      <c r="AA122" s="650"/>
      <c r="AB122" s="650"/>
      <c r="AC122" s="650"/>
      <c r="AD122" s="650"/>
    </row>
    <row r="123" spans="1:30" ht="15.75" customHeight="1">
      <c r="A123" s="650"/>
      <c r="B123" s="650"/>
      <c r="C123" s="650"/>
      <c r="D123" s="650"/>
      <c r="E123" s="650"/>
      <c r="F123" s="650"/>
      <c r="G123" s="650"/>
      <c r="H123" s="650"/>
      <c r="I123" s="650"/>
      <c r="J123" s="650"/>
      <c r="K123" s="650"/>
      <c r="L123" s="650"/>
      <c r="M123" s="650"/>
      <c r="N123" s="650"/>
      <c r="O123" s="650"/>
      <c r="P123" s="650"/>
      <c r="Q123" s="650"/>
      <c r="R123" s="650"/>
      <c r="S123" s="650"/>
      <c r="T123" s="650"/>
      <c r="U123" s="650"/>
      <c r="V123" s="650"/>
      <c r="W123" s="650"/>
      <c r="X123" s="650"/>
      <c r="Y123" s="650"/>
      <c r="Z123" s="650"/>
      <c r="AA123" s="650"/>
      <c r="AB123" s="650"/>
      <c r="AC123" s="650"/>
      <c r="AD123" s="650"/>
    </row>
    <row r="124" spans="1:30" ht="15.75" customHeight="1">
      <c r="A124" s="650"/>
      <c r="B124" s="650"/>
      <c r="C124" s="650"/>
      <c r="D124" s="650"/>
      <c r="E124" s="650"/>
      <c r="F124" s="650"/>
      <c r="G124" s="650"/>
      <c r="H124" s="650"/>
      <c r="I124" s="650"/>
      <c r="J124" s="650"/>
      <c r="K124" s="650"/>
      <c r="L124" s="650"/>
      <c r="M124" s="650"/>
      <c r="N124" s="650"/>
      <c r="O124" s="650"/>
      <c r="P124" s="650"/>
      <c r="Q124" s="650"/>
      <c r="R124" s="650"/>
      <c r="S124" s="650"/>
      <c r="T124" s="650"/>
      <c r="U124" s="650"/>
      <c r="V124" s="650"/>
      <c r="W124" s="650"/>
      <c r="X124" s="650"/>
      <c r="Y124" s="650"/>
      <c r="Z124" s="650"/>
      <c r="AA124" s="650"/>
      <c r="AB124" s="650"/>
      <c r="AC124" s="650"/>
      <c r="AD124" s="650"/>
    </row>
    <row r="125" spans="1:30" ht="15.75" customHeight="1">
      <c r="A125" s="650"/>
      <c r="B125" s="650"/>
      <c r="C125" s="650"/>
      <c r="D125" s="650"/>
      <c r="E125" s="650"/>
      <c r="F125" s="650"/>
      <c r="G125" s="650"/>
      <c r="H125" s="650"/>
      <c r="I125" s="650"/>
      <c r="J125" s="650"/>
      <c r="K125" s="650"/>
      <c r="L125" s="650"/>
      <c r="M125" s="650"/>
      <c r="N125" s="650"/>
      <c r="O125" s="650"/>
      <c r="P125" s="650"/>
      <c r="Q125" s="650"/>
      <c r="R125" s="650"/>
      <c r="S125" s="650"/>
      <c r="T125" s="650"/>
      <c r="U125" s="650"/>
      <c r="V125" s="650"/>
      <c r="W125" s="650"/>
      <c r="X125" s="650"/>
      <c r="Y125" s="650"/>
      <c r="Z125" s="650"/>
      <c r="AA125" s="650"/>
      <c r="AB125" s="650"/>
      <c r="AC125" s="650"/>
      <c r="AD125" s="650"/>
    </row>
    <row r="126" spans="1:30" ht="15.75" customHeight="1">
      <c r="A126" s="650"/>
      <c r="B126" s="650"/>
      <c r="C126" s="650"/>
      <c r="D126" s="650"/>
      <c r="E126" s="650"/>
      <c r="F126" s="650"/>
      <c r="G126" s="650"/>
      <c r="H126" s="650"/>
      <c r="I126" s="650"/>
      <c r="J126" s="650"/>
      <c r="K126" s="650"/>
      <c r="L126" s="650"/>
      <c r="M126" s="650"/>
      <c r="N126" s="650"/>
      <c r="O126" s="650"/>
      <c r="P126" s="650"/>
      <c r="Q126" s="650"/>
      <c r="R126" s="650"/>
      <c r="S126" s="650"/>
      <c r="T126" s="650"/>
      <c r="U126" s="650"/>
      <c r="V126" s="650"/>
      <c r="W126" s="650"/>
      <c r="X126" s="650"/>
      <c r="Y126" s="650"/>
      <c r="Z126" s="650"/>
      <c r="AA126" s="650"/>
      <c r="AB126" s="650"/>
      <c r="AC126" s="650"/>
      <c r="AD126" s="650"/>
    </row>
    <row r="127" spans="1:30" ht="15.75" customHeight="1">
      <c r="A127" s="650"/>
      <c r="B127" s="650"/>
      <c r="C127" s="650"/>
      <c r="D127" s="650"/>
      <c r="E127" s="650"/>
      <c r="F127" s="650"/>
      <c r="G127" s="650"/>
      <c r="H127" s="650"/>
      <c r="I127" s="650"/>
      <c r="J127" s="650"/>
      <c r="K127" s="650"/>
      <c r="L127" s="650"/>
      <c r="M127" s="650"/>
      <c r="N127" s="650"/>
      <c r="O127" s="650"/>
      <c r="P127" s="650"/>
      <c r="Q127" s="650"/>
      <c r="R127" s="650"/>
      <c r="S127" s="650"/>
      <c r="T127" s="650"/>
      <c r="U127" s="650"/>
      <c r="V127" s="650"/>
      <c r="W127" s="650"/>
      <c r="X127" s="650"/>
      <c r="Y127" s="650"/>
      <c r="Z127" s="650"/>
      <c r="AA127" s="650"/>
      <c r="AB127" s="650"/>
      <c r="AC127" s="650"/>
      <c r="AD127" s="650"/>
    </row>
    <row r="128" spans="1:30" ht="15.75" customHeight="1">
      <c r="A128" s="650"/>
      <c r="B128" s="650"/>
      <c r="C128" s="650"/>
      <c r="D128" s="650"/>
      <c r="E128" s="650"/>
      <c r="F128" s="650"/>
      <c r="G128" s="650"/>
      <c r="H128" s="650"/>
      <c r="I128" s="650"/>
      <c r="J128" s="650"/>
      <c r="K128" s="650"/>
      <c r="L128" s="650"/>
      <c r="M128" s="650"/>
      <c r="N128" s="650"/>
      <c r="O128" s="650"/>
      <c r="P128" s="650"/>
      <c r="Q128" s="650"/>
      <c r="R128" s="650"/>
      <c r="S128" s="650"/>
      <c r="T128" s="650"/>
      <c r="U128" s="650"/>
      <c r="V128" s="650"/>
      <c r="W128" s="650"/>
      <c r="X128" s="650"/>
      <c r="Y128" s="650"/>
      <c r="Z128" s="650"/>
      <c r="AA128" s="650"/>
      <c r="AB128" s="650"/>
      <c r="AC128" s="650"/>
      <c r="AD128" s="650"/>
    </row>
    <row r="129" spans="1:30" ht="15.75" customHeight="1">
      <c r="A129" s="650"/>
      <c r="B129" s="650"/>
      <c r="C129" s="650"/>
      <c r="D129" s="650"/>
      <c r="E129" s="650"/>
      <c r="F129" s="650"/>
      <c r="G129" s="650"/>
      <c r="H129" s="650"/>
      <c r="I129" s="650"/>
      <c r="J129" s="650"/>
      <c r="K129" s="650"/>
      <c r="L129" s="650"/>
      <c r="M129" s="650"/>
      <c r="N129" s="650"/>
      <c r="O129" s="650"/>
      <c r="P129" s="650"/>
      <c r="Q129" s="650"/>
      <c r="R129" s="650"/>
      <c r="S129" s="650"/>
      <c r="T129" s="650"/>
      <c r="U129" s="650"/>
      <c r="V129" s="650"/>
      <c r="W129" s="650"/>
      <c r="X129" s="650"/>
      <c r="Y129" s="650"/>
      <c r="Z129" s="650"/>
      <c r="AA129" s="650"/>
      <c r="AB129" s="650"/>
      <c r="AC129" s="650"/>
      <c r="AD129" s="650"/>
    </row>
    <row r="130" spans="1:30" ht="15.75" customHeight="1">
      <c r="A130" s="650"/>
      <c r="B130" s="650"/>
      <c r="C130" s="650"/>
      <c r="D130" s="650"/>
      <c r="E130" s="650"/>
      <c r="F130" s="650"/>
      <c r="G130" s="650"/>
      <c r="H130" s="650"/>
      <c r="I130" s="650"/>
      <c r="J130" s="650"/>
      <c r="K130" s="650"/>
      <c r="L130" s="650"/>
      <c r="M130" s="650"/>
      <c r="N130" s="650"/>
      <c r="O130" s="650"/>
      <c r="P130" s="650"/>
      <c r="Q130" s="650"/>
      <c r="R130" s="650"/>
      <c r="S130" s="650"/>
      <c r="T130" s="650"/>
      <c r="U130" s="650"/>
      <c r="V130" s="650"/>
      <c r="W130" s="650"/>
      <c r="X130" s="650"/>
      <c r="Y130" s="650"/>
      <c r="Z130" s="650"/>
      <c r="AA130" s="650"/>
      <c r="AB130" s="650"/>
      <c r="AC130" s="650"/>
      <c r="AD130" s="650"/>
    </row>
    <row r="131" spans="1:30" ht="15.75" customHeight="1">
      <c r="A131" s="650"/>
      <c r="B131" s="650"/>
      <c r="C131" s="650"/>
      <c r="D131" s="650"/>
      <c r="E131" s="650"/>
      <c r="F131" s="650"/>
      <c r="G131" s="650"/>
      <c r="H131" s="650"/>
      <c r="I131" s="650"/>
      <c r="J131" s="650"/>
      <c r="K131" s="650"/>
      <c r="L131" s="650"/>
      <c r="M131" s="650"/>
      <c r="N131" s="650"/>
      <c r="O131" s="650"/>
      <c r="P131" s="650"/>
      <c r="Q131" s="650"/>
      <c r="R131" s="650"/>
      <c r="S131" s="650"/>
      <c r="T131" s="650"/>
      <c r="U131" s="650"/>
      <c r="V131" s="650"/>
      <c r="W131" s="650"/>
      <c r="X131" s="650"/>
      <c r="Y131" s="650"/>
      <c r="Z131" s="650"/>
      <c r="AA131" s="650"/>
      <c r="AB131" s="650"/>
      <c r="AC131" s="650"/>
      <c r="AD131" s="650"/>
    </row>
    <row r="132" spans="1:30" ht="15.75" customHeight="1">
      <c r="A132" s="650"/>
      <c r="B132" s="650"/>
      <c r="C132" s="650"/>
      <c r="D132" s="650"/>
      <c r="E132" s="650"/>
      <c r="F132" s="650"/>
      <c r="G132" s="650"/>
      <c r="H132" s="650"/>
      <c r="I132" s="650"/>
      <c r="J132" s="650"/>
      <c r="K132" s="650"/>
      <c r="L132" s="650"/>
      <c r="M132" s="650"/>
      <c r="N132" s="650"/>
      <c r="O132" s="650"/>
      <c r="P132" s="650"/>
      <c r="Q132" s="650"/>
      <c r="R132" s="650"/>
      <c r="S132" s="650"/>
      <c r="T132" s="650"/>
      <c r="U132" s="650"/>
      <c r="V132" s="650"/>
      <c r="W132" s="650"/>
      <c r="X132" s="650"/>
      <c r="Y132" s="650"/>
      <c r="Z132" s="650"/>
      <c r="AA132" s="650"/>
      <c r="AB132" s="650"/>
      <c r="AC132" s="650"/>
      <c r="AD132" s="650"/>
    </row>
    <row r="133" spans="1:30" ht="15.75" customHeight="1">
      <c r="A133" s="650"/>
      <c r="B133" s="650"/>
      <c r="C133" s="650"/>
      <c r="D133" s="650"/>
      <c r="E133" s="650"/>
      <c r="F133" s="650"/>
      <c r="G133" s="650"/>
      <c r="H133" s="650"/>
      <c r="I133" s="650"/>
      <c r="J133" s="650"/>
      <c r="K133" s="650"/>
      <c r="L133" s="650"/>
      <c r="M133" s="650"/>
      <c r="N133" s="650"/>
      <c r="O133" s="650"/>
      <c r="P133" s="650"/>
      <c r="Q133" s="650"/>
      <c r="R133" s="650"/>
      <c r="S133" s="650"/>
      <c r="T133" s="650"/>
      <c r="U133" s="650"/>
      <c r="V133" s="650"/>
      <c r="W133" s="650"/>
      <c r="X133" s="650"/>
      <c r="Y133" s="650"/>
      <c r="Z133" s="650"/>
      <c r="AA133" s="650"/>
      <c r="AB133" s="650"/>
      <c r="AC133" s="650"/>
      <c r="AD133" s="650"/>
    </row>
    <row r="134" spans="1:30" ht="15.75" customHeight="1">
      <c r="A134" s="650"/>
      <c r="B134" s="650"/>
      <c r="C134" s="650"/>
      <c r="D134" s="650"/>
      <c r="E134" s="650"/>
      <c r="F134" s="650"/>
      <c r="G134" s="650"/>
      <c r="H134" s="650"/>
      <c r="I134" s="650"/>
      <c r="J134" s="650"/>
      <c r="K134" s="650"/>
      <c r="L134" s="650"/>
      <c r="M134" s="650"/>
      <c r="N134" s="650"/>
      <c r="O134" s="650"/>
      <c r="P134" s="650"/>
      <c r="Q134" s="650"/>
      <c r="R134" s="650"/>
      <c r="S134" s="650"/>
      <c r="T134" s="650"/>
      <c r="U134" s="650"/>
      <c r="V134" s="650"/>
      <c r="W134" s="650"/>
      <c r="X134" s="650"/>
      <c r="Y134" s="650"/>
      <c r="Z134" s="650"/>
      <c r="AA134" s="650"/>
      <c r="AB134" s="650"/>
      <c r="AC134" s="650"/>
      <c r="AD134" s="650"/>
    </row>
    <row r="135" spans="1:30" ht="15.75" customHeight="1">
      <c r="A135" s="650"/>
      <c r="B135" s="650"/>
      <c r="C135" s="650"/>
      <c r="D135" s="650"/>
      <c r="E135" s="650"/>
      <c r="F135" s="650"/>
      <c r="G135" s="650"/>
      <c r="H135" s="650"/>
      <c r="I135" s="650"/>
      <c r="J135" s="650"/>
      <c r="K135" s="650"/>
      <c r="L135" s="650"/>
      <c r="M135" s="650"/>
      <c r="N135" s="650"/>
      <c r="O135" s="650"/>
      <c r="P135" s="650"/>
      <c r="Q135" s="650"/>
      <c r="R135" s="650"/>
      <c r="S135" s="650"/>
      <c r="T135" s="650"/>
      <c r="U135" s="650"/>
      <c r="V135" s="650"/>
      <c r="W135" s="650"/>
      <c r="X135" s="650"/>
      <c r="Y135" s="650"/>
      <c r="Z135" s="650"/>
      <c r="AA135" s="650"/>
      <c r="AB135" s="650"/>
      <c r="AC135" s="650"/>
      <c r="AD135" s="650"/>
    </row>
    <row r="136" spans="1:30" ht="15.75" customHeight="1">
      <c r="A136" s="650"/>
      <c r="B136" s="650"/>
      <c r="C136" s="650"/>
      <c r="D136" s="650"/>
      <c r="E136" s="650"/>
      <c r="F136" s="650"/>
      <c r="G136" s="650"/>
      <c r="H136" s="650"/>
      <c r="I136" s="650"/>
      <c r="J136" s="650"/>
      <c r="K136" s="650"/>
      <c r="L136" s="650"/>
      <c r="M136" s="650"/>
      <c r="N136" s="650"/>
      <c r="O136" s="650"/>
      <c r="P136" s="650"/>
      <c r="Q136" s="650"/>
      <c r="R136" s="650"/>
      <c r="S136" s="650"/>
      <c r="T136" s="650"/>
      <c r="U136" s="650"/>
      <c r="V136" s="650"/>
      <c r="W136" s="650"/>
      <c r="X136" s="650"/>
      <c r="Y136" s="650"/>
      <c r="Z136" s="650"/>
      <c r="AA136" s="650"/>
      <c r="AB136" s="650"/>
      <c r="AC136" s="650"/>
      <c r="AD136" s="650"/>
    </row>
    <row r="137" spans="1:30" ht="15.75" customHeight="1">
      <c r="A137" s="650"/>
      <c r="B137" s="650"/>
      <c r="C137" s="650"/>
      <c r="D137" s="650"/>
      <c r="E137" s="650"/>
      <c r="F137" s="650"/>
      <c r="G137" s="650"/>
      <c r="H137" s="650"/>
      <c r="I137" s="650"/>
      <c r="J137" s="650"/>
      <c r="K137" s="650"/>
      <c r="L137" s="650"/>
      <c r="M137" s="650"/>
      <c r="N137" s="650"/>
      <c r="O137" s="650"/>
      <c r="P137" s="650"/>
      <c r="Q137" s="650"/>
      <c r="R137" s="650"/>
      <c r="S137" s="650"/>
      <c r="T137" s="650"/>
      <c r="U137" s="650"/>
      <c r="V137" s="650"/>
      <c r="W137" s="650"/>
      <c r="X137" s="650"/>
      <c r="Y137" s="650"/>
      <c r="Z137" s="650"/>
      <c r="AA137" s="650"/>
      <c r="AB137" s="650"/>
      <c r="AC137" s="650"/>
      <c r="AD137" s="650"/>
    </row>
    <row r="138" spans="1:30" ht="15.75" customHeight="1">
      <c r="A138" s="650"/>
      <c r="B138" s="650"/>
      <c r="C138" s="650"/>
      <c r="D138" s="650"/>
      <c r="E138" s="650"/>
      <c r="F138" s="650"/>
      <c r="G138" s="650"/>
      <c r="H138" s="650"/>
      <c r="I138" s="650"/>
      <c r="J138" s="650"/>
      <c r="K138" s="650"/>
      <c r="L138" s="650"/>
      <c r="M138" s="650"/>
      <c r="N138" s="650"/>
      <c r="O138" s="650"/>
      <c r="P138" s="650"/>
      <c r="Q138" s="650"/>
      <c r="R138" s="650"/>
      <c r="S138" s="650"/>
      <c r="T138" s="650"/>
      <c r="U138" s="650"/>
      <c r="V138" s="650"/>
      <c r="W138" s="650"/>
      <c r="X138" s="650"/>
      <c r="Y138" s="650"/>
      <c r="Z138" s="650"/>
      <c r="AA138" s="650"/>
      <c r="AB138" s="650"/>
      <c r="AC138" s="650"/>
      <c r="AD138" s="650"/>
    </row>
    <row r="139" spans="1:30" ht="15.75" customHeight="1">
      <c r="A139" s="650"/>
      <c r="B139" s="650"/>
      <c r="C139" s="650"/>
      <c r="D139" s="650"/>
      <c r="E139" s="650"/>
      <c r="F139" s="650"/>
      <c r="G139" s="650"/>
      <c r="H139" s="650"/>
      <c r="I139" s="650"/>
      <c r="J139" s="650"/>
      <c r="K139" s="650"/>
      <c r="L139" s="650"/>
      <c r="M139" s="650"/>
      <c r="N139" s="650"/>
      <c r="O139" s="650"/>
      <c r="P139" s="650"/>
      <c r="Q139" s="650"/>
      <c r="R139" s="650"/>
      <c r="S139" s="650"/>
      <c r="T139" s="650"/>
      <c r="U139" s="650"/>
      <c r="V139" s="650"/>
      <c r="W139" s="650"/>
      <c r="X139" s="650"/>
      <c r="Y139" s="650"/>
      <c r="Z139" s="650"/>
      <c r="AA139" s="650"/>
      <c r="AB139" s="650"/>
      <c r="AC139" s="650"/>
      <c r="AD139" s="650"/>
    </row>
    <row r="140" spans="1:30" ht="15.75" customHeight="1">
      <c r="A140" s="650"/>
      <c r="B140" s="650"/>
      <c r="C140" s="650"/>
      <c r="D140" s="650"/>
      <c r="E140" s="650"/>
      <c r="F140" s="650"/>
      <c r="G140" s="650"/>
      <c r="H140" s="650"/>
      <c r="I140" s="650"/>
      <c r="J140" s="650"/>
      <c r="K140" s="650"/>
      <c r="L140" s="650"/>
      <c r="M140" s="650"/>
      <c r="N140" s="650"/>
      <c r="O140" s="650"/>
      <c r="P140" s="650"/>
      <c r="Q140" s="650"/>
      <c r="R140" s="650"/>
      <c r="S140" s="650"/>
      <c r="T140" s="650"/>
      <c r="U140" s="650"/>
      <c r="V140" s="650"/>
      <c r="W140" s="650"/>
      <c r="X140" s="650"/>
      <c r="Y140" s="650"/>
      <c r="Z140" s="650"/>
      <c r="AA140" s="650"/>
      <c r="AB140" s="650"/>
      <c r="AC140" s="650"/>
      <c r="AD140" s="650"/>
    </row>
    <row r="141" spans="1:30" ht="15.75" customHeight="1">
      <c r="A141" s="650"/>
      <c r="B141" s="650"/>
      <c r="C141" s="650"/>
      <c r="D141" s="650"/>
      <c r="E141" s="650"/>
      <c r="F141" s="650"/>
      <c r="G141" s="650"/>
      <c r="H141" s="650"/>
      <c r="I141" s="650"/>
      <c r="J141" s="650"/>
      <c r="K141" s="650"/>
      <c r="L141" s="650"/>
      <c r="M141" s="650"/>
      <c r="N141" s="650"/>
      <c r="O141" s="650"/>
      <c r="P141" s="650"/>
      <c r="Q141" s="650"/>
      <c r="R141" s="650"/>
      <c r="S141" s="650"/>
      <c r="T141" s="650"/>
      <c r="U141" s="650"/>
      <c r="V141" s="650"/>
      <c r="W141" s="650"/>
      <c r="X141" s="650"/>
      <c r="Y141" s="650"/>
      <c r="Z141" s="650"/>
      <c r="AA141" s="650"/>
      <c r="AB141" s="650"/>
      <c r="AC141" s="650"/>
      <c r="AD141" s="650"/>
    </row>
    <row r="142" spans="1:30" ht="15.75" customHeight="1">
      <c r="A142" s="650"/>
      <c r="B142" s="650"/>
      <c r="C142" s="650"/>
      <c r="D142" s="650"/>
      <c r="E142" s="650"/>
      <c r="F142" s="650"/>
      <c r="G142" s="650"/>
      <c r="H142" s="650"/>
      <c r="I142" s="650"/>
      <c r="J142" s="650"/>
      <c r="K142" s="650"/>
      <c r="L142" s="650"/>
      <c r="M142" s="650"/>
      <c r="N142" s="650"/>
      <c r="O142" s="650"/>
      <c r="P142" s="650"/>
      <c r="Q142" s="650"/>
      <c r="R142" s="650"/>
      <c r="S142" s="650"/>
      <c r="T142" s="650"/>
      <c r="U142" s="650"/>
      <c r="V142" s="650"/>
      <c r="W142" s="650"/>
      <c r="X142" s="650"/>
      <c r="Y142" s="650"/>
      <c r="Z142" s="650"/>
      <c r="AA142" s="650"/>
      <c r="AB142" s="650"/>
      <c r="AC142" s="650"/>
      <c r="AD142" s="650"/>
    </row>
    <row r="143" spans="1:30" ht="15.75" customHeight="1">
      <c r="A143" s="650"/>
      <c r="B143" s="650"/>
      <c r="C143" s="650"/>
      <c r="D143" s="650"/>
      <c r="E143" s="650"/>
      <c r="F143" s="650"/>
      <c r="G143" s="650"/>
      <c r="H143" s="650"/>
      <c r="I143" s="650"/>
      <c r="J143" s="650"/>
      <c r="K143" s="650"/>
      <c r="L143" s="650"/>
      <c r="M143" s="650"/>
      <c r="N143" s="650"/>
      <c r="O143" s="650"/>
      <c r="P143" s="650"/>
      <c r="Q143" s="650"/>
      <c r="R143" s="650"/>
      <c r="S143" s="650"/>
      <c r="T143" s="650"/>
      <c r="U143" s="650"/>
      <c r="V143" s="650"/>
      <c r="W143" s="650"/>
      <c r="X143" s="650"/>
      <c r="Y143" s="650"/>
      <c r="Z143" s="650"/>
      <c r="AA143" s="650"/>
      <c r="AB143" s="650"/>
      <c r="AC143" s="650"/>
      <c r="AD143" s="650"/>
    </row>
    <row r="144" spans="1:30" ht="15.75" customHeight="1">
      <c r="A144" s="650"/>
      <c r="B144" s="650"/>
      <c r="C144" s="650"/>
      <c r="D144" s="650"/>
      <c r="E144" s="650"/>
      <c r="F144" s="650"/>
      <c r="G144" s="650"/>
      <c r="H144" s="650"/>
      <c r="I144" s="650"/>
      <c r="J144" s="650"/>
      <c r="K144" s="650"/>
      <c r="L144" s="650"/>
      <c r="M144" s="650"/>
      <c r="N144" s="650"/>
      <c r="O144" s="650"/>
      <c r="P144" s="650"/>
      <c r="Q144" s="650"/>
      <c r="R144" s="650"/>
      <c r="S144" s="650"/>
      <c r="T144" s="650"/>
      <c r="U144" s="650"/>
      <c r="V144" s="650"/>
      <c r="W144" s="650"/>
      <c r="X144" s="650"/>
      <c r="Y144" s="650"/>
      <c r="Z144" s="650"/>
      <c r="AA144" s="650"/>
      <c r="AB144" s="650"/>
      <c r="AC144" s="650"/>
      <c r="AD144" s="650"/>
    </row>
    <row r="145" spans="1:30" ht="15.75" customHeight="1">
      <c r="A145" s="650"/>
      <c r="B145" s="650"/>
      <c r="C145" s="650"/>
      <c r="D145" s="650"/>
      <c r="E145" s="650"/>
      <c r="F145" s="650"/>
      <c r="G145" s="650"/>
      <c r="H145" s="650"/>
      <c r="I145" s="650"/>
      <c r="J145" s="650"/>
      <c r="K145" s="650"/>
      <c r="L145" s="650"/>
      <c r="M145" s="650"/>
      <c r="N145" s="650"/>
      <c r="O145" s="650"/>
      <c r="P145" s="650"/>
      <c r="Q145" s="650"/>
      <c r="R145" s="650"/>
      <c r="S145" s="650"/>
      <c r="T145" s="650"/>
      <c r="U145" s="650"/>
      <c r="V145" s="650"/>
      <c r="W145" s="650"/>
      <c r="X145" s="650"/>
      <c r="Y145" s="650"/>
      <c r="Z145" s="650"/>
      <c r="AA145" s="650"/>
      <c r="AB145" s="650"/>
      <c r="AC145" s="650"/>
      <c r="AD145" s="650"/>
    </row>
    <row r="146" spans="1:30" ht="15.75" customHeight="1">
      <c r="A146" s="650"/>
      <c r="B146" s="650"/>
      <c r="C146" s="650"/>
      <c r="D146" s="650"/>
      <c r="E146" s="650"/>
      <c r="F146" s="650"/>
      <c r="G146" s="650"/>
      <c r="H146" s="650"/>
      <c r="I146" s="650"/>
      <c r="J146" s="650"/>
      <c r="K146" s="650"/>
      <c r="L146" s="650"/>
      <c r="M146" s="650"/>
      <c r="N146" s="650"/>
      <c r="O146" s="650"/>
      <c r="P146" s="650"/>
      <c r="Q146" s="650"/>
      <c r="R146" s="650"/>
      <c r="S146" s="650"/>
      <c r="T146" s="650"/>
      <c r="U146" s="650"/>
      <c r="V146" s="650"/>
      <c r="W146" s="650"/>
      <c r="X146" s="650"/>
      <c r="Y146" s="650"/>
      <c r="Z146" s="650"/>
      <c r="AA146" s="650"/>
      <c r="AB146" s="650"/>
      <c r="AC146" s="650"/>
      <c r="AD146" s="650"/>
    </row>
    <row r="147" spans="1:30" ht="15.75" customHeight="1">
      <c r="A147" s="650"/>
      <c r="B147" s="650"/>
      <c r="C147" s="650"/>
      <c r="D147" s="650"/>
      <c r="E147" s="650"/>
      <c r="F147" s="650"/>
      <c r="G147" s="650"/>
      <c r="H147" s="650"/>
      <c r="I147" s="650"/>
      <c r="J147" s="650"/>
      <c r="K147" s="650"/>
      <c r="L147" s="650"/>
      <c r="M147" s="650"/>
      <c r="N147" s="650"/>
      <c r="O147" s="650"/>
      <c r="P147" s="650"/>
      <c r="Q147" s="650"/>
      <c r="R147" s="650"/>
      <c r="S147" s="650"/>
      <c r="T147" s="650"/>
      <c r="U147" s="650"/>
      <c r="V147" s="650"/>
      <c r="W147" s="650"/>
      <c r="X147" s="650"/>
      <c r="Y147" s="650"/>
      <c r="Z147" s="650"/>
      <c r="AA147" s="650"/>
      <c r="AB147" s="650"/>
      <c r="AC147" s="650"/>
      <c r="AD147" s="650"/>
    </row>
    <row r="148" spans="1:30" ht="15.75" customHeight="1">
      <c r="A148" s="650"/>
      <c r="B148" s="650"/>
      <c r="C148" s="650"/>
      <c r="D148" s="650"/>
      <c r="E148" s="650"/>
      <c r="F148" s="650"/>
      <c r="G148" s="650"/>
      <c r="H148" s="650"/>
      <c r="I148" s="650"/>
      <c r="J148" s="650"/>
      <c r="K148" s="650"/>
      <c r="L148" s="650"/>
      <c r="M148" s="650"/>
      <c r="N148" s="650"/>
      <c r="O148" s="650"/>
      <c r="P148" s="650"/>
      <c r="Q148" s="650"/>
      <c r="R148" s="650"/>
      <c r="S148" s="650"/>
      <c r="T148" s="650"/>
      <c r="U148" s="650"/>
      <c r="V148" s="650"/>
      <c r="W148" s="650"/>
      <c r="X148" s="650"/>
      <c r="Y148" s="650"/>
      <c r="Z148" s="650"/>
      <c r="AA148" s="650"/>
      <c r="AB148" s="650"/>
      <c r="AC148" s="650"/>
      <c r="AD148" s="650"/>
    </row>
    <row r="149" spans="1:30" ht="15.75" customHeight="1">
      <c r="A149" s="650"/>
      <c r="B149" s="650"/>
      <c r="C149" s="650"/>
      <c r="D149" s="650"/>
      <c r="E149" s="650"/>
      <c r="F149" s="650"/>
      <c r="G149" s="650"/>
      <c r="H149" s="650"/>
      <c r="I149" s="650"/>
      <c r="J149" s="650"/>
      <c r="K149" s="650"/>
      <c r="L149" s="650"/>
      <c r="M149" s="650"/>
      <c r="N149" s="650"/>
      <c r="O149" s="650"/>
      <c r="P149" s="650"/>
      <c r="Q149" s="650"/>
      <c r="R149" s="650"/>
      <c r="S149" s="650"/>
      <c r="T149" s="650"/>
      <c r="U149" s="650"/>
      <c r="V149" s="650"/>
      <c r="W149" s="650"/>
      <c r="X149" s="650"/>
      <c r="Y149" s="650"/>
      <c r="Z149" s="650"/>
      <c r="AA149" s="650"/>
      <c r="AB149" s="650"/>
      <c r="AC149" s="650"/>
      <c r="AD149" s="650"/>
    </row>
    <row r="150" spans="1:30" ht="15.75" customHeight="1">
      <c r="A150" s="650"/>
      <c r="B150" s="650"/>
      <c r="C150" s="650"/>
      <c r="D150" s="650"/>
      <c r="E150" s="650"/>
      <c r="F150" s="650"/>
      <c r="G150" s="650"/>
      <c r="H150" s="650"/>
      <c r="I150" s="650"/>
      <c r="J150" s="650"/>
      <c r="K150" s="650"/>
      <c r="L150" s="650"/>
      <c r="M150" s="650"/>
      <c r="N150" s="650"/>
      <c r="O150" s="650"/>
      <c r="P150" s="650"/>
      <c r="Q150" s="650"/>
      <c r="R150" s="650"/>
      <c r="S150" s="650"/>
      <c r="T150" s="650"/>
      <c r="U150" s="650"/>
      <c r="V150" s="650"/>
      <c r="W150" s="650"/>
      <c r="X150" s="650"/>
      <c r="Y150" s="650"/>
      <c r="Z150" s="650"/>
      <c r="AA150" s="650"/>
      <c r="AB150" s="650"/>
      <c r="AC150" s="650"/>
      <c r="AD150" s="650"/>
    </row>
    <row r="151" spans="1:30" ht="15.75" customHeight="1">
      <c r="A151" s="650"/>
      <c r="B151" s="650"/>
      <c r="C151" s="650"/>
      <c r="D151" s="650"/>
      <c r="E151" s="650"/>
      <c r="F151" s="650"/>
      <c r="G151" s="650"/>
      <c r="H151" s="650"/>
      <c r="I151" s="650"/>
      <c r="J151" s="650"/>
      <c r="K151" s="650"/>
      <c r="L151" s="650"/>
      <c r="M151" s="650"/>
      <c r="N151" s="650"/>
      <c r="O151" s="650"/>
      <c r="P151" s="650"/>
      <c r="Q151" s="650"/>
      <c r="R151" s="650"/>
      <c r="S151" s="650"/>
      <c r="T151" s="650"/>
      <c r="U151" s="650"/>
      <c r="V151" s="650"/>
      <c r="W151" s="650"/>
      <c r="X151" s="650"/>
      <c r="Y151" s="650"/>
      <c r="Z151" s="650"/>
      <c r="AA151" s="650"/>
      <c r="AB151" s="650"/>
      <c r="AC151" s="650"/>
      <c r="AD151" s="650"/>
    </row>
    <row r="152" spans="1:30" ht="15.75" customHeight="1">
      <c r="A152" s="650"/>
      <c r="B152" s="650"/>
      <c r="C152" s="650"/>
      <c r="D152" s="650"/>
      <c r="E152" s="650"/>
      <c r="F152" s="650"/>
      <c r="G152" s="650"/>
      <c r="H152" s="650"/>
      <c r="I152" s="650"/>
      <c r="J152" s="650"/>
      <c r="K152" s="650"/>
      <c r="L152" s="650"/>
      <c r="M152" s="650"/>
      <c r="N152" s="650"/>
      <c r="O152" s="650"/>
      <c r="P152" s="650"/>
      <c r="Q152" s="650"/>
      <c r="R152" s="650"/>
      <c r="S152" s="650"/>
      <c r="T152" s="650"/>
      <c r="U152" s="650"/>
      <c r="V152" s="650"/>
      <c r="W152" s="650"/>
      <c r="X152" s="650"/>
      <c r="Y152" s="650"/>
      <c r="Z152" s="650"/>
      <c r="AA152" s="650"/>
      <c r="AB152" s="650"/>
      <c r="AC152" s="650"/>
      <c r="AD152" s="650"/>
    </row>
    <row r="153" spans="1:30" ht="15.75" customHeight="1">
      <c r="A153" s="650"/>
      <c r="B153" s="650"/>
      <c r="C153" s="650"/>
      <c r="D153" s="650"/>
      <c r="E153" s="650"/>
      <c r="F153" s="650"/>
      <c r="G153" s="650"/>
      <c r="H153" s="650"/>
      <c r="I153" s="650"/>
      <c r="J153" s="650"/>
      <c r="K153" s="650"/>
      <c r="L153" s="650"/>
      <c r="M153" s="650"/>
      <c r="N153" s="650"/>
      <c r="O153" s="650"/>
      <c r="P153" s="650"/>
      <c r="Q153" s="650"/>
      <c r="R153" s="650"/>
      <c r="S153" s="650"/>
      <c r="T153" s="650"/>
      <c r="U153" s="650"/>
      <c r="V153" s="650"/>
      <c r="W153" s="650"/>
      <c r="X153" s="650"/>
      <c r="Y153" s="650"/>
      <c r="Z153" s="650"/>
      <c r="AA153" s="650"/>
      <c r="AB153" s="650"/>
      <c r="AC153" s="650"/>
      <c r="AD153" s="650"/>
    </row>
    <row r="154" spans="1:30" ht="15.75" customHeight="1">
      <c r="A154" s="650"/>
      <c r="B154" s="650"/>
      <c r="C154" s="650"/>
      <c r="D154" s="650"/>
      <c r="E154" s="650"/>
      <c r="F154" s="650"/>
      <c r="G154" s="650"/>
      <c r="H154" s="650"/>
      <c r="I154" s="650"/>
      <c r="J154" s="650"/>
      <c r="K154" s="650"/>
      <c r="L154" s="650"/>
      <c r="M154" s="650"/>
      <c r="N154" s="650"/>
      <c r="O154" s="650"/>
      <c r="P154" s="650"/>
      <c r="Q154" s="650"/>
      <c r="R154" s="650"/>
      <c r="S154" s="650"/>
      <c r="T154" s="650"/>
      <c r="U154" s="650"/>
      <c r="V154" s="650"/>
      <c r="W154" s="650"/>
      <c r="X154" s="650"/>
      <c r="Y154" s="650"/>
      <c r="Z154" s="650"/>
      <c r="AA154" s="650"/>
      <c r="AB154" s="650"/>
      <c r="AC154" s="650"/>
      <c r="AD154" s="650"/>
    </row>
    <row r="155" spans="1:30" ht="15.75" customHeight="1">
      <c r="A155" s="650"/>
      <c r="B155" s="650"/>
      <c r="C155" s="650"/>
      <c r="D155" s="650"/>
      <c r="E155" s="650"/>
      <c r="F155" s="650"/>
      <c r="G155" s="650"/>
      <c r="H155" s="650"/>
      <c r="I155" s="650"/>
      <c r="J155" s="650"/>
      <c r="K155" s="650"/>
      <c r="L155" s="650"/>
      <c r="M155" s="650"/>
      <c r="N155" s="650"/>
      <c r="O155" s="650"/>
      <c r="P155" s="650"/>
      <c r="Q155" s="650"/>
      <c r="R155" s="650"/>
      <c r="S155" s="650"/>
      <c r="T155" s="650"/>
      <c r="U155" s="650"/>
      <c r="V155" s="650"/>
      <c r="W155" s="650"/>
      <c r="X155" s="650"/>
      <c r="Y155" s="650"/>
      <c r="Z155" s="650"/>
      <c r="AA155" s="650"/>
      <c r="AB155" s="650"/>
      <c r="AC155" s="650"/>
      <c r="AD155" s="650"/>
    </row>
    <row r="156" spans="1:30" ht="15.75" customHeight="1">
      <c r="A156" s="650"/>
      <c r="B156" s="650"/>
      <c r="C156" s="650"/>
      <c r="D156" s="650"/>
      <c r="E156" s="650"/>
      <c r="F156" s="650"/>
      <c r="G156" s="650"/>
      <c r="H156" s="650"/>
      <c r="I156" s="650"/>
      <c r="J156" s="650"/>
      <c r="K156" s="650"/>
      <c r="L156" s="650"/>
      <c r="M156" s="650"/>
      <c r="N156" s="650"/>
      <c r="O156" s="650"/>
      <c r="P156" s="650"/>
      <c r="Q156" s="650"/>
      <c r="R156" s="650"/>
      <c r="S156" s="650"/>
      <c r="T156" s="650"/>
      <c r="U156" s="650"/>
      <c r="V156" s="650"/>
      <c r="W156" s="650"/>
      <c r="X156" s="650"/>
      <c r="Y156" s="650"/>
      <c r="Z156" s="650"/>
      <c r="AA156" s="650"/>
      <c r="AB156" s="650"/>
      <c r="AC156" s="650"/>
      <c r="AD156" s="650"/>
    </row>
    <row r="157" spans="1:30" ht="15.75" customHeight="1">
      <c r="A157" s="650"/>
      <c r="B157" s="650"/>
      <c r="C157" s="650"/>
      <c r="D157" s="650"/>
      <c r="E157" s="650"/>
      <c r="F157" s="650"/>
      <c r="G157" s="650"/>
      <c r="H157" s="650"/>
      <c r="I157" s="650"/>
      <c r="J157" s="650"/>
      <c r="K157" s="650"/>
      <c r="L157" s="650"/>
      <c r="M157" s="650"/>
      <c r="N157" s="650"/>
      <c r="O157" s="650"/>
      <c r="P157" s="650"/>
      <c r="Q157" s="650"/>
      <c r="R157" s="650"/>
      <c r="S157" s="650"/>
      <c r="T157" s="650"/>
      <c r="U157" s="650"/>
      <c r="V157" s="650"/>
      <c r="W157" s="650"/>
      <c r="X157" s="650"/>
      <c r="Y157" s="650"/>
      <c r="Z157" s="650"/>
      <c r="AA157" s="650"/>
      <c r="AB157" s="650"/>
      <c r="AC157" s="650"/>
      <c r="AD157" s="650"/>
    </row>
    <row r="158" spans="1:30" ht="15.75" customHeight="1">
      <c r="A158" s="650"/>
      <c r="B158" s="650"/>
      <c r="C158" s="650"/>
      <c r="D158" s="650"/>
      <c r="E158" s="650"/>
      <c r="F158" s="650"/>
      <c r="G158" s="650"/>
      <c r="H158" s="650"/>
      <c r="I158" s="650"/>
      <c r="J158" s="650"/>
      <c r="K158" s="650"/>
      <c r="L158" s="650"/>
      <c r="M158" s="650"/>
      <c r="N158" s="650"/>
      <c r="O158" s="650"/>
      <c r="P158" s="650"/>
      <c r="Q158" s="650"/>
      <c r="R158" s="650"/>
      <c r="S158" s="650"/>
      <c r="T158" s="650"/>
      <c r="U158" s="650"/>
      <c r="V158" s="650"/>
      <c r="W158" s="650"/>
      <c r="X158" s="650"/>
      <c r="Y158" s="650"/>
      <c r="Z158" s="650"/>
      <c r="AA158" s="650"/>
      <c r="AB158" s="650"/>
      <c r="AC158" s="650"/>
      <c r="AD158" s="650"/>
    </row>
    <row r="159" spans="1:30" ht="15.75" customHeight="1">
      <c r="A159" s="650"/>
      <c r="B159" s="650"/>
      <c r="C159" s="650"/>
      <c r="D159" s="650"/>
      <c r="E159" s="650"/>
      <c r="F159" s="650"/>
      <c r="G159" s="650"/>
      <c r="H159" s="650"/>
      <c r="I159" s="650"/>
      <c r="J159" s="650"/>
      <c r="K159" s="650"/>
      <c r="L159" s="650"/>
      <c r="M159" s="650"/>
      <c r="N159" s="650"/>
      <c r="O159" s="650"/>
      <c r="P159" s="650"/>
      <c r="Q159" s="650"/>
      <c r="R159" s="650"/>
      <c r="S159" s="650"/>
      <c r="T159" s="650"/>
      <c r="U159" s="650"/>
      <c r="V159" s="650"/>
      <c r="W159" s="650"/>
      <c r="X159" s="650"/>
      <c r="Y159" s="650"/>
      <c r="Z159" s="650"/>
      <c r="AA159" s="650"/>
      <c r="AB159" s="650"/>
      <c r="AC159" s="650"/>
      <c r="AD159" s="650"/>
    </row>
    <row r="160" spans="1:30" ht="15.75" customHeight="1">
      <c r="A160" s="650"/>
      <c r="B160" s="650"/>
      <c r="C160" s="650"/>
      <c r="D160" s="650"/>
      <c r="E160" s="650"/>
      <c r="F160" s="650"/>
      <c r="G160" s="650"/>
      <c r="H160" s="650"/>
      <c r="I160" s="650"/>
      <c r="J160" s="650"/>
      <c r="K160" s="650"/>
      <c r="L160" s="650"/>
      <c r="M160" s="650"/>
      <c r="N160" s="650"/>
      <c r="O160" s="650"/>
      <c r="P160" s="650"/>
      <c r="Q160" s="650"/>
      <c r="R160" s="650"/>
      <c r="S160" s="650"/>
      <c r="T160" s="650"/>
      <c r="U160" s="650"/>
      <c r="V160" s="650"/>
      <c r="W160" s="650"/>
      <c r="X160" s="650"/>
      <c r="Y160" s="650"/>
      <c r="Z160" s="650"/>
      <c r="AA160" s="650"/>
      <c r="AB160" s="650"/>
      <c r="AC160" s="650"/>
      <c r="AD160" s="650"/>
    </row>
    <row r="161" spans="1:30" ht="15.75" customHeight="1">
      <c r="A161" s="650"/>
      <c r="B161" s="650"/>
      <c r="C161" s="650"/>
      <c r="D161" s="650"/>
      <c r="E161" s="650"/>
      <c r="F161" s="650"/>
      <c r="G161" s="650"/>
      <c r="H161" s="650"/>
      <c r="I161" s="650"/>
      <c r="J161" s="650"/>
      <c r="K161" s="650"/>
      <c r="L161" s="650"/>
      <c r="M161" s="650"/>
      <c r="N161" s="650"/>
      <c r="O161" s="650"/>
      <c r="P161" s="650"/>
      <c r="Q161" s="650"/>
      <c r="R161" s="650"/>
      <c r="S161" s="650"/>
      <c r="T161" s="650"/>
      <c r="U161" s="650"/>
      <c r="V161" s="650"/>
      <c r="W161" s="650"/>
      <c r="X161" s="650"/>
      <c r="Y161" s="650"/>
      <c r="Z161" s="650"/>
      <c r="AA161" s="650"/>
      <c r="AB161" s="650"/>
      <c r="AC161" s="650"/>
      <c r="AD161" s="650"/>
    </row>
    <row r="162" spans="1:30" ht="15.75" customHeight="1">
      <c r="A162" s="650"/>
      <c r="B162" s="650"/>
      <c r="C162" s="650"/>
      <c r="D162" s="650"/>
      <c r="E162" s="650"/>
      <c r="F162" s="650"/>
      <c r="G162" s="650"/>
      <c r="H162" s="650"/>
      <c r="I162" s="650"/>
      <c r="J162" s="650"/>
      <c r="K162" s="650"/>
      <c r="L162" s="650"/>
      <c r="M162" s="650"/>
      <c r="N162" s="650"/>
      <c r="O162" s="650"/>
      <c r="P162" s="650"/>
      <c r="Q162" s="650"/>
      <c r="R162" s="650"/>
      <c r="S162" s="650"/>
      <c r="T162" s="650"/>
      <c r="U162" s="650"/>
      <c r="V162" s="650"/>
      <c r="W162" s="650"/>
      <c r="X162" s="650"/>
      <c r="Y162" s="650"/>
      <c r="Z162" s="650"/>
      <c r="AA162" s="650"/>
      <c r="AB162" s="650"/>
      <c r="AC162" s="650"/>
      <c r="AD162" s="650"/>
    </row>
    <row r="163" spans="1:30" ht="15.75" customHeight="1">
      <c r="A163" s="650"/>
      <c r="B163" s="650"/>
      <c r="C163" s="650"/>
      <c r="D163" s="650"/>
      <c r="E163" s="650"/>
      <c r="F163" s="650"/>
      <c r="G163" s="650"/>
      <c r="H163" s="650"/>
      <c r="I163" s="650"/>
      <c r="J163" s="650"/>
      <c r="K163" s="650"/>
      <c r="L163" s="650"/>
      <c r="M163" s="650"/>
      <c r="N163" s="650"/>
      <c r="O163" s="650"/>
      <c r="P163" s="650"/>
      <c r="Q163" s="650"/>
      <c r="R163" s="650"/>
      <c r="S163" s="650"/>
      <c r="T163" s="650"/>
      <c r="U163" s="650"/>
      <c r="V163" s="650"/>
      <c r="W163" s="650"/>
      <c r="X163" s="650"/>
      <c r="Y163" s="650"/>
      <c r="Z163" s="650"/>
      <c r="AA163" s="650"/>
      <c r="AB163" s="650"/>
      <c r="AC163" s="650"/>
      <c r="AD163" s="650"/>
    </row>
    <row r="164" spans="1:30" ht="15.75" customHeight="1">
      <c r="A164" s="650"/>
      <c r="B164" s="650"/>
      <c r="C164" s="650"/>
      <c r="D164" s="650"/>
      <c r="E164" s="650"/>
      <c r="F164" s="650"/>
      <c r="G164" s="650"/>
      <c r="H164" s="650"/>
      <c r="I164" s="650"/>
      <c r="J164" s="650"/>
      <c r="K164" s="650"/>
      <c r="L164" s="650"/>
      <c r="M164" s="650"/>
      <c r="N164" s="650"/>
      <c r="O164" s="650"/>
      <c r="P164" s="650"/>
      <c r="Q164" s="650"/>
      <c r="R164" s="650"/>
      <c r="S164" s="650"/>
      <c r="T164" s="650"/>
      <c r="U164" s="650"/>
      <c r="V164" s="650"/>
      <c r="W164" s="650"/>
      <c r="X164" s="650"/>
      <c r="Y164" s="650"/>
      <c r="Z164" s="650"/>
      <c r="AA164" s="650"/>
      <c r="AB164" s="650"/>
      <c r="AC164" s="650"/>
      <c r="AD164" s="650"/>
    </row>
    <row r="165" spans="1:30" ht="15.75" customHeight="1">
      <c r="A165" s="650"/>
      <c r="B165" s="650"/>
      <c r="C165" s="650"/>
      <c r="D165" s="650"/>
      <c r="E165" s="650"/>
      <c r="F165" s="650"/>
      <c r="G165" s="650"/>
      <c r="H165" s="650"/>
      <c r="I165" s="650"/>
      <c r="J165" s="650"/>
      <c r="K165" s="650"/>
      <c r="L165" s="650"/>
      <c r="M165" s="650"/>
      <c r="N165" s="650"/>
      <c r="O165" s="650"/>
      <c r="P165" s="650"/>
      <c r="Q165" s="650"/>
      <c r="R165" s="650"/>
      <c r="S165" s="650"/>
      <c r="T165" s="650"/>
      <c r="U165" s="650"/>
      <c r="V165" s="650"/>
      <c r="W165" s="650"/>
      <c r="X165" s="650"/>
      <c r="Y165" s="650"/>
      <c r="Z165" s="650"/>
      <c r="AA165" s="650"/>
      <c r="AB165" s="650"/>
      <c r="AC165" s="650"/>
      <c r="AD165" s="650"/>
    </row>
    <row r="166" spans="1:30" ht="15.75" customHeight="1">
      <c r="A166" s="650"/>
      <c r="B166" s="650"/>
      <c r="C166" s="650"/>
      <c r="D166" s="650"/>
      <c r="E166" s="650"/>
      <c r="F166" s="650"/>
      <c r="G166" s="650"/>
      <c r="H166" s="650"/>
      <c r="I166" s="650"/>
      <c r="J166" s="650"/>
      <c r="K166" s="650"/>
      <c r="L166" s="650"/>
      <c r="M166" s="650"/>
      <c r="N166" s="650"/>
      <c r="O166" s="650"/>
      <c r="P166" s="650"/>
      <c r="Q166" s="650"/>
      <c r="R166" s="650"/>
      <c r="S166" s="650"/>
      <c r="T166" s="650"/>
      <c r="U166" s="650"/>
      <c r="V166" s="650"/>
      <c r="W166" s="650"/>
      <c r="X166" s="650"/>
      <c r="Y166" s="650"/>
      <c r="Z166" s="650"/>
      <c r="AA166" s="650"/>
      <c r="AB166" s="650"/>
      <c r="AC166" s="650"/>
      <c r="AD166" s="650"/>
    </row>
    <row r="167" spans="1:30" ht="15.75" customHeight="1">
      <c r="A167" s="650"/>
      <c r="B167" s="650"/>
      <c r="C167" s="650"/>
      <c r="D167" s="650"/>
      <c r="E167" s="650"/>
      <c r="F167" s="650"/>
      <c r="G167" s="650"/>
      <c r="H167" s="650"/>
      <c r="I167" s="650"/>
      <c r="J167" s="650"/>
      <c r="K167" s="650"/>
      <c r="L167" s="650"/>
      <c r="M167" s="650"/>
      <c r="N167" s="650"/>
      <c r="O167" s="650"/>
      <c r="P167" s="650"/>
      <c r="Q167" s="650"/>
      <c r="R167" s="650"/>
      <c r="S167" s="650"/>
      <c r="T167" s="650"/>
      <c r="U167" s="650"/>
      <c r="V167" s="650"/>
      <c r="W167" s="650"/>
      <c r="X167" s="650"/>
      <c r="Y167" s="650"/>
      <c r="Z167" s="650"/>
      <c r="AA167" s="650"/>
      <c r="AB167" s="650"/>
      <c r="AC167" s="650"/>
      <c r="AD167" s="650"/>
    </row>
    <row r="168" spans="1:30" ht="15.75" customHeight="1">
      <c r="A168" s="650"/>
      <c r="B168" s="650"/>
      <c r="C168" s="650"/>
      <c r="D168" s="650"/>
      <c r="E168" s="650"/>
      <c r="F168" s="650"/>
      <c r="G168" s="650"/>
      <c r="H168" s="650"/>
      <c r="I168" s="650"/>
      <c r="J168" s="650"/>
      <c r="K168" s="650"/>
      <c r="L168" s="650"/>
      <c r="M168" s="650"/>
      <c r="N168" s="650"/>
      <c r="O168" s="650"/>
      <c r="P168" s="650"/>
      <c r="Q168" s="650"/>
      <c r="R168" s="650"/>
      <c r="S168" s="650"/>
      <c r="T168" s="650"/>
      <c r="U168" s="650"/>
      <c r="V168" s="650"/>
      <c r="W168" s="650"/>
      <c r="X168" s="650"/>
      <c r="Y168" s="650"/>
      <c r="Z168" s="650"/>
      <c r="AA168" s="650"/>
      <c r="AB168" s="650"/>
      <c r="AC168" s="650"/>
      <c r="AD168" s="650"/>
    </row>
    <row r="169" spans="1:30" ht="15.75" customHeight="1">
      <c r="A169" s="650"/>
      <c r="B169" s="650"/>
      <c r="C169" s="650"/>
      <c r="D169" s="650"/>
      <c r="E169" s="650"/>
      <c r="F169" s="650"/>
      <c r="G169" s="650"/>
      <c r="H169" s="650"/>
      <c r="I169" s="650"/>
      <c r="J169" s="650"/>
      <c r="K169" s="650"/>
      <c r="L169" s="650"/>
      <c r="M169" s="650"/>
      <c r="N169" s="650"/>
      <c r="O169" s="650"/>
      <c r="P169" s="650"/>
      <c r="Q169" s="650"/>
      <c r="R169" s="650"/>
      <c r="S169" s="650"/>
      <c r="T169" s="650"/>
      <c r="U169" s="650"/>
      <c r="V169" s="650"/>
      <c r="W169" s="650"/>
      <c r="X169" s="650"/>
      <c r="Y169" s="650"/>
      <c r="Z169" s="650"/>
      <c r="AA169" s="650"/>
      <c r="AB169" s="650"/>
      <c r="AC169" s="650"/>
      <c r="AD169" s="650"/>
    </row>
    <row r="170" spans="1:30" ht="15.75" customHeight="1">
      <c r="A170" s="650"/>
      <c r="B170" s="650"/>
      <c r="C170" s="650"/>
      <c r="D170" s="650"/>
      <c r="E170" s="650"/>
      <c r="F170" s="650"/>
      <c r="G170" s="650"/>
      <c r="H170" s="650"/>
      <c r="I170" s="650"/>
      <c r="J170" s="650"/>
      <c r="K170" s="650"/>
      <c r="L170" s="650"/>
      <c r="M170" s="650"/>
      <c r="N170" s="650"/>
      <c r="O170" s="650"/>
      <c r="P170" s="650"/>
      <c r="Q170" s="650"/>
      <c r="R170" s="650"/>
      <c r="S170" s="650"/>
      <c r="T170" s="650"/>
      <c r="U170" s="650"/>
      <c r="V170" s="650"/>
      <c r="W170" s="650"/>
      <c r="X170" s="650"/>
      <c r="Y170" s="650"/>
      <c r="Z170" s="650"/>
      <c r="AA170" s="650"/>
      <c r="AB170" s="650"/>
      <c r="AC170" s="650"/>
      <c r="AD170" s="650"/>
    </row>
    <row r="171" spans="1:30" ht="15.75" customHeight="1">
      <c r="A171" s="650"/>
      <c r="B171" s="650"/>
      <c r="C171" s="650"/>
      <c r="D171" s="650"/>
      <c r="E171" s="650"/>
      <c r="F171" s="650"/>
      <c r="G171" s="650"/>
      <c r="H171" s="650"/>
      <c r="I171" s="650"/>
      <c r="J171" s="650"/>
      <c r="K171" s="650"/>
      <c r="L171" s="650"/>
      <c r="M171" s="650"/>
      <c r="N171" s="650"/>
      <c r="O171" s="650"/>
      <c r="P171" s="650"/>
      <c r="Q171" s="650"/>
      <c r="R171" s="650"/>
      <c r="S171" s="650"/>
      <c r="T171" s="650"/>
      <c r="U171" s="650"/>
      <c r="V171" s="650"/>
      <c r="W171" s="650"/>
      <c r="X171" s="650"/>
      <c r="Y171" s="650"/>
      <c r="Z171" s="650"/>
      <c r="AA171" s="650"/>
      <c r="AB171" s="650"/>
      <c r="AC171" s="650"/>
      <c r="AD171" s="650"/>
    </row>
    <row r="172" spans="1:30" ht="15.75" customHeight="1">
      <c r="A172" s="650"/>
      <c r="B172" s="650"/>
      <c r="C172" s="650"/>
      <c r="D172" s="650"/>
      <c r="E172" s="650"/>
      <c r="F172" s="650"/>
      <c r="G172" s="650"/>
      <c r="H172" s="650"/>
      <c r="I172" s="650"/>
      <c r="J172" s="650"/>
      <c r="K172" s="650"/>
      <c r="L172" s="650"/>
      <c r="M172" s="650"/>
      <c r="N172" s="650"/>
      <c r="O172" s="650"/>
      <c r="P172" s="650"/>
      <c r="Q172" s="650"/>
      <c r="R172" s="650"/>
      <c r="S172" s="650"/>
      <c r="T172" s="650"/>
      <c r="U172" s="650"/>
      <c r="V172" s="650"/>
      <c r="W172" s="650"/>
      <c r="X172" s="650"/>
      <c r="Y172" s="650"/>
      <c r="Z172" s="650"/>
      <c r="AA172" s="650"/>
      <c r="AB172" s="650"/>
      <c r="AC172" s="650"/>
      <c r="AD172" s="650"/>
    </row>
    <row r="173" spans="1:30" ht="15.75" customHeight="1">
      <c r="A173" s="650"/>
      <c r="B173" s="650"/>
      <c r="C173" s="650"/>
      <c r="D173" s="650"/>
      <c r="E173" s="650"/>
      <c r="F173" s="650"/>
      <c r="G173" s="650"/>
      <c r="H173" s="650"/>
      <c r="I173" s="650"/>
      <c r="J173" s="650"/>
      <c r="K173" s="650"/>
      <c r="L173" s="650"/>
      <c r="M173" s="650"/>
      <c r="N173" s="650"/>
      <c r="O173" s="650"/>
      <c r="P173" s="650"/>
      <c r="Q173" s="650"/>
      <c r="R173" s="650"/>
      <c r="S173" s="650"/>
      <c r="T173" s="650"/>
      <c r="U173" s="650"/>
      <c r="V173" s="650"/>
      <c r="W173" s="650"/>
      <c r="X173" s="650"/>
      <c r="Y173" s="650"/>
      <c r="Z173" s="650"/>
      <c r="AA173" s="650"/>
      <c r="AB173" s="650"/>
      <c r="AC173" s="650"/>
      <c r="AD173" s="650"/>
    </row>
    <row r="174" spans="1:30" ht="15.75" customHeight="1">
      <c r="A174" s="650"/>
      <c r="B174" s="650"/>
      <c r="C174" s="650"/>
      <c r="D174" s="650"/>
      <c r="E174" s="650"/>
      <c r="F174" s="650"/>
      <c r="G174" s="650"/>
      <c r="H174" s="650"/>
      <c r="I174" s="650"/>
      <c r="J174" s="650"/>
      <c r="K174" s="650"/>
      <c r="L174" s="650"/>
      <c r="M174" s="650"/>
      <c r="N174" s="650"/>
      <c r="O174" s="650"/>
      <c r="P174" s="650"/>
      <c r="Q174" s="650"/>
      <c r="R174" s="650"/>
      <c r="S174" s="650"/>
      <c r="T174" s="650"/>
      <c r="U174" s="650"/>
      <c r="V174" s="650"/>
      <c r="W174" s="650"/>
      <c r="X174" s="650"/>
      <c r="Y174" s="650"/>
      <c r="Z174" s="650"/>
      <c r="AA174" s="650"/>
      <c r="AB174" s="650"/>
      <c r="AC174" s="650"/>
      <c r="AD174" s="650"/>
    </row>
    <row r="175" spans="1:30" ht="15.75" customHeight="1">
      <c r="A175" s="650"/>
      <c r="B175" s="650"/>
      <c r="C175" s="650"/>
      <c r="D175" s="650"/>
      <c r="E175" s="650"/>
      <c r="F175" s="650"/>
      <c r="G175" s="650"/>
      <c r="H175" s="650"/>
      <c r="I175" s="650"/>
      <c r="J175" s="650"/>
      <c r="K175" s="650"/>
      <c r="L175" s="650"/>
      <c r="M175" s="650"/>
      <c r="N175" s="650"/>
      <c r="O175" s="650"/>
      <c r="P175" s="650"/>
      <c r="Q175" s="650"/>
      <c r="R175" s="650"/>
      <c r="S175" s="650"/>
      <c r="T175" s="650"/>
      <c r="U175" s="650"/>
      <c r="V175" s="650"/>
      <c r="W175" s="650"/>
      <c r="X175" s="650"/>
      <c r="Y175" s="650"/>
      <c r="Z175" s="650"/>
      <c r="AA175" s="650"/>
      <c r="AB175" s="650"/>
      <c r="AC175" s="650"/>
      <c r="AD175" s="650"/>
    </row>
    <row r="176" spans="1:30" ht="15.75" customHeight="1">
      <c r="A176" s="650"/>
      <c r="B176" s="650"/>
      <c r="C176" s="650"/>
      <c r="D176" s="650"/>
      <c r="E176" s="650"/>
      <c r="F176" s="650"/>
      <c r="G176" s="650"/>
      <c r="H176" s="650"/>
      <c r="I176" s="650"/>
      <c r="J176" s="650"/>
      <c r="K176" s="650"/>
      <c r="L176" s="650"/>
      <c r="M176" s="650"/>
      <c r="N176" s="650"/>
      <c r="O176" s="650"/>
      <c r="P176" s="650"/>
      <c r="Q176" s="650"/>
      <c r="R176" s="650"/>
      <c r="S176" s="650"/>
      <c r="T176" s="650"/>
      <c r="U176" s="650"/>
      <c r="V176" s="650"/>
      <c r="W176" s="650"/>
      <c r="X176" s="650"/>
      <c r="Y176" s="650"/>
      <c r="Z176" s="650"/>
      <c r="AA176" s="650"/>
      <c r="AB176" s="650"/>
      <c r="AC176" s="650"/>
      <c r="AD176" s="650"/>
    </row>
    <row r="177" spans="1:30" ht="15.75" customHeight="1">
      <c r="A177" s="650"/>
      <c r="B177" s="650"/>
      <c r="C177" s="650"/>
      <c r="D177" s="650"/>
      <c r="E177" s="650"/>
      <c r="F177" s="650"/>
      <c r="G177" s="650"/>
      <c r="H177" s="650"/>
      <c r="I177" s="650"/>
      <c r="J177" s="650"/>
      <c r="K177" s="650"/>
      <c r="L177" s="650"/>
      <c r="M177" s="650"/>
      <c r="N177" s="650"/>
      <c r="O177" s="650"/>
      <c r="P177" s="650"/>
      <c r="Q177" s="650"/>
      <c r="R177" s="650"/>
      <c r="S177" s="650"/>
      <c r="T177" s="650"/>
      <c r="U177" s="650"/>
      <c r="V177" s="650"/>
      <c r="W177" s="650"/>
      <c r="X177" s="650"/>
      <c r="Y177" s="650"/>
      <c r="Z177" s="650"/>
      <c r="AA177" s="650"/>
      <c r="AB177" s="650"/>
      <c r="AC177" s="650"/>
      <c r="AD177" s="650"/>
    </row>
    <row r="178" spans="1:30" ht="15.75" customHeight="1">
      <c r="A178" s="650"/>
      <c r="B178" s="650"/>
      <c r="C178" s="650"/>
      <c r="D178" s="650"/>
      <c r="E178" s="650"/>
      <c r="F178" s="650"/>
      <c r="G178" s="650"/>
      <c r="H178" s="650"/>
      <c r="I178" s="650"/>
      <c r="J178" s="650"/>
      <c r="K178" s="650"/>
      <c r="L178" s="650"/>
      <c r="M178" s="650"/>
      <c r="N178" s="650"/>
      <c r="O178" s="650"/>
      <c r="P178" s="650"/>
      <c r="Q178" s="650"/>
      <c r="R178" s="650"/>
      <c r="S178" s="650"/>
      <c r="T178" s="650"/>
      <c r="U178" s="650"/>
      <c r="V178" s="650"/>
      <c r="W178" s="650"/>
      <c r="X178" s="650"/>
      <c r="Y178" s="650"/>
      <c r="Z178" s="650"/>
      <c r="AA178" s="650"/>
      <c r="AB178" s="650"/>
      <c r="AC178" s="650"/>
      <c r="AD178" s="650"/>
    </row>
    <row r="179" spans="1:30" ht="15.75" customHeight="1">
      <c r="A179" s="650"/>
      <c r="B179" s="650"/>
      <c r="C179" s="650"/>
      <c r="D179" s="650"/>
      <c r="E179" s="650"/>
      <c r="F179" s="650"/>
      <c r="G179" s="650"/>
      <c r="H179" s="650"/>
      <c r="I179" s="650"/>
      <c r="J179" s="650"/>
      <c r="K179" s="650"/>
      <c r="L179" s="650"/>
      <c r="M179" s="650"/>
      <c r="N179" s="650"/>
      <c r="O179" s="650"/>
      <c r="P179" s="650"/>
      <c r="Q179" s="650"/>
      <c r="R179" s="650"/>
      <c r="S179" s="650"/>
      <c r="T179" s="650"/>
      <c r="U179" s="650"/>
      <c r="V179" s="650"/>
      <c r="W179" s="650"/>
      <c r="X179" s="650"/>
      <c r="Y179" s="650"/>
      <c r="Z179" s="650"/>
      <c r="AA179" s="650"/>
      <c r="AB179" s="650"/>
      <c r="AC179" s="650"/>
      <c r="AD179" s="650"/>
    </row>
    <row r="180" spans="1:30" ht="15.75" customHeight="1">
      <c r="A180" s="650"/>
      <c r="B180" s="650"/>
      <c r="C180" s="650"/>
      <c r="D180" s="650"/>
      <c r="E180" s="650"/>
      <c r="F180" s="650"/>
      <c r="G180" s="650"/>
      <c r="H180" s="650"/>
      <c r="I180" s="650"/>
      <c r="J180" s="650"/>
      <c r="K180" s="650"/>
      <c r="L180" s="650"/>
      <c r="M180" s="650"/>
      <c r="N180" s="650"/>
      <c r="O180" s="650"/>
      <c r="P180" s="650"/>
      <c r="Q180" s="650"/>
      <c r="R180" s="650"/>
      <c r="S180" s="650"/>
      <c r="T180" s="650"/>
      <c r="U180" s="650"/>
      <c r="V180" s="650"/>
      <c r="W180" s="650"/>
      <c r="X180" s="650"/>
      <c r="Y180" s="650"/>
      <c r="Z180" s="650"/>
      <c r="AA180" s="650"/>
      <c r="AB180" s="650"/>
      <c r="AC180" s="650"/>
      <c r="AD180" s="650"/>
    </row>
    <row r="181" spans="1:30" ht="15.75" customHeight="1">
      <c r="A181" s="650"/>
      <c r="B181" s="650"/>
      <c r="C181" s="650"/>
      <c r="D181" s="650"/>
      <c r="E181" s="650"/>
      <c r="F181" s="650"/>
      <c r="G181" s="650"/>
      <c r="H181" s="650"/>
      <c r="I181" s="650"/>
      <c r="J181" s="650"/>
      <c r="K181" s="650"/>
      <c r="L181" s="650"/>
      <c r="M181" s="650"/>
      <c r="N181" s="650"/>
      <c r="O181" s="650"/>
      <c r="P181" s="650"/>
      <c r="Q181" s="650"/>
      <c r="R181" s="650"/>
      <c r="S181" s="650"/>
      <c r="T181" s="650"/>
      <c r="U181" s="650"/>
      <c r="V181" s="650"/>
      <c r="W181" s="650"/>
      <c r="X181" s="650"/>
      <c r="Y181" s="650"/>
      <c r="Z181" s="650"/>
      <c r="AA181" s="650"/>
      <c r="AB181" s="650"/>
      <c r="AC181" s="650"/>
      <c r="AD181" s="650"/>
    </row>
    <row r="182" spans="1:30" ht="15.75" customHeight="1">
      <c r="A182" s="650"/>
      <c r="B182" s="650"/>
      <c r="C182" s="650"/>
      <c r="D182" s="650"/>
      <c r="E182" s="650"/>
      <c r="F182" s="650"/>
      <c r="G182" s="650"/>
      <c r="H182" s="650"/>
      <c r="I182" s="650"/>
      <c r="J182" s="650"/>
      <c r="K182" s="650"/>
      <c r="L182" s="650"/>
      <c r="M182" s="650"/>
      <c r="N182" s="650"/>
      <c r="O182" s="650"/>
      <c r="P182" s="650"/>
      <c r="Q182" s="650"/>
      <c r="R182" s="650"/>
      <c r="S182" s="650"/>
      <c r="T182" s="650"/>
      <c r="U182" s="650"/>
      <c r="V182" s="650"/>
      <c r="W182" s="650"/>
      <c r="X182" s="650"/>
      <c r="Y182" s="650"/>
      <c r="Z182" s="650"/>
      <c r="AA182" s="650"/>
      <c r="AB182" s="650"/>
      <c r="AC182" s="650"/>
      <c r="AD182" s="650"/>
    </row>
    <row r="183" spans="1:30" ht="15.75" customHeight="1">
      <c r="A183" s="650"/>
      <c r="B183" s="650"/>
      <c r="C183" s="650"/>
      <c r="D183" s="650"/>
      <c r="E183" s="650"/>
      <c r="F183" s="650"/>
      <c r="G183" s="650"/>
      <c r="H183" s="650"/>
      <c r="I183" s="650"/>
      <c r="J183" s="650"/>
      <c r="K183" s="650"/>
      <c r="L183" s="650"/>
      <c r="M183" s="650"/>
      <c r="N183" s="650"/>
      <c r="O183" s="650"/>
      <c r="P183" s="650"/>
      <c r="Q183" s="650"/>
      <c r="R183" s="650"/>
      <c r="S183" s="650"/>
      <c r="T183" s="650"/>
      <c r="U183" s="650"/>
      <c r="V183" s="650"/>
      <c r="W183" s="650"/>
      <c r="X183" s="650"/>
      <c r="Y183" s="650"/>
      <c r="Z183" s="650"/>
      <c r="AA183" s="650"/>
      <c r="AB183" s="650"/>
      <c r="AC183" s="650"/>
      <c r="AD183" s="650"/>
    </row>
    <row r="184" spans="1:30" ht="15.75" customHeight="1">
      <c r="A184" s="650"/>
      <c r="B184" s="650"/>
      <c r="C184" s="650"/>
      <c r="D184" s="650"/>
      <c r="E184" s="650"/>
      <c r="F184" s="650"/>
      <c r="G184" s="650"/>
      <c r="H184" s="650"/>
      <c r="I184" s="650"/>
      <c r="J184" s="650"/>
      <c r="K184" s="650"/>
      <c r="L184" s="650"/>
      <c r="M184" s="650"/>
      <c r="N184" s="650"/>
      <c r="O184" s="650"/>
      <c r="P184" s="650"/>
      <c r="Q184" s="650"/>
      <c r="R184" s="650"/>
      <c r="S184" s="650"/>
      <c r="T184" s="650"/>
      <c r="U184" s="650"/>
      <c r="V184" s="650"/>
      <c r="W184" s="650"/>
      <c r="X184" s="650"/>
      <c r="Y184" s="650"/>
      <c r="Z184" s="650"/>
      <c r="AA184" s="650"/>
      <c r="AB184" s="650"/>
      <c r="AC184" s="650"/>
      <c r="AD184" s="650"/>
    </row>
    <row r="185" spans="1:30" ht="15.75" customHeight="1">
      <c r="A185" s="650"/>
      <c r="B185" s="650"/>
      <c r="C185" s="650"/>
      <c r="D185" s="650"/>
      <c r="E185" s="650"/>
      <c r="F185" s="650"/>
      <c r="G185" s="650"/>
      <c r="H185" s="650"/>
      <c r="I185" s="650"/>
      <c r="J185" s="650"/>
      <c r="K185" s="650"/>
      <c r="L185" s="650"/>
      <c r="M185" s="650"/>
      <c r="N185" s="650"/>
      <c r="O185" s="650"/>
      <c r="P185" s="650"/>
      <c r="Q185" s="650"/>
      <c r="R185" s="650"/>
      <c r="S185" s="650"/>
      <c r="T185" s="650"/>
      <c r="U185" s="650"/>
      <c r="V185" s="650"/>
      <c r="W185" s="650"/>
      <c r="X185" s="650"/>
      <c r="Y185" s="650"/>
      <c r="Z185" s="650"/>
      <c r="AA185" s="650"/>
      <c r="AB185" s="650"/>
      <c r="AC185" s="650"/>
      <c r="AD185" s="650"/>
    </row>
    <row r="186" spans="1:30" ht="15.75" customHeight="1">
      <c r="A186" s="650"/>
      <c r="B186" s="650"/>
      <c r="C186" s="650"/>
      <c r="D186" s="650"/>
      <c r="E186" s="650"/>
      <c r="F186" s="650"/>
      <c r="G186" s="650"/>
      <c r="H186" s="650"/>
      <c r="I186" s="650"/>
      <c r="J186" s="650"/>
      <c r="K186" s="650"/>
      <c r="L186" s="650"/>
      <c r="M186" s="650"/>
      <c r="N186" s="650"/>
      <c r="O186" s="650"/>
      <c r="P186" s="650"/>
      <c r="Q186" s="650"/>
      <c r="R186" s="650"/>
      <c r="S186" s="650"/>
      <c r="T186" s="650"/>
      <c r="U186" s="650"/>
      <c r="V186" s="650"/>
      <c r="W186" s="650"/>
      <c r="X186" s="650"/>
      <c r="Y186" s="650"/>
      <c r="Z186" s="650"/>
      <c r="AA186" s="650"/>
      <c r="AB186" s="650"/>
      <c r="AC186" s="650"/>
      <c r="AD186" s="650"/>
    </row>
    <row r="187" spans="1:30" ht="15.75" customHeight="1">
      <c r="A187" s="650"/>
      <c r="B187" s="650"/>
      <c r="C187" s="650"/>
      <c r="D187" s="650"/>
      <c r="E187" s="650"/>
      <c r="F187" s="650"/>
      <c r="G187" s="650"/>
      <c r="H187" s="650"/>
      <c r="I187" s="650"/>
      <c r="J187" s="650"/>
      <c r="K187" s="650"/>
      <c r="L187" s="650"/>
      <c r="M187" s="650"/>
      <c r="N187" s="650"/>
      <c r="O187" s="650"/>
      <c r="P187" s="650"/>
      <c r="Q187" s="650"/>
      <c r="R187" s="650"/>
      <c r="S187" s="650"/>
      <c r="T187" s="650"/>
      <c r="U187" s="650"/>
      <c r="V187" s="650"/>
      <c r="W187" s="650"/>
      <c r="X187" s="650"/>
      <c r="Y187" s="650"/>
      <c r="Z187" s="650"/>
      <c r="AA187" s="650"/>
      <c r="AB187" s="650"/>
      <c r="AC187" s="650"/>
      <c r="AD187" s="650"/>
    </row>
    <row r="188" spans="1:30" ht="15.75" customHeight="1">
      <c r="A188" s="650"/>
      <c r="B188" s="650"/>
      <c r="C188" s="650"/>
      <c r="D188" s="650"/>
      <c r="E188" s="650"/>
      <c r="F188" s="650"/>
      <c r="G188" s="650"/>
      <c r="H188" s="650"/>
      <c r="I188" s="650"/>
      <c r="J188" s="650"/>
      <c r="K188" s="650"/>
      <c r="L188" s="650"/>
      <c r="M188" s="650"/>
      <c r="N188" s="650"/>
      <c r="O188" s="650"/>
      <c r="P188" s="650"/>
      <c r="Q188" s="650"/>
      <c r="R188" s="650"/>
      <c r="S188" s="650"/>
      <c r="T188" s="650"/>
      <c r="U188" s="650"/>
      <c r="V188" s="650"/>
      <c r="W188" s="650"/>
      <c r="X188" s="650"/>
      <c r="Y188" s="650"/>
      <c r="Z188" s="650"/>
      <c r="AA188" s="650"/>
      <c r="AB188" s="650"/>
      <c r="AC188" s="650"/>
      <c r="AD188" s="650"/>
    </row>
    <row r="189" spans="1:30" ht="15.75" customHeight="1">
      <c r="A189" s="650"/>
      <c r="B189" s="650"/>
      <c r="C189" s="650"/>
      <c r="D189" s="650"/>
      <c r="E189" s="650"/>
      <c r="F189" s="650"/>
      <c r="G189" s="650"/>
      <c r="H189" s="650"/>
      <c r="I189" s="650"/>
      <c r="J189" s="650"/>
      <c r="K189" s="650"/>
      <c r="L189" s="650"/>
      <c r="M189" s="650"/>
      <c r="N189" s="650"/>
      <c r="O189" s="650"/>
      <c r="P189" s="650"/>
      <c r="Q189" s="650"/>
      <c r="R189" s="650"/>
      <c r="S189" s="650"/>
      <c r="T189" s="650"/>
      <c r="U189" s="650"/>
      <c r="V189" s="650"/>
      <c r="W189" s="650"/>
      <c r="X189" s="650"/>
      <c r="Y189" s="650"/>
      <c r="Z189" s="650"/>
      <c r="AA189" s="650"/>
      <c r="AB189" s="650"/>
      <c r="AC189" s="650"/>
      <c r="AD189" s="650"/>
    </row>
    <row r="190" spans="1:30" ht="15.75" customHeight="1">
      <c r="A190" s="650"/>
      <c r="B190" s="650"/>
      <c r="C190" s="650"/>
      <c r="D190" s="650"/>
      <c r="E190" s="650"/>
      <c r="F190" s="650"/>
      <c r="G190" s="650"/>
      <c r="H190" s="650"/>
      <c r="I190" s="650"/>
      <c r="J190" s="650"/>
      <c r="K190" s="650"/>
      <c r="L190" s="650"/>
      <c r="M190" s="650"/>
      <c r="N190" s="650"/>
      <c r="O190" s="650"/>
      <c r="P190" s="650"/>
      <c r="Q190" s="650"/>
      <c r="R190" s="650"/>
      <c r="S190" s="650"/>
      <c r="T190" s="650"/>
      <c r="U190" s="650"/>
      <c r="V190" s="650"/>
      <c r="W190" s="650"/>
      <c r="X190" s="650"/>
      <c r="Y190" s="650"/>
      <c r="Z190" s="650"/>
      <c r="AA190" s="650"/>
      <c r="AB190" s="650"/>
      <c r="AC190" s="650"/>
      <c r="AD190" s="650"/>
    </row>
    <row r="191" spans="1:30" ht="15.75" customHeight="1">
      <c r="A191" s="650"/>
      <c r="B191" s="650"/>
      <c r="C191" s="650"/>
      <c r="D191" s="650"/>
      <c r="E191" s="650"/>
      <c r="F191" s="650"/>
      <c r="G191" s="650"/>
      <c r="H191" s="650"/>
      <c r="I191" s="650"/>
      <c r="J191" s="650"/>
      <c r="K191" s="650"/>
      <c r="L191" s="650"/>
      <c r="M191" s="650"/>
      <c r="N191" s="650"/>
      <c r="O191" s="650"/>
      <c r="P191" s="650"/>
      <c r="Q191" s="650"/>
      <c r="R191" s="650"/>
      <c r="S191" s="650"/>
      <c r="T191" s="650"/>
      <c r="U191" s="650"/>
      <c r="V191" s="650"/>
      <c r="W191" s="650"/>
      <c r="X191" s="650"/>
      <c r="Y191" s="650"/>
      <c r="Z191" s="650"/>
      <c r="AA191" s="650"/>
      <c r="AB191" s="650"/>
      <c r="AC191" s="650"/>
      <c r="AD191" s="650"/>
    </row>
    <row r="192" spans="1:30" ht="15.75" customHeight="1">
      <c r="A192" s="650"/>
      <c r="B192" s="650"/>
      <c r="C192" s="650"/>
      <c r="D192" s="650"/>
      <c r="E192" s="650"/>
      <c r="F192" s="650"/>
      <c r="G192" s="650"/>
      <c r="H192" s="650"/>
      <c r="I192" s="650"/>
      <c r="J192" s="650"/>
      <c r="K192" s="650"/>
      <c r="L192" s="650"/>
      <c r="M192" s="650"/>
      <c r="N192" s="650"/>
      <c r="O192" s="650"/>
      <c r="P192" s="650"/>
      <c r="Q192" s="650"/>
      <c r="R192" s="650"/>
      <c r="S192" s="650"/>
      <c r="T192" s="650"/>
      <c r="U192" s="650"/>
      <c r="V192" s="650"/>
      <c r="W192" s="650"/>
      <c r="X192" s="650"/>
      <c r="Y192" s="650"/>
      <c r="Z192" s="650"/>
      <c r="AA192" s="650"/>
      <c r="AB192" s="650"/>
      <c r="AC192" s="650"/>
      <c r="AD192" s="650"/>
    </row>
    <row r="193" spans="1:30" ht="15.75" customHeight="1">
      <c r="A193" s="650"/>
      <c r="B193" s="650"/>
      <c r="C193" s="650"/>
      <c r="D193" s="650"/>
      <c r="E193" s="650"/>
      <c r="F193" s="650"/>
      <c r="G193" s="650"/>
      <c r="H193" s="650"/>
      <c r="I193" s="650"/>
      <c r="J193" s="650"/>
      <c r="K193" s="650"/>
      <c r="L193" s="650"/>
      <c r="M193" s="650"/>
      <c r="N193" s="650"/>
      <c r="O193" s="650"/>
      <c r="P193" s="650"/>
      <c r="Q193" s="650"/>
      <c r="R193" s="650"/>
      <c r="S193" s="650"/>
      <c r="T193" s="650"/>
      <c r="U193" s="650"/>
      <c r="V193" s="650"/>
      <c r="W193" s="650"/>
      <c r="X193" s="650"/>
      <c r="Y193" s="650"/>
      <c r="Z193" s="650"/>
      <c r="AA193" s="650"/>
      <c r="AB193" s="650"/>
      <c r="AC193" s="650"/>
      <c r="AD193" s="650"/>
    </row>
    <row r="194" spans="1:30" ht="15.75" customHeight="1">
      <c r="A194" s="650"/>
      <c r="B194" s="650"/>
      <c r="C194" s="650"/>
      <c r="D194" s="650"/>
      <c r="E194" s="650"/>
      <c r="F194" s="650"/>
      <c r="G194" s="650"/>
      <c r="H194" s="650"/>
      <c r="I194" s="650"/>
      <c r="J194" s="650"/>
      <c r="K194" s="650"/>
      <c r="L194" s="650"/>
      <c r="M194" s="650"/>
      <c r="N194" s="650"/>
      <c r="O194" s="650"/>
      <c r="P194" s="650"/>
      <c r="Q194" s="650"/>
      <c r="R194" s="650"/>
      <c r="S194" s="650"/>
      <c r="T194" s="650"/>
      <c r="U194" s="650"/>
      <c r="V194" s="650"/>
      <c r="W194" s="650"/>
      <c r="X194" s="650"/>
      <c r="Y194" s="650"/>
      <c r="Z194" s="650"/>
      <c r="AA194" s="650"/>
      <c r="AB194" s="650"/>
      <c r="AC194" s="650"/>
      <c r="AD194" s="650"/>
    </row>
    <row r="195" spans="1:30" ht="15.75" customHeight="1">
      <c r="A195" s="650"/>
      <c r="B195" s="650"/>
      <c r="C195" s="650"/>
      <c r="D195" s="650"/>
      <c r="E195" s="650"/>
      <c r="F195" s="650"/>
      <c r="G195" s="650"/>
      <c r="H195" s="650"/>
      <c r="I195" s="650"/>
      <c r="J195" s="650"/>
      <c r="K195" s="650"/>
      <c r="L195" s="650"/>
      <c r="M195" s="650"/>
      <c r="N195" s="650"/>
      <c r="O195" s="650"/>
      <c r="P195" s="650"/>
      <c r="Q195" s="650"/>
      <c r="R195" s="650"/>
      <c r="S195" s="650"/>
      <c r="T195" s="650"/>
      <c r="U195" s="650"/>
      <c r="V195" s="650"/>
      <c r="W195" s="650"/>
      <c r="X195" s="650"/>
      <c r="Y195" s="650"/>
      <c r="Z195" s="650"/>
      <c r="AA195" s="650"/>
      <c r="AB195" s="650"/>
      <c r="AC195" s="650"/>
      <c r="AD195" s="650"/>
    </row>
    <row r="196" spans="1:30" ht="15.75" customHeight="1">
      <c r="A196" s="650"/>
      <c r="B196" s="650"/>
      <c r="C196" s="650"/>
      <c r="D196" s="650"/>
      <c r="E196" s="650"/>
      <c r="F196" s="650"/>
      <c r="G196" s="650"/>
      <c r="H196" s="650"/>
      <c r="I196" s="650"/>
      <c r="J196" s="650"/>
      <c r="K196" s="650"/>
      <c r="L196" s="650"/>
      <c r="M196" s="650"/>
      <c r="N196" s="650"/>
      <c r="O196" s="650"/>
      <c r="P196" s="650"/>
      <c r="Q196" s="650"/>
      <c r="R196" s="650"/>
      <c r="S196" s="650"/>
      <c r="T196" s="650"/>
      <c r="U196" s="650"/>
      <c r="V196" s="650"/>
      <c r="W196" s="650"/>
      <c r="X196" s="650"/>
      <c r="Y196" s="650"/>
      <c r="Z196" s="650"/>
      <c r="AA196" s="650"/>
      <c r="AB196" s="650"/>
      <c r="AC196" s="650"/>
      <c r="AD196" s="650"/>
    </row>
    <row r="197" spans="1:30" ht="15.75" customHeight="1">
      <c r="A197" s="650"/>
      <c r="B197" s="650"/>
      <c r="C197" s="650"/>
      <c r="D197" s="650"/>
      <c r="E197" s="650"/>
      <c r="F197" s="650"/>
      <c r="G197" s="650"/>
      <c r="H197" s="650"/>
      <c r="I197" s="650"/>
      <c r="J197" s="650"/>
      <c r="K197" s="650"/>
      <c r="L197" s="650"/>
      <c r="M197" s="650"/>
      <c r="N197" s="650"/>
      <c r="O197" s="650"/>
      <c r="P197" s="650"/>
      <c r="Q197" s="650"/>
      <c r="R197" s="650"/>
      <c r="S197" s="650"/>
      <c r="T197" s="650"/>
      <c r="U197" s="650"/>
      <c r="V197" s="650"/>
      <c r="W197" s="650"/>
      <c r="X197" s="650"/>
      <c r="Y197" s="650"/>
      <c r="Z197" s="650"/>
      <c r="AA197" s="650"/>
      <c r="AB197" s="650"/>
      <c r="AC197" s="650"/>
      <c r="AD197" s="650"/>
    </row>
    <row r="198" spans="1:30" ht="15.75" customHeight="1">
      <c r="A198" s="650"/>
      <c r="B198" s="650"/>
      <c r="C198" s="650"/>
      <c r="D198" s="650"/>
      <c r="E198" s="650"/>
      <c r="F198" s="650"/>
      <c r="G198" s="650"/>
      <c r="H198" s="650"/>
      <c r="I198" s="650"/>
      <c r="J198" s="650"/>
      <c r="K198" s="650"/>
      <c r="L198" s="650"/>
      <c r="M198" s="650"/>
      <c r="N198" s="650"/>
      <c r="O198" s="650"/>
      <c r="P198" s="650"/>
      <c r="Q198" s="650"/>
      <c r="R198" s="650"/>
      <c r="S198" s="650"/>
      <c r="T198" s="650"/>
      <c r="U198" s="650"/>
      <c r="V198" s="650"/>
      <c r="W198" s="650"/>
      <c r="X198" s="650"/>
      <c r="Y198" s="650"/>
      <c r="Z198" s="650"/>
      <c r="AA198" s="650"/>
      <c r="AB198" s="650"/>
      <c r="AC198" s="650"/>
      <c r="AD198" s="650"/>
    </row>
    <row r="199" spans="1:30" ht="15.75" customHeight="1">
      <c r="A199" s="650"/>
      <c r="B199" s="650"/>
      <c r="C199" s="650"/>
      <c r="D199" s="650"/>
      <c r="E199" s="650"/>
      <c r="F199" s="650"/>
      <c r="G199" s="650"/>
      <c r="H199" s="650"/>
      <c r="I199" s="650"/>
      <c r="J199" s="650"/>
      <c r="K199" s="650"/>
      <c r="L199" s="650"/>
      <c r="M199" s="650"/>
      <c r="N199" s="650"/>
      <c r="O199" s="650"/>
      <c r="P199" s="650"/>
      <c r="Q199" s="650"/>
      <c r="R199" s="650"/>
      <c r="S199" s="650"/>
      <c r="T199" s="650"/>
      <c r="U199" s="650"/>
      <c r="V199" s="650"/>
      <c r="W199" s="650"/>
      <c r="X199" s="650"/>
      <c r="Y199" s="650"/>
      <c r="Z199" s="650"/>
      <c r="AA199" s="650"/>
      <c r="AB199" s="650"/>
      <c r="AC199" s="650"/>
      <c r="AD199" s="650"/>
    </row>
    <row r="200" spans="1:30" ht="15.75" customHeight="1">
      <c r="A200" s="650"/>
      <c r="B200" s="650"/>
      <c r="C200" s="650"/>
      <c r="D200" s="650"/>
      <c r="E200" s="650"/>
      <c r="F200" s="650"/>
      <c r="G200" s="650"/>
      <c r="H200" s="650"/>
      <c r="I200" s="650"/>
      <c r="J200" s="650"/>
      <c r="K200" s="650"/>
      <c r="L200" s="650"/>
      <c r="M200" s="650"/>
      <c r="N200" s="650"/>
      <c r="O200" s="650"/>
      <c r="P200" s="650"/>
      <c r="Q200" s="650"/>
      <c r="R200" s="650"/>
      <c r="S200" s="650"/>
      <c r="T200" s="650"/>
      <c r="U200" s="650"/>
      <c r="V200" s="650"/>
      <c r="W200" s="650"/>
      <c r="X200" s="650"/>
      <c r="Y200" s="650"/>
      <c r="Z200" s="650"/>
      <c r="AA200" s="650"/>
      <c r="AB200" s="650"/>
      <c r="AC200" s="650"/>
      <c r="AD200" s="650"/>
    </row>
    <row r="201" spans="1:30" ht="15.75" customHeight="1">
      <c r="A201" s="650"/>
      <c r="B201" s="650"/>
      <c r="C201" s="650"/>
      <c r="D201" s="650"/>
      <c r="E201" s="650"/>
      <c r="F201" s="650"/>
      <c r="G201" s="650"/>
      <c r="H201" s="650"/>
      <c r="I201" s="650"/>
      <c r="J201" s="650"/>
      <c r="K201" s="650"/>
      <c r="L201" s="650"/>
      <c r="M201" s="650"/>
      <c r="N201" s="650"/>
      <c r="O201" s="650"/>
      <c r="P201" s="650"/>
      <c r="Q201" s="650"/>
      <c r="R201" s="650"/>
      <c r="S201" s="650"/>
      <c r="T201" s="650"/>
      <c r="U201" s="650"/>
      <c r="V201" s="650"/>
      <c r="W201" s="650"/>
      <c r="X201" s="650"/>
      <c r="Y201" s="650"/>
      <c r="Z201" s="650"/>
      <c r="AA201" s="650"/>
      <c r="AB201" s="650"/>
      <c r="AC201" s="650"/>
      <c r="AD201" s="650"/>
    </row>
    <row r="202" spans="1:30" ht="15.75" customHeight="1">
      <c r="A202" s="650"/>
      <c r="B202" s="650"/>
      <c r="C202" s="650"/>
      <c r="D202" s="650"/>
      <c r="E202" s="650"/>
      <c r="F202" s="650"/>
      <c r="G202" s="650"/>
      <c r="H202" s="650"/>
      <c r="I202" s="650"/>
      <c r="J202" s="650"/>
      <c r="K202" s="650"/>
      <c r="L202" s="650"/>
      <c r="M202" s="650"/>
      <c r="N202" s="650"/>
      <c r="O202" s="650"/>
      <c r="P202" s="650"/>
      <c r="Q202" s="650"/>
      <c r="R202" s="650"/>
      <c r="S202" s="650"/>
      <c r="T202" s="650"/>
      <c r="U202" s="650"/>
      <c r="V202" s="650"/>
      <c r="W202" s="650"/>
      <c r="X202" s="650"/>
      <c r="Y202" s="650"/>
      <c r="Z202" s="650"/>
      <c r="AA202" s="650"/>
      <c r="AB202" s="650"/>
      <c r="AC202" s="650"/>
      <c r="AD202" s="650"/>
    </row>
    <row r="203" spans="1:30" ht="15.75" customHeight="1">
      <c r="A203" s="650"/>
      <c r="B203" s="650"/>
      <c r="C203" s="650"/>
      <c r="D203" s="650"/>
      <c r="E203" s="650"/>
      <c r="F203" s="650"/>
      <c r="G203" s="650"/>
      <c r="H203" s="650"/>
      <c r="I203" s="650"/>
      <c r="J203" s="650"/>
      <c r="K203" s="650"/>
      <c r="L203" s="650"/>
      <c r="M203" s="650"/>
      <c r="N203" s="650"/>
      <c r="O203" s="650"/>
      <c r="P203" s="650"/>
      <c r="Q203" s="650"/>
      <c r="R203" s="650"/>
      <c r="S203" s="650"/>
      <c r="T203" s="650"/>
      <c r="U203" s="650"/>
      <c r="V203" s="650"/>
      <c r="W203" s="650"/>
      <c r="X203" s="650"/>
      <c r="Y203" s="650"/>
      <c r="Z203" s="650"/>
      <c r="AA203" s="650"/>
      <c r="AB203" s="650"/>
      <c r="AC203" s="650"/>
      <c r="AD203" s="650"/>
    </row>
    <row r="204" spans="1:30" ht="15.75" customHeight="1">
      <c r="A204" s="650"/>
      <c r="B204" s="650"/>
      <c r="C204" s="650"/>
      <c r="D204" s="650"/>
      <c r="E204" s="650"/>
      <c r="F204" s="650"/>
      <c r="G204" s="650"/>
      <c r="H204" s="650"/>
      <c r="I204" s="650"/>
      <c r="J204" s="650"/>
      <c r="K204" s="650"/>
      <c r="L204" s="650"/>
      <c r="M204" s="650"/>
      <c r="N204" s="650"/>
      <c r="O204" s="650"/>
      <c r="P204" s="650"/>
      <c r="Q204" s="650"/>
      <c r="R204" s="650"/>
      <c r="S204" s="650"/>
      <c r="T204" s="650"/>
      <c r="U204" s="650"/>
      <c r="V204" s="650"/>
      <c r="W204" s="650"/>
      <c r="X204" s="650"/>
      <c r="Y204" s="650"/>
      <c r="Z204" s="650"/>
      <c r="AA204" s="650"/>
      <c r="AB204" s="650"/>
      <c r="AC204" s="650"/>
      <c r="AD204" s="650"/>
    </row>
    <row r="205" spans="1:30" ht="15.75" customHeight="1">
      <c r="A205" s="650"/>
      <c r="B205" s="650"/>
      <c r="C205" s="650"/>
      <c r="D205" s="650"/>
      <c r="E205" s="650"/>
      <c r="F205" s="650"/>
      <c r="G205" s="650"/>
      <c r="H205" s="650"/>
      <c r="I205" s="650"/>
      <c r="J205" s="650"/>
      <c r="K205" s="650"/>
      <c r="L205" s="650"/>
      <c r="M205" s="650"/>
      <c r="N205" s="650"/>
      <c r="O205" s="650"/>
      <c r="P205" s="650"/>
      <c r="Q205" s="650"/>
      <c r="R205" s="650"/>
      <c r="S205" s="650"/>
      <c r="T205" s="650"/>
      <c r="U205" s="650"/>
      <c r="V205" s="650"/>
      <c r="W205" s="650"/>
      <c r="X205" s="650"/>
      <c r="Y205" s="650"/>
      <c r="Z205" s="650"/>
      <c r="AA205" s="650"/>
      <c r="AB205" s="650"/>
      <c r="AC205" s="650"/>
      <c r="AD205" s="650"/>
    </row>
    <row r="206" spans="1:30" ht="15.75" customHeight="1">
      <c r="A206" s="650"/>
      <c r="B206" s="650"/>
      <c r="C206" s="650"/>
      <c r="D206" s="650"/>
      <c r="E206" s="650"/>
      <c r="F206" s="650"/>
      <c r="G206" s="650"/>
      <c r="H206" s="650"/>
      <c r="I206" s="650"/>
      <c r="J206" s="650"/>
      <c r="K206" s="650"/>
      <c r="L206" s="650"/>
      <c r="M206" s="650"/>
      <c r="N206" s="650"/>
      <c r="O206" s="650"/>
      <c r="P206" s="650"/>
      <c r="Q206" s="650"/>
      <c r="R206" s="650"/>
      <c r="S206" s="650"/>
      <c r="T206" s="650"/>
      <c r="U206" s="650"/>
      <c r="V206" s="650"/>
      <c r="W206" s="650"/>
      <c r="X206" s="650"/>
      <c r="Y206" s="650"/>
      <c r="Z206" s="650"/>
      <c r="AA206" s="650"/>
      <c r="AB206" s="650"/>
      <c r="AC206" s="650"/>
      <c r="AD206" s="650"/>
    </row>
    <row r="207" spans="1:30" ht="15.75" customHeight="1">
      <c r="A207" s="650"/>
      <c r="B207" s="650"/>
      <c r="C207" s="650"/>
      <c r="D207" s="650"/>
      <c r="E207" s="650"/>
      <c r="F207" s="650"/>
      <c r="G207" s="650"/>
      <c r="H207" s="650"/>
      <c r="I207" s="650"/>
      <c r="J207" s="650"/>
      <c r="K207" s="650"/>
      <c r="L207" s="650"/>
      <c r="M207" s="650"/>
      <c r="N207" s="650"/>
      <c r="O207" s="650"/>
      <c r="P207" s="650"/>
      <c r="Q207" s="650"/>
      <c r="R207" s="650"/>
      <c r="S207" s="650"/>
      <c r="T207" s="650"/>
      <c r="U207" s="650"/>
      <c r="V207" s="650"/>
      <c r="W207" s="650"/>
      <c r="X207" s="650"/>
      <c r="Y207" s="650"/>
      <c r="Z207" s="650"/>
      <c r="AA207" s="650"/>
      <c r="AB207" s="650"/>
      <c r="AC207" s="650"/>
      <c r="AD207" s="650"/>
    </row>
    <row r="208" spans="1:30" ht="15.75" customHeight="1">
      <c r="A208" s="650"/>
      <c r="B208" s="650"/>
      <c r="C208" s="650"/>
      <c r="D208" s="650"/>
      <c r="E208" s="650"/>
      <c r="F208" s="650"/>
      <c r="G208" s="650"/>
      <c r="H208" s="650"/>
      <c r="I208" s="650"/>
      <c r="J208" s="650"/>
      <c r="K208" s="650"/>
      <c r="L208" s="650"/>
      <c r="M208" s="650"/>
      <c r="N208" s="650"/>
      <c r="O208" s="650"/>
      <c r="P208" s="650"/>
      <c r="Q208" s="650"/>
      <c r="R208" s="650"/>
      <c r="S208" s="650"/>
      <c r="T208" s="650"/>
      <c r="U208" s="650"/>
      <c r="V208" s="650"/>
      <c r="W208" s="650"/>
      <c r="X208" s="650"/>
      <c r="Y208" s="650"/>
      <c r="Z208" s="650"/>
      <c r="AA208" s="650"/>
      <c r="AB208" s="650"/>
      <c r="AC208" s="650"/>
      <c r="AD208" s="650"/>
    </row>
    <row r="209" spans="1:30" ht="15.75" customHeight="1">
      <c r="A209" s="650"/>
      <c r="B209" s="650"/>
      <c r="C209" s="650"/>
      <c r="D209" s="650"/>
      <c r="E209" s="650"/>
      <c r="F209" s="650"/>
      <c r="G209" s="650"/>
      <c r="H209" s="650"/>
      <c r="I209" s="650"/>
      <c r="J209" s="650"/>
      <c r="K209" s="650"/>
      <c r="L209" s="650"/>
      <c r="M209" s="650"/>
      <c r="N209" s="650"/>
      <c r="O209" s="650"/>
      <c r="P209" s="650"/>
      <c r="Q209" s="650"/>
      <c r="R209" s="650"/>
      <c r="S209" s="650"/>
      <c r="T209" s="650"/>
      <c r="U209" s="650"/>
      <c r="V209" s="650"/>
      <c r="W209" s="650"/>
      <c r="X209" s="650"/>
      <c r="Y209" s="650"/>
      <c r="Z209" s="650"/>
      <c r="AA209" s="650"/>
      <c r="AB209" s="650"/>
      <c r="AC209" s="650"/>
      <c r="AD209" s="650"/>
    </row>
    <row r="210" spans="1:30" ht="15.75" customHeight="1">
      <c r="A210" s="650"/>
      <c r="B210" s="650"/>
      <c r="C210" s="650"/>
      <c r="D210" s="650"/>
      <c r="E210" s="650"/>
      <c r="F210" s="650"/>
      <c r="G210" s="650"/>
      <c r="H210" s="650"/>
      <c r="I210" s="650"/>
      <c r="J210" s="650"/>
      <c r="K210" s="650"/>
      <c r="L210" s="650"/>
      <c r="M210" s="650"/>
      <c r="N210" s="650"/>
      <c r="O210" s="650"/>
      <c r="P210" s="650"/>
      <c r="Q210" s="650"/>
      <c r="R210" s="650"/>
      <c r="S210" s="650"/>
      <c r="T210" s="650"/>
      <c r="U210" s="650"/>
      <c r="V210" s="650"/>
      <c r="W210" s="650"/>
      <c r="X210" s="650"/>
      <c r="Y210" s="650"/>
      <c r="Z210" s="650"/>
      <c r="AA210" s="650"/>
      <c r="AB210" s="650"/>
      <c r="AC210" s="650"/>
      <c r="AD210" s="650"/>
    </row>
    <row r="211" spans="1:30" ht="15.75" customHeight="1">
      <c r="A211" s="650"/>
      <c r="B211" s="650"/>
      <c r="C211" s="650"/>
      <c r="D211" s="650"/>
      <c r="E211" s="650"/>
      <c r="F211" s="650"/>
      <c r="G211" s="650"/>
      <c r="H211" s="650"/>
      <c r="I211" s="650"/>
      <c r="J211" s="650"/>
      <c r="K211" s="650"/>
      <c r="L211" s="650"/>
      <c r="M211" s="650"/>
      <c r="N211" s="650"/>
      <c r="O211" s="650"/>
      <c r="P211" s="650"/>
      <c r="Q211" s="650"/>
      <c r="R211" s="650"/>
      <c r="S211" s="650"/>
      <c r="T211" s="650"/>
      <c r="U211" s="650"/>
      <c r="V211" s="650"/>
      <c r="W211" s="650"/>
      <c r="X211" s="650"/>
      <c r="Y211" s="650"/>
      <c r="Z211" s="650"/>
      <c r="AA211" s="650"/>
      <c r="AB211" s="650"/>
      <c r="AC211" s="650"/>
      <c r="AD211" s="650"/>
    </row>
    <row r="212" spans="1:30" ht="15.75" customHeight="1">
      <c r="A212" s="650"/>
      <c r="B212" s="650"/>
      <c r="C212" s="650"/>
      <c r="D212" s="650"/>
      <c r="E212" s="650"/>
      <c r="F212" s="650"/>
      <c r="G212" s="650"/>
      <c r="H212" s="650"/>
      <c r="I212" s="650"/>
      <c r="J212" s="650"/>
      <c r="K212" s="650"/>
      <c r="L212" s="650"/>
      <c r="M212" s="650"/>
      <c r="N212" s="650"/>
      <c r="O212" s="650"/>
      <c r="P212" s="650"/>
      <c r="Q212" s="650"/>
      <c r="R212" s="650"/>
      <c r="S212" s="650"/>
      <c r="T212" s="650"/>
      <c r="U212" s="650"/>
      <c r="V212" s="650"/>
      <c r="W212" s="650"/>
      <c r="X212" s="650"/>
      <c r="Y212" s="650"/>
      <c r="Z212" s="650"/>
      <c r="AA212" s="650"/>
      <c r="AB212" s="650"/>
      <c r="AC212" s="650"/>
      <c r="AD212" s="650"/>
    </row>
    <row r="213" spans="1:30" ht="15.75" customHeight="1">
      <c r="A213" s="650"/>
      <c r="B213" s="650"/>
      <c r="C213" s="650"/>
      <c r="D213" s="650"/>
      <c r="E213" s="650"/>
      <c r="F213" s="650"/>
      <c r="G213" s="650"/>
      <c r="H213" s="650"/>
      <c r="I213" s="650"/>
      <c r="J213" s="650"/>
      <c r="K213" s="650"/>
      <c r="L213" s="650"/>
      <c r="M213" s="650"/>
      <c r="N213" s="650"/>
      <c r="O213" s="650"/>
      <c r="P213" s="650"/>
      <c r="Q213" s="650"/>
      <c r="R213" s="650"/>
      <c r="S213" s="650"/>
      <c r="T213" s="650"/>
      <c r="U213" s="650"/>
      <c r="V213" s="650"/>
      <c r="W213" s="650"/>
      <c r="X213" s="650"/>
      <c r="Y213" s="650"/>
      <c r="Z213" s="650"/>
      <c r="AA213" s="650"/>
      <c r="AB213" s="650"/>
      <c r="AC213" s="650"/>
      <c r="AD213" s="650"/>
    </row>
    <row r="214" spans="1:30" ht="15.75" customHeight="1">
      <c r="A214" s="650"/>
      <c r="B214" s="650"/>
      <c r="C214" s="650"/>
      <c r="D214" s="650"/>
      <c r="E214" s="650"/>
      <c r="F214" s="650"/>
      <c r="G214" s="650"/>
      <c r="H214" s="650"/>
      <c r="I214" s="650"/>
      <c r="J214" s="650"/>
      <c r="K214" s="650"/>
      <c r="L214" s="650"/>
      <c r="M214" s="650"/>
      <c r="N214" s="650"/>
      <c r="O214" s="650"/>
      <c r="P214" s="650"/>
      <c r="Q214" s="650"/>
      <c r="R214" s="650"/>
      <c r="S214" s="650"/>
      <c r="T214" s="650"/>
      <c r="U214" s="650"/>
      <c r="V214" s="650"/>
      <c r="W214" s="650"/>
      <c r="X214" s="650"/>
      <c r="Y214" s="650"/>
      <c r="Z214" s="650"/>
      <c r="AA214" s="650"/>
      <c r="AB214" s="650"/>
      <c r="AC214" s="650"/>
      <c r="AD214" s="650"/>
    </row>
    <row r="215" spans="1:30" ht="15.75" customHeight="1">
      <c r="A215" s="650"/>
      <c r="B215" s="650"/>
      <c r="C215" s="650"/>
      <c r="D215" s="650"/>
      <c r="E215" s="650"/>
      <c r="F215" s="650"/>
      <c r="G215" s="650"/>
      <c r="H215" s="650"/>
      <c r="I215" s="650"/>
      <c r="J215" s="650"/>
      <c r="K215" s="650"/>
      <c r="L215" s="650"/>
      <c r="M215" s="650"/>
      <c r="N215" s="650"/>
      <c r="O215" s="650"/>
      <c r="P215" s="650"/>
      <c r="Q215" s="650"/>
      <c r="R215" s="650"/>
      <c r="S215" s="650"/>
      <c r="T215" s="650"/>
      <c r="U215" s="650"/>
      <c r="V215" s="650"/>
      <c r="W215" s="650"/>
      <c r="X215" s="650"/>
      <c r="Y215" s="650"/>
      <c r="Z215" s="650"/>
      <c r="AA215" s="650"/>
      <c r="AB215" s="650"/>
      <c r="AC215" s="650"/>
      <c r="AD215" s="650"/>
    </row>
    <row r="216" spans="1:30" ht="15.75" customHeight="1">
      <c r="A216" s="650"/>
      <c r="B216" s="650"/>
      <c r="C216" s="650"/>
      <c r="D216" s="650"/>
      <c r="E216" s="650"/>
      <c r="F216" s="650"/>
      <c r="G216" s="650"/>
      <c r="H216" s="650"/>
      <c r="I216" s="650"/>
      <c r="J216" s="650"/>
      <c r="K216" s="650"/>
      <c r="L216" s="650"/>
      <c r="M216" s="650"/>
      <c r="N216" s="650"/>
      <c r="O216" s="650"/>
      <c r="P216" s="650"/>
      <c r="Q216" s="650"/>
      <c r="R216" s="650"/>
      <c r="S216" s="650"/>
      <c r="T216" s="650"/>
      <c r="U216" s="650"/>
      <c r="V216" s="650"/>
      <c r="W216" s="650"/>
      <c r="X216" s="650"/>
      <c r="Y216" s="650"/>
      <c r="Z216" s="650"/>
      <c r="AA216" s="650"/>
      <c r="AB216" s="650"/>
      <c r="AC216" s="650"/>
      <c r="AD216" s="650"/>
    </row>
    <row r="217" spans="1:30" ht="15.75" customHeight="1">
      <c r="A217" s="650"/>
      <c r="B217" s="650"/>
      <c r="C217" s="650"/>
      <c r="D217" s="650"/>
      <c r="E217" s="650"/>
      <c r="F217" s="650"/>
      <c r="G217" s="650"/>
      <c r="H217" s="650"/>
      <c r="I217" s="650"/>
      <c r="J217" s="650"/>
      <c r="K217" s="650"/>
      <c r="L217" s="650"/>
      <c r="M217" s="650"/>
      <c r="N217" s="650"/>
      <c r="O217" s="650"/>
      <c r="P217" s="650"/>
      <c r="Q217" s="650"/>
      <c r="R217" s="650"/>
      <c r="S217" s="650"/>
      <c r="T217" s="650"/>
      <c r="U217" s="650"/>
      <c r="V217" s="650"/>
      <c r="W217" s="650"/>
      <c r="X217" s="650"/>
      <c r="Y217" s="650"/>
      <c r="Z217" s="650"/>
      <c r="AA217" s="650"/>
      <c r="AB217" s="650"/>
      <c r="AC217" s="650"/>
      <c r="AD217" s="650"/>
    </row>
    <row r="218" spans="1:30" ht="15.75" customHeight="1">
      <c r="A218" s="650"/>
      <c r="B218" s="650"/>
      <c r="C218" s="650"/>
      <c r="D218" s="650"/>
      <c r="E218" s="650"/>
      <c r="F218" s="650"/>
      <c r="G218" s="650"/>
      <c r="H218" s="650"/>
      <c r="I218" s="650"/>
      <c r="J218" s="650"/>
      <c r="K218" s="650"/>
      <c r="L218" s="650"/>
      <c r="M218" s="650"/>
      <c r="N218" s="650"/>
      <c r="O218" s="650"/>
      <c r="P218" s="650"/>
      <c r="Q218" s="650"/>
      <c r="R218" s="650"/>
      <c r="S218" s="650"/>
      <c r="T218" s="650"/>
      <c r="U218" s="650"/>
      <c r="V218" s="650"/>
      <c r="W218" s="650"/>
      <c r="X218" s="650"/>
      <c r="Y218" s="650"/>
      <c r="Z218" s="650"/>
      <c r="AA218" s="650"/>
      <c r="AB218" s="650"/>
      <c r="AC218" s="650"/>
      <c r="AD218" s="650"/>
    </row>
    <row r="219" spans="1:30" ht="15.75" customHeight="1">
      <c r="A219" s="650"/>
      <c r="B219" s="650"/>
      <c r="C219" s="650"/>
      <c r="D219" s="650"/>
      <c r="E219" s="650"/>
      <c r="F219" s="650"/>
      <c r="G219" s="650"/>
      <c r="H219" s="650"/>
      <c r="I219" s="650"/>
      <c r="J219" s="650"/>
      <c r="K219" s="650"/>
      <c r="L219" s="650"/>
      <c r="M219" s="650"/>
      <c r="N219" s="650"/>
      <c r="O219" s="650"/>
      <c r="P219" s="650"/>
      <c r="Q219" s="650"/>
      <c r="R219" s="650"/>
      <c r="S219" s="650"/>
      <c r="T219" s="650"/>
      <c r="U219" s="650"/>
      <c r="V219" s="650"/>
      <c r="W219" s="650"/>
      <c r="X219" s="650"/>
      <c r="Y219" s="650"/>
      <c r="Z219" s="650"/>
      <c r="AA219" s="650"/>
      <c r="AB219" s="650"/>
      <c r="AC219" s="650"/>
      <c r="AD219" s="650"/>
    </row>
    <row r="220" spans="1:30" ht="15.75" customHeight="1">
      <c r="A220" s="650"/>
      <c r="B220" s="650"/>
      <c r="C220" s="650"/>
      <c r="D220" s="650"/>
      <c r="E220" s="650"/>
      <c r="F220" s="650"/>
      <c r="G220" s="650"/>
      <c r="H220" s="650"/>
      <c r="I220" s="650"/>
      <c r="J220" s="650"/>
      <c r="K220" s="650"/>
      <c r="L220" s="650"/>
      <c r="M220" s="650"/>
      <c r="N220" s="650"/>
      <c r="O220" s="650"/>
      <c r="P220" s="650"/>
      <c r="Q220" s="650"/>
      <c r="R220" s="650"/>
      <c r="S220" s="650"/>
      <c r="T220" s="650"/>
      <c r="U220" s="650"/>
      <c r="V220" s="650"/>
      <c r="W220" s="650"/>
      <c r="X220" s="650"/>
      <c r="Y220" s="650"/>
      <c r="Z220" s="650"/>
      <c r="AA220" s="650"/>
      <c r="AB220" s="650"/>
      <c r="AC220" s="650"/>
      <c r="AD220" s="650"/>
    </row>
    <row r="221" spans="1:30" ht="15.75" customHeight="1">
      <c r="A221" s="650"/>
      <c r="B221" s="650"/>
      <c r="C221" s="650"/>
      <c r="D221" s="650"/>
      <c r="E221" s="650"/>
      <c r="F221" s="650"/>
      <c r="G221" s="650"/>
      <c r="H221" s="650"/>
      <c r="I221" s="650"/>
      <c r="J221" s="650"/>
      <c r="K221" s="650"/>
      <c r="L221" s="650"/>
      <c r="M221" s="650"/>
      <c r="N221" s="650"/>
      <c r="O221" s="650"/>
      <c r="P221" s="650"/>
      <c r="Q221" s="650"/>
      <c r="R221" s="650"/>
      <c r="S221" s="650"/>
      <c r="T221" s="650"/>
      <c r="U221" s="650"/>
      <c r="V221" s="650"/>
      <c r="W221" s="650"/>
      <c r="X221" s="650"/>
      <c r="Y221" s="650"/>
      <c r="Z221" s="650"/>
      <c r="AA221" s="650"/>
      <c r="AB221" s="650"/>
      <c r="AC221" s="650"/>
      <c r="AD221" s="650"/>
    </row>
    <row r="222" spans="1:30" ht="15.75" customHeight="1">
      <c r="A222" s="650"/>
      <c r="B222" s="650"/>
      <c r="C222" s="650"/>
      <c r="D222" s="650"/>
      <c r="E222" s="650"/>
      <c r="F222" s="650"/>
      <c r="G222" s="650"/>
      <c r="H222" s="650"/>
      <c r="I222" s="650"/>
      <c r="J222" s="650"/>
      <c r="K222" s="650"/>
      <c r="L222" s="650"/>
      <c r="M222" s="650"/>
      <c r="N222" s="650"/>
      <c r="O222" s="650"/>
      <c r="P222" s="650"/>
      <c r="Q222" s="650"/>
      <c r="R222" s="650"/>
      <c r="S222" s="650"/>
      <c r="T222" s="650"/>
      <c r="U222" s="650"/>
      <c r="V222" s="650"/>
      <c r="W222" s="650"/>
      <c r="X222" s="650"/>
      <c r="Y222" s="650"/>
      <c r="Z222" s="650"/>
      <c r="AA222" s="650"/>
      <c r="AB222" s="650"/>
      <c r="AC222" s="650"/>
      <c r="AD222" s="650"/>
    </row>
    <row r="223" spans="1:30" ht="15.75" customHeight="1">
      <c r="A223" s="650"/>
      <c r="B223" s="650"/>
      <c r="C223" s="650"/>
      <c r="D223" s="650"/>
      <c r="E223" s="650"/>
      <c r="F223" s="650"/>
      <c r="G223" s="650"/>
      <c r="H223" s="650"/>
      <c r="I223" s="650"/>
      <c r="J223" s="650"/>
      <c r="K223" s="650"/>
      <c r="L223" s="650"/>
      <c r="M223" s="650"/>
      <c r="N223" s="650"/>
      <c r="O223" s="650"/>
      <c r="P223" s="650"/>
      <c r="Q223" s="650"/>
      <c r="R223" s="650"/>
      <c r="S223" s="650"/>
      <c r="T223" s="650"/>
      <c r="U223" s="650"/>
      <c r="V223" s="650"/>
      <c r="W223" s="650"/>
      <c r="X223" s="650"/>
      <c r="Y223" s="650"/>
      <c r="Z223" s="650"/>
      <c r="AA223" s="650"/>
      <c r="AB223" s="650"/>
      <c r="AC223" s="650"/>
      <c r="AD223" s="650"/>
    </row>
    <row r="224" spans="1:30" ht="15.75" customHeight="1">
      <c r="A224" s="650"/>
      <c r="B224" s="650"/>
      <c r="C224" s="650"/>
      <c r="D224" s="650"/>
      <c r="E224" s="650"/>
      <c r="F224" s="650"/>
      <c r="G224" s="650"/>
      <c r="H224" s="650"/>
      <c r="I224" s="650"/>
      <c r="J224" s="650"/>
      <c r="K224" s="650"/>
      <c r="L224" s="650"/>
      <c r="M224" s="650"/>
      <c r="N224" s="650"/>
      <c r="O224" s="650"/>
      <c r="P224" s="650"/>
      <c r="Q224" s="650"/>
      <c r="R224" s="650"/>
      <c r="S224" s="650"/>
      <c r="T224" s="650"/>
      <c r="U224" s="650"/>
      <c r="V224" s="650"/>
      <c r="W224" s="650"/>
      <c r="X224" s="650"/>
      <c r="Y224" s="650"/>
      <c r="Z224" s="650"/>
      <c r="AA224" s="650"/>
      <c r="AB224" s="650"/>
      <c r="AC224" s="650"/>
      <c r="AD224" s="650"/>
    </row>
    <row r="225" spans="1:30" ht="15.75" customHeight="1">
      <c r="A225" s="650"/>
      <c r="B225" s="650"/>
      <c r="C225" s="650"/>
      <c r="D225" s="650"/>
      <c r="E225" s="650"/>
      <c r="F225" s="650"/>
      <c r="G225" s="650"/>
      <c r="H225" s="650"/>
      <c r="I225" s="650"/>
      <c r="J225" s="650"/>
      <c r="K225" s="650"/>
      <c r="L225" s="650"/>
      <c r="M225" s="650"/>
      <c r="N225" s="650"/>
      <c r="O225" s="650"/>
      <c r="P225" s="650"/>
      <c r="Q225" s="650"/>
      <c r="R225" s="650"/>
      <c r="S225" s="650"/>
      <c r="T225" s="650"/>
      <c r="U225" s="650"/>
      <c r="V225" s="650"/>
      <c r="W225" s="650"/>
      <c r="X225" s="650"/>
      <c r="Y225" s="650"/>
      <c r="Z225" s="650"/>
      <c r="AA225" s="650"/>
      <c r="AB225" s="650"/>
      <c r="AC225" s="650"/>
      <c r="AD225" s="650"/>
    </row>
    <row r="226" spans="1:30" ht="15.75" customHeight="1">
      <c r="A226" s="650"/>
      <c r="B226" s="650"/>
      <c r="C226" s="650"/>
      <c r="D226" s="650"/>
      <c r="E226" s="650"/>
      <c r="F226" s="650"/>
      <c r="G226" s="650"/>
      <c r="H226" s="650"/>
      <c r="I226" s="650"/>
      <c r="J226" s="650"/>
      <c r="K226" s="650"/>
      <c r="L226" s="650"/>
      <c r="M226" s="650"/>
      <c r="N226" s="650"/>
      <c r="O226" s="650"/>
      <c r="P226" s="650"/>
      <c r="Q226" s="650"/>
      <c r="R226" s="650"/>
      <c r="S226" s="650"/>
      <c r="T226" s="650"/>
      <c r="U226" s="650"/>
      <c r="V226" s="650"/>
      <c r="W226" s="650"/>
      <c r="X226" s="650"/>
      <c r="Y226" s="650"/>
      <c r="Z226" s="650"/>
      <c r="AA226" s="650"/>
      <c r="AB226" s="650"/>
      <c r="AC226" s="650"/>
      <c r="AD226" s="650"/>
    </row>
    <row r="227" spans="1:30" ht="15.75" customHeight="1">
      <c r="A227" s="650"/>
      <c r="B227" s="650"/>
      <c r="C227" s="650"/>
      <c r="D227" s="650"/>
      <c r="E227" s="650"/>
      <c r="F227" s="650"/>
      <c r="G227" s="650"/>
      <c r="H227" s="650"/>
      <c r="I227" s="650"/>
      <c r="J227" s="650"/>
      <c r="K227" s="650"/>
      <c r="L227" s="650"/>
      <c r="M227" s="650"/>
      <c r="N227" s="650"/>
      <c r="O227" s="650"/>
      <c r="P227" s="650"/>
      <c r="Q227" s="650"/>
      <c r="R227" s="650"/>
      <c r="S227" s="650"/>
      <c r="T227" s="650"/>
      <c r="U227" s="650"/>
      <c r="V227" s="650"/>
      <c r="W227" s="650"/>
      <c r="X227" s="650"/>
      <c r="Y227" s="650"/>
      <c r="Z227" s="650"/>
      <c r="AA227" s="650"/>
      <c r="AB227" s="650"/>
      <c r="AC227" s="650"/>
      <c r="AD227" s="650"/>
    </row>
    <row r="228" spans="1:30" ht="15.75" customHeight="1">
      <c r="A228" s="650"/>
      <c r="B228" s="650"/>
      <c r="C228" s="650"/>
      <c r="D228" s="650"/>
      <c r="E228" s="650"/>
      <c r="F228" s="650"/>
      <c r="G228" s="650"/>
      <c r="H228" s="650"/>
      <c r="I228" s="650"/>
      <c r="J228" s="650"/>
      <c r="K228" s="650"/>
      <c r="L228" s="650"/>
      <c r="M228" s="650"/>
      <c r="N228" s="650"/>
      <c r="O228" s="650"/>
      <c r="P228" s="650"/>
      <c r="Q228" s="650"/>
      <c r="R228" s="650"/>
      <c r="S228" s="650"/>
      <c r="T228" s="650"/>
      <c r="U228" s="650"/>
      <c r="V228" s="650"/>
      <c r="W228" s="650"/>
      <c r="X228" s="650"/>
      <c r="Y228" s="650"/>
      <c r="Z228" s="650"/>
      <c r="AA228" s="650"/>
      <c r="AB228" s="650"/>
      <c r="AC228" s="650"/>
      <c r="AD228" s="650"/>
    </row>
    <row r="229" spans="1:30" ht="15.75" customHeight="1">
      <c r="A229" s="650"/>
      <c r="B229" s="650"/>
      <c r="C229" s="650"/>
      <c r="D229" s="650"/>
      <c r="E229" s="650"/>
      <c r="F229" s="650"/>
      <c r="G229" s="650"/>
      <c r="H229" s="650"/>
      <c r="I229" s="650"/>
      <c r="J229" s="650"/>
      <c r="K229" s="650"/>
      <c r="L229" s="650"/>
      <c r="M229" s="650"/>
      <c r="N229" s="650"/>
      <c r="O229" s="650"/>
      <c r="P229" s="650"/>
      <c r="Q229" s="650"/>
      <c r="R229" s="650"/>
      <c r="S229" s="650"/>
      <c r="T229" s="650"/>
      <c r="U229" s="650"/>
      <c r="V229" s="650"/>
      <c r="W229" s="650"/>
      <c r="X229" s="650"/>
      <c r="Y229" s="650"/>
      <c r="Z229" s="650"/>
      <c r="AA229" s="650"/>
      <c r="AB229" s="650"/>
      <c r="AC229" s="650"/>
      <c r="AD229" s="650"/>
    </row>
    <row r="230" spans="1:30" ht="15.75" customHeight="1">
      <c r="A230" s="650"/>
      <c r="B230" s="650"/>
      <c r="C230" s="650"/>
      <c r="D230" s="650"/>
      <c r="E230" s="650"/>
      <c r="F230" s="650"/>
      <c r="G230" s="650"/>
      <c r="H230" s="650"/>
      <c r="I230" s="650"/>
      <c r="J230" s="650"/>
      <c r="K230" s="650"/>
      <c r="L230" s="650"/>
      <c r="M230" s="650"/>
      <c r="N230" s="650"/>
      <c r="O230" s="650"/>
      <c r="P230" s="650"/>
      <c r="Q230" s="650"/>
      <c r="R230" s="650"/>
      <c r="S230" s="650"/>
      <c r="T230" s="650"/>
      <c r="U230" s="650"/>
      <c r="V230" s="650"/>
      <c r="W230" s="650"/>
      <c r="X230" s="650"/>
      <c r="Y230" s="650"/>
      <c r="Z230" s="650"/>
      <c r="AA230" s="650"/>
      <c r="AB230" s="650"/>
      <c r="AC230" s="650"/>
      <c r="AD230" s="650"/>
    </row>
    <row r="231" spans="1:30" ht="15.75" customHeight="1">
      <c r="A231" s="650"/>
      <c r="B231" s="650"/>
      <c r="C231" s="650"/>
      <c r="D231" s="650"/>
      <c r="E231" s="650"/>
      <c r="F231" s="650"/>
      <c r="G231" s="650"/>
      <c r="H231" s="650"/>
      <c r="I231" s="650"/>
      <c r="J231" s="650"/>
      <c r="K231" s="650"/>
      <c r="L231" s="650"/>
      <c r="M231" s="650"/>
      <c r="N231" s="650"/>
      <c r="O231" s="650"/>
      <c r="P231" s="650"/>
      <c r="Q231" s="650"/>
      <c r="R231" s="650"/>
      <c r="S231" s="650"/>
      <c r="T231" s="650"/>
      <c r="U231" s="650"/>
      <c r="V231" s="650"/>
      <c r="W231" s="650"/>
      <c r="X231" s="650"/>
      <c r="Y231" s="650"/>
      <c r="Z231" s="650"/>
      <c r="AA231" s="650"/>
      <c r="AB231" s="650"/>
      <c r="AC231" s="650"/>
      <c r="AD231" s="650"/>
    </row>
    <row r="232" spans="1:30" ht="15.75" customHeight="1">
      <c r="A232" s="650"/>
      <c r="B232" s="650"/>
      <c r="C232" s="650"/>
      <c r="D232" s="650"/>
      <c r="E232" s="650"/>
      <c r="F232" s="650"/>
      <c r="G232" s="650"/>
      <c r="H232" s="650"/>
      <c r="I232" s="650"/>
      <c r="J232" s="650"/>
      <c r="K232" s="650"/>
      <c r="L232" s="650"/>
      <c r="M232" s="650"/>
      <c r="N232" s="650"/>
      <c r="O232" s="650"/>
      <c r="P232" s="650"/>
      <c r="Q232" s="650"/>
      <c r="R232" s="650"/>
      <c r="S232" s="650"/>
      <c r="T232" s="650"/>
      <c r="U232" s="650"/>
      <c r="V232" s="650"/>
      <c r="W232" s="650"/>
      <c r="X232" s="650"/>
      <c r="Y232" s="650"/>
      <c r="Z232" s="650"/>
      <c r="AA232" s="650"/>
      <c r="AB232" s="650"/>
      <c r="AC232" s="650"/>
      <c r="AD232" s="650"/>
    </row>
    <row r="233" spans="1:30" ht="15.75" customHeight="1">
      <c r="A233" s="650"/>
      <c r="B233" s="650"/>
      <c r="C233" s="650"/>
      <c r="D233" s="650"/>
      <c r="E233" s="650"/>
      <c r="F233" s="650"/>
      <c r="G233" s="650"/>
      <c r="H233" s="650"/>
      <c r="I233" s="650"/>
      <c r="J233" s="650"/>
      <c r="K233" s="650"/>
      <c r="L233" s="650"/>
      <c r="M233" s="650"/>
      <c r="N233" s="650"/>
      <c r="O233" s="650"/>
      <c r="P233" s="650"/>
      <c r="Q233" s="650"/>
      <c r="R233" s="650"/>
      <c r="S233" s="650"/>
      <c r="T233" s="650"/>
      <c r="U233" s="650"/>
      <c r="V233" s="650"/>
      <c r="W233" s="650"/>
      <c r="X233" s="650"/>
      <c r="Y233" s="650"/>
      <c r="Z233" s="650"/>
      <c r="AA233" s="650"/>
      <c r="AB233" s="650"/>
      <c r="AC233" s="650"/>
      <c r="AD233" s="650"/>
    </row>
    <row r="234" spans="1:30" ht="15.75" customHeight="1">
      <c r="A234" s="650"/>
      <c r="B234" s="650"/>
      <c r="C234" s="650"/>
      <c r="D234" s="650"/>
      <c r="E234" s="650"/>
      <c r="F234" s="650"/>
      <c r="G234" s="650"/>
      <c r="H234" s="650"/>
      <c r="I234" s="650"/>
      <c r="J234" s="650"/>
      <c r="K234" s="650"/>
      <c r="L234" s="650"/>
      <c r="M234" s="650"/>
      <c r="N234" s="650"/>
      <c r="O234" s="650"/>
      <c r="P234" s="650"/>
      <c r="Q234" s="650"/>
      <c r="R234" s="650"/>
      <c r="S234" s="650"/>
      <c r="T234" s="650"/>
      <c r="U234" s="650"/>
      <c r="V234" s="650"/>
      <c r="W234" s="650"/>
      <c r="X234" s="650"/>
      <c r="Y234" s="650"/>
      <c r="Z234" s="650"/>
      <c r="AA234" s="650"/>
      <c r="AB234" s="650"/>
      <c r="AC234" s="650"/>
      <c r="AD234" s="650"/>
    </row>
    <row r="235" spans="1:30" ht="15.75" customHeight="1">
      <c r="A235" s="650"/>
      <c r="B235" s="650"/>
      <c r="C235" s="650"/>
      <c r="D235" s="650"/>
      <c r="E235" s="650"/>
      <c r="F235" s="650"/>
      <c r="G235" s="650"/>
      <c r="H235" s="650"/>
      <c r="I235" s="650"/>
      <c r="J235" s="650"/>
      <c r="K235" s="650"/>
      <c r="L235" s="650"/>
      <c r="M235" s="650"/>
      <c r="N235" s="650"/>
      <c r="O235" s="650"/>
      <c r="P235" s="650"/>
      <c r="Q235" s="650"/>
      <c r="R235" s="650"/>
      <c r="S235" s="650"/>
      <c r="T235" s="650"/>
      <c r="U235" s="650"/>
      <c r="V235" s="650"/>
      <c r="W235" s="650"/>
      <c r="X235" s="650"/>
      <c r="Y235" s="650"/>
      <c r="Z235" s="650"/>
      <c r="AA235" s="650"/>
      <c r="AB235" s="650"/>
      <c r="AC235" s="650"/>
      <c r="AD235" s="650"/>
    </row>
    <row r="236" spans="1:30" ht="15.75" customHeight="1">
      <c r="A236" s="650"/>
      <c r="B236" s="650"/>
      <c r="C236" s="650"/>
      <c r="D236" s="650"/>
      <c r="E236" s="650"/>
      <c r="F236" s="650"/>
      <c r="G236" s="650"/>
      <c r="H236" s="650"/>
      <c r="I236" s="650"/>
      <c r="J236" s="650"/>
      <c r="K236" s="650"/>
      <c r="L236" s="650"/>
      <c r="M236" s="650"/>
      <c r="N236" s="650"/>
      <c r="O236" s="650"/>
      <c r="P236" s="650"/>
      <c r="Q236" s="650"/>
      <c r="R236" s="650"/>
      <c r="S236" s="650"/>
      <c r="T236" s="650"/>
      <c r="U236" s="650"/>
      <c r="V236" s="650"/>
      <c r="W236" s="650"/>
      <c r="X236" s="650"/>
      <c r="Y236" s="650"/>
      <c r="Z236" s="650"/>
      <c r="AA236" s="650"/>
      <c r="AB236" s="650"/>
      <c r="AC236" s="650"/>
      <c r="AD236" s="650"/>
    </row>
    <row r="237" spans="1:30" ht="15.75" customHeight="1">
      <c r="A237" s="650"/>
      <c r="B237" s="650"/>
      <c r="C237" s="650"/>
      <c r="D237" s="650"/>
      <c r="E237" s="650"/>
      <c r="F237" s="650"/>
      <c r="G237" s="650"/>
      <c r="H237" s="650"/>
      <c r="I237" s="650"/>
      <c r="J237" s="650"/>
      <c r="K237" s="650"/>
      <c r="L237" s="650"/>
      <c r="M237" s="650"/>
      <c r="N237" s="650"/>
      <c r="O237" s="650"/>
      <c r="P237" s="650"/>
      <c r="Q237" s="650"/>
      <c r="R237" s="650"/>
      <c r="S237" s="650"/>
      <c r="T237" s="650"/>
      <c r="U237" s="650"/>
      <c r="V237" s="650"/>
      <c r="W237" s="650"/>
      <c r="X237" s="650"/>
      <c r="Y237" s="650"/>
      <c r="Z237" s="650"/>
      <c r="AA237" s="650"/>
      <c r="AB237" s="650"/>
      <c r="AC237" s="650"/>
      <c r="AD237" s="650"/>
    </row>
    <row r="238" spans="1:30" ht="15.75" customHeight="1">
      <c r="A238" s="650"/>
      <c r="B238" s="650"/>
      <c r="C238" s="650"/>
      <c r="D238" s="650"/>
      <c r="E238" s="650"/>
      <c r="F238" s="650"/>
      <c r="G238" s="650"/>
      <c r="H238" s="650"/>
      <c r="I238" s="650"/>
      <c r="J238" s="650"/>
      <c r="K238" s="650"/>
      <c r="L238" s="650"/>
      <c r="M238" s="650"/>
      <c r="N238" s="650"/>
      <c r="O238" s="650"/>
      <c r="P238" s="650"/>
      <c r="Q238" s="650"/>
      <c r="R238" s="650"/>
      <c r="S238" s="650"/>
      <c r="T238" s="650"/>
      <c r="U238" s="650"/>
      <c r="V238" s="650"/>
      <c r="W238" s="650"/>
      <c r="X238" s="650"/>
      <c r="Y238" s="650"/>
      <c r="Z238" s="650"/>
      <c r="AA238" s="650"/>
      <c r="AB238" s="650"/>
      <c r="AC238" s="650"/>
      <c r="AD238" s="650"/>
    </row>
    <row r="239" spans="1:30" ht="15.75" customHeight="1">
      <c r="A239" s="650"/>
      <c r="B239" s="650"/>
      <c r="C239" s="650"/>
      <c r="D239" s="650"/>
      <c r="E239" s="650"/>
      <c r="F239" s="650"/>
      <c r="G239" s="650"/>
      <c r="H239" s="650"/>
      <c r="I239" s="650"/>
      <c r="J239" s="650"/>
      <c r="K239" s="650"/>
      <c r="L239" s="650"/>
      <c r="M239" s="650"/>
      <c r="N239" s="650"/>
      <c r="O239" s="650"/>
      <c r="P239" s="650"/>
      <c r="Q239" s="650"/>
      <c r="R239" s="650"/>
      <c r="S239" s="650"/>
      <c r="T239" s="650"/>
      <c r="U239" s="650"/>
      <c r="V239" s="650"/>
      <c r="W239" s="650"/>
      <c r="X239" s="650"/>
      <c r="Y239" s="650"/>
      <c r="Z239" s="650"/>
      <c r="AA239" s="650"/>
      <c r="AB239" s="650"/>
      <c r="AC239" s="650"/>
      <c r="AD239" s="650"/>
    </row>
    <row r="240" spans="1:30" ht="15.75" customHeight="1">
      <c r="A240" s="650"/>
      <c r="B240" s="650"/>
      <c r="C240" s="650"/>
      <c r="D240" s="650"/>
      <c r="E240" s="650"/>
      <c r="F240" s="650"/>
      <c r="G240" s="650"/>
      <c r="H240" s="650"/>
      <c r="I240" s="650"/>
      <c r="J240" s="650"/>
      <c r="K240" s="650"/>
      <c r="L240" s="650"/>
      <c r="M240" s="650"/>
      <c r="N240" s="650"/>
      <c r="O240" s="650"/>
      <c r="P240" s="650"/>
      <c r="Q240" s="650"/>
      <c r="R240" s="650"/>
      <c r="S240" s="650"/>
      <c r="T240" s="650"/>
      <c r="U240" s="650"/>
      <c r="V240" s="650"/>
      <c r="W240" s="650"/>
      <c r="X240" s="650"/>
      <c r="Y240" s="650"/>
      <c r="Z240" s="650"/>
      <c r="AA240" s="650"/>
      <c r="AB240" s="650"/>
      <c r="AC240" s="650"/>
      <c r="AD240" s="650"/>
    </row>
    <row r="241" spans="1:30" ht="15.75" customHeight="1">
      <c r="A241" s="650"/>
      <c r="B241" s="650"/>
      <c r="C241" s="650"/>
      <c r="D241" s="650"/>
      <c r="E241" s="650"/>
      <c r="F241" s="650"/>
      <c r="G241" s="650"/>
      <c r="H241" s="650"/>
      <c r="I241" s="650"/>
      <c r="J241" s="650"/>
      <c r="K241" s="650"/>
      <c r="L241" s="650"/>
      <c r="M241" s="650"/>
      <c r="N241" s="650"/>
      <c r="O241" s="650"/>
      <c r="P241" s="650"/>
      <c r="Q241" s="650"/>
      <c r="R241" s="650"/>
      <c r="S241" s="650"/>
      <c r="T241" s="650"/>
      <c r="U241" s="650"/>
      <c r="V241" s="650"/>
      <c r="W241" s="650"/>
      <c r="X241" s="650"/>
      <c r="Y241" s="650"/>
      <c r="Z241" s="650"/>
      <c r="AA241" s="650"/>
      <c r="AB241" s="650"/>
      <c r="AC241" s="650"/>
      <c r="AD241" s="650"/>
    </row>
    <row r="242" spans="1:30" ht="15.75" customHeight="1">
      <c r="A242" s="650"/>
      <c r="B242" s="650"/>
      <c r="C242" s="650"/>
      <c r="D242" s="650"/>
      <c r="E242" s="650"/>
      <c r="F242" s="650"/>
      <c r="G242" s="650"/>
      <c r="H242" s="650"/>
      <c r="I242" s="650"/>
      <c r="J242" s="650"/>
      <c r="K242" s="650"/>
      <c r="L242" s="650"/>
      <c r="M242" s="650"/>
      <c r="N242" s="650"/>
      <c r="O242" s="650"/>
      <c r="P242" s="650"/>
      <c r="Q242" s="650"/>
      <c r="R242" s="650"/>
      <c r="S242" s="650"/>
      <c r="T242" s="650"/>
      <c r="U242" s="650"/>
      <c r="V242" s="650"/>
      <c r="W242" s="650"/>
      <c r="X242" s="650"/>
      <c r="Y242" s="650"/>
      <c r="Z242" s="650"/>
      <c r="AA242" s="650"/>
      <c r="AB242" s="650"/>
      <c r="AC242" s="650"/>
      <c r="AD242" s="650"/>
    </row>
    <row r="243" spans="1:30" ht="15.75" customHeight="1">
      <c r="A243" s="650"/>
      <c r="B243" s="650"/>
      <c r="C243" s="650"/>
      <c r="D243" s="650"/>
      <c r="E243" s="650"/>
      <c r="F243" s="650"/>
      <c r="G243" s="650"/>
      <c r="H243" s="650"/>
      <c r="I243" s="650"/>
      <c r="J243" s="650"/>
      <c r="K243" s="650"/>
      <c r="L243" s="650"/>
      <c r="M243" s="650"/>
      <c r="N243" s="650"/>
      <c r="O243" s="650"/>
      <c r="P243" s="650"/>
      <c r="Q243" s="650"/>
      <c r="R243" s="650"/>
      <c r="S243" s="650"/>
      <c r="T243" s="650"/>
      <c r="U243" s="650"/>
      <c r="V243" s="650"/>
      <c r="W243" s="650"/>
      <c r="X243" s="650"/>
      <c r="Y243" s="650"/>
      <c r="Z243" s="650"/>
      <c r="AA243" s="650"/>
      <c r="AB243" s="650"/>
      <c r="AC243" s="650"/>
      <c r="AD243" s="650"/>
    </row>
    <row r="244" spans="1:30" ht="15.75" customHeight="1">
      <c r="A244" s="650"/>
      <c r="B244" s="650"/>
      <c r="C244" s="650"/>
      <c r="D244" s="650"/>
      <c r="E244" s="650"/>
      <c r="F244" s="650"/>
      <c r="G244" s="650"/>
      <c r="H244" s="650"/>
      <c r="I244" s="650"/>
      <c r="J244" s="650"/>
      <c r="K244" s="650"/>
      <c r="L244" s="650"/>
      <c r="M244" s="650"/>
      <c r="N244" s="650"/>
      <c r="O244" s="650"/>
      <c r="P244" s="650"/>
      <c r="Q244" s="650"/>
      <c r="R244" s="650"/>
      <c r="S244" s="650"/>
      <c r="T244" s="650"/>
      <c r="U244" s="650"/>
      <c r="V244" s="650"/>
      <c r="W244" s="650"/>
      <c r="X244" s="650"/>
      <c r="Y244" s="650"/>
      <c r="Z244" s="650"/>
      <c r="AA244" s="650"/>
      <c r="AB244" s="650"/>
      <c r="AC244" s="650"/>
      <c r="AD244" s="650"/>
    </row>
    <row r="245" spans="1:30" ht="15.75" customHeight="1">
      <c r="A245" s="650"/>
      <c r="B245" s="650"/>
      <c r="C245" s="650"/>
      <c r="D245" s="650"/>
      <c r="E245" s="650"/>
      <c r="F245" s="650"/>
      <c r="G245" s="650"/>
      <c r="H245" s="650"/>
      <c r="I245" s="650"/>
      <c r="J245" s="650"/>
      <c r="K245" s="650"/>
      <c r="L245" s="650"/>
      <c r="M245" s="650"/>
      <c r="N245" s="650"/>
      <c r="O245" s="650"/>
      <c r="P245" s="650"/>
      <c r="Q245" s="650"/>
      <c r="R245" s="650"/>
      <c r="S245" s="650"/>
      <c r="T245" s="650"/>
      <c r="U245" s="650"/>
      <c r="V245" s="650"/>
      <c r="W245" s="650"/>
      <c r="X245" s="650"/>
      <c r="Y245" s="650"/>
      <c r="Z245" s="650"/>
      <c r="AA245" s="650"/>
      <c r="AB245" s="650"/>
      <c r="AC245" s="650"/>
      <c r="AD245" s="650"/>
    </row>
    <row r="246" spans="1:30" ht="15.75" customHeight="1">
      <c r="A246" s="650"/>
      <c r="B246" s="650"/>
      <c r="C246" s="650"/>
      <c r="D246" s="650"/>
      <c r="E246" s="650"/>
      <c r="F246" s="650"/>
      <c r="G246" s="650"/>
      <c r="H246" s="650"/>
      <c r="I246" s="650"/>
      <c r="J246" s="650"/>
      <c r="K246" s="650"/>
      <c r="L246" s="650"/>
      <c r="M246" s="650"/>
      <c r="N246" s="650"/>
      <c r="O246" s="650"/>
      <c r="P246" s="650"/>
      <c r="Q246" s="650"/>
      <c r="R246" s="650"/>
      <c r="S246" s="650"/>
      <c r="T246" s="650"/>
      <c r="U246" s="650"/>
      <c r="V246" s="650"/>
      <c r="W246" s="650"/>
      <c r="X246" s="650"/>
      <c r="Y246" s="650"/>
      <c r="Z246" s="650"/>
      <c r="AA246" s="650"/>
      <c r="AB246" s="650"/>
      <c r="AC246" s="650"/>
      <c r="AD246" s="650"/>
    </row>
    <row r="247" spans="1:30" ht="15.75" customHeight="1">
      <c r="A247" s="650"/>
      <c r="B247" s="650"/>
      <c r="C247" s="650"/>
      <c r="D247" s="650"/>
      <c r="E247" s="650"/>
      <c r="F247" s="650"/>
      <c r="G247" s="650"/>
      <c r="H247" s="650"/>
      <c r="I247" s="650"/>
      <c r="J247" s="650"/>
      <c r="K247" s="650"/>
      <c r="L247" s="650"/>
      <c r="M247" s="650"/>
      <c r="N247" s="650"/>
      <c r="O247" s="650"/>
      <c r="P247" s="650"/>
      <c r="Q247" s="650"/>
      <c r="R247" s="650"/>
      <c r="S247" s="650"/>
      <c r="T247" s="650"/>
      <c r="U247" s="650"/>
      <c r="V247" s="650"/>
      <c r="W247" s="650"/>
      <c r="X247" s="650"/>
      <c r="Y247" s="650"/>
      <c r="Z247" s="650"/>
      <c r="AA247" s="650"/>
      <c r="AB247" s="650"/>
      <c r="AC247" s="650"/>
      <c r="AD247" s="650"/>
    </row>
    <row r="248" spans="1:30" ht="15.75" customHeight="1">
      <c r="A248" s="650"/>
      <c r="B248" s="650"/>
      <c r="C248" s="650"/>
      <c r="D248" s="650"/>
      <c r="E248" s="650"/>
      <c r="F248" s="650"/>
      <c r="G248" s="650"/>
      <c r="H248" s="650"/>
      <c r="I248" s="650"/>
      <c r="J248" s="650"/>
      <c r="K248" s="650"/>
      <c r="L248" s="650"/>
      <c r="M248" s="650"/>
      <c r="N248" s="650"/>
      <c r="O248" s="650"/>
      <c r="P248" s="650"/>
      <c r="Q248" s="650"/>
      <c r="R248" s="650"/>
      <c r="S248" s="650"/>
      <c r="T248" s="650"/>
      <c r="U248" s="650"/>
      <c r="V248" s="650"/>
      <c r="W248" s="650"/>
      <c r="X248" s="650"/>
      <c r="Y248" s="650"/>
      <c r="Z248" s="650"/>
      <c r="AA248" s="650"/>
      <c r="AB248" s="650"/>
      <c r="AC248" s="650"/>
      <c r="AD248" s="650"/>
    </row>
    <row r="249" spans="1:30" ht="15.75" customHeight="1">
      <c r="A249" s="650"/>
      <c r="B249" s="650"/>
      <c r="C249" s="650"/>
      <c r="D249" s="650"/>
      <c r="E249" s="650"/>
      <c r="F249" s="650"/>
      <c r="G249" s="650"/>
      <c r="H249" s="650"/>
      <c r="I249" s="650"/>
      <c r="J249" s="650"/>
      <c r="K249" s="650"/>
      <c r="L249" s="650"/>
      <c r="M249" s="650"/>
      <c r="N249" s="650"/>
      <c r="O249" s="650"/>
      <c r="P249" s="650"/>
      <c r="Q249" s="650"/>
      <c r="R249" s="650"/>
      <c r="S249" s="650"/>
      <c r="T249" s="650"/>
      <c r="U249" s="650"/>
      <c r="V249" s="650"/>
      <c r="W249" s="650"/>
      <c r="X249" s="650"/>
      <c r="Y249" s="650"/>
      <c r="Z249" s="650"/>
      <c r="AA249" s="650"/>
      <c r="AB249" s="650"/>
      <c r="AC249" s="650"/>
      <c r="AD249" s="650"/>
    </row>
    <row r="250" spans="1:30" ht="15.75" customHeight="1">
      <c r="A250" s="650"/>
      <c r="B250" s="650"/>
      <c r="C250" s="650"/>
      <c r="D250" s="650"/>
      <c r="E250" s="650"/>
      <c r="F250" s="650"/>
      <c r="G250" s="650"/>
      <c r="H250" s="650"/>
      <c r="I250" s="650"/>
      <c r="J250" s="650"/>
      <c r="K250" s="650"/>
      <c r="L250" s="650"/>
      <c r="M250" s="650"/>
      <c r="N250" s="650"/>
      <c r="O250" s="650"/>
      <c r="P250" s="650"/>
      <c r="Q250" s="650"/>
      <c r="R250" s="650"/>
      <c r="S250" s="650"/>
      <c r="T250" s="650"/>
      <c r="U250" s="650"/>
      <c r="V250" s="650"/>
      <c r="W250" s="650"/>
      <c r="X250" s="650"/>
      <c r="Y250" s="650"/>
      <c r="Z250" s="650"/>
      <c r="AA250" s="650"/>
      <c r="AB250" s="650"/>
      <c r="AC250" s="650"/>
      <c r="AD250" s="650"/>
    </row>
    <row r="251" spans="1:30" ht="15.75" customHeight="1">
      <c r="A251" s="650"/>
      <c r="B251" s="650"/>
      <c r="C251" s="650"/>
      <c r="D251" s="650"/>
      <c r="E251" s="650"/>
      <c r="F251" s="650"/>
      <c r="G251" s="650"/>
      <c r="H251" s="650"/>
      <c r="I251" s="650"/>
      <c r="J251" s="650"/>
      <c r="K251" s="650"/>
      <c r="L251" s="650"/>
      <c r="M251" s="650"/>
      <c r="N251" s="650"/>
      <c r="O251" s="650"/>
      <c r="P251" s="650"/>
      <c r="Q251" s="650"/>
      <c r="R251" s="650"/>
      <c r="S251" s="650"/>
      <c r="T251" s="650"/>
      <c r="U251" s="650"/>
      <c r="V251" s="650"/>
      <c r="W251" s="650"/>
      <c r="X251" s="650"/>
      <c r="Y251" s="650"/>
      <c r="Z251" s="650"/>
      <c r="AA251" s="650"/>
      <c r="AB251" s="650"/>
      <c r="AC251" s="650"/>
      <c r="AD251" s="650"/>
    </row>
    <row r="252" spans="1:30" ht="15.75" customHeight="1">
      <c r="A252" s="650"/>
      <c r="B252" s="650"/>
      <c r="C252" s="650"/>
      <c r="D252" s="650"/>
      <c r="E252" s="650"/>
      <c r="F252" s="650"/>
      <c r="G252" s="650"/>
      <c r="H252" s="650"/>
      <c r="I252" s="650"/>
      <c r="J252" s="650"/>
      <c r="K252" s="650"/>
      <c r="L252" s="650"/>
      <c r="M252" s="650"/>
      <c r="N252" s="650"/>
      <c r="O252" s="650"/>
      <c r="P252" s="650"/>
      <c r="Q252" s="650"/>
      <c r="R252" s="650"/>
      <c r="S252" s="650"/>
      <c r="T252" s="650"/>
      <c r="U252" s="650"/>
      <c r="V252" s="650"/>
      <c r="W252" s="650"/>
      <c r="X252" s="650"/>
      <c r="Y252" s="650"/>
      <c r="Z252" s="650"/>
      <c r="AA252" s="650"/>
      <c r="AB252" s="650"/>
      <c r="AC252" s="650"/>
      <c r="AD252" s="650"/>
    </row>
    <row r="253" spans="1:30" ht="15.75" customHeight="1">
      <c r="A253" s="650"/>
      <c r="B253" s="650"/>
      <c r="C253" s="650"/>
      <c r="D253" s="650"/>
      <c r="E253" s="650"/>
      <c r="F253" s="650"/>
      <c r="G253" s="650"/>
      <c r="H253" s="650"/>
      <c r="I253" s="650"/>
      <c r="J253" s="650"/>
      <c r="K253" s="650"/>
      <c r="L253" s="650"/>
      <c r="M253" s="650"/>
      <c r="N253" s="650"/>
      <c r="O253" s="650"/>
      <c r="P253" s="650"/>
      <c r="Q253" s="650"/>
      <c r="R253" s="650"/>
      <c r="S253" s="650"/>
      <c r="T253" s="650"/>
      <c r="U253" s="650"/>
      <c r="V253" s="650"/>
      <c r="W253" s="650"/>
      <c r="X253" s="650"/>
      <c r="Y253" s="650"/>
      <c r="Z253" s="650"/>
      <c r="AA253" s="650"/>
      <c r="AB253" s="650"/>
      <c r="AC253" s="650"/>
      <c r="AD253" s="650"/>
    </row>
    <row r="254" spans="1:30" ht="15.75" customHeight="1">
      <c r="A254" s="650"/>
      <c r="B254" s="650"/>
      <c r="C254" s="650"/>
      <c r="D254" s="650"/>
      <c r="E254" s="650"/>
      <c r="F254" s="650"/>
      <c r="G254" s="650"/>
      <c r="H254" s="650"/>
      <c r="I254" s="650"/>
      <c r="J254" s="650"/>
      <c r="K254" s="650"/>
      <c r="L254" s="650"/>
      <c r="M254" s="650"/>
      <c r="N254" s="650"/>
      <c r="O254" s="650"/>
      <c r="P254" s="650"/>
      <c r="Q254" s="650"/>
      <c r="R254" s="650"/>
      <c r="S254" s="650"/>
      <c r="T254" s="650"/>
      <c r="U254" s="650"/>
      <c r="V254" s="650"/>
      <c r="W254" s="650"/>
      <c r="X254" s="650"/>
      <c r="Y254" s="650"/>
      <c r="Z254" s="650"/>
      <c r="AA254" s="650"/>
      <c r="AB254" s="650"/>
      <c r="AC254" s="650"/>
      <c r="AD254" s="650"/>
    </row>
    <row r="255" spans="1:30" ht="15.75" customHeight="1">
      <c r="A255" s="650"/>
      <c r="B255" s="650"/>
      <c r="C255" s="650"/>
      <c r="D255" s="650"/>
      <c r="E255" s="650"/>
      <c r="F255" s="650"/>
      <c r="G255" s="650"/>
      <c r="H255" s="650"/>
      <c r="I255" s="650"/>
      <c r="J255" s="650"/>
      <c r="K255" s="650"/>
      <c r="L255" s="650"/>
      <c r="M255" s="650"/>
      <c r="N255" s="650"/>
      <c r="O255" s="650"/>
      <c r="P255" s="650"/>
      <c r="Q255" s="650"/>
      <c r="R255" s="650"/>
      <c r="S255" s="650"/>
      <c r="T255" s="650"/>
      <c r="U255" s="650"/>
      <c r="V255" s="650"/>
      <c r="W255" s="650"/>
      <c r="X255" s="650"/>
      <c r="Y255" s="650"/>
      <c r="Z255" s="650"/>
      <c r="AA255" s="650"/>
      <c r="AB255" s="650"/>
      <c r="AC255" s="650"/>
      <c r="AD255" s="650"/>
    </row>
    <row r="256" spans="1:30" ht="15.75" customHeight="1">
      <c r="A256" s="650"/>
      <c r="B256" s="650"/>
      <c r="C256" s="650"/>
      <c r="D256" s="650"/>
      <c r="E256" s="650"/>
      <c r="F256" s="650"/>
      <c r="G256" s="650"/>
      <c r="H256" s="650"/>
      <c r="I256" s="650"/>
      <c r="J256" s="650"/>
      <c r="K256" s="650"/>
      <c r="L256" s="650"/>
      <c r="M256" s="650"/>
      <c r="N256" s="650"/>
      <c r="O256" s="650"/>
      <c r="P256" s="650"/>
      <c r="Q256" s="650"/>
      <c r="R256" s="650"/>
      <c r="S256" s="650"/>
      <c r="T256" s="650"/>
      <c r="U256" s="650"/>
      <c r="V256" s="650"/>
      <c r="W256" s="650"/>
      <c r="X256" s="650"/>
      <c r="Y256" s="650"/>
      <c r="Z256" s="650"/>
      <c r="AA256" s="650"/>
      <c r="AB256" s="650"/>
      <c r="AC256" s="650"/>
      <c r="AD256" s="650"/>
    </row>
    <row r="257" spans="1:30" ht="15.75" customHeight="1">
      <c r="A257" s="650"/>
      <c r="B257" s="650"/>
      <c r="C257" s="650"/>
      <c r="D257" s="650"/>
      <c r="E257" s="650"/>
      <c r="F257" s="650"/>
      <c r="G257" s="650"/>
      <c r="H257" s="650"/>
      <c r="I257" s="650"/>
      <c r="J257" s="650"/>
      <c r="K257" s="650"/>
      <c r="L257" s="650"/>
      <c r="M257" s="650"/>
      <c r="N257" s="650"/>
      <c r="O257" s="650"/>
      <c r="P257" s="650"/>
      <c r="Q257" s="650"/>
      <c r="R257" s="650"/>
      <c r="S257" s="650"/>
      <c r="T257" s="650"/>
      <c r="U257" s="650"/>
      <c r="V257" s="650"/>
      <c r="W257" s="650"/>
      <c r="X257" s="650"/>
      <c r="Y257" s="650"/>
      <c r="Z257" s="650"/>
      <c r="AA257" s="650"/>
      <c r="AB257" s="650"/>
      <c r="AC257" s="650"/>
      <c r="AD257" s="650"/>
    </row>
    <row r="258" spans="1:30" ht="15.75" customHeight="1">
      <c r="A258" s="650"/>
      <c r="B258" s="650"/>
      <c r="C258" s="650"/>
      <c r="D258" s="650"/>
      <c r="E258" s="650"/>
      <c r="F258" s="650"/>
      <c r="G258" s="650"/>
      <c r="H258" s="650"/>
      <c r="I258" s="650"/>
      <c r="J258" s="650"/>
      <c r="K258" s="650"/>
      <c r="L258" s="650"/>
      <c r="M258" s="650"/>
      <c r="N258" s="650"/>
      <c r="O258" s="650"/>
      <c r="P258" s="650"/>
      <c r="Q258" s="650"/>
      <c r="R258" s="650"/>
      <c r="S258" s="650"/>
      <c r="T258" s="650"/>
      <c r="U258" s="650"/>
      <c r="V258" s="650"/>
      <c r="W258" s="650"/>
      <c r="X258" s="650"/>
      <c r="Y258" s="650"/>
      <c r="Z258" s="650"/>
      <c r="AA258" s="650"/>
      <c r="AB258" s="650"/>
      <c r="AC258" s="650"/>
      <c r="AD258" s="650"/>
    </row>
    <row r="259" spans="1:30" ht="15.75" customHeight="1">
      <c r="A259" s="650"/>
      <c r="B259" s="650"/>
      <c r="C259" s="650"/>
      <c r="D259" s="650"/>
      <c r="E259" s="650"/>
      <c r="F259" s="650"/>
      <c r="G259" s="650"/>
      <c r="H259" s="650"/>
      <c r="I259" s="650"/>
      <c r="J259" s="650"/>
      <c r="K259" s="650"/>
      <c r="L259" s="650"/>
      <c r="M259" s="650"/>
      <c r="N259" s="650"/>
      <c r="O259" s="650"/>
      <c r="P259" s="650"/>
      <c r="Q259" s="650"/>
      <c r="R259" s="650"/>
      <c r="S259" s="650"/>
      <c r="T259" s="650"/>
      <c r="U259" s="650"/>
      <c r="V259" s="650"/>
      <c r="W259" s="650"/>
      <c r="X259" s="650"/>
      <c r="Y259" s="650"/>
      <c r="Z259" s="650"/>
      <c r="AA259" s="650"/>
      <c r="AB259" s="650"/>
      <c r="AC259" s="650"/>
      <c r="AD259" s="650"/>
    </row>
    <row r="260" spans="1:30" ht="15.75" customHeight="1">
      <c r="A260" s="650"/>
      <c r="B260" s="650"/>
      <c r="C260" s="650"/>
      <c r="D260" s="650"/>
      <c r="E260" s="650"/>
      <c r="F260" s="650"/>
      <c r="G260" s="650"/>
      <c r="H260" s="650"/>
      <c r="I260" s="650"/>
      <c r="J260" s="650"/>
      <c r="K260" s="650"/>
      <c r="L260" s="650"/>
      <c r="M260" s="650"/>
      <c r="N260" s="650"/>
      <c r="O260" s="650"/>
      <c r="P260" s="650"/>
      <c r="Q260" s="650"/>
      <c r="R260" s="650"/>
      <c r="S260" s="650"/>
      <c r="T260" s="650"/>
      <c r="U260" s="650"/>
      <c r="V260" s="650"/>
      <c r="W260" s="650"/>
      <c r="X260" s="650"/>
      <c r="Y260" s="650"/>
      <c r="Z260" s="650"/>
      <c r="AA260" s="650"/>
      <c r="AB260" s="650"/>
      <c r="AC260" s="650"/>
      <c r="AD260" s="650"/>
    </row>
    <row r="261" spans="1:30" ht="15.75" customHeight="1">
      <c r="A261" s="650"/>
      <c r="B261" s="650"/>
      <c r="C261" s="650"/>
      <c r="D261" s="650"/>
      <c r="E261" s="650"/>
      <c r="F261" s="650"/>
      <c r="G261" s="650"/>
      <c r="H261" s="650"/>
      <c r="I261" s="650"/>
      <c r="J261" s="650"/>
      <c r="K261" s="650"/>
      <c r="L261" s="650"/>
      <c r="M261" s="650"/>
      <c r="N261" s="650"/>
      <c r="O261" s="650"/>
      <c r="P261" s="650"/>
      <c r="Q261" s="650"/>
      <c r="R261" s="650"/>
      <c r="S261" s="650"/>
      <c r="T261" s="650"/>
      <c r="U261" s="650"/>
      <c r="V261" s="650"/>
      <c r="W261" s="650"/>
      <c r="X261" s="650"/>
      <c r="Y261" s="650"/>
      <c r="Z261" s="650"/>
      <c r="AA261" s="650"/>
      <c r="AB261" s="650"/>
      <c r="AC261" s="650"/>
      <c r="AD261" s="650"/>
    </row>
    <row r="262" spans="1:30" ht="15.75" customHeight="1">
      <c r="A262" s="650"/>
      <c r="B262" s="650"/>
      <c r="C262" s="650"/>
      <c r="D262" s="650"/>
      <c r="E262" s="650"/>
      <c r="F262" s="650"/>
      <c r="G262" s="650"/>
      <c r="H262" s="650"/>
      <c r="I262" s="650"/>
      <c r="J262" s="650"/>
      <c r="K262" s="650"/>
      <c r="L262" s="650"/>
      <c r="M262" s="650"/>
      <c r="N262" s="650"/>
      <c r="O262" s="650"/>
      <c r="P262" s="650"/>
      <c r="Q262" s="650"/>
      <c r="R262" s="650"/>
      <c r="S262" s="650"/>
      <c r="T262" s="650"/>
      <c r="U262" s="650"/>
      <c r="V262" s="650"/>
      <c r="W262" s="650"/>
      <c r="X262" s="650"/>
      <c r="Y262" s="650"/>
      <c r="Z262" s="650"/>
      <c r="AA262" s="650"/>
      <c r="AB262" s="650"/>
      <c r="AC262" s="650"/>
      <c r="AD262" s="650"/>
    </row>
    <row r="263" spans="1:30" ht="15.75" customHeight="1">
      <c r="A263" s="650"/>
      <c r="B263" s="650"/>
      <c r="C263" s="650"/>
      <c r="D263" s="650"/>
      <c r="E263" s="650"/>
      <c r="F263" s="650"/>
      <c r="G263" s="650"/>
      <c r="H263" s="650"/>
      <c r="I263" s="650"/>
      <c r="J263" s="650"/>
      <c r="K263" s="650"/>
      <c r="L263" s="650"/>
      <c r="M263" s="650"/>
      <c r="N263" s="650"/>
      <c r="O263" s="650"/>
      <c r="P263" s="650"/>
      <c r="Q263" s="650"/>
      <c r="R263" s="650"/>
      <c r="S263" s="650"/>
      <c r="T263" s="650"/>
      <c r="U263" s="650"/>
      <c r="V263" s="650"/>
      <c r="W263" s="650"/>
      <c r="X263" s="650"/>
      <c r="Y263" s="650"/>
      <c r="Z263" s="650"/>
      <c r="AA263" s="650"/>
      <c r="AB263" s="650"/>
      <c r="AC263" s="650"/>
      <c r="AD263" s="650"/>
    </row>
    <row r="264" spans="1:30" ht="15.75" customHeight="1">
      <c r="A264" s="650"/>
      <c r="B264" s="650"/>
      <c r="C264" s="650"/>
      <c r="D264" s="650"/>
      <c r="E264" s="650"/>
      <c r="F264" s="650"/>
      <c r="G264" s="650"/>
      <c r="H264" s="650"/>
      <c r="I264" s="650"/>
      <c r="J264" s="650"/>
      <c r="K264" s="650"/>
      <c r="L264" s="650"/>
      <c r="M264" s="650"/>
      <c r="N264" s="650"/>
      <c r="O264" s="650"/>
      <c r="P264" s="650"/>
      <c r="Q264" s="650"/>
      <c r="R264" s="650"/>
      <c r="S264" s="650"/>
      <c r="T264" s="650"/>
      <c r="U264" s="650"/>
      <c r="V264" s="650"/>
      <c r="W264" s="650"/>
      <c r="X264" s="650"/>
      <c r="Y264" s="650"/>
      <c r="Z264" s="650"/>
      <c r="AA264" s="650"/>
      <c r="AB264" s="650"/>
      <c r="AC264" s="650"/>
      <c r="AD264" s="650"/>
    </row>
    <row r="265" spans="1:30" ht="15.75" customHeight="1">
      <c r="A265" s="650"/>
      <c r="B265" s="650"/>
      <c r="C265" s="650"/>
      <c r="D265" s="650"/>
      <c r="E265" s="650"/>
      <c r="F265" s="650"/>
      <c r="G265" s="650"/>
      <c r="H265" s="650"/>
      <c r="I265" s="650"/>
      <c r="J265" s="650"/>
      <c r="K265" s="650"/>
      <c r="L265" s="650"/>
      <c r="M265" s="650"/>
      <c r="N265" s="650"/>
      <c r="O265" s="650"/>
      <c r="P265" s="650"/>
      <c r="Q265" s="650"/>
      <c r="R265" s="650"/>
      <c r="S265" s="650"/>
      <c r="T265" s="650"/>
      <c r="U265" s="650"/>
      <c r="V265" s="650"/>
      <c r="W265" s="650"/>
      <c r="X265" s="650"/>
      <c r="Y265" s="650"/>
      <c r="Z265" s="650"/>
      <c r="AA265" s="650"/>
      <c r="AB265" s="650"/>
      <c r="AC265" s="650"/>
      <c r="AD265" s="650"/>
    </row>
    <row r="266" spans="1:30" ht="15.75" customHeight="1">
      <c r="A266" s="650"/>
      <c r="B266" s="650"/>
      <c r="C266" s="650"/>
      <c r="D266" s="650"/>
      <c r="E266" s="650"/>
      <c r="F266" s="650"/>
      <c r="G266" s="650"/>
      <c r="H266" s="650"/>
      <c r="I266" s="650"/>
      <c r="J266" s="650"/>
      <c r="K266" s="650"/>
      <c r="L266" s="650"/>
      <c r="M266" s="650"/>
      <c r="N266" s="650"/>
      <c r="O266" s="650"/>
      <c r="P266" s="650"/>
      <c r="Q266" s="650"/>
      <c r="R266" s="650"/>
      <c r="S266" s="650"/>
      <c r="T266" s="650"/>
      <c r="U266" s="650"/>
      <c r="V266" s="650"/>
      <c r="W266" s="650"/>
      <c r="X266" s="650"/>
      <c r="Y266" s="650"/>
      <c r="Z266" s="650"/>
      <c r="AA266" s="650"/>
      <c r="AB266" s="650"/>
      <c r="AC266" s="650"/>
      <c r="AD266" s="650"/>
    </row>
    <row r="267" spans="1:30" ht="15.75" customHeight="1">
      <c r="A267" s="650"/>
      <c r="B267" s="650"/>
      <c r="C267" s="650"/>
      <c r="D267" s="650"/>
      <c r="E267" s="650"/>
      <c r="F267" s="650"/>
      <c r="G267" s="650"/>
      <c r="H267" s="650"/>
      <c r="I267" s="650"/>
      <c r="J267" s="650"/>
      <c r="K267" s="650"/>
      <c r="L267" s="650"/>
      <c r="M267" s="650"/>
      <c r="N267" s="650"/>
      <c r="O267" s="650"/>
      <c r="P267" s="650"/>
      <c r="Q267" s="650"/>
      <c r="R267" s="650"/>
      <c r="S267" s="650"/>
      <c r="T267" s="650"/>
      <c r="U267" s="650"/>
      <c r="V267" s="650"/>
      <c r="W267" s="650"/>
      <c r="X267" s="650"/>
      <c r="Y267" s="650"/>
      <c r="Z267" s="650"/>
      <c r="AA267" s="650"/>
      <c r="AB267" s="650"/>
      <c r="AC267" s="650"/>
      <c r="AD267" s="650"/>
    </row>
    <row r="268" spans="1:30" ht="15.75" customHeight="1">
      <c r="A268" s="650"/>
      <c r="B268" s="650"/>
      <c r="C268" s="650"/>
      <c r="D268" s="650"/>
      <c r="E268" s="650"/>
      <c r="F268" s="650"/>
      <c r="G268" s="650"/>
      <c r="H268" s="650"/>
      <c r="I268" s="650"/>
      <c r="J268" s="650"/>
      <c r="K268" s="650"/>
      <c r="L268" s="650"/>
      <c r="M268" s="650"/>
      <c r="N268" s="650"/>
      <c r="O268" s="650"/>
      <c r="P268" s="650"/>
      <c r="Q268" s="650"/>
      <c r="R268" s="650"/>
      <c r="S268" s="650"/>
      <c r="T268" s="650"/>
      <c r="U268" s="650"/>
      <c r="V268" s="650"/>
      <c r="W268" s="650"/>
      <c r="X268" s="650"/>
      <c r="Y268" s="650"/>
      <c r="Z268" s="650"/>
      <c r="AA268" s="650"/>
      <c r="AB268" s="650"/>
      <c r="AC268" s="650"/>
      <c r="AD268" s="650"/>
    </row>
    <row r="269" spans="1:30" ht="15.75" customHeight="1">
      <c r="A269" s="650"/>
      <c r="B269" s="650"/>
      <c r="C269" s="650"/>
      <c r="D269" s="650"/>
      <c r="E269" s="650"/>
      <c r="F269" s="650"/>
      <c r="G269" s="650"/>
      <c r="H269" s="650"/>
      <c r="I269" s="650"/>
      <c r="J269" s="650"/>
      <c r="K269" s="650"/>
      <c r="L269" s="650"/>
      <c r="M269" s="650"/>
      <c r="N269" s="650"/>
      <c r="O269" s="650"/>
      <c r="P269" s="650"/>
      <c r="Q269" s="650"/>
      <c r="R269" s="650"/>
      <c r="S269" s="650"/>
      <c r="T269" s="650"/>
      <c r="U269" s="650"/>
      <c r="V269" s="650"/>
      <c r="W269" s="650"/>
      <c r="X269" s="650"/>
      <c r="Y269" s="650"/>
      <c r="Z269" s="650"/>
      <c r="AA269" s="650"/>
      <c r="AB269" s="650"/>
      <c r="AC269" s="650"/>
      <c r="AD269" s="650"/>
    </row>
    <row r="270" spans="1:30" ht="15.75" customHeight="1">
      <c r="A270" s="650"/>
      <c r="B270" s="650"/>
      <c r="C270" s="650"/>
      <c r="D270" s="650"/>
      <c r="E270" s="650"/>
      <c r="F270" s="650"/>
      <c r="G270" s="650"/>
      <c r="H270" s="650"/>
      <c r="I270" s="650"/>
      <c r="J270" s="650"/>
      <c r="K270" s="650"/>
      <c r="L270" s="650"/>
      <c r="M270" s="650"/>
      <c r="N270" s="650"/>
      <c r="O270" s="650"/>
      <c r="P270" s="650"/>
      <c r="Q270" s="650"/>
      <c r="R270" s="650"/>
      <c r="S270" s="650"/>
      <c r="T270" s="650"/>
      <c r="U270" s="650"/>
      <c r="V270" s="650"/>
      <c r="W270" s="650"/>
      <c r="X270" s="650"/>
      <c r="Y270" s="650"/>
      <c r="Z270" s="650"/>
      <c r="AA270" s="650"/>
      <c r="AB270" s="650"/>
      <c r="AC270" s="650"/>
      <c r="AD270" s="650"/>
    </row>
    <row r="271" spans="1:30" ht="15.75" customHeight="1">
      <c r="A271" s="650"/>
      <c r="B271" s="650"/>
      <c r="C271" s="650"/>
      <c r="D271" s="650"/>
      <c r="E271" s="650"/>
      <c r="F271" s="650"/>
      <c r="G271" s="650"/>
      <c r="H271" s="650"/>
      <c r="I271" s="650"/>
      <c r="J271" s="650"/>
      <c r="K271" s="650"/>
      <c r="L271" s="650"/>
      <c r="M271" s="650"/>
      <c r="N271" s="650"/>
      <c r="O271" s="650"/>
      <c r="P271" s="650"/>
      <c r="Q271" s="650"/>
      <c r="R271" s="650"/>
      <c r="S271" s="650"/>
      <c r="T271" s="650"/>
      <c r="U271" s="650"/>
      <c r="V271" s="650"/>
      <c r="W271" s="650"/>
      <c r="X271" s="650"/>
      <c r="Y271" s="650"/>
      <c r="Z271" s="650"/>
      <c r="AA271" s="650"/>
      <c r="AB271" s="650"/>
      <c r="AC271" s="650"/>
      <c r="AD271" s="650"/>
    </row>
    <row r="272" spans="1:30" ht="15.75" customHeight="1">
      <c r="A272" s="650"/>
      <c r="B272" s="650"/>
      <c r="C272" s="650"/>
      <c r="D272" s="650"/>
      <c r="E272" s="650"/>
      <c r="F272" s="650"/>
      <c r="G272" s="650"/>
      <c r="H272" s="650"/>
      <c r="I272" s="650"/>
      <c r="J272" s="650"/>
      <c r="K272" s="650"/>
      <c r="L272" s="650"/>
      <c r="M272" s="650"/>
      <c r="N272" s="650"/>
      <c r="O272" s="650"/>
      <c r="P272" s="650"/>
      <c r="Q272" s="650"/>
      <c r="R272" s="650"/>
      <c r="S272" s="650"/>
      <c r="T272" s="650"/>
      <c r="U272" s="650"/>
      <c r="V272" s="650"/>
      <c r="W272" s="650"/>
      <c r="X272" s="650"/>
      <c r="Y272" s="650"/>
      <c r="Z272" s="650"/>
      <c r="AA272" s="650"/>
      <c r="AB272" s="650"/>
      <c r="AC272" s="650"/>
      <c r="AD272" s="650"/>
    </row>
    <row r="273" spans="1:30" ht="15.75" customHeight="1">
      <c r="A273" s="650"/>
      <c r="B273" s="650"/>
      <c r="C273" s="650"/>
      <c r="D273" s="650"/>
      <c r="E273" s="650"/>
      <c r="F273" s="650"/>
      <c r="G273" s="650"/>
      <c r="H273" s="650"/>
      <c r="I273" s="650"/>
      <c r="J273" s="650"/>
      <c r="K273" s="650"/>
      <c r="L273" s="650"/>
      <c r="M273" s="650"/>
      <c r="N273" s="650"/>
      <c r="O273" s="650"/>
      <c r="P273" s="650"/>
      <c r="Q273" s="650"/>
      <c r="R273" s="650"/>
      <c r="S273" s="650"/>
      <c r="T273" s="650"/>
      <c r="U273" s="650"/>
      <c r="V273" s="650"/>
      <c r="W273" s="650"/>
      <c r="X273" s="650"/>
      <c r="Y273" s="650"/>
      <c r="Z273" s="650"/>
      <c r="AA273" s="650"/>
      <c r="AB273" s="650"/>
      <c r="AC273" s="650"/>
      <c r="AD273" s="650"/>
    </row>
    <row r="274" spans="1:30" ht="15.75" customHeight="1">
      <c r="A274" s="650"/>
      <c r="B274" s="650"/>
      <c r="C274" s="650"/>
      <c r="D274" s="650"/>
      <c r="E274" s="650"/>
      <c r="F274" s="650"/>
      <c r="G274" s="650"/>
      <c r="H274" s="650"/>
      <c r="I274" s="650"/>
      <c r="J274" s="650"/>
      <c r="K274" s="650"/>
      <c r="L274" s="650"/>
      <c r="M274" s="650"/>
      <c r="N274" s="650"/>
      <c r="O274" s="650"/>
      <c r="P274" s="650"/>
      <c r="Q274" s="650"/>
      <c r="R274" s="650"/>
      <c r="S274" s="650"/>
      <c r="T274" s="650"/>
      <c r="U274" s="650"/>
      <c r="V274" s="650"/>
      <c r="W274" s="650"/>
      <c r="X274" s="650"/>
      <c r="Y274" s="650"/>
      <c r="Z274" s="650"/>
      <c r="AA274" s="650"/>
      <c r="AB274" s="650"/>
      <c r="AC274" s="650"/>
      <c r="AD274" s="650"/>
    </row>
    <row r="275" spans="1:30" ht="15.75" customHeight="1">
      <c r="A275" s="650"/>
      <c r="B275" s="650"/>
      <c r="C275" s="650"/>
      <c r="D275" s="650"/>
      <c r="E275" s="650"/>
      <c r="F275" s="650"/>
      <c r="G275" s="650"/>
      <c r="H275" s="650"/>
      <c r="I275" s="650"/>
      <c r="J275" s="650"/>
      <c r="K275" s="650"/>
      <c r="L275" s="650"/>
      <c r="M275" s="650"/>
      <c r="N275" s="650"/>
      <c r="O275" s="650"/>
      <c r="P275" s="650"/>
      <c r="Q275" s="650"/>
      <c r="R275" s="650"/>
      <c r="S275" s="650"/>
      <c r="T275" s="650"/>
      <c r="U275" s="650"/>
      <c r="V275" s="650"/>
      <c r="W275" s="650"/>
      <c r="X275" s="650"/>
      <c r="Y275" s="650"/>
      <c r="Z275" s="650"/>
      <c r="AA275" s="650"/>
      <c r="AB275" s="650"/>
      <c r="AC275" s="650"/>
      <c r="AD275" s="650"/>
    </row>
    <row r="276" spans="1:30" ht="15.75" customHeight="1">
      <c r="A276" s="650"/>
      <c r="B276" s="650"/>
      <c r="C276" s="650"/>
      <c r="D276" s="650"/>
      <c r="E276" s="650"/>
      <c r="F276" s="650"/>
      <c r="G276" s="650"/>
      <c r="H276" s="650"/>
      <c r="I276" s="650"/>
      <c r="J276" s="650"/>
      <c r="K276" s="650"/>
      <c r="L276" s="650"/>
      <c r="M276" s="650"/>
      <c r="N276" s="650"/>
      <c r="O276" s="650"/>
      <c r="P276" s="650"/>
      <c r="Q276" s="650"/>
      <c r="R276" s="650"/>
      <c r="S276" s="650"/>
      <c r="T276" s="650"/>
      <c r="U276" s="650"/>
      <c r="V276" s="650"/>
      <c r="W276" s="650"/>
      <c r="X276" s="650"/>
      <c r="Y276" s="650"/>
      <c r="Z276" s="650"/>
      <c r="AA276" s="650"/>
      <c r="AB276" s="650"/>
      <c r="AC276" s="650"/>
      <c r="AD276" s="650"/>
    </row>
    <row r="277" spans="1:30" ht="15.75" customHeight="1">
      <c r="A277" s="650"/>
      <c r="B277" s="650"/>
      <c r="C277" s="650"/>
      <c r="D277" s="650"/>
      <c r="E277" s="650"/>
      <c r="F277" s="650"/>
      <c r="G277" s="650"/>
      <c r="H277" s="650"/>
      <c r="I277" s="650"/>
      <c r="J277" s="650"/>
      <c r="K277" s="650"/>
      <c r="L277" s="650"/>
      <c r="M277" s="650"/>
      <c r="N277" s="650"/>
      <c r="O277" s="650"/>
      <c r="P277" s="650"/>
      <c r="Q277" s="650"/>
      <c r="R277" s="650"/>
      <c r="S277" s="650"/>
      <c r="T277" s="650"/>
      <c r="U277" s="650"/>
      <c r="V277" s="650"/>
      <c r="W277" s="650"/>
      <c r="X277" s="650"/>
      <c r="Y277" s="650"/>
      <c r="Z277" s="650"/>
      <c r="AA277" s="650"/>
      <c r="AB277" s="650"/>
      <c r="AC277" s="650"/>
      <c r="AD277" s="650"/>
    </row>
    <row r="278" spans="1:30" ht="15.75" customHeight="1"/>
    <row r="279" spans="1:30" ht="15.75" customHeight="1"/>
    <row r="280" spans="1:30" ht="15.75" customHeight="1"/>
    <row r="281" spans="1:30" ht="15.75" customHeight="1"/>
    <row r="282" spans="1:30" ht="15.75" customHeight="1"/>
    <row r="283" spans="1:30" ht="15.75" customHeight="1"/>
    <row r="284" spans="1:30" ht="15.75" customHeight="1"/>
    <row r="285" spans="1:30" ht="15.75" customHeight="1"/>
    <row r="286" spans="1:30" ht="15.75" customHeight="1"/>
    <row r="287" spans="1:30" ht="15.75" customHeight="1"/>
    <row r="288" spans="1:30"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K5:K6"/>
    <mergeCell ref="B1:J1"/>
    <mergeCell ref="B2:J2"/>
    <mergeCell ref="B5:B6"/>
    <mergeCell ref="C5:C6"/>
    <mergeCell ref="D5:F6"/>
    <mergeCell ref="H5:H6"/>
    <mergeCell ref="I5:I6"/>
    <mergeCell ref="C40:C42"/>
    <mergeCell ref="C47:C48"/>
    <mergeCell ref="C65:C66"/>
    <mergeCell ref="B76:F76"/>
    <mergeCell ref="J5:J6"/>
    <mergeCell ref="C27:C28"/>
    <mergeCell ref="B34:B36"/>
    <mergeCell ref="C10:C12"/>
    <mergeCell ref="C13:C14"/>
    <mergeCell ref="C16:C17"/>
    <mergeCell ref="C20:C21"/>
    <mergeCell ref="C24:C25"/>
    <mergeCell ref="C30:C31"/>
  </mergeCells>
  <hyperlinks>
    <hyperlink ref="D9" location="null!E7" display="1.3"/>
    <hyperlink ref="D13" location="KETERANGAN-3!E7" display="3.1"/>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0"/>
  <sheetViews>
    <sheetView showGridLines="0" workbookViewId="0">
      <selection activeCell="A7" sqref="A7:G7"/>
    </sheetView>
  </sheetViews>
  <sheetFormatPr defaultColWidth="14.42578125" defaultRowHeight="15" customHeight="1"/>
  <cols>
    <col min="1" max="1" width="4.5703125" customWidth="1"/>
    <col min="2" max="2" width="18.85546875" customWidth="1"/>
    <col min="3" max="3" width="3.7109375" customWidth="1"/>
    <col min="4" max="4" width="34.85546875" customWidth="1"/>
    <col min="5" max="7" width="8" customWidth="1"/>
    <col min="8" max="10" width="9" customWidth="1"/>
    <col min="11" max="11" width="5" customWidth="1"/>
    <col min="12" max="12" width="20.28515625" customWidth="1"/>
    <col min="13" max="13" width="15.28515625" customWidth="1"/>
    <col min="14" max="14" width="11.5703125" customWidth="1"/>
    <col min="15" max="15" width="12" customWidth="1"/>
    <col min="16" max="16" width="22.42578125" customWidth="1"/>
    <col min="17" max="26" width="9" customWidth="1"/>
  </cols>
  <sheetData>
    <row r="1" spans="1:16">
      <c r="A1" s="677"/>
      <c r="B1" s="92"/>
    </row>
    <row r="2" spans="1:16">
      <c r="A2" s="677"/>
      <c r="B2" s="92"/>
    </row>
    <row r="3" spans="1:16">
      <c r="A3" s="677"/>
      <c r="B3" s="92"/>
    </row>
    <row r="4" spans="1:16">
      <c r="A4" s="677"/>
      <c r="B4" s="92"/>
    </row>
    <row r="5" spans="1:16">
      <c r="A5" s="20"/>
    </row>
    <row r="6" spans="1:16" ht="15.75">
      <c r="A6" s="1507" t="s">
        <v>1230</v>
      </c>
      <c r="B6" s="1289"/>
      <c r="C6" s="1289"/>
      <c r="D6" s="1289"/>
      <c r="E6" s="1289"/>
      <c r="F6" s="1289"/>
      <c r="G6" s="1289"/>
      <c r="H6" s="678"/>
      <c r="J6" s="679"/>
    </row>
    <row r="7" spans="1:16" ht="15.75">
      <c r="A7" s="1507" t="s">
        <v>1231</v>
      </c>
      <c r="B7" s="1289"/>
      <c r="C7" s="1289"/>
      <c r="D7" s="1289"/>
      <c r="E7" s="1289"/>
      <c r="F7" s="1289"/>
      <c r="G7" s="1289"/>
      <c r="H7" s="678"/>
      <c r="J7" s="679"/>
    </row>
    <row r="8" spans="1:16" ht="16.5" customHeight="1">
      <c r="A8" s="1507"/>
      <c r="B8" s="1289"/>
      <c r="C8" s="1289"/>
      <c r="D8" s="1289"/>
      <c r="E8" s="1289"/>
      <c r="F8" s="1289"/>
      <c r="G8" s="1289"/>
      <c r="H8" s="678"/>
      <c r="L8" s="132" t="s">
        <v>1232</v>
      </c>
    </row>
    <row r="9" spans="1:16" ht="15.75" customHeight="1">
      <c r="A9" s="680" t="s">
        <v>4</v>
      </c>
      <c r="B9" s="681" t="s">
        <v>1233</v>
      </c>
      <c r="C9" s="682"/>
      <c r="D9" s="683"/>
      <c r="E9" s="678"/>
      <c r="F9" s="678"/>
      <c r="G9" s="678"/>
      <c r="H9" s="19"/>
      <c r="K9" s="19"/>
      <c r="L9" s="19"/>
      <c r="M9" s="19"/>
      <c r="N9" s="19"/>
      <c r="O9" s="19"/>
      <c r="P9" s="19"/>
    </row>
    <row r="10" spans="1:16" ht="16.5" customHeight="1">
      <c r="A10" s="682" t="s">
        <v>50</v>
      </c>
      <c r="B10" s="683" t="s">
        <v>206</v>
      </c>
      <c r="C10" s="682" t="s">
        <v>252</v>
      </c>
      <c r="D10" s="683" t="str">
        <f>'2.IDENTITAS'!$G$28</f>
        <v>PKBM PERMATA UNGGUL</v>
      </c>
      <c r="E10" s="678"/>
      <c r="F10" s="678"/>
      <c r="G10" s="678"/>
      <c r="H10" s="19"/>
      <c r="K10" s="1503" t="s">
        <v>1234</v>
      </c>
      <c r="L10" s="1503" t="s">
        <v>1235</v>
      </c>
      <c r="M10" s="1503" t="s">
        <v>1236</v>
      </c>
      <c r="N10" s="1504" t="s">
        <v>223</v>
      </c>
      <c r="O10" s="1347"/>
      <c r="P10" s="1302"/>
    </row>
    <row r="11" spans="1:16" ht="27" customHeight="1">
      <c r="A11" s="682" t="s">
        <v>52</v>
      </c>
      <c r="B11" s="684" t="s">
        <v>251</v>
      </c>
      <c r="C11" s="682" t="s">
        <v>252</v>
      </c>
      <c r="D11" s="683" t="str">
        <f>'2.IDENTITAS'!$G$15</f>
        <v>Suyono</v>
      </c>
      <c r="E11" s="678"/>
      <c r="F11" s="678"/>
      <c r="G11" s="678"/>
      <c r="H11" s="19"/>
      <c r="K11" s="1304"/>
      <c r="L11" s="1304"/>
      <c r="M11" s="1304"/>
      <c r="N11" s="685" t="s">
        <v>224</v>
      </c>
      <c r="O11" s="685" t="s">
        <v>225</v>
      </c>
      <c r="P11" s="685" t="s">
        <v>227</v>
      </c>
    </row>
    <row r="12" spans="1:16" ht="49.5" customHeight="1">
      <c r="A12" s="682" t="s">
        <v>514</v>
      </c>
      <c r="B12" s="686" t="s">
        <v>1237</v>
      </c>
      <c r="C12" s="682" t="s">
        <v>252</v>
      </c>
      <c r="D12" s="687" t="str">
        <f>'2.IDENTITAS'!$G$26</f>
        <v>Sejarah</v>
      </c>
      <c r="E12" s="678"/>
      <c r="F12" s="678"/>
      <c r="G12" s="678"/>
      <c r="H12" s="19"/>
      <c r="K12" s="685">
        <v>1</v>
      </c>
      <c r="L12" s="688" t="s">
        <v>228</v>
      </c>
      <c r="M12" s="685" t="s">
        <v>1238</v>
      </c>
      <c r="N12" s="685" t="s">
        <v>230</v>
      </c>
      <c r="O12" s="685">
        <v>3</v>
      </c>
      <c r="P12" s="689" t="s">
        <v>231</v>
      </c>
    </row>
    <row r="13" spans="1:16" ht="48" customHeight="1">
      <c r="A13" s="682" t="s">
        <v>629</v>
      </c>
      <c r="B13" s="683" t="s">
        <v>1239</v>
      </c>
      <c r="C13" s="682" t="s">
        <v>252</v>
      </c>
      <c r="D13" s="687" t="str">
        <f>'2.IDENTITAS'!$G$41</f>
        <v>30 Desember 2023</v>
      </c>
      <c r="E13" s="678"/>
      <c r="F13" s="678"/>
      <c r="G13" s="678"/>
      <c r="H13" s="19"/>
      <c r="K13" s="690"/>
      <c r="L13" s="691"/>
      <c r="M13" s="685" t="s">
        <v>1240</v>
      </c>
      <c r="N13" s="685">
        <v>5</v>
      </c>
      <c r="O13" s="685">
        <v>3</v>
      </c>
      <c r="P13" s="689" t="s">
        <v>231</v>
      </c>
    </row>
    <row r="14" spans="1:16" ht="29.25" customHeight="1">
      <c r="A14" s="680" t="s">
        <v>7</v>
      </c>
      <c r="B14" s="692" t="s">
        <v>1241</v>
      </c>
      <c r="C14" s="682"/>
      <c r="D14" s="683"/>
      <c r="E14" s="678"/>
      <c r="F14" s="678"/>
      <c r="G14" s="678"/>
      <c r="H14" s="19"/>
      <c r="K14" s="685">
        <v>2</v>
      </c>
      <c r="L14" s="688" t="s">
        <v>233</v>
      </c>
      <c r="M14" s="685" t="s">
        <v>1242</v>
      </c>
      <c r="N14" s="685">
        <v>5</v>
      </c>
      <c r="O14" s="685">
        <v>3</v>
      </c>
      <c r="P14" s="689" t="s">
        <v>231</v>
      </c>
    </row>
    <row r="15" spans="1:16" ht="54.75" customHeight="1">
      <c r="A15" s="682"/>
      <c r="B15" s="1499" t="s">
        <v>1243</v>
      </c>
      <c r="C15" s="1289"/>
      <c r="D15" s="1289"/>
      <c r="E15" s="1289"/>
      <c r="F15" s="1289"/>
      <c r="G15" s="1289"/>
      <c r="H15" s="19"/>
      <c r="K15" s="685">
        <v>3</v>
      </c>
      <c r="L15" s="688" t="s">
        <v>238</v>
      </c>
      <c r="M15" s="685" t="s">
        <v>1244</v>
      </c>
      <c r="N15" s="685" t="s">
        <v>230</v>
      </c>
      <c r="O15" s="685">
        <v>5</v>
      </c>
      <c r="P15" s="689">
        <v>1</v>
      </c>
    </row>
    <row r="16" spans="1:16" ht="33" customHeight="1">
      <c r="A16" s="682"/>
      <c r="B16" s="692" t="s">
        <v>1245</v>
      </c>
      <c r="C16" s="682"/>
      <c r="D16" s="683"/>
      <c r="E16" s="678"/>
      <c r="F16" s="678"/>
      <c r="G16" s="678"/>
      <c r="H16" s="19"/>
      <c r="K16" s="685">
        <v>4</v>
      </c>
      <c r="L16" s="693" t="s">
        <v>1246</v>
      </c>
      <c r="M16" s="685" t="s">
        <v>1</v>
      </c>
      <c r="N16" s="685" t="s">
        <v>230</v>
      </c>
      <c r="O16" s="685" t="s">
        <v>248</v>
      </c>
      <c r="P16" s="694" t="s">
        <v>246</v>
      </c>
    </row>
    <row r="17" spans="1:16" ht="19.5" customHeight="1">
      <c r="A17" s="682">
        <v>1</v>
      </c>
      <c r="B17" s="1500" t="s">
        <v>1247</v>
      </c>
      <c r="C17" s="1289"/>
      <c r="D17" s="1289"/>
      <c r="E17" s="1289"/>
      <c r="F17" s="1289"/>
      <c r="G17" s="1289"/>
      <c r="H17" s="19"/>
      <c r="K17" s="695"/>
      <c r="L17" s="695"/>
      <c r="M17" s="695"/>
      <c r="N17" s="695"/>
      <c r="O17" s="695"/>
      <c r="P17" s="696"/>
    </row>
    <row r="18" spans="1:16" ht="15.75" customHeight="1">
      <c r="A18" s="682">
        <v>2</v>
      </c>
      <c r="B18" s="1500" t="s">
        <v>1248</v>
      </c>
      <c r="C18" s="1289"/>
      <c r="D18" s="1289"/>
      <c r="E18" s="1289"/>
      <c r="F18" s="1289"/>
      <c r="G18" s="1289"/>
      <c r="H18" s="19"/>
      <c r="K18" s="695"/>
      <c r="L18" s="695"/>
      <c r="M18" s="695"/>
      <c r="N18" s="695"/>
      <c r="O18" s="695"/>
      <c r="P18" s="695"/>
    </row>
    <row r="19" spans="1:16" ht="28.5" customHeight="1">
      <c r="A19" s="682">
        <v>3</v>
      </c>
      <c r="B19" s="1499" t="s">
        <v>1249</v>
      </c>
      <c r="C19" s="1289"/>
      <c r="D19" s="1289"/>
      <c r="E19" s="1289"/>
      <c r="F19" s="1289"/>
      <c r="G19" s="1289"/>
      <c r="H19" s="697"/>
      <c r="I19" s="10"/>
      <c r="K19" s="695"/>
      <c r="L19" s="695"/>
      <c r="M19" s="695"/>
      <c r="N19" s="695"/>
      <c r="O19" s="695"/>
      <c r="P19" s="695"/>
    </row>
    <row r="20" spans="1:16" ht="15.75" customHeight="1">
      <c r="A20" s="682"/>
      <c r="B20" s="1501" t="s">
        <v>1250</v>
      </c>
      <c r="C20" s="1289"/>
      <c r="D20" s="1289"/>
      <c r="E20" s="1289"/>
      <c r="F20" s="1289"/>
      <c r="G20" s="1289"/>
      <c r="H20" s="19"/>
      <c r="K20" s="695"/>
      <c r="L20" s="695"/>
      <c r="M20" s="695"/>
      <c r="N20" s="695"/>
      <c r="O20" s="695"/>
      <c r="P20" s="695"/>
    </row>
    <row r="21" spans="1:16" ht="15.75" customHeight="1">
      <c r="A21" s="682"/>
      <c r="B21" s="1500" t="s">
        <v>1251</v>
      </c>
      <c r="C21" s="1289"/>
      <c r="D21" s="1289"/>
      <c r="E21" s="678"/>
      <c r="F21" s="678"/>
      <c r="G21" s="678"/>
      <c r="H21" s="19"/>
      <c r="K21" s="695"/>
      <c r="L21" s="695"/>
      <c r="M21" s="695"/>
      <c r="N21" s="695"/>
      <c r="O21" s="695"/>
      <c r="P21" s="695"/>
    </row>
    <row r="22" spans="1:16" ht="15.75" customHeight="1">
      <c r="A22" s="682"/>
      <c r="B22" s="699" t="s">
        <v>1252</v>
      </c>
      <c r="C22" s="682"/>
      <c r="D22" s="683"/>
      <c r="E22" s="678"/>
      <c r="F22" s="678"/>
      <c r="G22" s="678"/>
      <c r="H22" s="19"/>
      <c r="K22" s="695"/>
      <c r="L22" s="695"/>
      <c r="M22" s="695"/>
      <c r="N22" s="695"/>
      <c r="O22" s="695"/>
      <c r="P22" s="695"/>
    </row>
    <row r="23" spans="1:16" ht="15.75" customHeight="1">
      <c r="A23" s="20"/>
      <c r="B23" s="678"/>
      <c r="C23" s="678"/>
      <c r="D23" s="678"/>
      <c r="E23" s="678"/>
      <c r="F23" s="678"/>
      <c r="G23" s="678"/>
      <c r="H23" s="678"/>
      <c r="K23" s="19"/>
      <c r="L23" s="19"/>
      <c r="M23" s="19"/>
      <c r="N23" s="19"/>
      <c r="O23" s="19"/>
      <c r="P23" s="19"/>
    </row>
    <row r="24" spans="1:16" ht="15.75" customHeight="1">
      <c r="A24" s="700" t="s">
        <v>254</v>
      </c>
      <c r="B24" s="700" t="s">
        <v>1253</v>
      </c>
      <c r="C24" s="1505" t="s">
        <v>1254</v>
      </c>
      <c r="D24" s="1506"/>
      <c r="E24" s="1502" t="s">
        <v>1255</v>
      </c>
      <c r="F24" s="1347"/>
      <c r="G24" s="1302"/>
      <c r="H24" s="19"/>
    </row>
    <row r="25" spans="1:16" ht="15.75" customHeight="1">
      <c r="A25" s="701"/>
      <c r="B25" s="701"/>
      <c r="C25" s="702"/>
      <c r="D25" s="703"/>
      <c r="E25" s="704" t="s">
        <v>1256</v>
      </c>
      <c r="F25" s="704" t="s">
        <v>1257</v>
      </c>
      <c r="G25" s="704" t="s">
        <v>1258</v>
      </c>
      <c r="H25" s="19"/>
    </row>
    <row r="26" spans="1:16" ht="33" customHeight="1">
      <c r="A26" s="705">
        <v>1</v>
      </c>
      <c r="B26" s="706" t="s">
        <v>1259</v>
      </c>
      <c r="C26" s="707">
        <v>1</v>
      </c>
      <c r="D26" s="708" t="s">
        <v>1260</v>
      </c>
      <c r="E26" s="135"/>
      <c r="F26" s="135" t="s">
        <v>1261</v>
      </c>
      <c r="G26" s="135"/>
      <c r="H26" s="19"/>
    </row>
    <row r="27" spans="1:16" ht="33" customHeight="1">
      <c r="A27" s="709"/>
      <c r="B27" s="710"/>
      <c r="C27" s="707">
        <v>2</v>
      </c>
      <c r="D27" s="708" t="s">
        <v>1262</v>
      </c>
      <c r="E27" s="135" t="s">
        <v>1261</v>
      </c>
      <c r="F27" s="135"/>
      <c r="G27" s="135"/>
      <c r="H27" s="19"/>
    </row>
    <row r="28" spans="1:16" ht="19.5" customHeight="1">
      <c r="A28" s="709"/>
      <c r="B28" s="710"/>
      <c r="C28" s="707">
        <v>3</v>
      </c>
      <c r="D28" s="708" t="s">
        <v>1263</v>
      </c>
      <c r="E28" s="135"/>
      <c r="F28" s="135"/>
      <c r="G28" s="135" t="s">
        <v>1261</v>
      </c>
      <c r="H28" s="19"/>
    </row>
    <row r="29" spans="1:16" ht="18" customHeight="1">
      <c r="A29" s="709"/>
      <c r="B29" s="710"/>
      <c r="C29" s="707">
        <v>4</v>
      </c>
      <c r="D29" s="708" t="s">
        <v>1264</v>
      </c>
      <c r="E29" s="135"/>
      <c r="F29" s="135"/>
      <c r="G29" s="135"/>
      <c r="H29" s="19"/>
    </row>
    <row r="30" spans="1:16" ht="33" customHeight="1">
      <c r="A30" s="709"/>
      <c r="B30" s="710"/>
      <c r="C30" s="707">
        <v>5</v>
      </c>
      <c r="D30" s="708" t="s">
        <v>1265</v>
      </c>
      <c r="E30" s="135"/>
      <c r="F30" s="135"/>
      <c r="G30" s="135"/>
      <c r="H30" s="19"/>
    </row>
    <row r="31" spans="1:16" ht="33" customHeight="1">
      <c r="A31" s="709"/>
      <c r="B31" s="710"/>
      <c r="C31" s="707">
        <v>6</v>
      </c>
      <c r="D31" s="708" t="s">
        <v>1266</v>
      </c>
      <c r="E31" s="135"/>
      <c r="F31" s="135"/>
      <c r="G31" s="135"/>
      <c r="H31" s="19"/>
    </row>
    <row r="32" spans="1:16" ht="33" customHeight="1">
      <c r="A32" s="709"/>
      <c r="B32" s="710"/>
      <c r="C32" s="707">
        <v>7</v>
      </c>
      <c r="D32" s="708" t="s">
        <v>1267</v>
      </c>
      <c r="E32" s="135"/>
      <c r="F32" s="135"/>
      <c r="G32" s="135"/>
      <c r="H32" s="19"/>
    </row>
    <row r="33" spans="1:8" ht="19.5" customHeight="1">
      <c r="A33" s="709"/>
      <c r="B33" s="710"/>
      <c r="C33" s="707">
        <v>8</v>
      </c>
      <c r="D33" s="708" t="s">
        <v>1268</v>
      </c>
      <c r="E33" s="135"/>
      <c r="F33" s="135"/>
      <c r="G33" s="135"/>
      <c r="H33" s="19"/>
    </row>
    <row r="34" spans="1:8" ht="33" customHeight="1">
      <c r="A34" s="709"/>
      <c r="B34" s="710"/>
      <c r="C34" s="707">
        <v>9</v>
      </c>
      <c r="D34" s="708" t="s">
        <v>1269</v>
      </c>
      <c r="E34" s="135"/>
      <c r="F34" s="135"/>
      <c r="G34" s="135"/>
      <c r="H34" s="19"/>
    </row>
    <row r="35" spans="1:8" ht="33" customHeight="1">
      <c r="A35" s="709"/>
      <c r="B35" s="710"/>
      <c r="C35" s="707">
        <v>10</v>
      </c>
      <c r="D35" s="708" t="s">
        <v>1270</v>
      </c>
      <c r="E35" s="135"/>
      <c r="F35" s="135"/>
      <c r="G35" s="135"/>
      <c r="H35" s="19"/>
    </row>
    <row r="36" spans="1:8" ht="33" customHeight="1">
      <c r="A36" s="711"/>
      <c r="B36" s="712"/>
      <c r="C36" s="707">
        <v>11</v>
      </c>
      <c r="D36" s="708" t="s">
        <v>1271</v>
      </c>
      <c r="E36" s="135"/>
      <c r="F36" s="135"/>
      <c r="G36" s="135"/>
      <c r="H36" s="19"/>
    </row>
    <row r="37" spans="1:8" ht="33" customHeight="1">
      <c r="A37" s="705">
        <v>2</v>
      </c>
      <c r="B37" s="706" t="s">
        <v>1272</v>
      </c>
      <c r="C37" s="707">
        <v>1</v>
      </c>
      <c r="D37" s="708" t="s">
        <v>1273</v>
      </c>
      <c r="E37" s="135"/>
      <c r="F37" s="135"/>
      <c r="G37" s="135"/>
      <c r="H37" s="19"/>
    </row>
    <row r="38" spans="1:8" ht="33" customHeight="1">
      <c r="A38" s="709"/>
      <c r="B38" s="710"/>
      <c r="C38" s="707">
        <v>2</v>
      </c>
      <c r="D38" s="708" t="s">
        <v>1274</v>
      </c>
      <c r="E38" s="135"/>
      <c r="F38" s="135"/>
      <c r="G38" s="135"/>
      <c r="H38" s="19"/>
    </row>
    <row r="39" spans="1:8" ht="33" customHeight="1">
      <c r="A39" s="709"/>
      <c r="B39" s="710"/>
      <c r="C39" s="707">
        <v>3</v>
      </c>
      <c r="D39" s="708" t="s">
        <v>1275</v>
      </c>
      <c r="E39" s="135"/>
      <c r="F39" s="135"/>
      <c r="G39" s="135"/>
      <c r="H39" s="19"/>
    </row>
    <row r="40" spans="1:8" ht="33" customHeight="1">
      <c r="A40" s="709"/>
      <c r="B40" s="710"/>
      <c r="C40" s="707">
        <v>4</v>
      </c>
      <c r="D40" s="708" t="s">
        <v>1276</v>
      </c>
      <c r="E40" s="135"/>
      <c r="F40" s="135"/>
      <c r="G40" s="135"/>
      <c r="H40" s="19"/>
    </row>
    <row r="41" spans="1:8" ht="33" customHeight="1">
      <c r="A41" s="709"/>
      <c r="B41" s="710"/>
      <c r="C41" s="707">
        <v>5</v>
      </c>
      <c r="D41" s="708" t="s">
        <v>1277</v>
      </c>
      <c r="E41" s="135"/>
      <c r="F41" s="135"/>
      <c r="G41" s="135"/>
      <c r="H41" s="19"/>
    </row>
    <row r="42" spans="1:8" ht="33" customHeight="1">
      <c r="A42" s="709"/>
      <c r="B42" s="710"/>
      <c r="C42" s="707">
        <v>6</v>
      </c>
      <c r="D42" s="708" t="s">
        <v>1278</v>
      </c>
      <c r="E42" s="135"/>
      <c r="F42" s="135"/>
      <c r="G42" s="135"/>
      <c r="H42" s="19"/>
    </row>
    <row r="43" spans="1:8" ht="33" customHeight="1">
      <c r="A43" s="709"/>
      <c r="B43" s="710"/>
      <c r="C43" s="707">
        <v>7</v>
      </c>
      <c r="D43" s="708" t="s">
        <v>1279</v>
      </c>
      <c r="E43" s="135"/>
      <c r="F43" s="135"/>
      <c r="G43" s="135"/>
      <c r="H43" s="19"/>
    </row>
    <row r="44" spans="1:8" ht="33" customHeight="1">
      <c r="A44" s="709"/>
      <c r="B44" s="710"/>
      <c r="C44" s="707">
        <v>8</v>
      </c>
      <c r="D44" s="708" t="s">
        <v>1280</v>
      </c>
      <c r="E44" s="135"/>
      <c r="F44" s="135"/>
      <c r="G44" s="135"/>
      <c r="H44" s="19"/>
    </row>
    <row r="45" spans="1:8" ht="33" customHeight="1">
      <c r="A45" s="709"/>
      <c r="B45" s="710"/>
      <c r="C45" s="707">
        <v>9</v>
      </c>
      <c r="D45" s="708" t="s">
        <v>1281</v>
      </c>
      <c r="E45" s="135"/>
      <c r="F45" s="135"/>
      <c r="G45" s="135"/>
      <c r="H45" s="19"/>
    </row>
    <row r="46" spans="1:8" ht="33" customHeight="1">
      <c r="A46" s="711"/>
      <c r="B46" s="712"/>
      <c r="C46" s="707">
        <v>10</v>
      </c>
      <c r="D46" s="708" t="s">
        <v>1282</v>
      </c>
      <c r="E46" s="135"/>
      <c r="F46" s="135"/>
      <c r="G46" s="135"/>
      <c r="H46" s="19"/>
    </row>
    <row r="47" spans="1:8" ht="33" customHeight="1">
      <c r="A47" s="705">
        <v>3</v>
      </c>
      <c r="B47" s="706" t="s">
        <v>1283</v>
      </c>
      <c r="C47" s="707">
        <v>1</v>
      </c>
      <c r="D47" s="708" t="s">
        <v>1284</v>
      </c>
      <c r="E47" s="135"/>
      <c r="F47" s="135"/>
      <c r="G47" s="135"/>
      <c r="H47" s="19"/>
    </row>
    <row r="48" spans="1:8" ht="33" customHeight="1">
      <c r="A48" s="709"/>
      <c r="B48" s="710"/>
      <c r="C48" s="707">
        <v>2</v>
      </c>
      <c r="D48" s="708" t="s">
        <v>1285</v>
      </c>
      <c r="E48" s="135"/>
      <c r="F48" s="135"/>
      <c r="G48" s="135"/>
      <c r="H48" s="19"/>
    </row>
    <row r="49" spans="1:8" ht="33" customHeight="1">
      <c r="A49" s="709"/>
      <c r="B49" s="710"/>
      <c r="C49" s="707">
        <v>3</v>
      </c>
      <c r="D49" s="708" t="s">
        <v>1286</v>
      </c>
      <c r="E49" s="135"/>
      <c r="F49" s="135"/>
      <c r="G49" s="135"/>
      <c r="H49" s="19"/>
    </row>
    <row r="50" spans="1:8" ht="33" customHeight="1">
      <c r="A50" s="709"/>
      <c r="B50" s="710"/>
      <c r="C50" s="707">
        <v>4</v>
      </c>
      <c r="D50" s="708" t="s">
        <v>1287</v>
      </c>
      <c r="E50" s="135"/>
      <c r="F50" s="135"/>
      <c r="G50" s="135"/>
      <c r="H50" s="19"/>
    </row>
    <row r="51" spans="1:8" ht="33" customHeight="1">
      <c r="A51" s="709"/>
      <c r="B51" s="710"/>
      <c r="C51" s="707">
        <v>5</v>
      </c>
      <c r="D51" s="708" t="s">
        <v>1288</v>
      </c>
      <c r="E51" s="135"/>
      <c r="F51" s="135"/>
      <c r="G51" s="135"/>
      <c r="H51" s="19"/>
    </row>
    <row r="52" spans="1:8" ht="33" customHeight="1">
      <c r="A52" s="709"/>
      <c r="B52" s="710"/>
      <c r="C52" s="707">
        <v>6</v>
      </c>
      <c r="D52" s="708" t="s">
        <v>1289</v>
      </c>
      <c r="E52" s="135"/>
      <c r="F52" s="135"/>
      <c r="G52" s="135"/>
      <c r="H52" s="19"/>
    </row>
    <row r="53" spans="1:8" ht="33" customHeight="1">
      <c r="A53" s="709"/>
      <c r="B53" s="710"/>
      <c r="C53" s="707">
        <v>7</v>
      </c>
      <c r="D53" s="708" t="s">
        <v>1290</v>
      </c>
      <c r="E53" s="135"/>
      <c r="F53" s="135"/>
      <c r="G53" s="135"/>
      <c r="H53" s="19"/>
    </row>
    <row r="54" spans="1:8" ht="33" customHeight="1">
      <c r="A54" s="709"/>
      <c r="B54" s="710"/>
      <c r="C54" s="707">
        <v>8</v>
      </c>
      <c r="D54" s="708" t="s">
        <v>1291</v>
      </c>
      <c r="E54" s="135"/>
      <c r="F54" s="135"/>
      <c r="G54" s="135"/>
      <c r="H54" s="19"/>
    </row>
    <row r="55" spans="1:8" ht="33" customHeight="1">
      <c r="A55" s="711"/>
      <c r="B55" s="712"/>
      <c r="C55" s="707">
        <v>9</v>
      </c>
      <c r="D55" s="708" t="s">
        <v>1292</v>
      </c>
      <c r="E55" s="135"/>
      <c r="F55" s="135"/>
      <c r="G55" s="135"/>
      <c r="H55" s="19"/>
    </row>
    <row r="56" spans="1:8" ht="15.75" customHeight="1">
      <c r="A56" s="1351" t="s">
        <v>1293</v>
      </c>
      <c r="B56" s="1347"/>
      <c r="C56" s="1347"/>
      <c r="D56" s="1302"/>
      <c r="E56" s="143">
        <v>53</v>
      </c>
      <c r="F56" s="713"/>
      <c r="G56" s="714"/>
      <c r="H56" s="19"/>
    </row>
    <row r="57" spans="1:8" ht="15.75" customHeight="1">
      <c r="A57" s="1351" t="s">
        <v>1294</v>
      </c>
      <c r="B57" s="1347"/>
      <c r="C57" s="1347"/>
      <c r="D57" s="1302"/>
      <c r="E57" s="143">
        <v>60</v>
      </c>
      <c r="F57" s="713"/>
      <c r="G57" s="714"/>
      <c r="H57" s="19"/>
    </row>
    <row r="58" spans="1:8" ht="15.75" customHeight="1">
      <c r="A58" s="1351" t="s">
        <v>1295</v>
      </c>
      <c r="B58" s="1347"/>
      <c r="C58" s="1347"/>
      <c r="D58" s="1302"/>
      <c r="E58" s="715">
        <v>88.3333333333333</v>
      </c>
      <c r="F58" s="716"/>
      <c r="G58" s="717"/>
      <c r="H58" s="19"/>
    </row>
    <row r="59" spans="1:8" ht="15.75" customHeight="1">
      <c r="A59" s="1351" t="s">
        <v>1296</v>
      </c>
      <c r="B59" s="1347"/>
      <c r="C59" s="1347"/>
      <c r="D59" s="1302"/>
      <c r="E59" s="143" t="s">
        <v>1297</v>
      </c>
      <c r="F59" s="713"/>
      <c r="G59" s="714"/>
      <c r="H59" s="19"/>
    </row>
    <row r="60" spans="1:8" ht="15.75" customHeight="1">
      <c r="A60" s="20"/>
      <c r="B60" s="19"/>
      <c r="C60" s="19"/>
      <c r="D60" s="19"/>
      <c r="E60" s="19"/>
      <c r="F60" s="19"/>
      <c r="G60" s="19"/>
      <c r="H60" s="19"/>
    </row>
    <row r="61" spans="1:8" ht="15.75" customHeight="1">
      <c r="A61" s="20"/>
      <c r="B61" s="19"/>
      <c r="C61" s="19"/>
      <c r="D61" s="19"/>
      <c r="E61" s="19" t="s">
        <v>1298</v>
      </c>
      <c r="F61" s="19"/>
      <c r="G61" s="19"/>
      <c r="H61" s="19"/>
    </row>
    <row r="62" spans="1:8" ht="15.75" customHeight="1">
      <c r="A62" s="20"/>
      <c r="E62" s="718" t="s">
        <v>1299</v>
      </c>
    </row>
    <row r="63" spans="1:8" ht="15.75" customHeight="1">
      <c r="A63" s="20"/>
    </row>
    <row r="64" spans="1:8" ht="15.75" customHeight="1">
      <c r="A64" s="20"/>
    </row>
    <row r="65" spans="1:5" ht="15.75" customHeight="1">
      <c r="A65" s="20"/>
      <c r="E65" s="132" t="s">
        <v>1300</v>
      </c>
    </row>
    <row r="66" spans="1:5" ht="15.75" customHeight="1">
      <c r="A66" s="20"/>
    </row>
    <row r="67" spans="1:5" ht="15.75" customHeight="1">
      <c r="A67" s="20"/>
    </row>
    <row r="68" spans="1:5" ht="15.75" customHeight="1">
      <c r="A68" s="20"/>
    </row>
    <row r="69" spans="1:5" ht="15.75" customHeight="1">
      <c r="A69" s="20"/>
    </row>
    <row r="70" spans="1:5" ht="15.75" customHeight="1">
      <c r="A70" s="20"/>
    </row>
    <row r="71" spans="1:5" ht="15.75" customHeight="1">
      <c r="A71" s="20"/>
    </row>
    <row r="72" spans="1:5" ht="15.75" customHeight="1">
      <c r="A72" s="20"/>
    </row>
    <row r="73" spans="1:5" ht="15.75" customHeight="1">
      <c r="A73" s="20"/>
    </row>
    <row r="74" spans="1:5" ht="15.75" customHeight="1">
      <c r="A74" s="20"/>
    </row>
    <row r="75" spans="1:5" ht="15.75" customHeight="1">
      <c r="A75" s="20"/>
    </row>
    <row r="76" spans="1:5" ht="15.75" customHeight="1">
      <c r="A76" s="20"/>
    </row>
    <row r="77" spans="1:5" ht="15.75" customHeight="1">
      <c r="A77" s="20"/>
    </row>
    <row r="78" spans="1:5" ht="15.75" customHeight="1">
      <c r="A78" s="20"/>
    </row>
    <row r="79" spans="1:5" ht="15.75" customHeight="1">
      <c r="A79" s="20"/>
    </row>
    <row r="80" spans="1:5" ht="15.75" customHeight="1">
      <c r="A80" s="20"/>
    </row>
    <row r="81" spans="1:1" ht="15.75" customHeight="1">
      <c r="A81" s="20"/>
    </row>
    <row r="82" spans="1:1" ht="15.75" customHeight="1">
      <c r="A82" s="20"/>
    </row>
    <row r="83" spans="1:1" ht="15.75" customHeight="1">
      <c r="A83" s="20"/>
    </row>
    <row r="84" spans="1:1" ht="15.75" customHeight="1">
      <c r="A84" s="20"/>
    </row>
    <row r="85" spans="1:1" ht="15.75" customHeight="1">
      <c r="A85" s="20"/>
    </row>
    <row r="86" spans="1:1" ht="15.75" customHeight="1">
      <c r="A86" s="20"/>
    </row>
    <row r="87" spans="1:1" ht="15.75" customHeight="1">
      <c r="A87" s="20"/>
    </row>
    <row r="88" spans="1:1" ht="15.75" customHeight="1">
      <c r="A88" s="20"/>
    </row>
    <row r="89" spans="1:1" ht="15.75" customHeight="1">
      <c r="A89" s="20"/>
    </row>
    <row r="90" spans="1:1" ht="15.75" customHeight="1">
      <c r="A90" s="20"/>
    </row>
    <row r="91" spans="1:1" ht="15.75" customHeight="1">
      <c r="A91" s="20"/>
    </row>
    <row r="92" spans="1:1" ht="15.75" customHeight="1">
      <c r="A92" s="20"/>
    </row>
    <row r="93" spans="1:1" ht="15.75" customHeight="1">
      <c r="A93" s="20"/>
    </row>
    <row r="94" spans="1:1" ht="15.75" customHeight="1">
      <c r="A94" s="20"/>
    </row>
    <row r="95" spans="1:1" ht="15.75" customHeight="1">
      <c r="A95" s="20"/>
    </row>
    <row r="96" spans="1:1" ht="15.75" customHeight="1">
      <c r="A96" s="20"/>
    </row>
    <row r="97" spans="1:1" ht="15.75" customHeight="1">
      <c r="A97" s="20"/>
    </row>
    <row r="98" spans="1:1" ht="15.75" customHeight="1">
      <c r="A98" s="20"/>
    </row>
    <row r="99" spans="1:1" ht="15.75" customHeight="1">
      <c r="A99" s="20"/>
    </row>
    <row r="100" spans="1:1" ht="15.75" customHeight="1">
      <c r="A100" s="20"/>
    </row>
    <row r="101" spans="1:1" ht="15.75" customHeight="1">
      <c r="A101" s="20"/>
    </row>
    <row r="102" spans="1:1" ht="15.75" customHeight="1">
      <c r="A102" s="20"/>
    </row>
    <row r="103" spans="1:1" ht="15.75" customHeight="1">
      <c r="A103" s="20"/>
    </row>
    <row r="104" spans="1:1" ht="15.75" customHeight="1">
      <c r="A104" s="20"/>
    </row>
    <row r="105" spans="1:1" ht="15.75" customHeight="1">
      <c r="A105" s="20"/>
    </row>
    <row r="106" spans="1:1" ht="15.75" customHeight="1">
      <c r="A106" s="20"/>
    </row>
    <row r="107" spans="1:1" ht="15.75" customHeight="1">
      <c r="A107" s="20"/>
    </row>
    <row r="108" spans="1:1" ht="15.75" customHeight="1">
      <c r="A108" s="20"/>
    </row>
    <row r="109" spans="1:1" ht="15.75" customHeight="1">
      <c r="A109" s="20"/>
    </row>
    <row r="110" spans="1:1" ht="15.75" customHeight="1">
      <c r="A110" s="20"/>
    </row>
    <row r="111" spans="1:1" ht="15.75" customHeight="1">
      <c r="A111" s="20"/>
    </row>
    <row r="112" spans="1:1" ht="15.75" customHeight="1">
      <c r="A112" s="20"/>
    </row>
    <row r="113" spans="1:1" ht="15.75" customHeight="1">
      <c r="A113" s="20"/>
    </row>
    <row r="114" spans="1:1" ht="15.75" customHeight="1">
      <c r="A114" s="20"/>
    </row>
    <row r="115" spans="1:1" ht="15.75" customHeight="1">
      <c r="A115" s="20"/>
    </row>
    <row r="116" spans="1:1" ht="15.75" customHeight="1">
      <c r="A116" s="20"/>
    </row>
    <row r="117" spans="1:1" ht="15.75" customHeight="1">
      <c r="A117" s="20"/>
    </row>
    <row r="118" spans="1:1" ht="15.75" customHeight="1">
      <c r="A118" s="20"/>
    </row>
    <row r="119" spans="1:1" ht="15.75" customHeight="1">
      <c r="A119" s="20"/>
    </row>
    <row r="120" spans="1:1" ht="15.75" customHeight="1">
      <c r="A120" s="20"/>
    </row>
    <row r="121" spans="1:1" ht="15.75" customHeight="1">
      <c r="A121" s="20"/>
    </row>
    <row r="122" spans="1:1" ht="15.75" customHeight="1">
      <c r="A122" s="20"/>
    </row>
    <row r="123" spans="1:1" ht="15.75" customHeight="1">
      <c r="A123" s="20"/>
    </row>
    <row r="124" spans="1:1" ht="15.75" customHeight="1">
      <c r="A124" s="20"/>
    </row>
    <row r="125" spans="1:1" ht="15.75" customHeight="1">
      <c r="A125" s="20"/>
    </row>
    <row r="126" spans="1:1" ht="15.75" customHeight="1">
      <c r="A126" s="20"/>
    </row>
    <row r="127" spans="1:1" ht="15.75" customHeight="1">
      <c r="A127" s="20"/>
    </row>
    <row r="128" spans="1:1" ht="15.75" customHeight="1">
      <c r="A128" s="20"/>
    </row>
    <row r="129" spans="1:1" ht="15.75" customHeight="1">
      <c r="A129" s="20"/>
    </row>
    <row r="130" spans="1:1" ht="15.75" customHeight="1">
      <c r="A130" s="20"/>
    </row>
    <row r="131" spans="1:1" ht="15.75" customHeight="1">
      <c r="A131" s="20"/>
    </row>
    <row r="132" spans="1:1" ht="15.75" customHeight="1">
      <c r="A132" s="20"/>
    </row>
    <row r="133" spans="1:1" ht="15.75" customHeight="1">
      <c r="A133" s="20"/>
    </row>
    <row r="134" spans="1:1" ht="15.75" customHeight="1">
      <c r="A134" s="20"/>
    </row>
    <row r="135" spans="1:1" ht="15.75" customHeight="1">
      <c r="A135" s="20"/>
    </row>
    <row r="136" spans="1:1" ht="15.75" customHeight="1">
      <c r="A136" s="20"/>
    </row>
    <row r="137" spans="1:1" ht="15.75" customHeight="1">
      <c r="A137" s="20"/>
    </row>
    <row r="138" spans="1:1" ht="15.75" customHeight="1">
      <c r="A138" s="20"/>
    </row>
    <row r="139" spans="1:1" ht="15.75" customHeight="1">
      <c r="A139" s="20"/>
    </row>
    <row r="140" spans="1:1" ht="15.75" customHeight="1">
      <c r="A140" s="20"/>
    </row>
    <row r="141" spans="1:1" ht="15.75" customHeight="1">
      <c r="A141" s="20"/>
    </row>
    <row r="142" spans="1:1" ht="15.75" customHeight="1">
      <c r="A142" s="20"/>
    </row>
    <row r="143" spans="1:1" ht="15.75" customHeight="1">
      <c r="A143" s="20"/>
    </row>
    <row r="144" spans="1:1" ht="15.75" customHeight="1">
      <c r="A144" s="20"/>
    </row>
    <row r="145" spans="1:1" ht="15.75" customHeight="1">
      <c r="A145" s="20"/>
    </row>
    <row r="146" spans="1:1" ht="15.75" customHeight="1">
      <c r="A146" s="20"/>
    </row>
    <row r="147" spans="1:1" ht="15.75" customHeight="1">
      <c r="A147" s="20"/>
    </row>
    <row r="148" spans="1:1" ht="15.75" customHeight="1">
      <c r="A148" s="20"/>
    </row>
    <row r="149" spans="1:1" ht="15.75" customHeight="1">
      <c r="A149" s="20"/>
    </row>
    <row r="150" spans="1:1" ht="15.75" customHeight="1">
      <c r="A150" s="20"/>
    </row>
    <row r="151" spans="1:1" ht="15.75" customHeight="1">
      <c r="A151" s="20"/>
    </row>
    <row r="152" spans="1:1" ht="15.75" customHeight="1">
      <c r="A152" s="20"/>
    </row>
    <row r="153" spans="1:1" ht="15.75" customHeight="1">
      <c r="A153" s="20"/>
    </row>
    <row r="154" spans="1:1" ht="15.75" customHeight="1">
      <c r="A154" s="20"/>
    </row>
    <row r="155" spans="1:1" ht="15.75" customHeight="1">
      <c r="A155" s="20"/>
    </row>
    <row r="156" spans="1:1" ht="15.75" customHeight="1">
      <c r="A156" s="20"/>
    </row>
    <row r="157" spans="1:1" ht="15.75" customHeight="1">
      <c r="A157" s="20"/>
    </row>
    <row r="158" spans="1:1" ht="15.75" customHeight="1">
      <c r="A158" s="20"/>
    </row>
    <row r="159" spans="1:1" ht="15.75" customHeight="1">
      <c r="A159" s="20"/>
    </row>
    <row r="160" spans="1:1" ht="15.75" customHeight="1">
      <c r="A160" s="20"/>
    </row>
    <row r="161" spans="1:1" ht="15.75" customHeight="1">
      <c r="A161" s="20"/>
    </row>
    <row r="162" spans="1:1" ht="15.75" customHeight="1">
      <c r="A162" s="20"/>
    </row>
    <row r="163" spans="1:1" ht="15.75" customHeight="1">
      <c r="A163" s="20"/>
    </row>
    <row r="164" spans="1:1" ht="15.75" customHeight="1">
      <c r="A164" s="20"/>
    </row>
    <row r="165" spans="1:1" ht="15.75" customHeight="1">
      <c r="A165" s="20"/>
    </row>
    <row r="166" spans="1:1" ht="15.75" customHeight="1">
      <c r="A166" s="20"/>
    </row>
    <row r="167" spans="1:1" ht="15.75" customHeight="1">
      <c r="A167" s="20"/>
    </row>
    <row r="168" spans="1:1" ht="15.75" customHeight="1">
      <c r="A168" s="20"/>
    </row>
    <row r="169" spans="1:1" ht="15.75" customHeight="1">
      <c r="A169" s="20"/>
    </row>
    <row r="170" spans="1:1" ht="15.75" customHeight="1">
      <c r="A170" s="20"/>
    </row>
    <row r="171" spans="1:1" ht="15.75" customHeight="1">
      <c r="A171" s="20"/>
    </row>
    <row r="172" spans="1:1" ht="15.75" customHeight="1">
      <c r="A172" s="20"/>
    </row>
    <row r="173" spans="1:1" ht="15.75" customHeight="1">
      <c r="A173" s="20"/>
    </row>
    <row r="174" spans="1:1" ht="15.75" customHeight="1">
      <c r="A174" s="20"/>
    </row>
    <row r="175" spans="1:1" ht="15.75" customHeight="1">
      <c r="A175" s="20"/>
    </row>
    <row r="176" spans="1:1" ht="15.75" customHeight="1">
      <c r="A176" s="20"/>
    </row>
    <row r="177" spans="1:1" ht="15.75" customHeight="1">
      <c r="A177" s="20"/>
    </row>
    <row r="178" spans="1:1" ht="15.75" customHeight="1">
      <c r="A178" s="20"/>
    </row>
    <row r="179" spans="1:1" ht="15.75" customHeight="1">
      <c r="A179" s="20"/>
    </row>
    <row r="180" spans="1:1" ht="15.75" customHeight="1">
      <c r="A180" s="20"/>
    </row>
    <row r="181" spans="1:1" ht="15.75" customHeight="1">
      <c r="A181" s="20"/>
    </row>
    <row r="182" spans="1:1" ht="15.75" customHeight="1">
      <c r="A182" s="20"/>
    </row>
    <row r="183" spans="1:1" ht="15.75" customHeight="1">
      <c r="A183" s="20"/>
    </row>
    <row r="184" spans="1:1" ht="15.75" customHeight="1">
      <c r="A184" s="20"/>
    </row>
    <row r="185" spans="1:1" ht="15.75" customHeight="1">
      <c r="A185" s="20"/>
    </row>
    <row r="186" spans="1:1" ht="15.75" customHeight="1">
      <c r="A186" s="20"/>
    </row>
    <row r="187" spans="1:1" ht="15.75" customHeight="1">
      <c r="A187" s="20"/>
    </row>
    <row r="188" spans="1:1" ht="15.75" customHeight="1">
      <c r="A188" s="20"/>
    </row>
    <row r="189" spans="1:1" ht="15.75" customHeight="1">
      <c r="A189" s="20"/>
    </row>
    <row r="190" spans="1:1" ht="15.75" customHeight="1">
      <c r="A190" s="20"/>
    </row>
    <row r="191" spans="1:1" ht="15.75" customHeight="1">
      <c r="A191" s="20"/>
    </row>
    <row r="192" spans="1:1" ht="15.75" customHeight="1">
      <c r="A192" s="20"/>
    </row>
    <row r="193" spans="1:1" ht="15.75" customHeight="1">
      <c r="A193" s="20"/>
    </row>
    <row r="194" spans="1:1" ht="15.75" customHeight="1">
      <c r="A194" s="20"/>
    </row>
    <row r="195" spans="1:1" ht="15.75" customHeight="1">
      <c r="A195" s="20"/>
    </row>
    <row r="196" spans="1:1" ht="15.75" customHeight="1">
      <c r="A196" s="20"/>
    </row>
    <row r="197" spans="1:1" ht="15.75" customHeight="1">
      <c r="A197" s="20"/>
    </row>
    <row r="198" spans="1:1" ht="15.75" customHeight="1">
      <c r="A198" s="20"/>
    </row>
    <row r="199" spans="1:1" ht="15.75" customHeight="1">
      <c r="A199" s="20"/>
    </row>
    <row r="200" spans="1:1" ht="15.75" customHeight="1">
      <c r="A200" s="20"/>
    </row>
    <row r="201" spans="1:1" ht="15.75" customHeight="1">
      <c r="A201" s="20"/>
    </row>
    <row r="202" spans="1:1" ht="15.75" customHeight="1">
      <c r="A202" s="20"/>
    </row>
    <row r="203" spans="1:1" ht="15.75" customHeight="1">
      <c r="A203" s="20"/>
    </row>
    <row r="204" spans="1:1" ht="15.75" customHeight="1">
      <c r="A204" s="20"/>
    </row>
    <row r="205" spans="1:1" ht="15.75" customHeight="1">
      <c r="A205" s="20"/>
    </row>
    <row r="206" spans="1:1" ht="15.75" customHeight="1">
      <c r="A206" s="20"/>
    </row>
    <row r="207" spans="1:1" ht="15.75" customHeight="1">
      <c r="A207" s="20"/>
    </row>
    <row r="208" spans="1:1" ht="15.75" customHeight="1">
      <c r="A208" s="20"/>
    </row>
    <row r="209" spans="1:1" ht="15.75" customHeight="1">
      <c r="A209" s="20"/>
    </row>
    <row r="210" spans="1:1" ht="15.75" customHeight="1">
      <c r="A210" s="20"/>
    </row>
    <row r="211" spans="1:1" ht="15.75" customHeight="1">
      <c r="A211" s="20"/>
    </row>
    <row r="212" spans="1:1" ht="15.75" customHeight="1">
      <c r="A212" s="20"/>
    </row>
    <row r="213" spans="1:1" ht="15.75" customHeight="1">
      <c r="A213" s="20"/>
    </row>
    <row r="214" spans="1:1" ht="15.75" customHeight="1">
      <c r="A214" s="20"/>
    </row>
    <row r="215" spans="1:1" ht="15.75" customHeight="1">
      <c r="A215" s="20"/>
    </row>
    <row r="216" spans="1:1" ht="15.75" customHeight="1">
      <c r="A216" s="20"/>
    </row>
    <row r="217" spans="1:1" ht="15.75" customHeight="1">
      <c r="A217" s="20"/>
    </row>
    <row r="218" spans="1:1" ht="15.75" customHeight="1">
      <c r="A218" s="20"/>
    </row>
    <row r="219" spans="1:1" ht="15.75" customHeight="1">
      <c r="A219" s="20"/>
    </row>
    <row r="220" spans="1:1" ht="15.75" customHeight="1">
      <c r="A220" s="20"/>
    </row>
    <row r="221" spans="1:1" ht="15.75" customHeight="1">
      <c r="A221" s="20"/>
    </row>
    <row r="222" spans="1:1" ht="15.75" customHeight="1">
      <c r="A222" s="20"/>
    </row>
    <row r="223" spans="1:1" ht="15.75" customHeight="1">
      <c r="A223" s="20"/>
    </row>
    <row r="224" spans="1:1" ht="15.75" customHeight="1">
      <c r="A224" s="20"/>
    </row>
    <row r="225" spans="1:1" ht="15.75" customHeight="1">
      <c r="A225" s="20"/>
    </row>
    <row r="226" spans="1:1" ht="15.75" customHeight="1">
      <c r="A226" s="20"/>
    </row>
    <row r="227" spans="1:1" ht="15.75" customHeight="1">
      <c r="A227" s="20"/>
    </row>
    <row r="228" spans="1:1" ht="15.75" customHeight="1">
      <c r="A228" s="20"/>
    </row>
    <row r="229" spans="1:1" ht="15.75" customHeight="1">
      <c r="A229" s="20"/>
    </row>
    <row r="230" spans="1:1" ht="15.75" customHeight="1">
      <c r="A230" s="20"/>
    </row>
    <row r="231" spans="1:1" ht="15.75" customHeight="1">
      <c r="A231" s="20"/>
    </row>
    <row r="232" spans="1:1" ht="15.75" customHeight="1">
      <c r="A232" s="20"/>
    </row>
    <row r="233" spans="1:1" ht="15.75" customHeight="1">
      <c r="A233" s="20"/>
    </row>
    <row r="234" spans="1:1" ht="15.75" customHeight="1">
      <c r="A234" s="20"/>
    </row>
    <row r="235" spans="1:1" ht="15.75" customHeight="1">
      <c r="A235" s="20"/>
    </row>
    <row r="236" spans="1:1" ht="15.75" customHeight="1">
      <c r="A236" s="20"/>
    </row>
    <row r="237" spans="1:1" ht="15.75" customHeight="1">
      <c r="A237" s="20"/>
    </row>
    <row r="238" spans="1:1" ht="15.75" customHeight="1">
      <c r="A238" s="20"/>
    </row>
    <row r="239" spans="1:1" ht="15.75" customHeight="1">
      <c r="A239" s="20"/>
    </row>
    <row r="240" spans="1:1" ht="15.75" customHeight="1">
      <c r="A240" s="20"/>
    </row>
    <row r="241" spans="1:1" ht="15.75" customHeight="1">
      <c r="A241" s="20"/>
    </row>
    <row r="242" spans="1:1" ht="15.75" customHeight="1">
      <c r="A242" s="20"/>
    </row>
    <row r="243" spans="1:1" ht="15.75" customHeight="1">
      <c r="A243" s="20"/>
    </row>
    <row r="244" spans="1:1" ht="15.75" customHeight="1">
      <c r="A244" s="20"/>
    </row>
    <row r="245" spans="1:1" ht="15.75" customHeight="1">
      <c r="A245" s="20"/>
    </row>
    <row r="246" spans="1:1" ht="15.75" customHeight="1">
      <c r="A246" s="20"/>
    </row>
    <row r="247" spans="1:1" ht="15.75" customHeight="1">
      <c r="A247" s="20"/>
    </row>
    <row r="248" spans="1:1" ht="15.75" customHeight="1">
      <c r="A248" s="20"/>
    </row>
    <row r="249" spans="1:1" ht="15.75" customHeight="1">
      <c r="A249" s="20"/>
    </row>
    <row r="250" spans="1:1" ht="15.75" customHeight="1">
      <c r="A250" s="20"/>
    </row>
    <row r="251" spans="1:1" ht="15.75" customHeight="1">
      <c r="A251" s="20"/>
    </row>
    <row r="252" spans="1:1" ht="15.75" customHeight="1">
      <c r="A252" s="20"/>
    </row>
    <row r="253" spans="1:1" ht="15.75" customHeight="1">
      <c r="A253" s="20"/>
    </row>
    <row r="254" spans="1:1" ht="15.75" customHeight="1">
      <c r="A254" s="20"/>
    </row>
    <row r="255" spans="1:1" ht="15.75" customHeight="1">
      <c r="A255" s="20"/>
    </row>
    <row r="256" spans="1:1" ht="15.75" customHeight="1">
      <c r="A256" s="20"/>
    </row>
    <row r="257" spans="1:1" ht="15.75" customHeight="1">
      <c r="A257" s="20"/>
    </row>
    <row r="258" spans="1:1" ht="15.75" customHeight="1">
      <c r="A258" s="20"/>
    </row>
    <row r="259" spans="1:1" ht="15.75" customHeight="1">
      <c r="A259" s="20"/>
    </row>
    <row r="260" spans="1:1" ht="15.75" customHeight="1">
      <c r="A260" s="20"/>
    </row>
    <row r="261" spans="1:1" ht="15.75" customHeight="1">
      <c r="A261" s="20"/>
    </row>
    <row r="262" spans="1:1" ht="15.75" customHeight="1">
      <c r="A262" s="20"/>
    </row>
    <row r="263" spans="1:1" ht="15.75" customHeight="1">
      <c r="A263" s="20"/>
    </row>
    <row r="264" spans="1:1" ht="15.75" customHeight="1">
      <c r="A264" s="20"/>
    </row>
    <row r="265" spans="1:1" ht="15.75" customHeight="1">
      <c r="A265" s="20"/>
    </row>
    <row r="266" spans="1:1" ht="15.75" customHeight="1">
      <c r="A266" s="20"/>
    </row>
    <row r="267" spans="1:1" ht="15.75" customHeight="1">
      <c r="A267" s="20"/>
    </row>
    <row r="268" spans="1:1" ht="15.75" customHeight="1">
      <c r="A268" s="20"/>
    </row>
    <row r="269" spans="1:1" ht="15.75" customHeight="1">
      <c r="A269" s="20"/>
    </row>
    <row r="270" spans="1:1" ht="15.75" customHeight="1">
      <c r="A270" s="20"/>
    </row>
    <row r="271" spans="1:1" ht="15.75" customHeight="1">
      <c r="A271" s="20"/>
    </row>
    <row r="272" spans="1:1" ht="15.75" customHeight="1">
      <c r="A272" s="20"/>
    </row>
    <row r="273" spans="1:1" ht="15.75" customHeight="1">
      <c r="A273" s="20"/>
    </row>
    <row r="274" spans="1:1" ht="15.75" customHeight="1">
      <c r="A274" s="20"/>
    </row>
    <row r="275" spans="1:1" ht="15.75" customHeight="1">
      <c r="A275" s="20"/>
    </row>
    <row r="276" spans="1:1" ht="15.75" customHeight="1">
      <c r="A276" s="20"/>
    </row>
    <row r="277" spans="1:1" ht="15.75" customHeight="1">
      <c r="A277" s="20"/>
    </row>
    <row r="278" spans="1:1" ht="15.75" customHeight="1">
      <c r="A278" s="20"/>
    </row>
    <row r="279" spans="1:1" ht="15.75" customHeight="1">
      <c r="A279" s="20"/>
    </row>
    <row r="280" spans="1:1" ht="15.75" customHeight="1">
      <c r="A280" s="20"/>
    </row>
    <row r="281" spans="1:1" ht="15.75" customHeight="1">
      <c r="A281" s="20"/>
    </row>
    <row r="282" spans="1:1" ht="15.75" customHeight="1">
      <c r="A282" s="20"/>
    </row>
    <row r="283" spans="1:1" ht="15.75" customHeight="1">
      <c r="A283" s="20"/>
    </row>
    <row r="284" spans="1:1" ht="15.75" customHeight="1">
      <c r="A284" s="20"/>
    </row>
    <row r="285" spans="1:1" ht="15.75" customHeight="1">
      <c r="A285" s="20"/>
    </row>
    <row r="286" spans="1:1" ht="15.75" customHeight="1">
      <c r="A286" s="20"/>
    </row>
    <row r="287" spans="1:1" ht="15.75" customHeight="1">
      <c r="A287" s="20"/>
    </row>
    <row r="288" spans="1:1" ht="15.75" customHeight="1">
      <c r="A288" s="20"/>
    </row>
    <row r="289" spans="1:1" ht="15.75" customHeight="1">
      <c r="A289" s="20"/>
    </row>
    <row r="290" spans="1:1" ht="15.75" customHeight="1">
      <c r="A290" s="20"/>
    </row>
    <row r="291" spans="1:1" ht="15.75" customHeight="1">
      <c r="A291" s="20"/>
    </row>
    <row r="292" spans="1:1" ht="15.75" customHeight="1">
      <c r="A292" s="20"/>
    </row>
    <row r="293" spans="1:1" ht="15.75" customHeight="1">
      <c r="A293" s="20"/>
    </row>
    <row r="294" spans="1:1" ht="15.75" customHeight="1">
      <c r="A294" s="20"/>
    </row>
    <row r="295" spans="1:1" ht="15.75" customHeight="1">
      <c r="A295" s="20"/>
    </row>
    <row r="296" spans="1:1" ht="15.75" customHeight="1">
      <c r="A296" s="20"/>
    </row>
    <row r="297" spans="1:1" ht="15.75" customHeight="1">
      <c r="A297" s="20"/>
    </row>
    <row r="298" spans="1:1" ht="15.75" customHeight="1">
      <c r="A298" s="20"/>
    </row>
    <row r="299" spans="1:1" ht="15.75" customHeight="1">
      <c r="A299" s="20"/>
    </row>
    <row r="300" spans="1:1" ht="15.75" customHeight="1">
      <c r="A300" s="20"/>
    </row>
    <row r="301" spans="1:1" ht="15.75" customHeight="1">
      <c r="A301" s="20"/>
    </row>
    <row r="302" spans="1:1" ht="15.75" customHeight="1">
      <c r="A302" s="20"/>
    </row>
    <row r="303" spans="1:1" ht="15.75" customHeight="1">
      <c r="A303" s="20"/>
    </row>
    <row r="304" spans="1:1" ht="15.75" customHeight="1">
      <c r="A304" s="20"/>
    </row>
    <row r="305" spans="1:1" ht="15.75" customHeight="1">
      <c r="A305" s="20"/>
    </row>
    <row r="306" spans="1:1" ht="15.75" customHeight="1">
      <c r="A306" s="20"/>
    </row>
    <row r="307" spans="1:1" ht="15.75" customHeight="1">
      <c r="A307" s="20"/>
    </row>
    <row r="308" spans="1:1" ht="15.75" customHeight="1">
      <c r="A308" s="20"/>
    </row>
    <row r="309" spans="1:1" ht="15.75" customHeight="1">
      <c r="A309" s="20"/>
    </row>
    <row r="310" spans="1:1" ht="15.75" customHeight="1">
      <c r="A310" s="20"/>
    </row>
    <row r="311" spans="1:1" ht="15.75" customHeight="1">
      <c r="A311" s="20"/>
    </row>
    <row r="312" spans="1:1" ht="15.75" customHeight="1">
      <c r="A312" s="20"/>
    </row>
    <row r="313" spans="1:1" ht="15.75" customHeight="1">
      <c r="A313" s="20"/>
    </row>
    <row r="314" spans="1:1" ht="15.75" customHeight="1">
      <c r="A314" s="20"/>
    </row>
    <row r="315" spans="1:1" ht="15.75" customHeight="1">
      <c r="A315" s="20"/>
    </row>
    <row r="316" spans="1:1" ht="15.75" customHeight="1">
      <c r="A316" s="20"/>
    </row>
    <row r="317" spans="1:1" ht="15.75" customHeight="1">
      <c r="A317" s="20"/>
    </row>
    <row r="318" spans="1:1" ht="15.75" customHeight="1">
      <c r="A318" s="20"/>
    </row>
    <row r="319" spans="1:1" ht="15.75" customHeight="1">
      <c r="A319" s="20"/>
    </row>
    <row r="320" spans="1:1" ht="15.75" customHeight="1">
      <c r="A320" s="20"/>
    </row>
    <row r="321" spans="1:1" ht="15.75" customHeight="1">
      <c r="A321" s="20"/>
    </row>
    <row r="322" spans="1:1" ht="15.75" customHeight="1">
      <c r="A322" s="20"/>
    </row>
    <row r="323" spans="1:1" ht="15.75" customHeight="1">
      <c r="A323" s="20"/>
    </row>
    <row r="324" spans="1:1" ht="15.75" customHeight="1">
      <c r="A324" s="20"/>
    </row>
    <row r="325" spans="1:1" ht="15.75" customHeight="1">
      <c r="A325" s="20"/>
    </row>
    <row r="326" spans="1:1" ht="15.75" customHeight="1">
      <c r="A326" s="20"/>
    </row>
    <row r="327" spans="1:1" ht="15.75" customHeight="1">
      <c r="A327" s="20"/>
    </row>
    <row r="328" spans="1:1" ht="15.75" customHeight="1">
      <c r="A328" s="20"/>
    </row>
    <row r="329" spans="1:1" ht="15.75" customHeight="1">
      <c r="A329" s="20"/>
    </row>
    <row r="330" spans="1:1" ht="15.75" customHeight="1">
      <c r="A330" s="20"/>
    </row>
    <row r="331" spans="1:1" ht="15.75" customHeight="1">
      <c r="A331" s="20"/>
    </row>
    <row r="332" spans="1:1" ht="15.75" customHeight="1">
      <c r="A332" s="20"/>
    </row>
    <row r="333" spans="1:1" ht="15.75" customHeight="1">
      <c r="A333" s="20"/>
    </row>
    <row r="334" spans="1:1" ht="15.75" customHeight="1">
      <c r="A334" s="20"/>
    </row>
    <row r="335" spans="1:1" ht="15.75" customHeight="1">
      <c r="A335" s="20"/>
    </row>
    <row r="336" spans="1:1" ht="15.75" customHeight="1">
      <c r="A336" s="20"/>
    </row>
    <row r="337" spans="1:1" ht="15.75" customHeight="1">
      <c r="A337" s="20"/>
    </row>
    <row r="338" spans="1:1" ht="15.75" customHeight="1">
      <c r="A338" s="20"/>
    </row>
    <row r="339" spans="1:1" ht="15.75" customHeight="1">
      <c r="A339" s="20"/>
    </row>
    <row r="340" spans="1:1" ht="15.75" customHeight="1">
      <c r="A340" s="20"/>
    </row>
    <row r="341" spans="1:1" ht="15.75" customHeight="1">
      <c r="A341" s="20"/>
    </row>
    <row r="342" spans="1:1" ht="15.75" customHeight="1">
      <c r="A342" s="20"/>
    </row>
    <row r="343" spans="1:1" ht="15.75" customHeight="1">
      <c r="A343" s="20"/>
    </row>
    <row r="344" spans="1:1" ht="15.75" customHeight="1">
      <c r="A344" s="20"/>
    </row>
    <row r="345" spans="1:1" ht="15.75" customHeight="1">
      <c r="A345" s="20"/>
    </row>
    <row r="346" spans="1:1" ht="15.75" customHeight="1">
      <c r="A346" s="20"/>
    </row>
    <row r="347" spans="1:1" ht="15.75" customHeight="1">
      <c r="A347" s="20"/>
    </row>
    <row r="348" spans="1:1" ht="15.75" customHeight="1">
      <c r="A348" s="20"/>
    </row>
    <row r="349" spans="1:1" ht="15.75" customHeight="1">
      <c r="A349" s="20"/>
    </row>
    <row r="350" spans="1:1" ht="15.75" customHeight="1">
      <c r="A350" s="20"/>
    </row>
    <row r="351" spans="1:1" ht="15.75" customHeight="1">
      <c r="A351" s="20"/>
    </row>
    <row r="352" spans="1:1" ht="15.75" customHeight="1">
      <c r="A352" s="20"/>
    </row>
    <row r="353" spans="1:1" ht="15.75" customHeight="1">
      <c r="A353" s="20"/>
    </row>
    <row r="354" spans="1:1" ht="15.75" customHeight="1">
      <c r="A354" s="20"/>
    </row>
    <row r="355" spans="1:1" ht="15.75" customHeight="1">
      <c r="A355" s="20"/>
    </row>
    <row r="356" spans="1:1" ht="15.75" customHeight="1">
      <c r="A356" s="20"/>
    </row>
    <row r="357" spans="1:1" ht="15.75" customHeight="1">
      <c r="A357" s="20"/>
    </row>
    <row r="358" spans="1:1" ht="15.75" customHeight="1">
      <c r="A358" s="20"/>
    </row>
    <row r="359" spans="1:1" ht="15.75" customHeight="1">
      <c r="A359" s="20"/>
    </row>
    <row r="360" spans="1:1" ht="15.75" customHeight="1">
      <c r="A360" s="20"/>
    </row>
    <row r="361" spans="1:1" ht="15.75" customHeight="1">
      <c r="A361" s="20"/>
    </row>
    <row r="362" spans="1:1" ht="15.75" customHeight="1">
      <c r="A362" s="20"/>
    </row>
    <row r="363" spans="1:1" ht="15.75" customHeight="1">
      <c r="A363" s="20"/>
    </row>
    <row r="364" spans="1:1" ht="15.75" customHeight="1">
      <c r="A364" s="20"/>
    </row>
    <row r="365" spans="1:1" ht="15.75" customHeight="1">
      <c r="A365" s="20"/>
    </row>
    <row r="366" spans="1:1" ht="15.75" customHeight="1">
      <c r="A366" s="20"/>
    </row>
    <row r="367" spans="1:1" ht="15.75" customHeight="1">
      <c r="A367" s="20"/>
    </row>
    <row r="368" spans="1:1" ht="15.75" customHeight="1">
      <c r="A368" s="20"/>
    </row>
    <row r="369" spans="1:1" ht="15.75" customHeight="1">
      <c r="A369" s="20"/>
    </row>
    <row r="370" spans="1:1" ht="15.75" customHeight="1">
      <c r="A370" s="20"/>
    </row>
    <row r="371" spans="1:1" ht="15.75" customHeight="1">
      <c r="A371" s="20"/>
    </row>
    <row r="372" spans="1:1" ht="15.75" customHeight="1">
      <c r="A372" s="20"/>
    </row>
    <row r="373" spans="1:1" ht="15.75" customHeight="1">
      <c r="A373" s="20"/>
    </row>
    <row r="374" spans="1:1" ht="15.75" customHeight="1">
      <c r="A374" s="20"/>
    </row>
    <row r="375" spans="1:1" ht="15.75" customHeight="1">
      <c r="A375" s="20"/>
    </row>
    <row r="376" spans="1:1" ht="15.75" customHeight="1">
      <c r="A376" s="20"/>
    </row>
    <row r="377" spans="1:1" ht="15.75" customHeight="1">
      <c r="A377" s="20"/>
    </row>
    <row r="378" spans="1:1" ht="15.75" customHeight="1">
      <c r="A378" s="20"/>
    </row>
    <row r="379" spans="1:1" ht="15.75" customHeight="1">
      <c r="A379" s="20"/>
    </row>
    <row r="380" spans="1:1" ht="15.75" customHeight="1">
      <c r="A380" s="20"/>
    </row>
    <row r="381" spans="1:1" ht="15.75" customHeight="1">
      <c r="A381" s="20"/>
    </row>
    <row r="382" spans="1:1" ht="15.75" customHeight="1">
      <c r="A382" s="20"/>
    </row>
    <row r="383" spans="1:1" ht="15.75" customHeight="1">
      <c r="A383" s="20"/>
    </row>
    <row r="384" spans="1:1" ht="15.75" customHeight="1">
      <c r="A384" s="20"/>
    </row>
    <row r="385" spans="1:1" ht="15.75" customHeight="1">
      <c r="A385" s="20"/>
    </row>
    <row r="386" spans="1:1" ht="15.75" customHeight="1">
      <c r="A386" s="20"/>
    </row>
    <row r="387" spans="1:1" ht="15.75" customHeight="1">
      <c r="A387" s="20"/>
    </row>
    <row r="388" spans="1:1" ht="15.75" customHeight="1">
      <c r="A388" s="20"/>
    </row>
    <row r="389" spans="1:1" ht="15.75" customHeight="1">
      <c r="A389" s="20"/>
    </row>
    <row r="390" spans="1:1" ht="15.75" customHeight="1">
      <c r="A390" s="20"/>
    </row>
    <row r="391" spans="1:1" ht="15.75" customHeight="1">
      <c r="A391" s="20"/>
    </row>
    <row r="392" spans="1:1" ht="15.75" customHeight="1">
      <c r="A392" s="20"/>
    </row>
    <row r="393" spans="1:1" ht="15.75" customHeight="1">
      <c r="A393" s="20"/>
    </row>
    <row r="394" spans="1:1" ht="15.75" customHeight="1">
      <c r="A394" s="20"/>
    </row>
    <row r="395" spans="1:1" ht="15.75" customHeight="1">
      <c r="A395" s="20"/>
    </row>
    <row r="396" spans="1:1" ht="15.75" customHeight="1">
      <c r="A396" s="20"/>
    </row>
    <row r="397" spans="1:1" ht="15.75" customHeight="1">
      <c r="A397" s="20"/>
    </row>
    <row r="398" spans="1:1" ht="15.75" customHeight="1">
      <c r="A398" s="20"/>
    </row>
    <row r="399" spans="1:1" ht="15.75" customHeight="1">
      <c r="A399" s="20"/>
    </row>
    <row r="400" spans="1:1" ht="15.75" customHeight="1">
      <c r="A400" s="20"/>
    </row>
    <row r="401" spans="1:1" ht="15.75" customHeight="1">
      <c r="A401" s="20"/>
    </row>
    <row r="402" spans="1:1" ht="15.75" customHeight="1">
      <c r="A402" s="20"/>
    </row>
    <row r="403" spans="1:1" ht="15.75" customHeight="1">
      <c r="A403" s="20"/>
    </row>
    <row r="404" spans="1:1" ht="15.75" customHeight="1">
      <c r="A404" s="20"/>
    </row>
    <row r="405" spans="1:1" ht="15.75" customHeight="1">
      <c r="A405" s="20"/>
    </row>
    <row r="406" spans="1:1" ht="15.75" customHeight="1">
      <c r="A406" s="20"/>
    </row>
    <row r="407" spans="1:1" ht="15.75" customHeight="1">
      <c r="A407" s="20"/>
    </row>
    <row r="408" spans="1:1" ht="15.75" customHeight="1">
      <c r="A408" s="20"/>
    </row>
    <row r="409" spans="1:1" ht="15.75" customHeight="1">
      <c r="A409" s="20"/>
    </row>
    <row r="410" spans="1:1" ht="15.75" customHeight="1">
      <c r="A410" s="20"/>
    </row>
    <row r="411" spans="1:1" ht="15.75" customHeight="1">
      <c r="A411" s="20"/>
    </row>
    <row r="412" spans="1:1" ht="15.75" customHeight="1">
      <c r="A412" s="20"/>
    </row>
    <row r="413" spans="1:1" ht="15.75" customHeight="1">
      <c r="A413" s="20"/>
    </row>
    <row r="414" spans="1:1" ht="15.75" customHeight="1">
      <c r="A414" s="20"/>
    </row>
    <row r="415" spans="1:1" ht="15.75" customHeight="1">
      <c r="A415" s="20"/>
    </row>
    <row r="416" spans="1:1" ht="15.75" customHeight="1">
      <c r="A416" s="20"/>
    </row>
    <row r="417" spans="1:1" ht="15.75" customHeight="1">
      <c r="A417" s="20"/>
    </row>
    <row r="418" spans="1:1" ht="15.75" customHeight="1">
      <c r="A418" s="20"/>
    </row>
    <row r="419" spans="1:1" ht="15.75" customHeight="1">
      <c r="A419" s="20"/>
    </row>
    <row r="420" spans="1:1" ht="15.75" customHeight="1">
      <c r="A420" s="20"/>
    </row>
    <row r="421" spans="1:1" ht="15.75" customHeight="1">
      <c r="A421" s="20"/>
    </row>
    <row r="422" spans="1:1" ht="15.75" customHeight="1">
      <c r="A422" s="20"/>
    </row>
    <row r="423" spans="1:1" ht="15.75" customHeight="1">
      <c r="A423" s="20"/>
    </row>
    <row r="424" spans="1:1" ht="15.75" customHeight="1">
      <c r="A424" s="20"/>
    </row>
    <row r="425" spans="1:1" ht="15.75" customHeight="1">
      <c r="A425" s="20"/>
    </row>
    <row r="426" spans="1:1" ht="15.75" customHeight="1">
      <c r="A426" s="20"/>
    </row>
    <row r="427" spans="1:1" ht="15.75" customHeight="1">
      <c r="A427" s="20"/>
    </row>
    <row r="428" spans="1:1" ht="15.75" customHeight="1">
      <c r="A428" s="20"/>
    </row>
    <row r="429" spans="1:1" ht="15.75" customHeight="1">
      <c r="A429" s="20"/>
    </row>
    <row r="430" spans="1:1" ht="15.75" customHeight="1">
      <c r="A430" s="20"/>
    </row>
    <row r="431" spans="1:1" ht="15.75" customHeight="1">
      <c r="A431" s="20"/>
    </row>
    <row r="432" spans="1:1" ht="15.75" customHeight="1">
      <c r="A432" s="20"/>
    </row>
    <row r="433" spans="1:1" ht="15.75" customHeight="1">
      <c r="A433" s="20"/>
    </row>
    <row r="434" spans="1:1" ht="15.75" customHeight="1">
      <c r="A434" s="20"/>
    </row>
    <row r="435" spans="1:1" ht="15.75" customHeight="1">
      <c r="A435" s="20"/>
    </row>
    <row r="436" spans="1:1" ht="15.75" customHeight="1">
      <c r="A436" s="20"/>
    </row>
    <row r="437" spans="1:1" ht="15.75" customHeight="1">
      <c r="A437" s="20"/>
    </row>
    <row r="438" spans="1:1" ht="15.75" customHeight="1">
      <c r="A438" s="20"/>
    </row>
    <row r="439" spans="1:1" ht="15.75" customHeight="1">
      <c r="A439" s="20"/>
    </row>
    <row r="440" spans="1:1" ht="15.75" customHeight="1">
      <c r="A440" s="20"/>
    </row>
    <row r="441" spans="1:1" ht="15.75" customHeight="1">
      <c r="A441" s="20"/>
    </row>
    <row r="442" spans="1:1" ht="15.75" customHeight="1">
      <c r="A442" s="20"/>
    </row>
    <row r="443" spans="1:1" ht="15.75" customHeight="1">
      <c r="A443" s="20"/>
    </row>
    <row r="444" spans="1:1" ht="15.75" customHeight="1">
      <c r="A444" s="20"/>
    </row>
    <row r="445" spans="1:1" ht="15.75" customHeight="1">
      <c r="A445" s="20"/>
    </row>
    <row r="446" spans="1:1" ht="15.75" customHeight="1">
      <c r="A446" s="20"/>
    </row>
    <row r="447" spans="1:1" ht="15.75" customHeight="1">
      <c r="A447" s="20"/>
    </row>
    <row r="448" spans="1:1" ht="15.75" customHeight="1">
      <c r="A448" s="20"/>
    </row>
    <row r="449" spans="1:1" ht="15.75" customHeight="1">
      <c r="A449" s="20"/>
    </row>
    <row r="450" spans="1:1" ht="15.75" customHeight="1">
      <c r="A450" s="20"/>
    </row>
    <row r="451" spans="1:1" ht="15.75" customHeight="1">
      <c r="A451" s="20"/>
    </row>
    <row r="452" spans="1:1" ht="15.75" customHeight="1">
      <c r="A452" s="20"/>
    </row>
    <row r="453" spans="1:1" ht="15.75" customHeight="1">
      <c r="A453" s="20"/>
    </row>
    <row r="454" spans="1:1" ht="15.75" customHeight="1">
      <c r="A454" s="20"/>
    </row>
    <row r="455" spans="1:1" ht="15.75" customHeight="1">
      <c r="A455" s="20"/>
    </row>
    <row r="456" spans="1:1" ht="15.75" customHeight="1">
      <c r="A456" s="20"/>
    </row>
    <row r="457" spans="1:1" ht="15.75" customHeight="1">
      <c r="A457" s="20"/>
    </row>
    <row r="458" spans="1:1" ht="15.75" customHeight="1">
      <c r="A458" s="20"/>
    </row>
    <row r="459" spans="1:1" ht="15.75" customHeight="1">
      <c r="A459" s="20"/>
    </row>
    <row r="460" spans="1:1" ht="15.75" customHeight="1">
      <c r="A460" s="20"/>
    </row>
    <row r="461" spans="1:1" ht="15.75" customHeight="1">
      <c r="A461" s="20"/>
    </row>
    <row r="462" spans="1:1" ht="15.75" customHeight="1">
      <c r="A462" s="20"/>
    </row>
    <row r="463" spans="1:1" ht="15.75" customHeight="1">
      <c r="A463" s="20"/>
    </row>
    <row r="464" spans="1:1" ht="15.75" customHeight="1">
      <c r="A464" s="20"/>
    </row>
    <row r="465" spans="1:1" ht="15.75" customHeight="1">
      <c r="A465" s="20"/>
    </row>
    <row r="466" spans="1:1" ht="15.75" customHeight="1">
      <c r="A466" s="20"/>
    </row>
    <row r="467" spans="1:1" ht="15.75" customHeight="1">
      <c r="A467" s="20"/>
    </row>
    <row r="468" spans="1:1" ht="15.75" customHeight="1">
      <c r="A468" s="20"/>
    </row>
    <row r="469" spans="1:1" ht="15.75" customHeight="1">
      <c r="A469" s="20"/>
    </row>
    <row r="470" spans="1:1" ht="15.75" customHeight="1">
      <c r="A470" s="20"/>
    </row>
    <row r="471" spans="1:1" ht="15.75" customHeight="1">
      <c r="A471" s="20"/>
    </row>
    <row r="472" spans="1:1" ht="15.75" customHeight="1">
      <c r="A472" s="20"/>
    </row>
    <row r="473" spans="1:1" ht="15.75" customHeight="1">
      <c r="A473" s="20"/>
    </row>
    <row r="474" spans="1:1" ht="15.75" customHeight="1">
      <c r="A474" s="20"/>
    </row>
    <row r="475" spans="1:1" ht="15.75" customHeight="1">
      <c r="A475" s="20"/>
    </row>
    <row r="476" spans="1:1" ht="15.75" customHeight="1">
      <c r="A476" s="20"/>
    </row>
    <row r="477" spans="1:1" ht="15.75" customHeight="1">
      <c r="A477" s="20"/>
    </row>
    <row r="478" spans="1:1" ht="15.75" customHeight="1">
      <c r="A478" s="20"/>
    </row>
    <row r="479" spans="1:1" ht="15.75" customHeight="1">
      <c r="A479" s="20"/>
    </row>
    <row r="480" spans="1:1" ht="15.75" customHeight="1">
      <c r="A480" s="20"/>
    </row>
    <row r="481" spans="1:1" ht="15.75" customHeight="1">
      <c r="A481" s="20"/>
    </row>
    <row r="482" spans="1:1" ht="15.75" customHeight="1">
      <c r="A482" s="20"/>
    </row>
    <row r="483" spans="1:1" ht="15.75" customHeight="1">
      <c r="A483" s="20"/>
    </row>
    <row r="484" spans="1:1" ht="15.75" customHeight="1">
      <c r="A484" s="20"/>
    </row>
    <row r="485" spans="1:1" ht="15.75" customHeight="1">
      <c r="A485" s="20"/>
    </row>
    <row r="486" spans="1:1" ht="15.75" customHeight="1">
      <c r="A486" s="20"/>
    </row>
    <row r="487" spans="1:1" ht="15.75" customHeight="1">
      <c r="A487" s="20"/>
    </row>
    <row r="488" spans="1:1" ht="15.75" customHeight="1">
      <c r="A488" s="20"/>
    </row>
    <row r="489" spans="1:1" ht="15.75" customHeight="1">
      <c r="A489" s="20"/>
    </row>
    <row r="490" spans="1:1" ht="15.75" customHeight="1">
      <c r="A490" s="20"/>
    </row>
    <row r="491" spans="1:1" ht="15.75" customHeight="1">
      <c r="A491" s="20"/>
    </row>
    <row r="492" spans="1:1" ht="15.75" customHeight="1">
      <c r="A492" s="20"/>
    </row>
    <row r="493" spans="1:1" ht="15.75" customHeight="1">
      <c r="A493" s="20"/>
    </row>
    <row r="494" spans="1:1" ht="15.75" customHeight="1">
      <c r="A494" s="20"/>
    </row>
    <row r="495" spans="1:1" ht="15.75" customHeight="1">
      <c r="A495" s="20"/>
    </row>
    <row r="496" spans="1:1" ht="15.75" customHeight="1">
      <c r="A496" s="20"/>
    </row>
    <row r="497" spans="1:1" ht="15.75" customHeight="1">
      <c r="A497" s="20"/>
    </row>
    <row r="498" spans="1:1" ht="15.75" customHeight="1">
      <c r="A498" s="20"/>
    </row>
    <row r="499" spans="1:1" ht="15.75" customHeight="1">
      <c r="A499" s="20"/>
    </row>
    <row r="500" spans="1:1" ht="15.75" customHeight="1">
      <c r="A500" s="20"/>
    </row>
    <row r="501" spans="1:1" ht="15.75" customHeight="1">
      <c r="A501" s="20"/>
    </row>
    <row r="502" spans="1:1" ht="15.75" customHeight="1">
      <c r="A502" s="20"/>
    </row>
    <row r="503" spans="1:1" ht="15.75" customHeight="1">
      <c r="A503" s="20"/>
    </row>
    <row r="504" spans="1:1" ht="15.75" customHeight="1">
      <c r="A504" s="20"/>
    </row>
    <row r="505" spans="1:1" ht="15.75" customHeight="1">
      <c r="A505" s="20"/>
    </row>
    <row r="506" spans="1:1" ht="15.75" customHeight="1">
      <c r="A506" s="20"/>
    </row>
    <row r="507" spans="1:1" ht="15.75" customHeight="1">
      <c r="A507" s="20"/>
    </row>
    <row r="508" spans="1:1" ht="15.75" customHeight="1">
      <c r="A508" s="20"/>
    </row>
    <row r="509" spans="1:1" ht="15.75" customHeight="1">
      <c r="A509" s="20"/>
    </row>
    <row r="510" spans="1:1" ht="15.75" customHeight="1">
      <c r="A510" s="20"/>
    </row>
    <row r="511" spans="1:1" ht="15.75" customHeight="1">
      <c r="A511" s="20"/>
    </row>
    <row r="512" spans="1:1" ht="15.75" customHeight="1">
      <c r="A512" s="20"/>
    </row>
    <row r="513" spans="1:1" ht="15.75" customHeight="1">
      <c r="A513" s="20"/>
    </row>
    <row r="514" spans="1:1" ht="15.75" customHeight="1">
      <c r="A514" s="20"/>
    </row>
    <row r="515" spans="1:1" ht="15.75" customHeight="1">
      <c r="A515" s="20"/>
    </row>
    <row r="516" spans="1:1" ht="15.75" customHeight="1">
      <c r="A516" s="20"/>
    </row>
    <row r="517" spans="1:1" ht="15.75" customHeight="1">
      <c r="A517" s="20"/>
    </row>
    <row r="518" spans="1:1" ht="15.75" customHeight="1">
      <c r="A518" s="20"/>
    </row>
    <row r="519" spans="1:1" ht="15.75" customHeight="1">
      <c r="A519" s="20"/>
    </row>
    <row r="520" spans="1:1" ht="15.75" customHeight="1">
      <c r="A520" s="20"/>
    </row>
    <row r="521" spans="1:1" ht="15.75" customHeight="1">
      <c r="A521" s="20"/>
    </row>
    <row r="522" spans="1:1" ht="15.75" customHeight="1">
      <c r="A522" s="20"/>
    </row>
    <row r="523" spans="1:1" ht="15.75" customHeight="1">
      <c r="A523" s="20"/>
    </row>
    <row r="524" spans="1:1" ht="15.75" customHeight="1">
      <c r="A524" s="20"/>
    </row>
    <row r="525" spans="1:1" ht="15.75" customHeight="1">
      <c r="A525" s="20"/>
    </row>
    <row r="526" spans="1:1" ht="15.75" customHeight="1">
      <c r="A526" s="20"/>
    </row>
    <row r="527" spans="1:1" ht="15.75" customHeight="1">
      <c r="A527" s="20"/>
    </row>
    <row r="528" spans="1:1" ht="15.75" customHeight="1">
      <c r="A528" s="20"/>
    </row>
    <row r="529" spans="1:1" ht="15.75" customHeight="1">
      <c r="A529" s="20"/>
    </row>
    <row r="530" spans="1:1" ht="15.75" customHeight="1">
      <c r="A530" s="20"/>
    </row>
    <row r="531" spans="1:1" ht="15.75" customHeight="1">
      <c r="A531" s="20"/>
    </row>
    <row r="532" spans="1:1" ht="15.75" customHeight="1">
      <c r="A532" s="20"/>
    </row>
    <row r="533" spans="1:1" ht="15.75" customHeight="1">
      <c r="A533" s="20"/>
    </row>
    <row r="534" spans="1:1" ht="15.75" customHeight="1">
      <c r="A534" s="20"/>
    </row>
    <row r="535" spans="1:1" ht="15.75" customHeight="1">
      <c r="A535" s="20"/>
    </row>
    <row r="536" spans="1:1" ht="15.75" customHeight="1">
      <c r="A536" s="20"/>
    </row>
    <row r="537" spans="1:1" ht="15.75" customHeight="1">
      <c r="A537" s="20"/>
    </row>
    <row r="538" spans="1:1" ht="15.75" customHeight="1">
      <c r="A538" s="20"/>
    </row>
    <row r="539" spans="1:1" ht="15.75" customHeight="1">
      <c r="A539" s="20"/>
    </row>
    <row r="540" spans="1:1" ht="15.75" customHeight="1">
      <c r="A540" s="20"/>
    </row>
    <row r="541" spans="1:1" ht="15.75" customHeight="1">
      <c r="A541" s="20"/>
    </row>
    <row r="542" spans="1:1" ht="15.75" customHeight="1">
      <c r="A542" s="20"/>
    </row>
    <row r="543" spans="1:1" ht="15.75" customHeight="1">
      <c r="A543" s="20"/>
    </row>
    <row r="544" spans="1:1" ht="15.75" customHeight="1">
      <c r="A544" s="20"/>
    </row>
    <row r="545" spans="1:1" ht="15.75" customHeight="1">
      <c r="A545" s="20"/>
    </row>
    <row r="546" spans="1:1" ht="15.75" customHeight="1">
      <c r="A546" s="20"/>
    </row>
    <row r="547" spans="1:1" ht="15.75" customHeight="1">
      <c r="A547" s="20"/>
    </row>
    <row r="548" spans="1:1" ht="15.75" customHeight="1">
      <c r="A548" s="20"/>
    </row>
    <row r="549" spans="1:1" ht="15.75" customHeight="1">
      <c r="A549" s="20"/>
    </row>
    <row r="550" spans="1:1" ht="15.75" customHeight="1">
      <c r="A550" s="20"/>
    </row>
    <row r="551" spans="1:1" ht="15.75" customHeight="1">
      <c r="A551" s="20"/>
    </row>
    <row r="552" spans="1:1" ht="15.75" customHeight="1">
      <c r="A552" s="20"/>
    </row>
    <row r="553" spans="1:1" ht="15.75" customHeight="1">
      <c r="A553" s="20"/>
    </row>
    <row r="554" spans="1:1" ht="15.75" customHeight="1">
      <c r="A554" s="20"/>
    </row>
    <row r="555" spans="1:1" ht="15.75" customHeight="1">
      <c r="A555" s="20"/>
    </row>
    <row r="556" spans="1:1" ht="15.75" customHeight="1">
      <c r="A556" s="20"/>
    </row>
    <row r="557" spans="1:1" ht="15.75" customHeight="1">
      <c r="A557" s="20"/>
    </row>
    <row r="558" spans="1:1" ht="15.75" customHeight="1">
      <c r="A558" s="20"/>
    </row>
    <row r="559" spans="1:1" ht="15.75" customHeight="1">
      <c r="A559" s="20"/>
    </row>
    <row r="560" spans="1:1" ht="15.75" customHeight="1">
      <c r="A560" s="20"/>
    </row>
    <row r="561" spans="1:1" ht="15.75" customHeight="1">
      <c r="A561" s="20"/>
    </row>
    <row r="562" spans="1:1" ht="15.75" customHeight="1">
      <c r="A562" s="20"/>
    </row>
    <row r="563" spans="1:1" ht="15.75" customHeight="1">
      <c r="A563" s="20"/>
    </row>
    <row r="564" spans="1:1" ht="15.75" customHeight="1">
      <c r="A564" s="20"/>
    </row>
    <row r="565" spans="1:1" ht="15.75" customHeight="1">
      <c r="A565" s="20"/>
    </row>
    <row r="566" spans="1:1" ht="15.75" customHeight="1">
      <c r="A566" s="20"/>
    </row>
    <row r="567" spans="1:1" ht="15.75" customHeight="1">
      <c r="A567" s="20"/>
    </row>
    <row r="568" spans="1:1" ht="15.75" customHeight="1">
      <c r="A568" s="20"/>
    </row>
    <row r="569" spans="1:1" ht="15.75" customHeight="1">
      <c r="A569" s="20"/>
    </row>
    <row r="570" spans="1:1" ht="15.75" customHeight="1">
      <c r="A570" s="20"/>
    </row>
    <row r="571" spans="1:1" ht="15.75" customHeight="1">
      <c r="A571" s="20"/>
    </row>
    <row r="572" spans="1:1" ht="15.75" customHeight="1">
      <c r="A572" s="20"/>
    </row>
    <row r="573" spans="1:1" ht="15.75" customHeight="1">
      <c r="A573" s="20"/>
    </row>
    <row r="574" spans="1:1" ht="15.75" customHeight="1">
      <c r="A574" s="20"/>
    </row>
    <row r="575" spans="1:1" ht="15.75" customHeight="1">
      <c r="A575" s="20"/>
    </row>
    <row r="576" spans="1:1" ht="15.75" customHeight="1">
      <c r="A576" s="20"/>
    </row>
    <row r="577" spans="1:1" ht="15.75" customHeight="1">
      <c r="A577" s="20"/>
    </row>
    <row r="578" spans="1:1" ht="15.75" customHeight="1">
      <c r="A578" s="20"/>
    </row>
    <row r="579" spans="1:1" ht="15.75" customHeight="1">
      <c r="A579" s="20"/>
    </row>
    <row r="580" spans="1:1" ht="15.75" customHeight="1">
      <c r="A580" s="20"/>
    </row>
    <row r="581" spans="1:1" ht="15.75" customHeight="1">
      <c r="A581" s="20"/>
    </row>
    <row r="582" spans="1:1" ht="15.75" customHeight="1">
      <c r="A582" s="20"/>
    </row>
    <row r="583" spans="1:1" ht="15.75" customHeight="1">
      <c r="A583" s="20"/>
    </row>
    <row r="584" spans="1:1" ht="15.75" customHeight="1">
      <c r="A584" s="20"/>
    </row>
    <row r="585" spans="1:1" ht="15.75" customHeight="1">
      <c r="A585" s="20"/>
    </row>
    <row r="586" spans="1:1" ht="15.75" customHeight="1">
      <c r="A586" s="20"/>
    </row>
    <row r="587" spans="1:1" ht="15.75" customHeight="1">
      <c r="A587" s="20"/>
    </row>
    <row r="588" spans="1:1" ht="15.75" customHeight="1">
      <c r="A588" s="20"/>
    </row>
    <row r="589" spans="1:1" ht="15.75" customHeight="1">
      <c r="A589" s="20"/>
    </row>
    <row r="590" spans="1:1" ht="15.75" customHeight="1">
      <c r="A590" s="20"/>
    </row>
    <row r="591" spans="1:1" ht="15.75" customHeight="1">
      <c r="A591" s="20"/>
    </row>
    <row r="592" spans="1:1" ht="15.75" customHeight="1">
      <c r="A592" s="20"/>
    </row>
    <row r="593" spans="1:1" ht="15.75" customHeight="1">
      <c r="A593" s="20"/>
    </row>
    <row r="594" spans="1:1" ht="15.75" customHeight="1">
      <c r="A594" s="20"/>
    </row>
    <row r="595" spans="1:1" ht="15.75" customHeight="1">
      <c r="A595" s="20"/>
    </row>
    <row r="596" spans="1:1" ht="15.75" customHeight="1">
      <c r="A596" s="20"/>
    </row>
    <row r="597" spans="1:1" ht="15.75" customHeight="1">
      <c r="A597" s="20"/>
    </row>
    <row r="598" spans="1:1" ht="15.75" customHeight="1">
      <c r="A598" s="20"/>
    </row>
    <row r="599" spans="1:1" ht="15.75" customHeight="1">
      <c r="A599" s="20"/>
    </row>
    <row r="600" spans="1:1" ht="15.75" customHeight="1">
      <c r="A600" s="20"/>
    </row>
    <row r="601" spans="1:1" ht="15.75" customHeight="1">
      <c r="A601" s="20"/>
    </row>
    <row r="602" spans="1:1" ht="15.75" customHeight="1">
      <c r="A602" s="20"/>
    </row>
    <row r="603" spans="1:1" ht="15.75" customHeight="1">
      <c r="A603" s="20"/>
    </row>
    <row r="604" spans="1:1" ht="15.75" customHeight="1">
      <c r="A604" s="20"/>
    </row>
    <row r="605" spans="1:1" ht="15.75" customHeight="1">
      <c r="A605" s="20"/>
    </row>
    <row r="606" spans="1:1" ht="15.75" customHeight="1">
      <c r="A606" s="20"/>
    </row>
    <row r="607" spans="1:1" ht="15.75" customHeight="1">
      <c r="A607" s="20"/>
    </row>
    <row r="608" spans="1:1" ht="15.75" customHeight="1">
      <c r="A608" s="20"/>
    </row>
    <row r="609" spans="1:1" ht="15.75" customHeight="1">
      <c r="A609" s="20"/>
    </row>
    <row r="610" spans="1:1" ht="15.75" customHeight="1">
      <c r="A610" s="20"/>
    </row>
    <row r="611" spans="1:1" ht="15.75" customHeight="1">
      <c r="A611" s="20"/>
    </row>
    <row r="612" spans="1:1" ht="15.75" customHeight="1">
      <c r="A612" s="20"/>
    </row>
    <row r="613" spans="1:1" ht="15.75" customHeight="1">
      <c r="A613" s="20"/>
    </row>
    <row r="614" spans="1:1" ht="15.75" customHeight="1">
      <c r="A614" s="20"/>
    </row>
    <row r="615" spans="1:1" ht="15.75" customHeight="1">
      <c r="A615" s="20"/>
    </row>
    <row r="616" spans="1:1" ht="15.75" customHeight="1">
      <c r="A616" s="20"/>
    </row>
    <row r="617" spans="1:1" ht="15.75" customHeight="1">
      <c r="A617" s="20"/>
    </row>
    <row r="618" spans="1:1" ht="15.75" customHeight="1">
      <c r="A618" s="20"/>
    </row>
    <row r="619" spans="1:1" ht="15.75" customHeight="1">
      <c r="A619" s="20"/>
    </row>
    <row r="620" spans="1:1" ht="15.75" customHeight="1">
      <c r="A620" s="20"/>
    </row>
    <row r="621" spans="1:1" ht="15.75" customHeight="1">
      <c r="A621" s="20"/>
    </row>
    <row r="622" spans="1:1" ht="15.75" customHeight="1">
      <c r="A622" s="20"/>
    </row>
    <row r="623" spans="1:1" ht="15.75" customHeight="1">
      <c r="A623" s="20"/>
    </row>
    <row r="624" spans="1:1" ht="15.75" customHeight="1">
      <c r="A624" s="20"/>
    </row>
    <row r="625" spans="1:1" ht="15.75" customHeight="1">
      <c r="A625" s="20"/>
    </row>
    <row r="626" spans="1:1" ht="15.75" customHeight="1">
      <c r="A626" s="20"/>
    </row>
    <row r="627" spans="1:1" ht="15.75" customHeight="1">
      <c r="A627" s="20"/>
    </row>
    <row r="628" spans="1:1" ht="15.75" customHeight="1">
      <c r="A628" s="20"/>
    </row>
    <row r="629" spans="1:1" ht="15.75" customHeight="1">
      <c r="A629" s="20"/>
    </row>
    <row r="630" spans="1:1" ht="15.75" customHeight="1">
      <c r="A630" s="20"/>
    </row>
    <row r="631" spans="1:1" ht="15.75" customHeight="1">
      <c r="A631" s="20"/>
    </row>
    <row r="632" spans="1:1" ht="15.75" customHeight="1">
      <c r="A632" s="20"/>
    </row>
    <row r="633" spans="1:1" ht="15.75" customHeight="1">
      <c r="A633" s="20"/>
    </row>
    <row r="634" spans="1:1" ht="15.75" customHeight="1">
      <c r="A634" s="20"/>
    </row>
    <row r="635" spans="1:1" ht="15.75" customHeight="1">
      <c r="A635" s="20"/>
    </row>
    <row r="636" spans="1:1" ht="15.75" customHeight="1">
      <c r="A636" s="20"/>
    </row>
    <row r="637" spans="1:1" ht="15.75" customHeight="1">
      <c r="A637" s="20"/>
    </row>
    <row r="638" spans="1:1" ht="15.75" customHeight="1">
      <c r="A638" s="20"/>
    </row>
    <row r="639" spans="1:1" ht="15.75" customHeight="1">
      <c r="A639" s="20"/>
    </row>
    <row r="640" spans="1:1" ht="15.75" customHeight="1">
      <c r="A640" s="20"/>
    </row>
    <row r="641" spans="1:1" ht="15.75" customHeight="1">
      <c r="A641" s="20"/>
    </row>
    <row r="642" spans="1:1" ht="15.75" customHeight="1">
      <c r="A642" s="20"/>
    </row>
    <row r="643" spans="1:1" ht="15.75" customHeight="1">
      <c r="A643" s="20"/>
    </row>
    <row r="644" spans="1:1" ht="15.75" customHeight="1">
      <c r="A644" s="20"/>
    </row>
    <row r="645" spans="1:1" ht="15.75" customHeight="1">
      <c r="A645" s="20"/>
    </row>
    <row r="646" spans="1:1" ht="15.75" customHeight="1">
      <c r="A646" s="20"/>
    </row>
    <row r="647" spans="1:1" ht="15.75" customHeight="1">
      <c r="A647" s="20"/>
    </row>
    <row r="648" spans="1:1" ht="15.75" customHeight="1">
      <c r="A648" s="20"/>
    </row>
    <row r="649" spans="1:1" ht="15.75" customHeight="1">
      <c r="A649" s="20"/>
    </row>
    <row r="650" spans="1:1" ht="15.75" customHeight="1">
      <c r="A650" s="20"/>
    </row>
    <row r="651" spans="1:1" ht="15.75" customHeight="1">
      <c r="A651" s="20"/>
    </row>
    <row r="652" spans="1:1" ht="15.75" customHeight="1">
      <c r="A652" s="20"/>
    </row>
    <row r="653" spans="1:1" ht="15.75" customHeight="1">
      <c r="A653" s="20"/>
    </row>
    <row r="654" spans="1:1" ht="15.75" customHeight="1">
      <c r="A654" s="20"/>
    </row>
    <row r="655" spans="1:1" ht="15.75" customHeight="1">
      <c r="A655" s="20"/>
    </row>
    <row r="656" spans="1:1" ht="15.75" customHeight="1">
      <c r="A656" s="20"/>
    </row>
    <row r="657" spans="1:1" ht="15.75" customHeight="1">
      <c r="A657" s="20"/>
    </row>
    <row r="658" spans="1:1" ht="15.75" customHeight="1">
      <c r="A658" s="20"/>
    </row>
    <row r="659" spans="1:1" ht="15.75" customHeight="1">
      <c r="A659" s="20"/>
    </row>
    <row r="660" spans="1:1" ht="15.75" customHeight="1">
      <c r="A660" s="20"/>
    </row>
    <row r="661" spans="1:1" ht="15.75" customHeight="1">
      <c r="A661" s="20"/>
    </row>
    <row r="662" spans="1:1" ht="15.75" customHeight="1">
      <c r="A662" s="20"/>
    </row>
    <row r="663" spans="1:1" ht="15.75" customHeight="1">
      <c r="A663" s="20"/>
    </row>
    <row r="664" spans="1:1" ht="15.75" customHeight="1">
      <c r="A664" s="20"/>
    </row>
    <row r="665" spans="1:1" ht="15.75" customHeight="1">
      <c r="A665" s="20"/>
    </row>
    <row r="666" spans="1:1" ht="15.75" customHeight="1">
      <c r="A666" s="20"/>
    </row>
    <row r="667" spans="1:1" ht="15.75" customHeight="1">
      <c r="A667" s="20"/>
    </row>
    <row r="668" spans="1:1" ht="15.75" customHeight="1">
      <c r="A668" s="20"/>
    </row>
    <row r="669" spans="1:1" ht="15.75" customHeight="1">
      <c r="A669" s="20"/>
    </row>
    <row r="670" spans="1:1" ht="15.75" customHeight="1">
      <c r="A670" s="20"/>
    </row>
    <row r="671" spans="1:1" ht="15.75" customHeight="1">
      <c r="A671" s="20"/>
    </row>
    <row r="672" spans="1:1" ht="15.75" customHeight="1">
      <c r="A672" s="20"/>
    </row>
    <row r="673" spans="1:1" ht="15.75" customHeight="1">
      <c r="A673" s="20"/>
    </row>
    <row r="674" spans="1:1" ht="15.75" customHeight="1">
      <c r="A674" s="20"/>
    </row>
    <row r="675" spans="1:1" ht="15.75" customHeight="1">
      <c r="A675" s="20"/>
    </row>
    <row r="676" spans="1:1" ht="15.75" customHeight="1">
      <c r="A676" s="20"/>
    </row>
    <row r="677" spans="1:1" ht="15.75" customHeight="1">
      <c r="A677" s="20"/>
    </row>
    <row r="678" spans="1:1" ht="15.75" customHeight="1">
      <c r="A678" s="20"/>
    </row>
    <row r="679" spans="1:1" ht="15.75" customHeight="1">
      <c r="A679" s="20"/>
    </row>
    <row r="680" spans="1:1" ht="15.75" customHeight="1">
      <c r="A680" s="20"/>
    </row>
    <row r="681" spans="1:1" ht="15.75" customHeight="1">
      <c r="A681" s="20"/>
    </row>
    <row r="682" spans="1:1" ht="15.75" customHeight="1">
      <c r="A682" s="20"/>
    </row>
    <row r="683" spans="1:1" ht="15.75" customHeight="1">
      <c r="A683" s="20"/>
    </row>
    <row r="684" spans="1:1" ht="15.75" customHeight="1">
      <c r="A684" s="20"/>
    </row>
    <row r="685" spans="1:1" ht="15.75" customHeight="1">
      <c r="A685" s="20"/>
    </row>
    <row r="686" spans="1:1" ht="15.75" customHeight="1">
      <c r="A686" s="20"/>
    </row>
    <row r="687" spans="1:1" ht="15.75" customHeight="1">
      <c r="A687" s="20"/>
    </row>
    <row r="688" spans="1:1" ht="15.75" customHeight="1">
      <c r="A688" s="20"/>
    </row>
    <row r="689" spans="1:1" ht="15.75" customHeight="1">
      <c r="A689" s="20"/>
    </row>
    <row r="690" spans="1:1" ht="15.75" customHeight="1">
      <c r="A690" s="20"/>
    </row>
    <row r="691" spans="1:1" ht="15.75" customHeight="1">
      <c r="A691" s="20"/>
    </row>
    <row r="692" spans="1:1" ht="15.75" customHeight="1">
      <c r="A692" s="20"/>
    </row>
    <row r="693" spans="1:1" ht="15.75" customHeight="1">
      <c r="A693" s="20"/>
    </row>
    <row r="694" spans="1:1" ht="15.75" customHeight="1">
      <c r="A694" s="20"/>
    </row>
    <row r="695" spans="1:1" ht="15.75" customHeight="1">
      <c r="A695" s="20"/>
    </row>
    <row r="696" spans="1:1" ht="15.75" customHeight="1">
      <c r="A696" s="20"/>
    </row>
    <row r="697" spans="1:1" ht="15.75" customHeight="1">
      <c r="A697" s="20"/>
    </row>
    <row r="698" spans="1:1" ht="15.75" customHeight="1">
      <c r="A698" s="20"/>
    </row>
    <row r="699" spans="1:1" ht="15.75" customHeight="1">
      <c r="A699" s="20"/>
    </row>
    <row r="700" spans="1:1" ht="15.75" customHeight="1">
      <c r="A700" s="20"/>
    </row>
    <row r="701" spans="1:1" ht="15.75" customHeight="1">
      <c r="A701" s="20"/>
    </row>
    <row r="702" spans="1:1" ht="15.75" customHeight="1">
      <c r="A702" s="20"/>
    </row>
    <row r="703" spans="1:1" ht="15.75" customHeight="1">
      <c r="A703" s="20"/>
    </row>
    <row r="704" spans="1:1" ht="15.75" customHeight="1">
      <c r="A704" s="20"/>
    </row>
    <row r="705" spans="1:1" ht="15.75" customHeight="1">
      <c r="A705" s="20"/>
    </row>
    <row r="706" spans="1:1" ht="15.75" customHeight="1">
      <c r="A706" s="20"/>
    </row>
    <row r="707" spans="1:1" ht="15.75" customHeight="1">
      <c r="A707" s="20"/>
    </row>
    <row r="708" spans="1:1" ht="15.75" customHeight="1">
      <c r="A708" s="20"/>
    </row>
    <row r="709" spans="1:1" ht="15.75" customHeight="1">
      <c r="A709" s="20"/>
    </row>
    <row r="710" spans="1:1" ht="15.75" customHeight="1">
      <c r="A710" s="20"/>
    </row>
    <row r="711" spans="1:1" ht="15.75" customHeight="1">
      <c r="A711" s="20"/>
    </row>
    <row r="712" spans="1:1" ht="15.75" customHeight="1">
      <c r="A712" s="20"/>
    </row>
    <row r="713" spans="1:1" ht="15.75" customHeight="1">
      <c r="A713" s="20"/>
    </row>
    <row r="714" spans="1:1" ht="15.75" customHeight="1">
      <c r="A714" s="20"/>
    </row>
    <row r="715" spans="1:1" ht="15.75" customHeight="1">
      <c r="A715" s="20"/>
    </row>
    <row r="716" spans="1:1" ht="15.75" customHeight="1">
      <c r="A716" s="20"/>
    </row>
    <row r="717" spans="1:1" ht="15.75" customHeight="1">
      <c r="A717" s="20"/>
    </row>
    <row r="718" spans="1:1" ht="15.75" customHeight="1">
      <c r="A718" s="20"/>
    </row>
    <row r="719" spans="1:1" ht="15.75" customHeight="1">
      <c r="A719" s="20"/>
    </row>
    <row r="720" spans="1:1" ht="15.75" customHeight="1">
      <c r="A720" s="20"/>
    </row>
    <row r="721" spans="1:1" ht="15.75" customHeight="1">
      <c r="A721" s="20"/>
    </row>
    <row r="722" spans="1:1" ht="15.75" customHeight="1">
      <c r="A722" s="20"/>
    </row>
    <row r="723" spans="1:1" ht="15.75" customHeight="1">
      <c r="A723" s="20"/>
    </row>
    <row r="724" spans="1:1" ht="15.75" customHeight="1">
      <c r="A724" s="20"/>
    </row>
    <row r="725" spans="1:1" ht="15.75" customHeight="1">
      <c r="A725" s="20"/>
    </row>
    <row r="726" spans="1:1" ht="15.75" customHeight="1">
      <c r="A726" s="20"/>
    </row>
    <row r="727" spans="1:1" ht="15.75" customHeight="1">
      <c r="A727" s="20"/>
    </row>
    <row r="728" spans="1:1" ht="15.75" customHeight="1">
      <c r="A728" s="20"/>
    </row>
    <row r="729" spans="1:1" ht="15.75" customHeight="1">
      <c r="A729" s="20"/>
    </row>
    <row r="730" spans="1:1" ht="15.75" customHeight="1">
      <c r="A730" s="20"/>
    </row>
    <row r="731" spans="1:1" ht="15.75" customHeight="1">
      <c r="A731" s="20"/>
    </row>
    <row r="732" spans="1:1" ht="15.75" customHeight="1">
      <c r="A732" s="20"/>
    </row>
    <row r="733" spans="1:1" ht="15.75" customHeight="1">
      <c r="A733" s="20"/>
    </row>
    <row r="734" spans="1:1" ht="15.75" customHeight="1">
      <c r="A734" s="20"/>
    </row>
    <row r="735" spans="1:1" ht="15.75" customHeight="1">
      <c r="A735" s="20"/>
    </row>
    <row r="736" spans="1:1" ht="15.75" customHeight="1">
      <c r="A736" s="20"/>
    </row>
    <row r="737" spans="1:1" ht="15.75" customHeight="1">
      <c r="A737" s="20"/>
    </row>
    <row r="738" spans="1:1" ht="15.75" customHeight="1">
      <c r="A738" s="20"/>
    </row>
    <row r="739" spans="1:1" ht="15.75" customHeight="1">
      <c r="A739" s="20"/>
    </row>
    <row r="740" spans="1:1" ht="15.75" customHeight="1">
      <c r="A740" s="20"/>
    </row>
    <row r="741" spans="1:1" ht="15.75" customHeight="1">
      <c r="A741" s="20"/>
    </row>
    <row r="742" spans="1:1" ht="15.75" customHeight="1">
      <c r="A742" s="20"/>
    </row>
    <row r="743" spans="1:1" ht="15.75" customHeight="1">
      <c r="A743" s="20"/>
    </row>
    <row r="744" spans="1:1" ht="15.75" customHeight="1">
      <c r="A744" s="20"/>
    </row>
    <row r="745" spans="1:1" ht="15.75" customHeight="1">
      <c r="A745" s="20"/>
    </row>
    <row r="746" spans="1:1" ht="15.75" customHeight="1">
      <c r="A746" s="20"/>
    </row>
    <row r="747" spans="1:1" ht="15.75" customHeight="1">
      <c r="A747" s="20"/>
    </row>
    <row r="748" spans="1:1" ht="15.75" customHeight="1">
      <c r="A748" s="20"/>
    </row>
    <row r="749" spans="1:1" ht="15.75" customHeight="1">
      <c r="A749" s="20"/>
    </row>
    <row r="750" spans="1:1" ht="15.75" customHeight="1">
      <c r="A750" s="20"/>
    </row>
    <row r="751" spans="1:1" ht="15.75" customHeight="1">
      <c r="A751" s="20"/>
    </row>
    <row r="752" spans="1:1" ht="15.75" customHeight="1">
      <c r="A752" s="20"/>
    </row>
    <row r="753" spans="1:1" ht="15.75" customHeight="1">
      <c r="A753" s="20"/>
    </row>
    <row r="754" spans="1:1" ht="15.75" customHeight="1">
      <c r="A754" s="20"/>
    </row>
    <row r="755" spans="1:1" ht="15.75" customHeight="1">
      <c r="A755" s="20"/>
    </row>
    <row r="756" spans="1:1" ht="15.75" customHeight="1">
      <c r="A756" s="20"/>
    </row>
    <row r="757" spans="1:1" ht="15.75" customHeight="1">
      <c r="A757" s="20"/>
    </row>
    <row r="758" spans="1:1" ht="15.75" customHeight="1">
      <c r="A758" s="20"/>
    </row>
    <row r="759" spans="1:1" ht="15.75" customHeight="1">
      <c r="A759" s="20"/>
    </row>
    <row r="760" spans="1:1" ht="15.75" customHeight="1">
      <c r="A760" s="20"/>
    </row>
    <row r="761" spans="1:1" ht="15.75" customHeight="1">
      <c r="A761" s="20"/>
    </row>
    <row r="762" spans="1:1" ht="15.75" customHeight="1">
      <c r="A762" s="20"/>
    </row>
    <row r="763" spans="1:1" ht="15.75" customHeight="1">
      <c r="A763" s="20"/>
    </row>
    <row r="764" spans="1:1" ht="15.75" customHeight="1">
      <c r="A764" s="20"/>
    </row>
    <row r="765" spans="1:1" ht="15.75" customHeight="1">
      <c r="A765" s="20"/>
    </row>
    <row r="766" spans="1:1" ht="15.75" customHeight="1">
      <c r="A766" s="20"/>
    </row>
    <row r="767" spans="1:1" ht="15.75" customHeight="1">
      <c r="A767" s="20"/>
    </row>
    <row r="768" spans="1:1" ht="15.75" customHeight="1">
      <c r="A768" s="20"/>
    </row>
    <row r="769" spans="1:1" ht="15.75" customHeight="1">
      <c r="A769" s="20"/>
    </row>
    <row r="770" spans="1:1" ht="15.75" customHeight="1">
      <c r="A770" s="20"/>
    </row>
    <row r="771" spans="1:1" ht="15.75" customHeight="1">
      <c r="A771" s="20"/>
    </row>
    <row r="772" spans="1:1" ht="15.75" customHeight="1">
      <c r="A772" s="20"/>
    </row>
    <row r="773" spans="1:1" ht="15.75" customHeight="1">
      <c r="A773" s="20"/>
    </row>
    <row r="774" spans="1:1" ht="15.75" customHeight="1">
      <c r="A774" s="20"/>
    </row>
    <row r="775" spans="1:1" ht="15.75" customHeight="1">
      <c r="A775" s="20"/>
    </row>
    <row r="776" spans="1:1" ht="15.75" customHeight="1">
      <c r="A776" s="20"/>
    </row>
    <row r="777" spans="1:1" ht="15.75" customHeight="1">
      <c r="A777" s="20"/>
    </row>
    <row r="778" spans="1:1" ht="15.75" customHeight="1">
      <c r="A778" s="20"/>
    </row>
    <row r="779" spans="1:1" ht="15.75" customHeight="1">
      <c r="A779" s="20"/>
    </row>
    <row r="780" spans="1:1" ht="15.75" customHeight="1">
      <c r="A780" s="20"/>
    </row>
    <row r="781" spans="1:1" ht="15.75" customHeight="1">
      <c r="A781" s="20"/>
    </row>
    <row r="782" spans="1:1" ht="15.75" customHeight="1">
      <c r="A782" s="20"/>
    </row>
    <row r="783" spans="1:1" ht="15.75" customHeight="1">
      <c r="A783" s="20"/>
    </row>
    <row r="784" spans="1:1" ht="15.75" customHeight="1">
      <c r="A784" s="20"/>
    </row>
    <row r="785" spans="1:1" ht="15.75" customHeight="1">
      <c r="A785" s="20"/>
    </row>
    <row r="786" spans="1:1" ht="15.75" customHeight="1">
      <c r="A786" s="20"/>
    </row>
    <row r="787" spans="1:1" ht="15.75" customHeight="1">
      <c r="A787" s="20"/>
    </row>
    <row r="788" spans="1:1" ht="15.75" customHeight="1">
      <c r="A788" s="20"/>
    </row>
    <row r="789" spans="1:1" ht="15.75" customHeight="1">
      <c r="A789" s="20"/>
    </row>
    <row r="790" spans="1:1" ht="15.75" customHeight="1">
      <c r="A790" s="20"/>
    </row>
    <row r="791" spans="1:1" ht="15.75" customHeight="1">
      <c r="A791" s="20"/>
    </row>
    <row r="792" spans="1:1" ht="15.75" customHeight="1">
      <c r="A792" s="20"/>
    </row>
    <row r="793" spans="1:1" ht="15.75" customHeight="1">
      <c r="A793" s="20"/>
    </row>
    <row r="794" spans="1:1" ht="15.75" customHeight="1">
      <c r="A794" s="20"/>
    </row>
    <row r="795" spans="1:1" ht="15.75" customHeight="1">
      <c r="A795" s="20"/>
    </row>
    <row r="796" spans="1:1" ht="15.75" customHeight="1">
      <c r="A796" s="20"/>
    </row>
    <row r="797" spans="1:1" ht="15.75" customHeight="1">
      <c r="A797" s="20"/>
    </row>
    <row r="798" spans="1:1" ht="15.75" customHeight="1">
      <c r="A798" s="20"/>
    </row>
    <row r="799" spans="1:1" ht="15.75" customHeight="1">
      <c r="A799" s="20"/>
    </row>
    <row r="800" spans="1:1" ht="15.75" customHeight="1">
      <c r="A800" s="20"/>
    </row>
    <row r="801" spans="1:1" ht="15.75" customHeight="1">
      <c r="A801" s="20"/>
    </row>
    <row r="802" spans="1:1" ht="15.75" customHeight="1">
      <c r="A802" s="20"/>
    </row>
    <row r="803" spans="1:1" ht="15.75" customHeight="1">
      <c r="A803" s="20"/>
    </row>
    <row r="804" spans="1:1" ht="15.75" customHeight="1">
      <c r="A804" s="20"/>
    </row>
    <row r="805" spans="1:1" ht="15.75" customHeight="1">
      <c r="A805" s="20"/>
    </row>
    <row r="806" spans="1:1" ht="15.75" customHeight="1">
      <c r="A806" s="20"/>
    </row>
    <row r="807" spans="1:1" ht="15.75" customHeight="1">
      <c r="A807" s="20"/>
    </row>
    <row r="808" spans="1:1" ht="15.75" customHeight="1">
      <c r="A808" s="20"/>
    </row>
    <row r="809" spans="1:1" ht="15.75" customHeight="1">
      <c r="A809" s="20"/>
    </row>
    <row r="810" spans="1:1" ht="15.75" customHeight="1">
      <c r="A810" s="20"/>
    </row>
    <row r="811" spans="1:1" ht="15.75" customHeight="1">
      <c r="A811" s="20"/>
    </row>
    <row r="812" spans="1:1" ht="15.75" customHeight="1">
      <c r="A812" s="20"/>
    </row>
    <row r="813" spans="1:1" ht="15.75" customHeight="1">
      <c r="A813" s="20"/>
    </row>
    <row r="814" spans="1:1" ht="15.75" customHeight="1">
      <c r="A814" s="20"/>
    </row>
    <row r="815" spans="1:1" ht="15.75" customHeight="1">
      <c r="A815" s="20"/>
    </row>
    <row r="816" spans="1:1" ht="15.75" customHeight="1">
      <c r="A816" s="20"/>
    </row>
    <row r="817" spans="1:1" ht="15.75" customHeight="1">
      <c r="A817" s="20"/>
    </row>
    <row r="818" spans="1:1" ht="15.75" customHeight="1">
      <c r="A818" s="20"/>
    </row>
    <row r="819" spans="1:1" ht="15.75" customHeight="1">
      <c r="A819" s="20"/>
    </row>
    <row r="820" spans="1:1" ht="15.75" customHeight="1">
      <c r="A820" s="20"/>
    </row>
    <row r="821" spans="1:1" ht="15.75" customHeight="1">
      <c r="A821" s="20"/>
    </row>
    <row r="822" spans="1:1" ht="15.75" customHeight="1">
      <c r="A822" s="20"/>
    </row>
    <row r="823" spans="1:1" ht="15.75" customHeight="1">
      <c r="A823" s="20"/>
    </row>
    <row r="824" spans="1:1" ht="15.75" customHeight="1">
      <c r="A824" s="20"/>
    </row>
    <row r="825" spans="1:1" ht="15.75" customHeight="1">
      <c r="A825" s="20"/>
    </row>
    <row r="826" spans="1:1" ht="15.75" customHeight="1">
      <c r="A826" s="20"/>
    </row>
    <row r="827" spans="1:1" ht="15.75" customHeight="1">
      <c r="A827" s="20"/>
    </row>
    <row r="828" spans="1:1" ht="15.75" customHeight="1">
      <c r="A828" s="20"/>
    </row>
    <row r="829" spans="1:1" ht="15.75" customHeight="1">
      <c r="A829" s="20"/>
    </row>
    <row r="830" spans="1:1" ht="15.75" customHeight="1">
      <c r="A830" s="20"/>
    </row>
    <row r="831" spans="1:1" ht="15.75" customHeight="1">
      <c r="A831" s="20"/>
    </row>
    <row r="832" spans="1:1" ht="15.75" customHeight="1">
      <c r="A832" s="20"/>
    </row>
    <row r="833" spans="1:1" ht="15.75" customHeight="1">
      <c r="A833" s="20"/>
    </row>
    <row r="834" spans="1:1" ht="15.75" customHeight="1">
      <c r="A834" s="20"/>
    </row>
    <row r="835" spans="1:1" ht="15.75" customHeight="1">
      <c r="A835" s="20"/>
    </row>
    <row r="836" spans="1:1" ht="15.75" customHeight="1">
      <c r="A836" s="20"/>
    </row>
    <row r="837" spans="1:1" ht="15.75" customHeight="1">
      <c r="A837" s="20"/>
    </row>
    <row r="838" spans="1:1" ht="15.75" customHeight="1">
      <c r="A838" s="20"/>
    </row>
    <row r="839" spans="1:1" ht="15.75" customHeight="1">
      <c r="A839" s="20"/>
    </row>
    <row r="840" spans="1:1" ht="15.75" customHeight="1">
      <c r="A840" s="20"/>
    </row>
    <row r="841" spans="1:1" ht="15.75" customHeight="1">
      <c r="A841" s="20"/>
    </row>
    <row r="842" spans="1:1" ht="15.75" customHeight="1">
      <c r="A842" s="20"/>
    </row>
    <row r="843" spans="1:1" ht="15.75" customHeight="1">
      <c r="A843" s="20"/>
    </row>
    <row r="844" spans="1:1" ht="15.75" customHeight="1">
      <c r="A844" s="20"/>
    </row>
    <row r="845" spans="1:1" ht="15.75" customHeight="1">
      <c r="A845" s="20"/>
    </row>
    <row r="846" spans="1:1" ht="15.75" customHeight="1">
      <c r="A846" s="20"/>
    </row>
    <row r="847" spans="1:1" ht="15.75" customHeight="1">
      <c r="A847" s="20"/>
    </row>
    <row r="848" spans="1:1" ht="15.75" customHeight="1">
      <c r="A848" s="20"/>
    </row>
    <row r="849" spans="1:1" ht="15.75" customHeight="1">
      <c r="A849" s="20"/>
    </row>
    <row r="850" spans="1:1" ht="15.75" customHeight="1">
      <c r="A850" s="20"/>
    </row>
    <row r="851" spans="1:1" ht="15.75" customHeight="1">
      <c r="A851" s="20"/>
    </row>
    <row r="852" spans="1:1" ht="15.75" customHeight="1">
      <c r="A852" s="20"/>
    </row>
    <row r="853" spans="1:1" ht="15.75" customHeight="1">
      <c r="A853" s="20"/>
    </row>
    <row r="854" spans="1:1" ht="15.75" customHeight="1">
      <c r="A854" s="20"/>
    </row>
    <row r="855" spans="1:1" ht="15.75" customHeight="1">
      <c r="A855" s="20"/>
    </row>
    <row r="856" spans="1:1" ht="15.75" customHeight="1">
      <c r="A856" s="20"/>
    </row>
    <row r="857" spans="1:1" ht="15.75" customHeight="1">
      <c r="A857" s="20"/>
    </row>
    <row r="858" spans="1:1" ht="15.75" customHeight="1">
      <c r="A858" s="20"/>
    </row>
    <row r="859" spans="1:1" ht="15.75" customHeight="1">
      <c r="A859" s="20"/>
    </row>
    <row r="860" spans="1:1" ht="15.75" customHeight="1">
      <c r="A860" s="20"/>
    </row>
    <row r="861" spans="1:1" ht="15.75" customHeight="1">
      <c r="A861" s="20"/>
    </row>
    <row r="862" spans="1:1" ht="15.75" customHeight="1">
      <c r="A862" s="20"/>
    </row>
    <row r="863" spans="1:1" ht="15.75" customHeight="1">
      <c r="A863" s="20"/>
    </row>
    <row r="864" spans="1:1" ht="15.75" customHeight="1">
      <c r="A864" s="20"/>
    </row>
    <row r="865" spans="1:1" ht="15.75" customHeight="1">
      <c r="A865" s="20"/>
    </row>
    <row r="866" spans="1:1" ht="15.75" customHeight="1">
      <c r="A866" s="20"/>
    </row>
    <row r="867" spans="1:1" ht="15.75" customHeight="1">
      <c r="A867" s="20"/>
    </row>
    <row r="868" spans="1:1" ht="15.75" customHeight="1">
      <c r="A868" s="20"/>
    </row>
    <row r="869" spans="1:1" ht="15.75" customHeight="1">
      <c r="A869" s="20"/>
    </row>
    <row r="870" spans="1:1" ht="15.75" customHeight="1">
      <c r="A870" s="20"/>
    </row>
    <row r="871" spans="1:1" ht="15.75" customHeight="1">
      <c r="A871" s="20"/>
    </row>
    <row r="872" spans="1:1" ht="15.75" customHeight="1">
      <c r="A872" s="20"/>
    </row>
    <row r="873" spans="1:1" ht="15.75" customHeight="1">
      <c r="A873" s="20"/>
    </row>
    <row r="874" spans="1:1" ht="15.75" customHeight="1">
      <c r="A874" s="20"/>
    </row>
    <row r="875" spans="1:1" ht="15.75" customHeight="1">
      <c r="A875" s="20"/>
    </row>
    <row r="876" spans="1:1" ht="15.75" customHeight="1">
      <c r="A876" s="20"/>
    </row>
    <row r="877" spans="1:1" ht="15.75" customHeight="1">
      <c r="A877" s="20"/>
    </row>
    <row r="878" spans="1:1" ht="15.75" customHeight="1">
      <c r="A878" s="20"/>
    </row>
    <row r="879" spans="1:1" ht="15.75" customHeight="1">
      <c r="A879" s="20"/>
    </row>
    <row r="880" spans="1:1" ht="15.75" customHeight="1">
      <c r="A880" s="20"/>
    </row>
    <row r="881" spans="1:1" ht="15.75" customHeight="1">
      <c r="A881" s="20"/>
    </row>
    <row r="882" spans="1:1" ht="15.75" customHeight="1">
      <c r="A882" s="20"/>
    </row>
    <row r="883" spans="1:1" ht="15.75" customHeight="1">
      <c r="A883" s="20"/>
    </row>
    <row r="884" spans="1:1" ht="15.75" customHeight="1">
      <c r="A884" s="20"/>
    </row>
    <row r="885" spans="1:1" ht="15.75" customHeight="1">
      <c r="A885" s="20"/>
    </row>
    <row r="886" spans="1:1" ht="15.75" customHeight="1">
      <c r="A886" s="20"/>
    </row>
    <row r="887" spans="1:1" ht="15.75" customHeight="1">
      <c r="A887" s="20"/>
    </row>
    <row r="888" spans="1:1" ht="15.75" customHeight="1">
      <c r="A888" s="20"/>
    </row>
    <row r="889" spans="1:1" ht="15.75" customHeight="1">
      <c r="A889" s="20"/>
    </row>
    <row r="890" spans="1:1" ht="15.75" customHeight="1">
      <c r="A890" s="20"/>
    </row>
    <row r="891" spans="1:1" ht="15.75" customHeight="1">
      <c r="A891" s="20"/>
    </row>
    <row r="892" spans="1:1" ht="15.75" customHeight="1">
      <c r="A892" s="20"/>
    </row>
    <row r="893" spans="1:1" ht="15.75" customHeight="1">
      <c r="A893" s="20"/>
    </row>
    <row r="894" spans="1:1" ht="15.75" customHeight="1">
      <c r="A894" s="20"/>
    </row>
    <row r="895" spans="1:1" ht="15.75" customHeight="1">
      <c r="A895" s="20"/>
    </row>
    <row r="896" spans="1:1" ht="15.75" customHeight="1">
      <c r="A896" s="20"/>
    </row>
    <row r="897" spans="1:1" ht="15.75" customHeight="1">
      <c r="A897" s="20"/>
    </row>
    <row r="898" spans="1:1" ht="15.75" customHeight="1">
      <c r="A898" s="20"/>
    </row>
    <row r="899" spans="1:1" ht="15.75" customHeight="1">
      <c r="A899" s="20"/>
    </row>
    <row r="900" spans="1:1" ht="15.75" customHeight="1">
      <c r="A900" s="20"/>
    </row>
    <row r="901" spans="1:1" ht="15.75" customHeight="1">
      <c r="A901" s="20"/>
    </row>
    <row r="902" spans="1:1" ht="15.75" customHeight="1">
      <c r="A902" s="20"/>
    </row>
    <row r="903" spans="1:1" ht="15.75" customHeight="1">
      <c r="A903" s="20"/>
    </row>
    <row r="904" spans="1:1" ht="15.75" customHeight="1">
      <c r="A904" s="20"/>
    </row>
    <row r="905" spans="1:1" ht="15.75" customHeight="1">
      <c r="A905" s="20"/>
    </row>
    <row r="906" spans="1:1" ht="15.75" customHeight="1">
      <c r="A906" s="20"/>
    </row>
    <row r="907" spans="1:1" ht="15.75" customHeight="1">
      <c r="A907" s="20"/>
    </row>
    <row r="908" spans="1:1" ht="15.75" customHeight="1">
      <c r="A908" s="20"/>
    </row>
    <row r="909" spans="1:1" ht="15.75" customHeight="1">
      <c r="A909" s="20"/>
    </row>
    <row r="910" spans="1:1" ht="15.75" customHeight="1">
      <c r="A910" s="20"/>
    </row>
    <row r="911" spans="1:1" ht="15.75" customHeight="1">
      <c r="A911" s="20"/>
    </row>
    <row r="912" spans="1:1" ht="15.75" customHeight="1">
      <c r="A912" s="20"/>
    </row>
    <row r="913" spans="1:1" ht="15.75" customHeight="1">
      <c r="A913" s="20"/>
    </row>
    <row r="914" spans="1:1" ht="15.75" customHeight="1">
      <c r="A914" s="20"/>
    </row>
    <row r="915" spans="1:1" ht="15.75" customHeight="1">
      <c r="A915" s="20"/>
    </row>
    <row r="916" spans="1:1" ht="15.75" customHeight="1">
      <c r="A916" s="20"/>
    </row>
    <row r="917" spans="1:1" ht="15.75" customHeight="1">
      <c r="A917" s="20"/>
    </row>
    <row r="918" spans="1:1" ht="15.75" customHeight="1">
      <c r="A918" s="20"/>
    </row>
    <row r="919" spans="1:1" ht="15.75" customHeight="1">
      <c r="A919" s="20"/>
    </row>
    <row r="920" spans="1:1" ht="15.75" customHeight="1">
      <c r="A920" s="20"/>
    </row>
    <row r="921" spans="1:1" ht="15.75" customHeight="1">
      <c r="A921" s="20"/>
    </row>
    <row r="922" spans="1:1" ht="15.75" customHeight="1">
      <c r="A922" s="20"/>
    </row>
    <row r="923" spans="1:1" ht="15.75" customHeight="1">
      <c r="A923" s="20"/>
    </row>
    <row r="924" spans="1:1" ht="15.75" customHeight="1">
      <c r="A924" s="20"/>
    </row>
    <row r="925" spans="1:1" ht="15.75" customHeight="1">
      <c r="A925" s="20"/>
    </row>
    <row r="926" spans="1:1" ht="15.75" customHeight="1">
      <c r="A926" s="20"/>
    </row>
    <row r="927" spans="1:1" ht="15.75" customHeight="1">
      <c r="A927" s="20"/>
    </row>
    <row r="928" spans="1:1" ht="15.75" customHeight="1">
      <c r="A928" s="20"/>
    </row>
    <row r="929" spans="1:1" ht="15.75" customHeight="1">
      <c r="A929" s="20"/>
    </row>
    <row r="930" spans="1:1" ht="15.75" customHeight="1">
      <c r="A930" s="20"/>
    </row>
    <row r="931" spans="1:1" ht="15.75" customHeight="1">
      <c r="A931" s="20"/>
    </row>
    <row r="932" spans="1:1" ht="15.75" customHeight="1">
      <c r="A932" s="20"/>
    </row>
    <row r="933" spans="1:1" ht="15.75" customHeight="1">
      <c r="A933" s="20"/>
    </row>
    <row r="934" spans="1:1" ht="15.75" customHeight="1">
      <c r="A934" s="20"/>
    </row>
    <row r="935" spans="1:1" ht="15.75" customHeight="1">
      <c r="A935" s="20"/>
    </row>
    <row r="936" spans="1:1" ht="15.75" customHeight="1">
      <c r="A936" s="20"/>
    </row>
    <row r="937" spans="1:1" ht="15.75" customHeight="1">
      <c r="A937" s="20"/>
    </row>
    <row r="938" spans="1:1" ht="15.75" customHeight="1">
      <c r="A938" s="20"/>
    </row>
    <row r="939" spans="1:1" ht="15.75" customHeight="1">
      <c r="A939" s="20"/>
    </row>
    <row r="940" spans="1:1" ht="15.75" customHeight="1">
      <c r="A940" s="20"/>
    </row>
    <row r="941" spans="1:1" ht="15.75" customHeight="1">
      <c r="A941" s="20"/>
    </row>
    <row r="942" spans="1:1" ht="15.75" customHeight="1">
      <c r="A942" s="20"/>
    </row>
    <row r="943" spans="1:1" ht="15.75" customHeight="1">
      <c r="A943" s="20"/>
    </row>
    <row r="944" spans="1:1" ht="15.75" customHeight="1">
      <c r="A944" s="20"/>
    </row>
    <row r="945" spans="1:1" ht="15.75" customHeight="1">
      <c r="A945" s="20"/>
    </row>
    <row r="946" spans="1:1" ht="15.75" customHeight="1">
      <c r="A946" s="20"/>
    </row>
    <row r="947" spans="1:1" ht="15.75" customHeight="1">
      <c r="A947" s="20"/>
    </row>
    <row r="948" spans="1:1" ht="15.75" customHeight="1">
      <c r="A948" s="20"/>
    </row>
    <row r="949" spans="1:1" ht="15.75" customHeight="1">
      <c r="A949" s="20"/>
    </row>
    <row r="950" spans="1:1" ht="15.75" customHeight="1">
      <c r="A950" s="20"/>
    </row>
    <row r="951" spans="1:1" ht="15.75" customHeight="1">
      <c r="A951" s="20"/>
    </row>
    <row r="952" spans="1:1" ht="15.75" customHeight="1">
      <c r="A952" s="20"/>
    </row>
    <row r="953" spans="1:1" ht="15.75" customHeight="1">
      <c r="A953" s="20"/>
    </row>
    <row r="954" spans="1:1" ht="15.75" customHeight="1">
      <c r="A954" s="20"/>
    </row>
    <row r="955" spans="1:1" ht="15.75" customHeight="1">
      <c r="A955" s="20"/>
    </row>
    <row r="956" spans="1:1" ht="15.75" customHeight="1">
      <c r="A956" s="20"/>
    </row>
    <row r="957" spans="1:1" ht="15.75" customHeight="1">
      <c r="A957" s="20"/>
    </row>
    <row r="958" spans="1:1" ht="15.75" customHeight="1">
      <c r="A958" s="20"/>
    </row>
    <row r="959" spans="1:1" ht="15.75" customHeight="1">
      <c r="A959" s="20"/>
    </row>
    <row r="960" spans="1:1" ht="15.75" customHeight="1">
      <c r="A960" s="20"/>
    </row>
    <row r="961" spans="1:1" ht="15.75" customHeight="1">
      <c r="A961" s="20"/>
    </row>
    <row r="962" spans="1:1" ht="15.75" customHeight="1">
      <c r="A962" s="20"/>
    </row>
    <row r="963" spans="1:1" ht="15.75" customHeight="1">
      <c r="A963" s="20"/>
    </row>
    <row r="964" spans="1:1" ht="15.75" customHeight="1">
      <c r="A964" s="20"/>
    </row>
    <row r="965" spans="1:1" ht="15.75" customHeight="1">
      <c r="A965" s="20"/>
    </row>
    <row r="966" spans="1:1" ht="15.75" customHeight="1">
      <c r="A966" s="20"/>
    </row>
    <row r="967" spans="1:1" ht="15.75" customHeight="1">
      <c r="A967" s="20"/>
    </row>
    <row r="968" spans="1:1" ht="15.75" customHeight="1">
      <c r="A968" s="20"/>
    </row>
    <row r="969" spans="1:1" ht="15.75" customHeight="1">
      <c r="A969" s="20"/>
    </row>
    <row r="970" spans="1:1" ht="15.75" customHeight="1">
      <c r="A970" s="20"/>
    </row>
    <row r="971" spans="1:1" ht="15.75" customHeight="1">
      <c r="A971" s="20"/>
    </row>
    <row r="972" spans="1:1" ht="15.75" customHeight="1">
      <c r="A972" s="20"/>
    </row>
    <row r="973" spans="1:1" ht="15.75" customHeight="1">
      <c r="A973" s="20"/>
    </row>
    <row r="974" spans="1:1" ht="15.75" customHeight="1">
      <c r="A974" s="20"/>
    </row>
    <row r="975" spans="1:1" ht="15.75" customHeight="1">
      <c r="A975" s="20"/>
    </row>
    <row r="976" spans="1:1" ht="15.75" customHeight="1">
      <c r="A976" s="20"/>
    </row>
    <row r="977" spans="1:1" ht="15.75" customHeight="1">
      <c r="A977" s="20"/>
    </row>
    <row r="978" spans="1:1" ht="15.75" customHeight="1">
      <c r="A978" s="20"/>
    </row>
    <row r="979" spans="1:1" ht="15.75" customHeight="1">
      <c r="A979" s="20"/>
    </row>
    <row r="980" spans="1:1" ht="15.75" customHeight="1">
      <c r="A980" s="20"/>
    </row>
    <row r="981" spans="1:1" ht="15.75" customHeight="1">
      <c r="A981" s="20"/>
    </row>
    <row r="982" spans="1:1" ht="15.75" customHeight="1">
      <c r="A982" s="20"/>
    </row>
    <row r="983" spans="1:1" ht="15.75" customHeight="1">
      <c r="A983" s="20"/>
    </row>
    <row r="984" spans="1:1" ht="15.75" customHeight="1">
      <c r="A984" s="20"/>
    </row>
    <row r="985" spans="1:1" ht="15.75" customHeight="1">
      <c r="A985" s="20"/>
    </row>
    <row r="986" spans="1:1" ht="15.75" customHeight="1">
      <c r="A986" s="20"/>
    </row>
    <row r="987" spans="1:1" ht="15.75" customHeight="1">
      <c r="A987" s="20"/>
    </row>
    <row r="988" spans="1:1" ht="15.75" customHeight="1">
      <c r="A988" s="20"/>
    </row>
    <row r="989" spans="1:1" ht="15.75" customHeight="1">
      <c r="A989" s="20"/>
    </row>
    <row r="990" spans="1:1" ht="15.75" customHeight="1">
      <c r="A990" s="20"/>
    </row>
    <row r="991" spans="1:1" ht="15.75" customHeight="1">
      <c r="A991" s="20"/>
    </row>
    <row r="992" spans="1:1" ht="15.75" customHeight="1">
      <c r="A992" s="20"/>
    </row>
    <row r="993" spans="1:1" ht="15.75" customHeight="1">
      <c r="A993" s="20"/>
    </row>
    <row r="994" spans="1:1" ht="15.75" customHeight="1">
      <c r="A994" s="20"/>
    </row>
    <row r="995" spans="1:1" ht="15.75" customHeight="1">
      <c r="A995" s="20"/>
    </row>
    <row r="996" spans="1:1" ht="15.75" customHeight="1">
      <c r="A996" s="20"/>
    </row>
    <row r="997" spans="1:1" ht="15.75" customHeight="1">
      <c r="A997" s="20"/>
    </row>
    <row r="998" spans="1:1" ht="15.75" customHeight="1">
      <c r="A998" s="20"/>
    </row>
    <row r="999" spans="1:1" ht="15.75" customHeight="1">
      <c r="A999" s="20"/>
    </row>
    <row r="1000" spans="1:1" ht="15.75" customHeight="1">
      <c r="A1000" s="20"/>
    </row>
  </sheetData>
  <mergeCells count="19">
    <mergeCell ref="A6:G6"/>
    <mergeCell ref="A7:G7"/>
    <mergeCell ref="A8:G8"/>
    <mergeCell ref="K10:K11"/>
    <mergeCell ref="L10:L11"/>
    <mergeCell ref="M10:M11"/>
    <mergeCell ref="N10:P10"/>
    <mergeCell ref="C24:D24"/>
    <mergeCell ref="A56:D56"/>
    <mergeCell ref="A57:D57"/>
    <mergeCell ref="A58:D58"/>
    <mergeCell ref="A59:D59"/>
    <mergeCell ref="B15:G15"/>
    <mergeCell ref="B17:G17"/>
    <mergeCell ref="B18:G18"/>
    <mergeCell ref="B19:G19"/>
    <mergeCell ref="B20:G20"/>
    <mergeCell ref="B21:D21"/>
    <mergeCell ref="E24:G24"/>
  </mergeCells>
  <conditionalFormatting sqref="E56:G56">
    <cfRule type="expression" dxfId="6" priority="1">
      <formula>F$122=0</formula>
    </cfRule>
  </conditionalFormatting>
  <conditionalFormatting sqref="E57:G57">
    <cfRule type="expression" dxfId="5" priority="2">
      <formula>F$122=0</formula>
    </cfRule>
  </conditionalFormatting>
  <conditionalFormatting sqref="E58:G58">
    <cfRule type="expression" dxfId="4" priority="3">
      <formula>F$122=0</formula>
    </cfRule>
  </conditionalFormatting>
  <conditionalFormatting sqref="E59:G59">
    <cfRule type="expression" dxfId="3" priority="4">
      <formula>F$122=0</formula>
    </cfRule>
  </conditionalFormatting>
  <dataValidations count="2">
    <dataValidation type="list" allowBlank="1" showInputMessage="1" showErrorMessage="1" prompt="Cara Pengisian - Beri tanda checklist dengan mengetik huru &quot;v&quot; _x000a_huruf kecil" sqref="E26:G26">
      <formula1>"v"</formula1>
    </dataValidation>
    <dataValidation type="list" allowBlank="1" showInputMessage="1" showErrorMessage="1" prompt="Anda Salah Mengetik - Ketik huruf &quot;v&quot; (kecil)_x000a_huruf lain tidak mau" sqref="E27:G55">
      <formula1>"v"</formula1>
    </dataValidation>
  </dataValidations>
  <pageMargins left="0.70866141732283505" right="0.31496062992126" top="0.35433070866141703" bottom="0.15748031496063" header="0" footer="0"/>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1" width="5.5703125" customWidth="1"/>
    <col min="2" max="2" width="20" customWidth="1"/>
    <col min="3" max="3" width="4.85546875" customWidth="1"/>
    <col min="4" max="4" width="40" customWidth="1"/>
    <col min="5" max="7" width="8.42578125" customWidth="1"/>
    <col min="8" max="8" width="9.140625" customWidth="1"/>
    <col min="9" max="9" width="6" customWidth="1"/>
    <col min="10" max="10" width="20" customWidth="1"/>
    <col min="11" max="11" width="15.140625" customWidth="1"/>
    <col min="12" max="12" width="13" customWidth="1"/>
    <col min="13" max="13" width="12.5703125" customWidth="1"/>
    <col min="14" max="14" width="21.85546875" customWidth="1"/>
    <col min="15" max="26" width="9.140625" customWidth="1"/>
  </cols>
  <sheetData>
    <row r="1" spans="1:26">
      <c r="A1" s="719"/>
      <c r="B1" s="3"/>
      <c r="C1" s="19"/>
      <c r="D1" s="19"/>
      <c r="E1" s="19"/>
      <c r="F1" s="19"/>
      <c r="G1" s="19"/>
      <c r="H1" s="19"/>
      <c r="I1" s="19"/>
      <c r="J1" s="19"/>
      <c r="K1" s="19"/>
      <c r="L1" s="19"/>
      <c r="M1" s="19"/>
      <c r="N1" s="19"/>
      <c r="O1" s="19"/>
      <c r="P1" s="19"/>
      <c r="Q1" s="19"/>
      <c r="R1" s="19"/>
      <c r="S1" s="19"/>
      <c r="T1" s="19"/>
      <c r="U1" s="19"/>
      <c r="V1" s="19"/>
      <c r="W1" s="19"/>
      <c r="X1" s="19"/>
      <c r="Y1" s="19"/>
      <c r="Z1" s="19"/>
    </row>
    <row r="2" spans="1:26">
      <c r="A2" s="719"/>
      <c r="B2" s="3"/>
      <c r="C2" s="19"/>
      <c r="D2" s="19"/>
      <c r="E2" s="19"/>
      <c r="F2" s="19"/>
      <c r="G2" s="19"/>
      <c r="H2" s="19"/>
      <c r="I2" s="19"/>
      <c r="J2" s="19"/>
      <c r="K2" s="19"/>
      <c r="L2" s="19"/>
      <c r="M2" s="19"/>
      <c r="N2" s="19"/>
      <c r="O2" s="19"/>
      <c r="P2" s="19"/>
      <c r="Q2" s="19"/>
      <c r="R2" s="19"/>
      <c r="S2" s="19"/>
      <c r="T2" s="19"/>
      <c r="U2" s="19"/>
      <c r="V2" s="19"/>
      <c r="W2" s="19"/>
      <c r="X2" s="19"/>
      <c r="Y2" s="19"/>
      <c r="Z2" s="19"/>
    </row>
    <row r="3" spans="1:26">
      <c r="A3" s="719"/>
      <c r="B3" s="3"/>
      <c r="C3" s="19"/>
      <c r="D3" s="19"/>
      <c r="E3" s="19"/>
      <c r="F3" s="19"/>
      <c r="G3" s="19"/>
      <c r="H3" s="19"/>
      <c r="I3" s="19"/>
      <c r="J3" s="19"/>
      <c r="K3" s="19"/>
      <c r="L3" s="19"/>
      <c r="M3" s="19"/>
      <c r="N3" s="19"/>
      <c r="O3" s="19"/>
      <c r="P3" s="19"/>
      <c r="Q3" s="19"/>
      <c r="R3" s="19"/>
      <c r="S3" s="19"/>
      <c r="T3" s="19"/>
      <c r="U3" s="19"/>
      <c r="V3" s="19"/>
      <c r="W3" s="19"/>
      <c r="X3" s="19"/>
      <c r="Y3" s="19"/>
      <c r="Z3" s="19"/>
    </row>
    <row r="4" spans="1:26">
      <c r="A4" s="20"/>
      <c r="B4" s="19"/>
      <c r="C4" s="19"/>
      <c r="D4" s="19"/>
      <c r="E4" s="19"/>
      <c r="F4" s="19"/>
      <c r="G4" s="19"/>
      <c r="H4" s="19"/>
      <c r="I4" s="19"/>
      <c r="J4" s="19"/>
      <c r="K4" s="19"/>
      <c r="L4" s="19"/>
      <c r="M4" s="19"/>
      <c r="N4" s="19"/>
      <c r="O4" s="19"/>
      <c r="P4" s="19"/>
      <c r="Q4" s="19"/>
      <c r="R4" s="19"/>
      <c r="S4" s="19"/>
      <c r="T4" s="19"/>
      <c r="U4" s="19"/>
      <c r="V4" s="19"/>
      <c r="W4" s="19"/>
      <c r="X4" s="19"/>
      <c r="Y4" s="19"/>
      <c r="Z4" s="19"/>
    </row>
    <row r="5" spans="1:26" ht="15.75">
      <c r="A5" s="1519" t="s">
        <v>1301</v>
      </c>
      <c r="B5" s="1289"/>
      <c r="C5" s="1289"/>
      <c r="D5" s="1289"/>
      <c r="E5" s="1289"/>
      <c r="F5" s="1289"/>
      <c r="G5" s="1289"/>
      <c r="H5" s="19"/>
      <c r="I5" s="19"/>
      <c r="J5" s="19"/>
      <c r="K5" s="19"/>
      <c r="L5" s="19"/>
      <c r="M5" s="19"/>
      <c r="N5" s="19"/>
      <c r="O5" s="19"/>
      <c r="P5" s="19"/>
      <c r="Q5" s="19"/>
      <c r="R5" s="19"/>
      <c r="S5" s="19"/>
      <c r="T5" s="19"/>
      <c r="U5" s="19"/>
      <c r="V5" s="19"/>
      <c r="W5" s="19"/>
      <c r="X5" s="19"/>
      <c r="Y5" s="19"/>
      <c r="Z5" s="19"/>
    </row>
    <row r="6" spans="1:26" ht="15.75">
      <c r="A6" s="1519" t="s">
        <v>1302</v>
      </c>
      <c r="B6" s="1289"/>
      <c r="C6" s="1289"/>
      <c r="D6" s="1289"/>
      <c r="E6" s="1289"/>
      <c r="F6" s="1289"/>
      <c r="G6" s="1289"/>
      <c r="H6" s="19"/>
      <c r="I6" s="19"/>
      <c r="J6" s="19"/>
      <c r="K6" s="19"/>
      <c r="L6" s="19"/>
      <c r="M6" s="19"/>
      <c r="N6" s="19"/>
      <c r="O6" s="19"/>
      <c r="P6" s="19"/>
      <c r="Q6" s="19"/>
      <c r="R6" s="19"/>
      <c r="S6" s="19"/>
      <c r="T6" s="19"/>
      <c r="U6" s="19"/>
      <c r="V6" s="19"/>
      <c r="W6" s="19"/>
      <c r="X6" s="19"/>
      <c r="Y6" s="19"/>
      <c r="Z6" s="19"/>
    </row>
    <row r="7" spans="1:26" ht="15.75">
      <c r="A7" s="1519" t="s">
        <v>1303</v>
      </c>
      <c r="B7" s="1289"/>
      <c r="C7" s="1289"/>
      <c r="D7" s="1289"/>
      <c r="E7" s="1289"/>
      <c r="F7" s="1289"/>
      <c r="G7" s="1289"/>
      <c r="H7" s="19"/>
      <c r="I7" s="19"/>
      <c r="J7" s="19"/>
      <c r="K7" s="19"/>
      <c r="L7" s="19"/>
      <c r="M7" s="19"/>
      <c r="N7" s="19"/>
      <c r="O7" s="19"/>
      <c r="P7" s="19"/>
      <c r="Q7" s="19"/>
      <c r="R7" s="19"/>
      <c r="S7" s="19"/>
      <c r="T7" s="19"/>
      <c r="U7" s="19"/>
      <c r="V7" s="19"/>
      <c r="W7" s="19"/>
      <c r="X7" s="19"/>
      <c r="Y7" s="19"/>
      <c r="Z7" s="19"/>
    </row>
    <row r="8" spans="1:26" ht="13.5" customHeight="1">
      <c r="A8" s="678"/>
      <c r="B8" s="678"/>
      <c r="C8" s="678"/>
      <c r="D8" s="678"/>
      <c r="E8" s="678"/>
      <c r="F8" s="678"/>
      <c r="G8" s="678"/>
      <c r="H8" s="19"/>
      <c r="I8" s="19"/>
      <c r="J8" s="19" t="s">
        <v>1232</v>
      </c>
      <c r="K8" s="19"/>
      <c r="L8" s="19"/>
      <c r="M8" s="19"/>
      <c r="N8" s="19"/>
      <c r="O8" s="19"/>
      <c r="P8" s="19"/>
      <c r="Q8" s="19"/>
      <c r="R8" s="19"/>
      <c r="S8" s="19"/>
      <c r="T8" s="19"/>
      <c r="U8" s="19"/>
      <c r="V8" s="19"/>
      <c r="W8" s="19"/>
      <c r="X8" s="19"/>
      <c r="Y8" s="19"/>
      <c r="Z8" s="19"/>
    </row>
    <row r="9" spans="1:26" ht="15.75" customHeight="1">
      <c r="A9" s="720" t="s">
        <v>4</v>
      </c>
      <c r="B9" s="721" t="s">
        <v>1233</v>
      </c>
      <c r="C9" s="722"/>
      <c r="D9" s="723"/>
      <c r="E9" s="678"/>
      <c r="F9" s="678"/>
      <c r="G9" s="678"/>
      <c r="H9" s="19"/>
      <c r="I9" s="19"/>
      <c r="J9" s="19"/>
      <c r="K9" s="19"/>
      <c r="L9" s="19"/>
      <c r="M9" s="19"/>
      <c r="N9" s="19"/>
      <c r="O9" s="19"/>
      <c r="P9" s="19"/>
      <c r="Q9" s="19"/>
      <c r="R9" s="19"/>
      <c r="S9" s="19"/>
      <c r="T9" s="19"/>
      <c r="U9" s="19"/>
      <c r="V9" s="19"/>
      <c r="W9" s="19"/>
      <c r="X9" s="19"/>
      <c r="Y9" s="19"/>
      <c r="Z9" s="19"/>
    </row>
    <row r="10" spans="1:26" ht="16.5" customHeight="1">
      <c r="A10" s="722" t="s">
        <v>50</v>
      </c>
      <c r="B10" s="724" t="s">
        <v>1304</v>
      </c>
      <c r="C10" s="722" t="s">
        <v>252</v>
      </c>
      <c r="D10" s="723" t="str">
        <f>'2.IDENTITAS'!$G$28</f>
        <v>PKBM PERMATA UNGGUL</v>
      </c>
      <c r="E10" s="678"/>
      <c r="F10" s="678"/>
      <c r="G10" s="678"/>
      <c r="H10" s="19"/>
      <c r="I10" s="1518" t="s">
        <v>1234</v>
      </c>
      <c r="J10" s="1518" t="s">
        <v>1305</v>
      </c>
      <c r="K10" s="1518" t="s">
        <v>1236</v>
      </c>
      <c r="L10" s="1504" t="s">
        <v>223</v>
      </c>
      <c r="M10" s="1347"/>
      <c r="N10" s="1302"/>
      <c r="O10" s="19"/>
      <c r="P10" s="19"/>
      <c r="Q10" s="19"/>
      <c r="R10" s="19"/>
      <c r="S10" s="19"/>
      <c r="T10" s="19"/>
      <c r="U10" s="19"/>
      <c r="V10" s="19"/>
      <c r="W10" s="19"/>
      <c r="X10" s="19"/>
      <c r="Y10" s="19"/>
      <c r="Z10" s="19"/>
    </row>
    <row r="11" spans="1:26" ht="16.5" customHeight="1">
      <c r="A11" s="722" t="s">
        <v>52</v>
      </c>
      <c r="B11" s="723" t="s">
        <v>251</v>
      </c>
      <c r="C11" s="722" t="s">
        <v>252</v>
      </c>
      <c r="D11" s="723" t="str">
        <f>'2.IDENTITAS'!$G$15</f>
        <v>Suyono</v>
      </c>
      <c r="E11" s="678"/>
      <c r="F11" s="678"/>
      <c r="G11" s="678"/>
      <c r="H11" s="19"/>
      <c r="I11" s="1304"/>
      <c r="J11" s="1304"/>
      <c r="K11" s="1304"/>
      <c r="L11" s="690" t="s">
        <v>224</v>
      </c>
      <c r="M11" s="690" t="s">
        <v>225</v>
      </c>
      <c r="N11" s="690" t="s">
        <v>227</v>
      </c>
      <c r="O11" s="19"/>
      <c r="P11" s="19"/>
      <c r="Q11" s="19"/>
      <c r="R11" s="19"/>
      <c r="S11" s="19"/>
      <c r="T11" s="19"/>
      <c r="U11" s="19"/>
      <c r="V11" s="19"/>
      <c r="W11" s="19"/>
      <c r="X11" s="19"/>
      <c r="Y11" s="19"/>
      <c r="Z11" s="19"/>
    </row>
    <row r="12" spans="1:26" ht="15.75" customHeight="1">
      <c r="A12" s="722" t="s">
        <v>514</v>
      </c>
      <c r="B12" s="723" t="s">
        <v>1306</v>
      </c>
      <c r="C12" s="722" t="s">
        <v>252</v>
      </c>
      <c r="D12" s="725" t="str">
        <f>'2.IDENTITAS'!$G$26</f>
        <v>Sejarah</v>
      </c>
      <c r="E12" s="678"/>
      <c r="F12" s="678"/>
      <c r="G12" s="678"/>
      <c r="H12" s="19"/>
      <c r="I12" s="690">
        <v>1</v>
      </c>
      <c r="J12" s="691" t="s">
        <v>228</v>
      </c>
      <c r="K12" s="690" t="s">
        <v>1307</v>
      </c>
      <c r="L12" s="690" t="s">
        <v>230</v>
      </c>
      <c r="M12" s="690">
        <v>3</v>
      </c>
      <c r="N12" s="726" t="s">
        <v>231</v>
      </c>
      <c r="O12" s="19"/>
      <c r="P12" s="19"/>
      <c r="Q12" s="19"/>
      <c r="R12" s="19"/>
      <c r="S12" s="19"/>
      <c r="T12" s="19"/>
      <c r="U12" s="19"/>
      <c r="V12" s="19"/>
      <c r="W12" s="19"/>
      <c r="X12" s="19"/>
      <c r="Y12" s="19"/>
      <c r="Z12" s="19"/>
    </row>
    <row r="13" spans="1:26" ht="16.5" customHeight="1">
      <c r="A13" s="722" t="s">
        <v>629</v>
      </c>
      <c r="B13" s="723" t="s">
        <v>1239</v>
      </c>
      <c r="C13" s="722" t="s">
        <v>252</v>
      </c>
      <c r="D13" s="725" t="str">
        <f>'2.IDENTITAS'!$G$41</f>
        <v>30 Desember 2023</v>
      </c>
      <c r="E13" s="678"/>
      <c r="F13" s="678"/>
      <c r="G13" s="678"/>
      <c r="H13" s="19"/>
      <c r="I13" s="690"/>
      <c r="J13" s="691"/>
      <c r="K13" s="690" t="s">
        <v>1308</v>
      </c>
      <c r="L13" s="690">
        <v>5</v>
      </c>
      <c r="M13" s="690">
        <v>3</v>
      </c>
      <c r="N13" s="726" t="s">
        <v>231</v>
      </c>
      <c r="O13" s="19"/>
      <c r="P13" s="19"/>
      <c r="Q13" s="19"/>
      <c r="R13" s="19"/>
      <c r="S13" s="19"/>
      <c r="T13" s="19"/>
      <c r="U13" s="19"/>
      <c r="V13" s="19"/>
      <c r="W13" s="19"/>
      <c r="X13" s="19"/>
      <c r="Y13" s="19"/>
      <c r="Z13" s="19"/>
    </row>
    <row r="14" spans="1:26" ht="13.5" customHeight="1">
      <c r="A14" s="720" t="s">
        <v>7</v>
      </c>
      <c r="B14" s="727" t="s">
        <v>1241</v>
      </c>
      <c r="C14" s="722"/>
      <c r="D14" s="723"/>
      <c r="E14" s="678"/>
      <c r="F14" s="678"/>
      <c r="G14" s="678"/>
      <c r="H14" s="19"/>
      <c r="I14" s="690">
        <v>2</v>
      </c>
      <c r="J14" s="691" t="s">
        <v>233</v>
      </c>
      <c r="K14" s="690" t="s">
        <v>1309</v>
      </c>
      <c r="L14" s="690">
        <v>5</v>
      </c>
      <c r="M14" s="690">
        <v>3</v>
      </c>
      <c r="N14" s="726" t="s">
        <v>231</v>
      </c>
      <c r="O14" s="19"/>
      <c r="P14" s="19"/>
      <c r="Q14" s="19"/>
      <c r="R14" s="19"/>
      <c r="S14" s="19"/>
      <c r="T14" s="19"/>
      <c r="U14" s="19"/>
      <c r="V14" s="19"/>
      <c r="W14" s="19"/>
      <c r="X14" s="19"/>
      <c r="Y14" s="19"/>
      <c r="Z14" s="19"/>
    </row>
    <row r="15" spans="1:26" ht="48" customHeight="1">
      <c r="A15" s="722"/>
      <c r="B15" s="1512" t="s">
        <v>1310</v>
      </c>
      <c r="C15" s="1289"/>
      <c r="D15" s="1289"/>
      <c r="E15" s="1289"/>
      <c r="F15" s="1289"/>
      <c r="G15" s="1289"/>
      <c r="H15" s="19"/>
      <c r="I15" s="690">
        <v>3</v>
      </c>
      <c r="J15" s="691" t="s">
        <v>238</v>
      </c>
      <c r="K15" s="690" t="s">
        <v>239</v>
      </c>
      <c r="L15" s="690" t="s">
        <v>230</v>
      </c>
      <c r="M15" s="690">
        <v>5</v>
      </c>
      <c r="N15" s="726">
        <v>1</v>
      </c>
      <c r="O15" s="19"/>
      <c r="P15" s="19"/>
      <c r="Q15" s="19"/>
      <c r="R15" s="19"/>
      <c r="S15" s="19"/>
      <c r="T15" s="19"/>
      <c r="U15" s="19"/>
      <c r="V15" s="19"/>
      <c r="W15" s="19"/>
      <c r="X15" s="19"/>
      <c r="Y15" s="19"/>
      <c r="Z15" s="19"/>
    </row>
    <row r="16" spans="1:26" ht="12.75" customHeight="1">
      <c r="A16" s="722" t="s">
        <v>10</v>
      </c>
      <c r="B16" s="727" t="s">
        <v>1245</v>
      </c>
      <c r="C16" s="722"/>
      <c r="D16" s="723"/>
      <c r="E16" s="678"/>
      <c r="F16" s="678"/>
      <c r="G16" s="678"/>
      <c r="H16" s="19"/>
      <c r="I16" s="690">
        <v>4</v>
      </c>
      <c r="J16" s="728" t="s">
        <v>1311</v>
      </c>
      <c r="K16" s="690" t="s">
        <v>244</v>
      </c>
      <c r="L16" s="690" t="s">
        <v>230</v>
      </c>
      <c r="M16" s="690" t="s">
        <v>248</v>
      </c>
      <c r="N16" s="729" t="s">
        <v>246</v>
      </c>
      <c r="O16" s="19"/>
      <c r="P16" s="19"/>
      <c r="Q16" s="19"/>
      <c r="R16" s="19"/>
      <c r="S16" s="19"/>
      <c r="T16" s="19"/>
      <c r="U16" s="19"/>
      <c r="V16" s="19"/>
      <c r="W16" s="19"/>
      <c r="X16" s="19"/>
      <c r="Y16" s="19"/>
      <c r="Z16" s="19"/>
    </row>
    <row r="17" spans="1:26" ht="15.75" customHeight="1">
      <c r="A17" s="722">
        <v>1</v>
      </c>
      <c r="B17" s="1354" t="s">
        <v>1247</v>
      </c>
      <c r="C17" s="1289"/>
      <c r="D17" s="1289"/>
      <c r="E17" s="1289"/>
      <c r="F17" s="1289"/>
      <c r="G17" s="1289"/>
      <c r="H17" s="19"/>
      <c r="I17" s="19"/>
      <c r="J17" s="19"/>
      <c r="K17" s="19"/>
      <c r="L17" s="19"/>
      <c r="M17" s="19"/>
      <c r="N17" s="19"/>
      <c r="O17" s="19"/>
      <c r="P17" s="19"/>
      <c r="Q17" s="19"/>
      <c r="R17" s="19"/>
      <c r="S17" s="19"/>
      <c r="T17" s="19"/>
      <c r="U17" s="19"/>
      <c r="V17" s="19"/>
      <c r="W17" s="19"/>
      <c r="X17" s="19"/>
      <c r="Y17" s="19"/>
      <c r="Z17" s="19"/>
    </row>
    <row r="18" spans="1:26" ht="15.75" customHeight="1">
      <c r="A18" s="722">
        <v>2</v>
      </c>
      <c r="B18" s="1354" t="s">
        <v>1248</v>
      </c>
      <c r="C18" s="1289"/>
      <c r="D18" s="1289"/>
      <c r="E18" s="1289"/>
      <c r="F18" s="1289"/>
      <c r="G18" s="1289"/>
      <c r="H18" s="19"/>
      <c r="I18" s="19"/>
      <c r="J18" s="19"/>
      <c r="K18" s="19"/>
      <c r="L18" s="19"/>
      <c r="M18" s="19"/>
      <c r="N18" s="19"/>
      <c r="O18" s="19"/>
      <c r="P18" s="19"/>
      <c r="Q18" s="19"/>
      <c r="R18" s="19"/>
      <c r="S18" s="19"/>
      <c r="T18" s="19"/>
      <c r="U18" s="19"/>
      <c r="V18" s="19"/>
      <c r="W18" s="19"/>
      <c r="X18" s="19"/>
      <c r="Y18" s="19"/>
      <c r="Z18" s="19"/>
    </row>
    <row r="19" spans="1:26" ht="26.25" customHeight="1">
      <c r="A19" s="722">
        <v>3</v>
      </c>
      <c r="B19" s="1512" t="s">
        <v>1249</v>
      </c>
      <c r="C19" s="1289"/>
      <c r="D19" s="1289"/>
      <c r="E19" s="1289"/>
      <c r="F19" s="1289"/>
      <c r="G19" s="1289"/>
      <c r="H19" s="730"/>
      <c r="I19" s="19"/>
      <c r="J19" s="19"/>
      <c r="K19" s="19"/>
      <c r="L19" s="19"/>
      <c r="M19" s="19"/>
      <c r="N19" s="19"/>
      <c r="O19" s="19"/>
      <c r="P19" s="19"/>
      <c r="Q19" s="19"/>
      <c r="R19" s="19"/>
      <c r="S19" s="19"/>
      <c r="T19" s="19"/>
      <c r="U19" s="19"/>
      <c r="V19" s="19"/>
      <c r="W19" s="19"/>
      <c r="X19" s="19"/>
      <c r="Y19" s="19"/>
      <c r="Z19" s="19"/>
    </row>
    <row r="20" spans="1:26" ht="15.75" customHeight="1">
      <c r="A20" s="722"/>
      <c r="B20" s="1513" t="s">
        <v>1312</v>
      </c>
      <c r="C20" s="1289"/>
      <c r="D20" s="1289"/>
      <c r="E20" s="1289"/>
      <c r="F20" s="1289"/>
      <c r="G20" s="1289"/>
      <c r="H20" s="19"/>
      <c r="I20" s="19"/>
      <c r="J20" s="19"/>
      <c r="K20" s="19"/>
      <c r="L20" s="19"/>
      <c r="M20" s="19"/>
      <c r="N20" s="19"/>
      <c r="O20" s="19"/>
      <c r="P20" s="19"/>
      <c r="Q20" s="19"/>
      <c r="R20" s="19"/>
      <c r="S20" s="19"/>
      <c r="T20" s="19"/>
      <c r="U20" s="19"/>
      <c r="V20" s="19"/>
      <c r="W20" s="19"/>
      <c r="X20" s="19"/>
      <c r="Y20" s="19"/>
      <c r="Z20" s="19"/>
    </row>
    <row r="21" spans="1:26" ht="15.75" customHeight="1">
      <c r="A21" s="722"/>
      <c r="B21" s="1354" t="s">
        <v>1251</v>
      </c>
      <c r="C21" s="1289"/>
      <c r="D21" s="1289"/>
      <c r="E21" s="678"/>
      <c r="F21" s="678"/>
      <c r="G21" s="678"/>
      <c r="H21" s="19"/>
      <c r="I21" s="19"/>
      <c r="J21" s="19"/>
      <c r="K21" s="19"/>
      <c r="L21" s="19"/>
      <c r="M21" s="19"/>
      <c r="N21" s="19"/>
      <c r="O21" s="19"/>
      <c r="P21" s="19"/>
      <c r="Q21" s="19"/>
      <c r="R21" s="19"/>
      <c r="S21" s="19"/>
      <c r="T21" s="19"/>
      <c r="U21" s="19"/>
      <c r="V21" s="19"/>
      <c r="W21" s="19"/>
      <c r="X21" s="19"/>
      <c r="Y21" s="19"/>
      <c r="Z21" s="19"/>
    </row>
    <row r="22" spans="1:26" ht="15.75" customHeight="1">
      <c r="A22" s="722"/>
      <c r="B22" s="19" t="s">
        <v>1252</v>
      </c>
      <c r="C22" s="722"/>
      <c r="D22" s="723"/>
      <c r="E22" s="678"/>
      <c r="F22" s="678"/>
      <c r="G22" s="678"/>
      <c r="H22" s="19"/>
      <c r="I22" s="19"/>
      <c r="J22" s="19"/>
      <c r="K22" s="19"/>
      <c r="L22" s="19"/>
      <c r="M22" s="19"/>
      <c r="N22" s="19"/>
      <c r="O22" s="19"/>
      <c r="P22" s="19"/>
      <c r="Q22" s="19"/>
      <c r="R22" s="19"/>
      <c r="S22" s="19"/>
      <c r="T22" s="19"/>
      <c r="U22" s="19"/>
      <c r="V22" s="19"/>
      <c r="W22" s="19"/>
      <c r="X22" s="19"/>
      <c r="Y22" s="19"/>
      <c r="Z22" s="19"/>
    </row>
    <row r="23" spans="1:26" ht="11.25" customHeight="1">
      <c r="A23" s="722"/>
      <c r="B23" s="19"/>
      <c r="C23" s="722"/>
      <c r="D23" s="723"/>
      <c r="E23" s="678"/>
      <c r="F23" s="678"/>
      <c r="G23" s="678"/>
      <c r="H23" s="19"/>
      <c r="I23" s="19"/>
      <c r="J23" s="19"/>
      <c r="K23" s="19"/>
      <c r="L23" s="19"/>
      <c r="M23" s="19"/>
      <c r="N23" s="19"/>
      <c r="O23" s="19"/>
      <c r="P23" s="19"/>
      <c r="Q23" s="19"/>
      <c r="R23" s="19"/>
      <c r="S23" s="19"/>
      <c r="T23" s="19"/>
      <c r="U23" s="19"/>
      <c r="V23" s="19"/>
      <c r="W23" s="19"/>
      <c r="X23" s="19"/>
      <c r="Y23" s="19"/>
      <c r="Z23" s="19"/>
    </row>
    <row r="24" spans="1:26" ht="15.75" customHeight="1">
      <c r="A24" s="1514" t="s">
        <v>254</v>
      </c>
      <c r="B24" s="1514" t="s">
        <v>1253</v>
      </c>
      <c r="C24" s="1515" t="s">
        <v>1254</v>
      </c>
      <c r="D24" s="1360"/>
      <c r="E24" s="1502" t="s">
        <v>1255</v>
      </c>
      <c r="F24" s="1347"/>
      <c r="G24" s="1302"/>
      <c r="H24" s="19"/>
      <c r="I24" s="19"/>
      <c r="J24" s="19"/>
      <c r="K24" s="19"/>
      <c r="L24" s="19"/>
      <c r="M24" s="19"/>
      <c r="N24" s="19"/>
      <c r="O24" s="19"/>
      <c r="P24" s="19"/>
      <c r="Q24" s="19"/>
      <c r="R24" s="19"/>
      <c r="S24" s="19"/>
      <c r="T24" s="19"/>
      <c r="U24" s="19"/>
      <c r="V24" s="19"/>
      <c r="W24" s="19"/>
      <c r="X24" s="19"/>
      <c r="Y24" s="19"/>
      <c r="Z24" s="19"/>
    </row>
    <row r="25" spans="1:26" ht="15.75" customHeight="1">
      <c r="A25" s="1304"/>
      <c r="B25" s="1304"/>
      <c r="C25" s="1516"/>
      <c r="D25" s="1517"/>
      <c r="E25" s="704" t="s">
        <v>1256</v>
      </c>
      <c r="F25" s="704" t="s">
        <v>1257</v>
      </c>
      <c r="G25" s="704" t="s">
        <v>1258</v>
      </c>
      <c r="H25" s="19"/>
      <c r="I25" s="19"/>
      <c r="J25" s="19"/>
      <c r="K25" s="19"/>
      <c r="L25" s="19"/>
      <c r="M25" s="19"/>
      <c r="N25" s="19"/>
      <c r="O25" s="19"/>
      <c r="P25" s="19"/>
      <c r="Q25" s="19"/>
      <c r="R25" s="19"/>
      <c r="S25" s="19"/>
      <c r="T25" s="19"/>
      <c r="U25" s="19"/>
      <c r="V25" s="19"/>
      <c r="W25" s="19"/>
      <c r="X25" s="19"/>
      <c r="Y25" s="19"/>
      <c r="Z25" s="19"/>
    </row>
    <row r="26" spans="1:26" ht="32.25" customHeight="1">
      <c r="A26" s="1508">
        <v>1</v>
      </c>
      <c r="B26" s="1509" t="s">
        <v>1313</v>
      </c>
      <c r="C26" s="707">
        <v>1</v>
      </c>
      <c r="D26" s="731" t="s">
        <v>1314</v>
      </c>
      <c r="E26" s="135"/>
      <c r="F26" s="135"/>
      <c r="G26" s="135"/>
      <c r="H26" s="19"/>
      <c r="I26" s="19"/>
      <c r="J26" s="19"/>
      <c r="K26" s="19"/>
      <c r="L26" s="19"/>
      <c r="M26" s="19"/>
      <c r="N26" s="19"/>
      <c r="O26" s="19"/>
      <c r="P26" s="19"/>
      <c r="Q26" s="19"/>
      <c r="R26" s="19"/>
      <c r="S26" s="19"/>
      <c r="T26" s="19"/>
      <c r="U26" s="19"/>
      <c r="V26" s="19"/>
      <c r="W26" s="19"/>
      <c r="X26" s="19"/>
      <c r="Y26" s="19"/>
      <c r="Z26" s="19"/>
    </row>
    <row r="27" spans="1:26" ht="32.25" customHeight="1">
      <c r="A27" s="1341"/>
      <c r="B27" s="1341"/>
      <c r="C27" s="707">
        <v>2</v>
      </c>
      <c r="D27" s="731" t="s">
        <v>1315</v>
      </c>
      <c r="E27" s="135"/>
      <c r="F27" s="135"/>
      <c r="G27" s="135"/>
      <c r="H27" s="19"/>
      <c r="I27" s="19"/>
      <c r="J27" s="19"/>
      <c r="K27" s="19"/>
      <c r="L27" s="19"/>
      <c r="M27" s="19"/>
      <c r="N27" s="19"/>
      <c r="O27" s="19"/>
      <c r="P27" s="19"/>
      <c r="Q27" s="19"/>
      <c r="R27" s="19"/>
      <c r="S27" s="19"/>
      <c r="T27" s="19"/>
      <c r="U27" s="19"/>
      <c r="V27" s="19"/>
      <c r="W27" s="19"/>
      <c r="X27" s="19"/>
      <c r="Y27" s="19"/>
      <c r="Z27" s="19"/>
    </row>
    <row r="28" spans="1:26" ht="32.25" customHeight="1">
      <c r="A28" s="1341"/>
      <c r="B28" s="1341"/>
      <c r="C28" s="707">
        <v>3</v>
      </c>
      <c r="D28" s="731" t="s">
        <v>1316</v>
      </c>
      <c r="E28" s="135"/>
      <c r="F28" s="135"/>
      <c r="G28" s="135"/>
      <c r="H28" s="19"/>
      <c r="I28" s="19"/>
      <c r="J28" s="19"/>
      <c r="K28" s="19"/>
      <c r="L28" s="19"/>
      <c r="M28" s="19"/>
      <c r="N28" s="19"/>
      <c r="O28" s="19"/>
      <c r="P28" s="19"/>
      <c r="Q28" s="19"/>
      <c r="R28" s="19"/>
      <c r="S28" s="19"/>
      <c r="T28" s="19"/>
      <c r="U28" s="19"/>
      <c r="V28" s="19"/>
      <c r="W28" s="19"/>
      <c r="X28" s="19"/>
      <c r="Y28" s="19"/>
      <c r="Z28" s="19"/>
    </row>
    <row r="29" spans="1:26" ht="18" customHeight="1">
      <c r="A29" s="1341"/>
      <c r="B29" s="1341"/>
      <c r="C29" s="707">
        <v>4</v>
      </c>
      <c r="D29" s="731" t="s">
        <v>1317</v>
      </c>
      <c r="E29" s="135"/>
      <c r="F29" s="135"/>
      <c r="G29" s="135"/>
      <c r="H29" s="19"/>
      <c r="I29" s="19"/>
      <c r="J29" s="19"/>
      <c r="K29" s="19"/>
      <c r="L29" s="19"/>
      <c r="M29" s="19"/>
      <c r="N29" s="19"/>
      <c r="O29" s="19"/>
      <c r="P29" s="19"/>
      <c r="Q29" s="19"/>
      <c r="R29" s="19"/>
      <c r="S29" s="19"/>
      <c r="T29" s="19"/>
      <c r="U29" s="19"/>
      <c r="V29" s="19"/>
      <c r="W29" s="19"/>
      <c r="X29" s="19"/>
      <c r="Y29" s="19"/>
      <c r="Z29" s="19"/>
    </row>
    <row r="30" spans="1:26" ht="15.75" customHeight="1">
      <c r="A30" s="1341"/>
      <c r="B30" s="1341"/>
      <c r="C30" s="707">
        <v>5</v>
      </c>
      <c r="D30" s="731" t="s">
        <v>1318</v>
      </c>
      <c r="E30" s="135"/>
      <c r="F30" s="135"/>
      <c r="G30" s="135"/>
      <c r="H30" s="19"/>
      <c r="I30" s="19"/>
      <c r="J30" s="19"/>
      <c r="K30" s="19"/>
      <c r="L30" s="19"/>
      <c r="M30" s="19"/>
      <c r="N30" s="19"/>
      <c r="O30" s="19"/>
      <c r="P30" s="19"/>
      <c r="Q30" s="19"/>
      <c r="R30" s="19"/>
      <c r="S30" s="19"/>
      <c r="T30" s="19"/>
      <c r="U30" s="19"/>
      <c r="V30" s="19"/>
      <c r="W30" s="19"/>
      <c r="X30" s="19"/>
      <c r="Y30" s="19"/>
      <c r="Z30" s="19"/>
    </row>
    <row r="31" spans="1:26" ht="32.25" customHeight="1">
      <c r="A31" s="1304"/>
      <c r="B31" s="1304"/>
      <c r="C31" s="707">
        <v>6</v>
      </c>
      <c r="D31" s="731" t="s">
        <v>1319</v>
      </c>
      <c r="E31" s="135"/>
      <c r="F31" s="135"/>
      <c r="G31" s="135"/>
      <c r="H31" s="19"/>
      <c r="I31" s="19"/>
      <c r="J31" s="19"/>
      <c r="K31" s="19"/>
      <c r="L31" s="19"/>
      <c r="M31" s="19"/>
      <c r="N31" s="19"/>
      <c r="O31" s="19"/>
      <c r="P31" s="19"/>
      <c r="Q31" s="19"/>
      <c r="R31" s="19"/>
      <c r="S31" s="19"/>
      <c r="T31" s="19"/>
      <c r="U31" s="19"/>
      <c r="V31" s="19"/>
      <c r="W31" s="19"/>
      <c r="X31" s="19"/>
      <c r="Y31" s="19"/>
      <c r="Z31" s="19"/>
    </row>
    <row r="32" spans="1:26" ht="30.75" customHeight="1">
      <c r="A32" s="1508">
        <v>2</v>
      </c>
      <c r="B32" s="1509" t="s">
        <v>1320</v>
      </c>
      <c r="C32" s="707">
        <v>1</v>
      </c>
      <c r="D32" s="731" t="s">
        <v>1321</v>
      </c>
      <c r="E32" s="135"/>
      <c r="F32" s="135"/>
      <c r="G32" s="135"/>
      <c r="H32" s="19"/>
      <c r="I32" s="19"/>
      <c r="J32" s="19"/>
      <c r="K32" s="19"/>
      <c r="L32" s="19"/>
      <c r="M32" s="19"/>
      <c r="N32" s="19"/>
      <c r="O32" s="19"/>
      <c r="P32" s="19"/>
      <c r="Q32" s="19"/>
      <c r="R32" s="19"/>
      <c r="S32" s="19"/>
      <c r="T32" s="19"/>
      <c r="U32" s="19"/>
      <c r="V32" s="19"/>
      <c r="W32" s="19"/>
      <c r="X32" s="19"/>
      <c r="Y32" s="19"/>
      <c r="Z32" s="19"/>
    </row>
    <row r="33" spans="1:26" ht="30.75" customHeight="1">
      <c r="A33" s="1341"/>
      <c r="B33" s="1341"/>
      <c r="C33" s="707">
        <v>2</v>
      </c>
      <c r="D33" s="731" t="s">
        <v>1322</v>
      </c>
      <c r="E33" s="135"/>
      <c r="F33" s="135"/>
      <c r="G33" s="135"/>
      <c r="H33" s="19"/>
      <c r="I33" s="19"/>
      <c r="J33" s="19"/>
      <c r="K33" s="19"/>
      <c r="L33" s="19"/>
      <c r="M33" s="19"/>
      <c r="N33" s="19"/>
      <c r="O33" s="19"/>
      <c r="P33" s="19"/>
      <c r="Q33" s="19"/>
      <c r="R33" s="19"/>
      <c r="S33" s="19"/>
      <c r="T33" s="19"/>
      <c r="U33" s="19"/>
      <c r="V33" s="19"/>
      <c r="W33" s="19"/>
      <c r="X33" s="19"/>
      <c r="Y33" s="19"/>
      <c r="Z33" s="19"/>
    </row>
    <row r="34" spans="1:26" ht="30.75" customHeight="1">
      <c r="A34" s="1341"/>
      <c r="B34" s="1341"/>
      <c r="C34" s="707">
        <v>3</v>
      </c>
      <c r="D34" s="731" t="s">
        <v>1323</v>
      </c>
      <c r="E34" s="135"/>
      <c r="F34" s="135"/>
      <c r="G34" s="135"/>
      <c r="H34" s="19"/>
      <c r="I34" s="19"/>
      <c r="J34" s="19"/>
      <c r="K34" s="19"/>
      <c r="L34" s="19"/>
      <c r="M34" s="19"/>
      <c r="N34" s="19"/>
      <c r="O34" s="19"/>
      <c r="P34" s="19"/>
      <c r="Q34" s="19"/>
      <c r="R34" s="19"/>
      <c r="S34" s="19"/>
      <c r="T34" s="19"/>
      <c r="U34" s="19"/>
      <c r="V34" s="19"/>
      <c r="W34" s="19"/>
      <c r="X34" s="19"/>
      <c r="Y34" s="19"/>
      <c r="Z34" s="19"/>
    </row>
    <row r="35" spans="1:26" ht="46.5" customHeight="1">
      <c r="A35" s="1341"/>
      <c r="B35" s="1341"/>
      <c r="C35" s="707">
        <v>4</v>
      </c>
      <c r="D35" s="731" t="s">
        <v>1324</v>
      </c>
      <c r="E35" s="135"/>
      <c r="F35" s="135"/>
      <c r="G35" s="135"/>
      <c r="H35" s="19"/>
      <c r="I35" s="19"/>
      <c r="J35" s="19"/>
      <c r="K35" s="19"/>
      <c r="L35" s="19"/>
      <c r="M35" s="19"/>
      <c r="N35" s="19"/>
      <c r="O35" s="19"/>
      <c r="P35" s="19"/>
      <c r="Q35" s="19"/>
      <c r="R35" s="19"/>
      <c r="S35" s="19"/>
      <c r="T35" s="19"/>
      <c r="U35" s="19"/>
      <c r="V35" s="19"/>
      <c r="W35" s="19"/>
      <c r="X35" s="19"/>
      <c r="Y35" s="19"/>
      <c r="Z35" s="19"/>
    </row>
    <row r="36" spans="1:26" ht="32.25" customHeight="1">
      <c r="A36" s="1341"/>
      <c r="B36" s="1341"/>
      <c r="C36" s="707">
        <v>5</v>
      </c>
      <c r="D36" s="731" t="s">
        <v>1325</v>
      </c>
      <c r="E36" s="135"/>
      <c r="F36" s="135"/>
      <c r="G36" s="135"/>
      <c r="H36" s="19"/>
      <c r="I36" s="19"/>
      <c r="J36" s="19"/>
      <c r="K36" s="19"/>
      <c r="L36" s="19"/>
      <c r="M36" s="19"/>
      <c r="N36" s="19"/>
      <c r="O36" s="19"/>
      <c r="P36" s="19"/>
      <c r="Q36" s="19"/>
      <c r="R36" s="19"/>
      <c r="S36" s="19"/>
      <c r="T36" s="19"/>
      <c r="U36" s="19"/>
      <c r="V36" s="19"/>
      <c r="W36" s="19"/>
      <c r="X36" s="19"/>
      <c r="Y36" s="19"/>
      <c r="Z36" s="19"/>
    </row>
    <row r="37" spans="1:26" ht="15.75" customHeight="1">
      <c r="A37" s="1341"/>
      <c r="B37" s="1341"/>
      <c r="C37" s="707">
        <v>6</v>
      </c>
      <c r="D37" s="731" t="s">
        <v>1326</v>
      </c>
      <c r="E37" s="135"/>
      <c r="F37" s="135"/>
      <c r="G37" s="135"/>
      <c r="H37" s="19"/>
      <c r="I37" s="19"/>
      <c r="J37" s="19"/>
      <c r="K37" s="19"/>
      <c r="L37" s="19"/>
      <c r="M37" s="19"/>
      <c r="N37" s="19"/>
      <c r="O37" s="19"/>
      <c r="P37" s="19"/>
      <c r="Q37" s="19"/>
      <c r="R37" s="19"/>
      <c r="S37" s="19"/>
      <c r="T37" s="19"/>
      <c r="U37" s="19"/>
      <c r="V37" s="19"/>
      <c r="W37" s="19"/>
      <c r="X37" s="19"/>
      <c r="Y37" s="19"/>
      <c r="Z37" s="19"/>
    </row>
    <row r="38" spans="1:26" ht="15.75" customHeight="1">
      <c r="A38" s="1341"/>
      <c r="B38" s="1341"/>
      <c r="C38" s="707">
        <v>7</v>
      </c>
      <c r="D38" s="731" t="s">
        <v>1327</v>
      </c>
      <c r="E38" s="135"/>
      <c r="F38" s="135"/>
      <c r="G38" s="135"/>
      <c r="H38" s="19"/>
      <c r="I38" s="19"/>
      <c r="J38" s="19"/>
      <c r="K38" s="19"/>
      <c r="L38" s="19"/>
      <c r="M38" s="19"/>
      <c r="N38" s="19"/>
      <c r="O38" s="19"/>
      <c r="P38" s="19"/>
      <c r="Q38" s="19"/>
      <c r="R38" s="19"/>
      <c r="S38" s="19"/>
      <c r="T38" s="19"/>
      <c r="U38" s="19"/>
      <c r="V38" s="19"/>
      <c r="W38" s="19"/>
      <c r="X38" s="19"/>
      <c r="Y38" s="19"/>
      <c r="Z38" s="19"/>
    </row>
    <row r="39" spans="1:26" ht="15.75" customHeight="1">
      <c r="A39" s="1341"/>
      <c r="B39" s="1341"/>
      <c r="C39" s="707">
        <v>8</v>
      </c>
      <c r="D39" s="731" t="s">
        <v>1328</v>
      </c>
      <c r="E39" s="135"/>
      <c r="F39" s="135"/>
      <c r="G39" s="135"/>
      <c r="H39" s="19"/>
      <c r="I39" s="19"/>
      <c r="J39" s="19"/>
      <c r="K39" s="19"/>
      <c r="L39" s="19"/>
      <c r="M39" s="19"/>
      <c r="N39" s="19"/>
      <c r="O39" s="19"/>
      <c r="P39" s="19"/>
      <c r="Q39" s="19"/>
      <c r="R39" s="19"/>
      <c r="S39" s="19"/>
      <c r="T39" s="19"/>
      <c r="U39" s="19"/>
      <c r="V39" s="19"/>
      <c r="W39" s="19"/>
      <c r="X39" s="19"/>
      <c r="Y39" s="19"/>
      <c r="Z39" s="19"/>
    </row>
    <row r="40" spans="1:26" ht="30.75" customHeight="1">
      <c r="A40" s="1341"/>
      <c r="B40" s="1341"/>
      <c r="C40" s="707">
        <v>9</v>
      </c>
      <c r="D40" s="731" t="s">
        <v>1329</v>
      </c>
      <c r="E40" s="135"/>
      <c r="F40" s="135"/>
      <c r="G40" s="135"/>
      <c r="H40" s="19"/>
      <c r="I40" s="19"/>
      <c r="J40" s="19"/>
      <c r="K40" s="19"/>
      <c r="L40" s="19"/>
      <c r="M40" s="19"/>
      <c r="N40" s="19"/>
      <c r="O40" s="19"/>
      <c r="P40" s="19"/>
      <c r="Q40" s="19"/>
      <c r="R40" s="19"/>
      <c r="S40" s="19"/>
      <c r="T40" s="19"/>
      <c r="U40" s="19"/>
      <c r="V40" s="19"/>
      <c r="W40" s="19"/>
      <c r="X40" s="19"/>
      <c r="Y40" s="19"/>
      <c r="Z40" s="19"/>
    </row>
    <row r="41" spans="1:26" ht="30" customHeight="1">
      <c r="A41" s="1341"/>
      <c r="B41" s="1341"/>
      <c r="C41" s="707">
        <v>10</v>
      </c>
      <c r="D41" s="731" t="s">
        <v>1330</v>
      </c>
      <c r="E41" s="135"/>
      <c r="F41" s="135"/>
      <c r="G41" s="135"/>
      <c r="H41" s="19"/>
      <c r="I41" s="19"/>
      <c r="J41" s="19"/>
      <c r="K41" s="19"/>
      <c r="L41" s="19"/>
      <c r="M41" s="19"/>
      <c r="N41" s="19"/>
      <c r="O41" s="19"/>
      <c r="P41" s="19"/>
      <c r="Q41" s="19"/>
      <c r="R41" s="19"/>
      <c r="S41" s="19"/>
      <c r="T41" s="19"/>
      <c r="U41" s="19"/>
      <c r="V41" s="19"/>
      <c r="W41" s="19"/>
      <c r="X41" s="19"/>
      <c r="Y41" s="19"/>
      <c r="Z41" s="19"/>
    </row>
    <row r="42" spans="1:26" ht="29.25" customHeight="1">
      <c r="A42" s="1341"/>
      <c r="B42" s="1341"/>
      <c r="C42" s="707">
        <v>11</v>
      </c>
      <c r="D42" s="731" t="s">
        <v>1331</v>
      </c>
      <c r="E42" s="135"/>
      <c r="F42" s="135"/>
      <c r="G42" s="135"/>
      <c r="H42" s="19"/>
      <c r="I42" s="19"/>
      <c r="J42" s="19"/>
      <c r="K42" s="19"/>
      <c r="L42" s="19"/>
      <c r="M42" s="19"/>
      <c r="N42" s="19"/>
      <c r="O42" s="19"/>
      <c r="P42" s="19"/>
      <c r="Q42" s="19"/>
      <c r="R42" s="19"/>
      <c r="S42" s="19"/>
      <c r="T42" s="19"/>
      <c r="U42" s="19"/>
      <c r="V42" s="19"/>
      <c r="W42" s="19"/>
      <c r="X42" s="19"/>
      <c r="Y42" s="19"/>
      <c r="Z42" s="19"/>
    </row>
    <row r="43" spans="1:26" ht="30.75" customHeight="1">
      <c r="A43" s="1341"/>
      <c r="B43" s="1341"/>
      <c r="C43" s="707">
        <v>12</v>
      </c>
      <c r="D43" s="731" t="s">
        <v>1332</v>
      </c>
      <c r="E43" s="135"/>
      <c r="F43" s="135"/>
      <c r="G43" s="135"/>
      <c r="H43" s="19"/>
      <c r="I43" s="19"/>
      <c r="J43" s="19"/>
      <c r="K43" s="19"/>
      <c r="L43" s="19"/>
      <c r="M43" s="19"/>
      <c r="N43" s="19"/>
      <c r="O43" s="19"/>
      <c r="P43" s="19"/>
      <c r="Q43" s="19"/>
      <c r="R43" s="19"/>
      <c r="S43" s="19"/>
      <c r="T43" s="19"/>
      <c r="U43" s="19"/>
      <c r="V43" s="19"/>
      <c r="W43" s="19"/>
      <c r="X43" s="19"/>
      <c r="Y43" s="19"/>
      <c r="Z43" s="19"/>
    </row>
    <row r="44" spans="1:26" ht="20.25" customHeight="1">
      <c r="A44" s="1341"/>
      <c r="B44" s="1341"/>
      <c r="C44" s="707">
        <v>13</v>
      </c>
      <c r="D44" s="731" t="s">
        <v>1333</v>
      </c>
      <c r="E44" s="135"/>
      <c r="F44" s="135"/>
      <c r="G44" s="135"/>
      <c r="H44" s="19"/>
      <c r="I44" s="19"/>
      <c r="J44" s="19"/>
      <c r="K44" s="19"/>
      <c r="L44" s="19"/>
      <c r="M44" s="19"/>
      <c r="N44" s="19"/>
      <c r="O44" s="19"/>
      <c r="P44" s="19"/>
      <c r="Q44" s="19"/>
      <c r="R44" s="19"/>
      <c r="S44" s="19"/>
      <c r="T44" s="19"/>
      <c r="U44" s="19"/>
      <c r="V44" s="19"/>
      <c r="W44" s="19"/>
      <c r="X44" s="19"/>
      <c r="Y44" s="19"/>
      <c r="Z44" s="19"/>
    </row>
    <row r="45" spans="1:26" ht="30" customHeight="1">
      <c r="A45" s="1304"/>
      <c r="B45" s="1304"/>
      <c r="C45" s="707">
        <v>14</v>
      </c>
      <c r="D45" s="731" t="s">
        <v>1334</v>
      </c>
      <c r="E45" s="135"/>
      <c r="F45" s="135"/>
      <c r="G45" s="135"/>
      <c r="H45" s="19"/>
      <c r="I45" s="19"/>
      <c r="J45" s="19"/>
      <c r="K45" s="19"/>
      <c r="L45" s="19"/>
      <c r="M45" s="19"/>
      <c r="N45" s="19"/>
      <c r="O45" s="19"/>
      <c r="P45" s="19"/>
      <c r="Q45" s="19"/>
      <c r="R45" s="19"/>
      <c r="S45" s="19"/>
      <c r="T45" s="19"/>
      <c r="U45" s="19"/>
      <c r="V45" s="19"/>
      <c r="W45" s="19"/>
      <c r="X45" s="19"/>
      <c r="Y45" s="19"/>
      <c r="Z45" s="19"/>
    </row>
    <row r="46" spans="1:26" ht="30" customHeight="1">
      <c r="A46" s="1508">
        <v>3</v>
      </c>
      <c r="B46" s="1509" t="s">
        <v>1335</v>
      </c>
      <c r="C46" s="707">
        <v>1</v>
      </c>
      <c r="D46" s="731" t="s">
        <v>1336</v>
      </c>
      <c r="E46" s="135"/>
      <c r="F46" s="135"/>
      <c r="G46" s="135"/>
      <c r="H46" s="19"/>
      <c r="I46" s="19"/>
      <c r="J46" s="19"/>
      <c r="K46" s="19"/>
      <c r="L46" s="19"/>
      <c r="M46" s="19"/>
      <c r="N46" s="19"/>
      <c r="O46" s="19"/>
      <c r="P46" s="19"/>
      <c r="Q46" s="19"/>
      <c r="R46" s="19"/>
      <c r="S46" s="19"/>
      <c r="T46" s="19"/>
      <c r="U46" s="19"/>
      <c r="V46" s="19"/>
      <c r="W46" s="19"/>
      <c r="X46" s="19"/>
      <c r="Y46" s="19"/>
      <c r="Z46" s="19"/>
    </row>
    <row r="47" spans="1:26" ht="31.5" customHeight="1">
      <c r="A47" s="1341"/>
      <c r="B47" s="1341"/>
      <c r="C47" s="707">
        <v>2</v>
      </c>
      <c r="D47" s="731" t="s">
        <v>1337</v>
      </c>
      <c r="E47" s="135"/>
      <c r="F47" s="135"/>
      <c r="G47" s="135"/>
      <c r="H47" s="19"/>
      <c r="I47" s="19"/>
      <c r="J47" s="19"/>
      <c r="K47" s="19"/>
      <c r="L47" s="19"/>
      <c r="M47" s="19"/>
      <c r="N47" s="19"/>
      <c r="O47" s="19"/>
      <c r="P47" s="19"/>
      <c r="Q47" s="19"/>
      <c r="R47" s="19"/>
      <c r="S47" s="19"/>
      <c r="T47" s="19"/>
      <c r="U47" s="19"/>
      <c r="V47" s="19"/>
      <c r="W47" s="19"/>
      <c r="X47" s="19"/>
      <c r="Y47" s="19"/>
      <c r="Z47" s="19"/>
    </row>
    <row r="48" spans="1:26" ht="30.75" customHeight="1">
      <c r="A48" s="1341"/>
      <c r="B48" s="1341"/>
      <c r="C48" s="707">
        <v>3</v>
      </c>
      <c r="D48" s="731" t="s">
        <v>1338</v>
      </c>
      <c r="E48" s="135"/>
      <c r="F48" s="135"/>
      <c r="G48" s="135"/>
      <c r="H48" s="19"/>
      <c r="I48" s="19"/>
      <c r="J48" s="19"/>
      <c r="K48" s="19"/>
      <c r="L48" s="19"/>
      <c r="M48" s="19"/>
      <c r="N48" s="19"/>
      <c r="O48" s="19"/>
      <c r="P48" s="19"/>
      <c r="Q48" s="19"/>
      <c r="R48" s="19"/>
      <c r="S48" s="19"/>
      <c r="T48" s="19"/>
      <c r="U48" s="19"/>
      <c r="V48" s="19"/>
      <c r="W48" s="19"/>
      <c r="X48" s="19"/>
      <c r="Y48" s="19"/>
      <c r="Z48" s="19"/>
    </row>
    <row r="49" spans="1:26" ht="18" customHeight="1">
      <c r="A49" s="1341"/>
      <c r="B49" s="1341"/>
      <c r="C49" s="707">
        <v>4</v>
      </c>
      <c r="D49" s="731" t="s">
        <v>1339</v>
      </c>
      <c r="E49" s="135"/>
      <c r="F49" s="135"/>
      <c r="G49" s="135"/>
      <c r="H49" s="19"/>
      <c r="I49" s="19"/>
      <c r="J49" s="19"/>
      <c r="K49" s="19"/>
      <c r="L49" s="19"/>
      <c r="M49" s="19"/>
      <c r="N49" s="19"/>
      <c r="O49" s="19"/>
      <c r="P49" s="19"/>
      <c r="Q49" s="19"/>
      <c r="R49" s="19"/>
      <c r="S49" s="19"/>
      <c r="T49" s="19"/>
      <c r="U49" s="19"/>
      <c r="V49" s="19"/>
      <c r="W49" s="19"/>
      <c r="X49" s="19"/>
      <c r="Y49" s="19"/>
      <c r="Z49" s="19"/>
    </row>
    <row r="50" spans="1:26" ht="30.75" customHeight="1">
      <c r="A50" s="1341"/>
      <c r="B50" s="1341"/>
      <c r="C50" s="707">
        <v>5</v>
      </c>
      <c r="D50" s="731" t="s">
        <v>1340</v>
      </c>
      <c r="E50" s="135"/>
      <c r="F50" s="135"/>
      <c r="G50" s="135"/>
      <c r="H50" s="19"/>
      <c r="I50" s="19"/>
      <c r="J50" s="19"/>
      <c r="K50" s="19"/>
      <c r="L50" s="19"/>
      <c r="M50" s="19"/>
      <c r="N50" s="19"/>
      <c r="O50" s="19"/>
      <c r="P50" s="19"/>
      <c r="Q50" s="19"/>
      <c r="R50" s="19"/>
      <c r="S50" s="19"/>
      <c r="T50" s="19"/>
      <c r="U50" s="19"/>
      <c r="V50" s="19"/>
      <c r="W50" s="19"/>
      <c r="X50" s="19"/>
      <c r="Y50" s="19"/>
      <c r="Z50" s="19"/>
    </row>
    <row r="51" spans="1:26" ht="19.5" customHeight="1">
      <c r="A51" s="1341"/>
      <c r="B51" s="1341"/>
      <c r="C51" s="707">
        <v>6</v>
      </c>
      <c r="D51" s="731" t="s">
        <v>1341</v>
      </c>
      <c r="E51" s="135"/>
      <c r="F51" s="135"/>
      <c r="G51" s="135"/>
      <c r="H51" s="19"/>
      <c r="I51" s="19"/>
      <c r="J51" s="19"/>
      <c r="K51" s="19"/>
      <c r="L51" s="19"/>
      <c r="M51" s="19"/>
      <c r="N51" s="19"/>
      <c r="O51" s="19"/>
      <c r="P51" s="19"/>
      <c r="Q51" s="19"/>
      <c r="R51" s="19"/>
      <c r="S51" s="19"/>
      <c r="T51" s="19"/>
      <c r="U51" s="19"/>
      <c r="V51" s="19"/>
      <c r="W51" s="19"/>
      <c r="X51" s="19"/>
      <c r="Y51" s="19"/>
      <c r="Z51" s="19"/>
    </row>
    <row r="52" spans="1:26" ht="18" customHeight="1">
      <c r="A52" s="1341"/>
      <c r="B52" s="1341"/>
      <c r="C52" s="707">
        <v>7</v>
      </c>
      <c r="D52" s="731" t="s">
        <v>1342</v>
      </c>
      <c r="E52" s="135"/>
      <c r="F52" s="135"/>
      <c r="G52" s="135"/>
      <c r="H52" s="19"/>
      <c r="I52" s="19"/>
      <c r="J52" s="19"/>
      <c r="K52" s="19"/>
      <c r="L52" s="19"/>
      <c r="M52" s="19"/>
      <c r="N52" s="19"/>
      <c r="O52" s="19"/>
      <c r="P52" s="19"/>
      <c r="Q52" s="19"/>
      <c r="R52" s="19"/>
      <c r="S52" s="19"/>
      <c r="T52" s="19"/>
      <c r="U52" s="19"/>
      <c r="V52" s="19"/>
      <c r="W52" s="19"/>
      <c r="X52" s="19"/>
      <c r="Y52" s="19"/>
      <c r="Z52" s="19"/>
    </row>
    <row r="53" spans="1:26" ht="18" customHeight="1">
      <c r="A53" s="1341"/>
      <c r="B53" s="1341"/>
      <c r="C53" s="707">
        <v>8</v>
      </c>
      <c r="D53" s="731" t="s">
        <v>1343</v>
      </c>
      <c r="E53" s="135"/>
      <c r="F53" s="135"/>
      <c r="G53" s="135"/>
      <c r="H53" s="19"/>
      <c r="I53" s="19"/>
      <c r="J53" s="19"/>
      <c r="K53" s="19"/>
      <c r="L53" s="19"/>
      <c r="M53" s="19"/>
      <c r="N53" s="19"/>
      <c r="O53" s="19"/>
      <c r="P53" s="19"/>
      <c r="Q53" s="19"/>
      <c r="R53" s="19"/>
      <c r="S53" s="19"/>
      <c r="T53" s="19"/>
      <c r="U53" s="19"/>
      <c r="V53" s="19"/>
      <c r="W53" s="19"/>
      <c r="X53" s="19"/>
      <c r="Y53" s="19"/>
      <c r="Z53" s="19"/>
    </row>
    <row r="54" spans="1:26" ht="18" customHeight="1">
      <c r="A54" s="1341"/>
      <c r="B54" s="1341"/>
      <c r="C54" s="707">
        <v>9</v>
      </c>
      <c r="D54" s="731" t="s">
        <v>1344</v>
      </c>
      <c r="E54" s="135"/>
      <c r="F54" s="135"/>
      <c r="G54" s="135"/>
      <c r="H54" s="19"/>
      <c r="I54" s="19"/>
      <c r="J54" s="19"/>
      <c r="K54" s="19"/>
      <c r="L54" s="19"/>
      <c r="M54" s="19"/>
      <c r="N54" s="19"/>
      <c r="O54" s="19"/>
      <c r="P54" s="19"/>
      <c r="Q54" s="19"/>
      <c r="R54" s="19"/>
      <c r="S54" s="19"/>
      <c r="T54" s="19"/>
      <c r="U54" s="19"/>
      <c r="V54" s="19"/>
      <c r="W54" s="19"/>
      <c r="X54" s="19"/>
      <c r="Y54" s="19"/>
      <c r="Z54" s="19"/>
    </row>
    <row r="55" spans="1:26" ht="18" customHeight="1">
      <c r="A55" s="1341"/>
      <c r="B55" s="1341"/>
      <c r="C55" s="707">
        <v>10</v>
      </c>
      <c r="D55" s="731" t="s">
        <v>1345</v>
      </c>
      <c r="E55" s="135"/>
      <c r="F55" s="135"/>
      <c r="G55" s="135"/>
      <c r="H55" s="19"/>
      <c r="I55" s="19"/>
      <c r="J55" s="19"/>
      <c r="K55" s="19"/>
      <c r="L55" s="19"/>
      <c r="M55" s="19"/>
      <c r="N55" s="19"/>
      <c r="O55" s="19"/>
      <c r="P55" s="19"/>
      <c r="Q55" s="19"/>
      <c r="R55" s="19"/>
      <c r="S55" s="19"/>
      <c r="T55" s="19"/>
      <c r="U55" s="19"/>
      <c r="V55" s="19"/>
      <c r="W55" s="19"/>
      <c r="X55" s="19"/>
      <c r="Y55" s="19"/>
      <c r="Z55" s="19"/>
    </row>
    <row r="56" spans="1:26" ht="18" customHeight="1">
      <c r="A56" s="1341"/>
      <c r="B56" s="1341"/>
      <c r="C56" s="707">
        <v>11</v>
      </c>
      <c r="D56" s="731" t="s">
        <v>1346</v>
      </c>
      <c r="E56" s="135"/>
      <c r="F56" s="135"/>
      <c r="G56" s="135"/>
      <c r="H56" s="19"/>
      <c r="I56" s="19"/>
      <c r="J56" s="19"/>
      <c r="K56" s="19"/>
      <c r="L56" s="19"/>
      <c r="M56" s="19"/>
      <c r="N56" s="19"/>
      <c r="O56" s="19"/>
      <c r="P56" s="19"/>
      <c r="Q56" s="19"/>
      <c r="R56" s="19"/>
      <c r="S56" s="19"/>
      <c r="T56" s="19"/>
      <c r="U56" s="19"/>
      <c r="V56" s="19"/>
      <c r="W56" s="19"/>
      <c r="X56" s="19"/>
      <c r="Y56" s="19"/>
      <c r="Z56" s="19"/>
    </row>
    <row r="57" spans="1:26" ht="33.75" customHeight="1">
      <c r="A57" s="1341"/>
      <c r="B57" s="1341"/>
      <c r="C57" s="707">
        <v>12</v>
      </c>
      <c r="D57" s="731" t="s">
        <v>1347</v>
      </c>
      <c r="E57" s="135"/>
      <c r="F57" s="135"/>
      <c r="G57" s="135"/>
      <c r="H57" s="19"/>
      <c r="I57" s="19"/>
      <c r="J57" s="19"/>
      <c r="K57" s="19"/>
      <c r="L57" s="19"/>
      <c r="M57" s="19"/>
      <c r="N57" s="19"/>
      <c r="O57" s="19"/>
      <c r="P57" s="19"/>
      <c r="Q57" s="19"/>
      <c r="R57" s="19"/>
      <c r="S57" s="19"/>
      <c r="T57" s="19"/>
      <c r="U57" s="19"/>
      <c r="V57" s="19"/>
      <c r="W57" s="19"/>
      <c r="X57" s="19"/>
      <c r="Y57" s="19"/>
      <c r="Z57" s="19"/>
    </row>
    <row r="58" spans="1:26" ht="33.75" customHeight="1">
      <c r="A58" s="1341"/>
      <c r="B58" s="1341"/>
      <c r="C58" s="707">
        <v>13</v>
      </c>
      <c r="D58" s="731" t="s">
        <v>1348</v>
      </c>
      <c r="E58" s="135"/>
      <c r="F58" s="135"/>
      <c r="G58" s="135"/>
      <c r="H58" s="19"/>
      <c r="I58" s="19"/>
      <c r="J58" s="19"/>
      <c r="K58" s="19"/>
      <c r="L58" s="19"/>
      <c r="M58" s="19"/>
      <c r="N58" s="19"/>
      <c r="O58" s="19"/>
      <c r="P58" s="19"/>
      <c r="Q58" s="19"/>
      <c r="R58" s="19"/>
      <c r="S58" s="19"/>
      <c r="T58" s="19"/>
      <c r="U58" s="19"/>
      <c r="V58" s="19"/>
      <c r="W58" s="19"/>
      <c r="X58" s="19"/>
      <c r="Y58" s="19"/>
      <c r="Z58" s="19"/>
    </row>
    <row r="59" spans="1:26" ht="33.75" customHeight="1">
      <c r="A59" s="1341"/>
      <c r="B59" s="1341"/>
      <c r="C59" s="707">
        <v>14</v>
      </c>
      <c r="D59" s="731" t="s">
        <v>1349</v>
      </c>
      <c r="E59" s="135"/>
      <c r="F59" s="135"/>
      <c r="G59" s="135"/>
      <c r="H59" s="19"/>
      <c r="I59" s="19"/>
      <c r="J59" s="19"/>
      <c r="K59" s="19"/>
      <c r="L59" s="19"/>
      <c r="M59" s="19"/>
      <c r="N59" s="19"/>
      <c r="O59" s="19"/>
      <c r="P59" s="19"/>
      <c r="Q59" s="19"/>
      <c r="R59" s="19"/>
      <c r="S59" s="19"/>
      <c r="T59" s="19"/>
      <c r="U59" s="19"/>
      <c r="V59" s="19"/>
      <c r="W59" s="19"/>
      <c r="X59" s="19"/>
      <c r="Y59" s="19"/>
      <c r="Z59" s="19"/>
    </row>
    <row r="60" spans="1:26" ht="33.75" customHeight="1">
      <c r="A60" s="1304"/>
      <c r="B60" s="1304"/>
      <c r="C60" s="707">
        <v>15</v>
      </c>
      <c r="D60" s="731" t="s">
        <v>1350</v>
      </c>
      <c r="E60" s="135"/>
      <c r="F60" s="135"/>
      <c r="G60" s="135"/>
      <c r="H60" s="19"/>
      <c r="I60" s="19"/>
      <c r="J60" s="19"/>
      <c r="K60" s="19"/>
      <c r="L60" s="19"/>
      <c r="M60" s="19"/>
      <c r="N60" s="19"/>
      <c r="O60" s="19"/>
      <c r="P60" s="19"/>
      <c r="Q60" s="19"/>
      <c r="R60" s="19"/>
      <c r="S60" s="19"/>
      <c r="T60" s="19"/>
      <c r="U60" s="19"/>
      <c r="V60" s="19"/>
      <c r="W60" s="19"/>
      <c r="X60" s="19"/>
      <c r="Y60" s="19"/>
      <c r="Z60" s="19"/>
    </row>
    <row r="61" spans="1:26" ht="33.75" customHeight="1">
      <c r="A61" s="1508">
        <v>4</v>
      </c>
      <c r="B61" s="1509" t="s">
        <v>1351</v>
      </c>
      <c r="C61" s="707">
        <v>1</v>
      </c>
      <c r="D61" s="731" t="s">
        <v>1352</v>
      </c>
      <c r="E61" s="135"/>
      <c r="F61" s="135"/>
      <c r="G61" s="135"/>
      <c r="H61" s="19"/>
      <c r="I61" s="19"/>
      <c r="J61" s="19"/>
      <c r="K61" s="19"/>
      <c r="L61" s="19"/>
      <c r="M61" s="19"/>
      <c r="N61" s="19"/>
      <c r="O61" s="19"/>
      <c r="P61" s="19"/>
      <c r="Q61" s="19"/>
      <c r="R61" s="19"/>
      <c r="S61" s="19"/>
      <c r="T61" s="19"/>
      <c r="U61" s="19"/>
      <c r="V61" s="19"/>
      <c r="W61" s="19"/>
      <c r="X61" s="19"/>
      <c r="Y61" s="19"/>
      <c r="Z61" s="19"/>
    </row>
    <row r="62" spans="1:26" ht="33.75" customHeight="1">
      <c r="A62" s="1341"/>
      <c r="B62" s="1341"/>
      <c r="C62" s="707">
        <v>2</v>
      </c>
      <c r="D62" s="731" t="s">
        <v>1353</v>
      </c>
      <c r="E62" s="135"/>
      <c r="F62" s="135"/>
      <c r="G62" s="135"/>
      <c r="H62" s="19"/>
      <c r="I62" s="19"/>
      <c r="J62" s="19"/>
      <c r="K62" s="19"/>
      <c r="L62" s="19"/>
      <c r="M62" s="19"/>
      <c r="N62" s="19"/>
      <c r="O62" s="19"/>
      <c r="P62" s="19"/>
      <c r="Q62" s="19"/>
      <c r="R62" s="19"/>
      <c r="S62" s="19"/>
      <c r="T62" s="19"/>
      <c r="U62" s="19"/>
      <c r="V62" s="19"/>
      <c r="W62" s="19"/>
      <c r="X62" s="19"/>
      <c r="Y62" s="19"/>
      <c r="Z62" s="19"/>
    </row>
    <row r="63" spans="1:26" ht="33.75" customHeight="1">
      <c r="A63" s="1341"/>
      <c r="B63" s="1341"/>
      <c r="C63" s="707">
        <v>3</v>
      </c>
      <c r="D63" s="731" t="s">
        <v>1354</v>
      </c>
      <c r="E63" s="135"/>
      <c r="F63" s="135"/>
      <c r="G63" s="135"/>
      <c r="H63" s="19"/>
      <c r="I63" s="19"/>
      <c r="J63" s="19"/>
      <c r="K63" s="19"/>
      <c r="L63" s="19"/>
      <c r="M63" s="19"/>
      <c r="N63" s="19"/>
      <c r="O63" s="19"/>
      <c r="P63" s="19"/>
      <c r="Q63" s="19"/>
      <c r="R63" s="19"/>
      <c r="S63" s="19"/>
      <c r="T63" s="19"/>
      <c r="U63" s="19"/>
      <c r="V63" s="19"/>
      <c r="W63" s="19"/>
      <c r="X63" s="19"/>
      <c r="Y63" s="19"/>
      <c r="Z63" s="19"/>
    </row>
    <row r="64" spans="1:26" ht="33.75" customHeight="1">
      <c r="A64" s="1341"/>
      <c r="B64" s="1341"/>
      <c r="C64" s="707">
        <v>4</v>
      </c>
      <c r="D64" s="731" t="s">
        <v>1355</v>
      </c>
      <c r="E64" s="135"/>
      <c r="F64" s="135"/>
      <c r="G64" s="135"/>
      <c r="H64" s="19"/>
      <c r="I64" s="19"/>
      <c r="J64" s="19"/>
      <c r="K64" s="19"/>
      <c r="L64" s="19"/>
      <c r="M64" s="19"/>
      <c r="N64" s="19"/>
      <c r="O64" s="19"/>
      <c r="P64" s="19"/>
      <c r="Q64" s="19"/>
      <c r="R64" s="19"/>
      <c r="S64" s="19"/>
      <c r="T64" s="19"/>
      <c r="U64" s="19"/>
      <c r="V64" s="19"/>
      <c r="W64" s="19"/>
      <c r="X64" s="19"/>
      <c r="Y64" s="19"/>
      <c r="Z64" s="19"/>
    </row>
    <row r="65" spans="1:26" ht="33.75" customHeight="1">
      <c r="A65" s="1341"/>
      <c r="B65" s="1341"/>
      <c r="C65" s="707">
        <v>5</v>
      </c>
      <c r="D65" s="731" t="s">
        <v>1356</v>
      </c>
      <c r="E65" s="135"/>
      <c r="F65" s="135"/>
      <c r="G65" s="135"/>
      <c r="H65" s="19"/>
      <c r="I65" s="19"/>
      <c r="J65" s="19"/>
      <c r="K65" s="19"/>
      <c r="L65" s="19"/>
      <c r="M65" s="19"/>
      <c r="N65" s="19"/>
      <c r="O65" s="19"/>
      <c r="P65" s="19"/>
      <c r="Q65" s="19"/>
      <c r="R65" s="19"/>
      <c r="S65" s="19"/>
      <c r="T65" s="19"/>
      <c r="U65" s="19"/>
      <c r="V65" s="19"/>
      <c r="W65" s="19"/>
      <c r="X65" s="19"/>
      <c r="Y65" s="19"/>
      <c r="Z65" s="19"/>
    </row>
    <row r="66" spans="1:26" ht="18" customHeight="1">
      <c r="A66" s="1341"/>
      <c r="B66" s="1341"/>
      <c r="C66" s="707">
        <v>6</v>
      </c>
      <c r="D66" s="731" t="s">
        <v>1357</v>
      </c>
      <c r="E66" s="135"/>
      <c r="F66" s="135"/>
      <c r="G66" s="135"/>
      <c r="H66" s="19"/>
      <c r="I66" s="19"/>
      <c r="J66" s="19"/>
      <c r="K66" s="19"/>
      <c r="L66" s="19"/>
      <c r="M66" s="19"/>
      <c r="N66" s="19"/>
      <c r="O66" s="19"/>
      <c r="P66" s="19"/>
      <c r="Q66" s="19"/>
      <c r="R66" s="19"/>
      <c r="S66" s="19"/>
      <c r="T66" s="19"/>
      <c r="U66" s="19"/>
      <c r="V66" s="19"/>
      <c r="W66" s="19"/>
      <c r="X66" s="19"/>
      <c r="Y66" s="19"/>
      <c r="Z66" s="19"/>
    </row>
    <row r="67" spans="1:26" ht="33.75" customHeight="1">
      <c r="A67" s="1304"/>
      <c r="B67" s="1304"/>
      <c r="C67" s="707">
        <v>7</v>
      </c>
      <c r="D67" s="731" t="s">
        <v>1358</v>
      </c>
      <c r="E67" s="135"/>
      <c r="F67" s="135"/>
      <c r="G67" s="135"/>
      <c r="H67" s="19"/>
      <c r="I67" s="19"/>
      <c r="J67" s="19"/>
      <c r="K67" s="19"/>
      <c r="L67" s="19"/>
      <c r="M67" s="19"/>
      <c r="N67" s="19"/>
      <c r="O67" s="19"/>
      <c r="P67" s="19"/>
      <c r="Q67" s="19"/>
      <c r="R67" s="19"/>
      <c r="S67" s="19"/>
      <c r="T67" s="19"/>
      <c r="U67" s="19"/>
      <c r="V67" s="19"/>
      <c r="W67" s="19"/>
      <c r="X67" s="19"/>
      <c r="Y67" s="19"/>
      <c r="Z67" s="19"/>
    </row>
    <row r="68" spans="1:26" ht="15.75" customHeight="1">
      <c r="A68" s="1510" t="s">
        <v>1293</v>
      </c>
      <c r="B68" s="1347"/>
      <c r="C68" s="1347"/>
      <c r="D68" s="1302"/>
      <c r="E68" s="1350"/>
      <c r="F68" s="1347"/>
      <c r="G68" s="1302"/>
      <c r="H68" s="19"/>
      <c r="I68" s="19"/>
      <c r="J68" s="19"/>
      <c r="K68" s="19"/>
      <c r="L68" s="19"/>
      <c r="M68" s="19"/>
      <c r="N68" s="19"/>
      <c r="O68" s="19"/>
      <c r="P68" s="19"/>
      <c r="Q68" s="19"/>
      <c r="R68" s="19"/>
      <c r="S68" s="19"/>
      <c r="T68" s="19"/>
      <c r="U68" s="19"/>
      <c r="V68" s="19"/>
      <c r="W68" s="19"/>
      <c r="X68" s="19"/>
      <c r="Y68" s="19"/>
      <c r="Z68" s="19"/>
    </row>
    <row r="69" spans="1:26" ht="15.75" customHeight="1">
      <c r="A69" s="1510" t="s">
        <v>1294</v>
      </c>
      <c r="B69" s="1347"/>
      <c r="C69" s="1347"/>
      <c r="D69" s="1302"/>
      <c r="E69" s="1350"/>
      <c r="F69" s="1347"/>
      <c r="G69" s="1302"/>
      <c r="H69" s="19"/>
      <c r="I69" s="19"/>
      <c r="J69" s="19"/>
      <c r="K69" s="19"/>
      <c r="L69" s="19"/>
      <c r="M69" s="19"/>
      <c r="N69" s="19"/>
      <c r="O69" s="19"/>
      <c r="P69" s="19"/>
      <c r="Q69" s="19"/>
      <c r="R69" s="19"/>
      <c r="S69" s="19"/>
      <c r="T69" s="19"/>
      <c r="U69" s="19"/>
      <c r="V69" s="19"/>
      <c r="W69" s="19"/>
      <c r="X69" s="19"/>
      <c r="Y69" s="19"/>
      <c r="Z69" s="19"/>
    </row>
    <row r="70" spans="1:26" ht="15.75" customHeight="1">
      <c r="A70" s="1510" t="s">
        <v>1295</v>
      </c>
      <c r="B70" s="1347"/>
      <c r="C70" s="1347"/>
      <c r="D70" s="1302"/>
      <c r="E70" s="1511"/>
      <c r="F70" s="1347"/>
      <c r="G70" s="1302"/>
      <c r="H70" s="19"/>
      <c r="I70" s="19"/>
      <c r="J70" s="19"/>
      <c r="K70" s="19"/>
      <c r="L70" s="19"/>
      <c r="M70" s="19"/>
      <c r="N70" s="19"/>
      <c r="O70" s="19"/>
      <c r="P70" s="19"/>
      <c r="Q70" s="19"/>
      <c r="R70" s="19"/>
      <c r="S70" s="19"/>
      <c r="T70" s="19"/>
      <c r="U70" s="19"/>
      <c r="V70" s="19"/>
      <c r="W70" s="19"/>
      <c r="X70" s="19"/>
      <c r="Y70" s="19"/>
      <c r="Z70" s="19"/>
    </row>
    <row r="71" spans="1:26" ht="15.75" customHeight="1">
      <c r="A71" s="1510" t="s">
        <v>1296</v>
      </c>
      <c r="B71" s="1347"/>
      <c r="C71" s="1347"/>
      <c r="D71" s="1302"/>
      <c r="E71" s="1350"/>
      <c r="F71" s="1347"/>
      <c r="G71" s="1302"/>
      <c r="H71" s="19"/>
      <c r="I71" s="19"/>
      <c r="J71" s="19"/>
      <c r="K71" s="19"/>
      <c r="L71" s="19"/>
      <c r="M71" s="19"/>
      <c r="N71" s="19"/>
      <c r="O71" s="19"/>
      <c r="P71" s="19"/>
      <c r="Q71" s="19"/>
      <c r="R71" s="19"/>
      <c r="S71" s="19"/>
      <c r="T71" s="19"/>
      <c r="U71" s="19"/>
      <c r="V71" s="19"/>
      <c r="W71" s="19"/>
      <c r="X71" s="19"/>
      <c r="Y71" s="19"/>
      <c r="Z71" s="19"/>
    </row>
    <row r="72" spans="1:26" ht="15.75" customHeight="1">
      <c r="A72" s="20"/>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20"/>
      <c r="B73" s="19"/>
      <c r="C73" s="19"/>
      <c r="D73" s="19"/>
      <c r="E73" s="19" t="s">
        <v>1359</v>
      </c>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20"/>
      <c r="B74" s="19"/>
      <c r="C74" s="19"/>
      <c r="D74" s="19"/>
      <c r="E74" s="19" t="s">
        <v>1360</v>
      </c>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20"/>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20"/>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20"/>
      <c r="B77" s="19"/>
      <c r="C77" s="19"/>
      <c r="D77" s="19"/>
      <c r="E77" s="19" t="s">
        <v>1361</v>
      </c>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20"/>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20"/>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20"/>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20"/>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20"/>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20"/>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20"/>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20"/>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20"/>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20"/>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20"/>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20"/>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20"/>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20"/>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20"/>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20"/>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20"/>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20"/>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20"/>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20"/>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20"/>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20"/>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20"/>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20"/>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20"/>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20"/>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20"/>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20"/>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20"/>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20"/>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20"/>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20"/>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20"/>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20"/>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20"/>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20"/>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20"/>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20"/>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20"/>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20"/>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20"/>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20"/>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20"/>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20"/>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20"/>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20"/>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20"/>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20"/>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20"/>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20"/>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20"/>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20"/>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20"/>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20"/>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20"/>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20"/>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20"/>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20"/>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20"/>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20"/>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20"/>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20"/>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20"/>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20"/>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20"/>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20"/>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20"/>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20"/>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20"/>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20"/>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20"/>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20"/>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20"/>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20"/>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20"/>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20"/>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20"/>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20"/>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20"/>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20"/>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20"/>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20"/>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20"/>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20"/>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20"/>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20"/>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20"/>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20"/>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20"/>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20"/>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20"/>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20"/>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20"/>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20"/>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20"/>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20"/>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20"/>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20"/>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20"/>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20"/>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20"/>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20"/>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20"/>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20"/>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20"/>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20"/>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20"/>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20"/>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20"/>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20"/>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20"/>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20"/>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20"/>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20"/>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20"/>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20"/>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20"/>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20"/>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20"/>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20"/>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20"/>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20"/>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20"/>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20"/>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20"/>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20"/>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20"/>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20"/>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20"/>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20"/>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20"/>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20"/>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20"/>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20"/>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20"/>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20"/>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20"/>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20"/>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20"/>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20"/>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20"/>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20"/>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20"/>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20"/>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20"/>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20"/>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20"/>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20"/>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20"/>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20"/>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20"/>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20"/>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20"/>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20"/>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20"/>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20"/>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20"/>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20"/>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20"/>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20"/>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20"/>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20"/>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20"/>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20"/>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20"/>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20"/>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20"/>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20"/>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20"/>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20"/>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20"/>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20"/>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20"/>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20"/>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20"/>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20"/>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20"/>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20"/>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20"/>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20"/>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20"/>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20"/>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20"/>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20"/>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20"/>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20"/>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20"/>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20"/>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20"/>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20"/>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20"/>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20"/>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20"/>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20"/>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20"/>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20"/>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20"/>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20"/>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20"/>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20"/>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20"/>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20"/>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20"/>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20"/>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20"/>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20"/>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20"/>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20"/>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20"/>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20"/>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20"/>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20"/>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20"/>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20"/>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20"/>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20"/>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20"/>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20"/>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20"/>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20"/>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20"/>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20"/>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20"/>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20"/>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20"/>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20"/>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20"/>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20"/>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20"/>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20"/>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20"/>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20"/>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20"/>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20"/>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20"/>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20"/>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20"/>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20"/>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20"/>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20"/>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20"/>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20"/>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20"/>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20"/>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20"/>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20"/>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20"/>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20"/>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20"/>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20"/>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20"/>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20"/>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20"/>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20"/>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20"/>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20"/>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20"/>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20"/>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20"/>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20"/>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20"/>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20"/>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20"/>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20"/>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20"/>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20"/>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20"/>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20"/>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20"/>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20"/>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20"/>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20"/>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20"/>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20"/>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20"/>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20"/>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20"/>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20"/>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20"/>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20"/>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20"/>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20"/>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20"/>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20"/>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20"/>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20"/>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20"/>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20"/>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20"/>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20"/>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20"/>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20"/>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20"/>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20"/>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20"/>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20"/>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20"/>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20"/>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20"/>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20"/>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20"/>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20"/>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20"/>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20"/>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20"/>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20"/>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20"/>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20"/>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20"/>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20"/>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20"/>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20"/>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20"/>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20"/>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20"/>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20"/>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20"/>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20"/>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20"/>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20"/>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20"/>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20"/>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20"/>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20"/>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20"/>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20"/>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20"/>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20"/>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20"/>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20"/>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20"/>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20"/>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20"/>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20"/>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20"/>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20"/>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20"/>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20"/>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20"/>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20"/>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20"/>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20"/>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20"/>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20"/>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20"/>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20"/>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20"/>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20"/>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20"/>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20"/>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20"/>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20"/>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20"/>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20"/>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20"/>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20"/>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20"/>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20"/>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20"/>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20"/>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20"/>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20"/>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20"/>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20"/>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20"/>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20"/>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20"/>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20"/>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20"/>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20"/>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20"/>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20"/>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20"/>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20"/>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20"/>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20"/>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20"/>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20"/>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20"/>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20"/>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20"/>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20"/>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20"/>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20"/>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20"/>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20"/>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20"/>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20"/>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20"/>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20"/>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20"/>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20"/>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20"/>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20"/>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20"/>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20"/>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20"/>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20"/>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20"/>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20"/>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20"/>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20"/>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20"/>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20"/>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20"/>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20"/>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20"/>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20"/>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20"/>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20"/>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20"/>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20"/>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20"/>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20"/>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20"/>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20"/>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20"/>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20"/>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20"/>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20"/>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20"/>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20"/>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20"/>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20"/>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20"/>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20"/>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20"/>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20"/>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20"/>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20"/>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20"/>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20"/>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20"/>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20"/>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20"/>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20"/>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20"/>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20"/>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20"/>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20"/>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20"/>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20"/>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20"/>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20"/>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20"/>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20"/>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20"/>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20"/>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20"/>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20"/>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20"/>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20"/>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20"/>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20"/>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20"/>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20"/>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20"/>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20"/>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20"/>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20"/>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20"/>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20"/>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20"/>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20"/>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20"/>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20"/>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20"/>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20"/>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20"/>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20"/>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20"/>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20"/>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20"/>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20"/>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20"/>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20"/>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20"/>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20"/>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20"/>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20"/>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20"/>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20"/>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20"/>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20"/>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20"/>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20"/>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20"/>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20"/>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20"/>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20"/>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20"/>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20"/>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20"/>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20"/>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20"/>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20"/>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20"/>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20"/>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20"/>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20"/>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20"/>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20"/>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20"/>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20"/>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20"/>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20"/>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20"/>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20"/>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20"/>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20"/>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20"/>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20"/>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20"/>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20"/>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20"/>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20"/>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20"/>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20"/>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20"/>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20"/>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20"/>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20"/>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20"/>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20"/>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20"/>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20"/>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20"/>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20"/>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20"/>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20"/>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20"/>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20"/>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20"/>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20"/>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20"/>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20"/>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20"/>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20"/>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20"/>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20"/>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20"/>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20"/>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20"/>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20"/>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20"/>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20"/>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20"/>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20"/>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20"/>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20"/>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20"/>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20"/>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20"/>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20"/>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20"/>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20"/>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20"/>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20"/>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20"/>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20"/>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20"/>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20"/>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20"/>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20"/>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20"/>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20"/>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20"/>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20"/>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20"/>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20"/>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20"/>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20"/>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20"/>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20"/>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20"/>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20"/>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20"/>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20"/>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20"/>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20"/>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20"/>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20"/>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20"/>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20"/>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20"/>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20"/>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20"/>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20"/>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20"/>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20"/>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20"/>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20"/>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20"/>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20"/>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20"/>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20"/>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20"/>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20"/>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20"/>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20"/>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20"/>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20"/>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20"/>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20"/>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20"/>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20"/>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20"/>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20"/>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20"/>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20"/>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20"/>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20"/>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20"/>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20"/>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20"/>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20"/>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20"/>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20"/>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20"/>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20"/>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20"/>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20"/>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20"/>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20"/>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20"/>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20"/>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20"/>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20"/>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20"/>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20"/>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20"/>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20"/>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20"/>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20"/>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20"/>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20"/>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20"/>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20"/>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20"/>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20"/>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20"/>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20"/>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20"/>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20"/>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20"/>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20"/>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20"/>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20"/>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20"/>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20"/>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20"/>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20"/>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20"/>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20"/>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20"/>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20"/>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20"/>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20"/>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20"/>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20"/>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20"/>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20"/>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20"/>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20"/>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20"/>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20"/>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20"/>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20"/>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20"/>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20"/>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20"/>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20"/>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20"/>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20"/>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20"/>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20"/>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20"/>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20"/>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20"/>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20"/>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20"/>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20"/>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20"/>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20"/>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20"/>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20"/>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20"/>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20"/>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20"/>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20"/>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20"/>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20"/>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20"/>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20"/>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20"/>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20"/>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20"/>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20"/>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20"/>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20"/>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20"/>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20"/>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20"/>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20"/>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20"/>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20"/>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20"/>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20"/>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20"/>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20"/>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20"/>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20"/>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20"/>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20"/>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20"/>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20"/>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20"/>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20"/>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20"/>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20"/>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20"/>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20"/>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20"/>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20"/>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20"/>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20"/>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20"/>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20"/>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20"/>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20"/>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20"/>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20"/>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20"/>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20"/>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20"/>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20"/>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20"/>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20"/>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20"/>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20"/>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20"/>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20"/>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20"/>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20"/>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20"/>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20"/>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20"/>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20"/>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20"/>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20"/>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20"/>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20"/>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20"/>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20"/>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20"/>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20"/>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20"/>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20"/>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20"/>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20"/>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20"/>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20"/>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20"/>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20"/>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20"/>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20"/>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20"/>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20"/>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20"/>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20"/>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20"/>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20"/>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20"/>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20"/>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20"/>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20"/>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20"/>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20"/>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20"/>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20"/>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20"/>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20"/>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20"/>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20"/>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20"/>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20"/>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20"/>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20"/>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20"/>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20"/>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20"/>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20"/>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20"/>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20"/>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20"/>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20"/>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20"/>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20"/>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20"/>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20"/>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20"/>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20"/>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20"/>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20"/>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20"/>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20"/>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20"/>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20"/>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20"/>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20"/>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20"/>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20"/>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20"/>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20"/>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20"/>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20"/>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20"/>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20"/>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20"/>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20"/>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20"/>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20"/>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20"/>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20"/>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20"/>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20"/>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20"/>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20"/>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20"/>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20"/>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20"/>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20"/>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20"/>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20"/>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20"/>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20"/>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20"/>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20"/>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20"/>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20"/>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20"/>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20"/>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20"/>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20"/>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20"/>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20"/>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20"/>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20"/>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20"/>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20"/>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20"/>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20"/>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20"/>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20"/>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20"/>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20"/>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20"/>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20"/>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20"/>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20"/>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20"/>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20"/>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20"/>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20"/>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20"/>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20"/>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20"/>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20"/>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20"/>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20"/>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20"/>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20"/>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20"/>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20"/>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20"/>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20"/>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20"/>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20"/>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20"/>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20"/>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20"/>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20"/>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20"/>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20"/>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20"/>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20"/>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20"/>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20"/>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20"/>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20"/>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20"/>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20"/>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20"/>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20"/>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20"/>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20"/>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20"/>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20"/>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20"/>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20"/>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20"/>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20"/>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20"/>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20"/>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20"/>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20"/>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20"/>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20"/>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20"/>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20"/>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20"/>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20"/>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20"/>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20"/>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20"/>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20"/>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20"/>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20"/>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20"/>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20"/>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20"/>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20"/>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20"/>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3">
    <mergeCell ref="A5:G5"/>
    <mergeCell ref="A6:G6"/>
    <mergeCell ref="A7:G7"/>
    <mergeCell ref="I10:I11"/>
    <mergeCell ref="J10:J11"/>
    <mergeCell ref="K10:K11"/>
    <mergeCell ref="L10:N10"/>
    <mergeCell ref="B15:G15"/>
    <mergeCell ref="B17:G17"/>
    <mergeCell ref="B18:G18"/>
    <mergeCell ref="A61:A67"/>
    <mergeCell ref="B61:B67"/>
    <mergeCell ref="E68:G68"/>
    <mergeCell ref="A68:D68"/>
    <mergeCell ref="B19:G19"/>
    <mergeCell ref="B20:G20"/>
    <mergeCell ref="B21:D21"/>
    <mergeCell ref="A24:A25"/>
    <mergeCell ref="E24:G24"/>
    <mergeCell ref="B24:B25"/>
    <mergeCell ref="C24:D25"/>
    <mergeCell ref="A69:D69"/>
    <mergeCell ref="E69:G69"/>
    <mergeCell ref="A70:D70"/>
    <mergeCell ref="E70:G70"/>
    <mergeCell ref="A71:D71"/>
    <mergeCell ref="E71:G71"/>
    <mergeCell ref="A26:A31"/>
    <mergeCell ref="B26:B31"/>
    <mergeCell ref="A32:A45"/>
    <mergeCell ref="B32:B45"/>
    <mergeCell ref="B46:B60"/>
    <mergeCell ref="A46:A60"/>
  </mergeCells>
  <pageMargins left="0.31496062992126" right="0.118110236220472" top="0.74803149606299202" bottom="0.55118110236220497" header="0" footer="0"/>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0"/>
  <sheetViews>
    <sheetView showGridLines="0" workbookViewId="0"/>
  </sheetViews>
  <sheetFormatPr defaultColWidth="14.42578125" defaultRowHeight="15" customHeight="1"/>
  <cols>
    <col min="1" max="1" width="4.5703125" customWidth="1"/>
    <col min="2" max="2" width="18.7109375" customWidth="1"/>
    <col min="3" max="3" width="3.140625" customWidth="1"/>
    <col min="4" max="4" width="48.28515625" customWidth="1"/>
    <col min="5" max="7" width="7.42578125" customWidth="1"/>
    <col min="8" max="10" width="9" customWidth="1"/>
    <col min="11" max="11" width="14.85546875" customWidth="1"/>
    <col min="12" max="12" width="15.7109375" customWidth="1"/>
    <col min="13" max="13" width="13.42578125" customWidth="1"/>
    <col min="14" max="14" width="12.7109375" customWidth="1"/>
    <col min="15" max="15" width="24.140625" customWidth="1"/>
    <col min="16" max="26" width="9" customWidth="1"/>
  </cols>
  <sheetData>
    <row r="1" spans="1:15">
      <c r="A1" s="719"/>
      <c r="B1" s="3"/>
      <c r="C1" s="20"/>
    </row>
    <row r="2" spans="1:15">
      <c r="A2" s="719"/>
      <c r="B2" s="3"/>
      <c r="C2" s="20"/>
    </row>
    <row r="3" spans="1:15">
      <c r="A3" s="719"/>
      <c r="B3" s="3"/>
      <c r="C3" s="20"/>
      <c r="L3" s="19"/>
    </row>
    <row r="4" spans="1:15">
      <c r="A4" s="719"/>
      <c r="B4" s="3"/>
      <c r="C4" s="20"/>
      <c r="L4" s="19"/>
    </row>
    <row r="5" spans="1:15">
      <c r="A5" s="20"/>
      <c r="C5" s="20"/>
      <c r="L5" s="19"/>
    </row>
    <row r="6" spans="1:15" ht="13.5" customHeight="1">
      <c r="A6" s="1522" t="s">
        <v>1362</v>
      </c>
      <c r="B6" s="1289"/>
      <c r="C6" s="1289"/>
      <c r="D6" s="1289"/>
      <c r="E6" s="1289"/>
      <c r="F6" s="1289"/>
      <c r="G6" s="1289"/>
      <c r="H6" s="19"/>
    </row>
    <row r="7" spans="1:15" ht="13.5" customHeight="1">
      <c r="A7" s="1522" t="s">
        <v>1363</v>
      </c>
      <c r="B7" s="1289"/>
      <c r="C7" s="1289"/>
      <c r="D7" s="1289"/>
      <c r="E7" s="1289"/>
      <c r="F7" s="1289"/>
      <c r="G7" s="1289"/>
      <c r="H7" s="19"/>
    </row>
    <row r="8" spans="1:15" ht="13.5" customHeight="1">
      <c r="A8" s="678"/>
      <c r="B8" s="678"/>
      <c r="C8" s="678"/>
      <c r="D8" s="678" t="s">
        <v>1364</v>
      </c>
      <c r="E8" s="678"/>
      <c r="F8" s="678"/>
      <c r="G8" s="678"/>
      <c r="H8" s="19"/>
    </row>
    <row r="9" spans="1:15" ht="11.25" customHeight="1">
      <c r="A9" s="678"/>
      <c r="B9" s="678"/>
      <c r="C9" s="678"/>
      <c r="D9" s="678"/>
      <c r="E9" s="678"/>
      <c r="F9" s="678"/>
      <c r="G9" s="678"/>
      <c r="H9" s="19"/>
    </row>
    <row r="10" spans="1:15" ht="15.75" customHeight="1">
      <c r="A10" s="680" t="s">
        <v>4</v>
      </c>
      <c r="B10" s="681" t="s">
        <v>1233</v>
      </c>
      <c r="C10" s="682"/>
      <c r="D10" s="683"/>
      <c r="E10" s="678"/>
      <c r="F10" s="678"/>
      <c r="G10" s="678"/>
      <c r="H10" s="19"/>
      <c r="K10" s="132" t="s">
        <v>1232</v>
      </c>
    </row>
    <row r="11" spans="1:15" ht="16.5" customHeight="1">
      <c r="A11" s="682" t="s">
        <v>50</v>
      </c>
      <c r="B11" s="684" t="s">
        <v>206</v>
      </c>
      <c r="C11" s="682" t="s">
        <v>252</v>
      </c>
      <c r="D11" s="683" t="str">
        <f>'2.IDENTITAS'!G28</f>
        <v>PKBM PERMATA UNGGUL</v>
      </c>
      <c r="E11" s="678"/>
      <c r="F11" s="678"/>
      <c r="G11" s="678"/>
      <c r="H11" s="19"/>
      <c r="J11" s="19"/>
      <c r="K11" s="19"/>
      <c r="L11" s="19"/>
      <c r="M11" s="19"/>
      <c r="N11" s="19"/>
      <c r="O11" s="19"/>
    </row>
    <row r="12" spans="1:15" ht="16.5" customHeight="1">
      <c r="A12" s="682" t="s">
        <v>52</v>
      </c>
      <c r="B12" s="683" t="s">
        <v>251</v>
      </c>
      <c r="C12" s="682" t="s">
        <v>252</v>
      </c>
      <c r="D12" s="683" t="str">
        <f>'4. PERSETUJUAN'!K11</f>
        <v>Suyono</v>
      </c>
      <c r="E12" s="678"/>
      <c r="F12" s="678"/>
      <c r="G12" s="678"/>
      <c r="H12" s="19"/>
      <c r="J12" s="1503" t="s">
        <v>1234</v>
      </c>
      <c r="K12" s="1503" t="s">
        <v>1305</v>
      </c>
      <c r="L12" s="1503" t="s">
        <v>1365</v>
      </c>
      <c r="M12" s="1504" t="s">
        <v>223</v>
      </c>
      <c r="N12" s="1347"/>
      <c r="O12" s="1302"/>
    </row>
    <row r="13" spans="1:15" ht="21" customHeight="1">
      <c r="A13" s="682" t="s">
        <v>514</v>
      </c>
      <c r="B13" s="683" t="s">
        <v>1237</v>
      </c>
      <c r="C13" s="682" t="s">
        <v>252</v>
      </c>
      <c r="D13" s="732" t="str">
        <f>'2.IDENTITAS'!G26</f>
        <v>Sejarah</v>
      </c>
      <c r="E13" s="678"/>
      <c r="F13" s="678"/>
      <c r="G13" s="678"/>
      <c r="H13" s="19"/>
      <c r="J13" s="1304"/>
      <c r="K13" s="1304"/>
      <c r="L13" s="1304"/>
      <c r="M13" s="685" t="s">
        <v>224</v>
      </c>
      <c r="N13" s="685" t="s">
        <v>225</v>
      </c>
      <c r="O13" s="685" t="s">
        <v>227</v>
      </c>
    </row>
    <row r="14" spans="1:15" ht="16.5" customHeight="1">
      <c r="A14" s="682" t="s">
        <v>629</v>
      </c>
      <c r="B14" s="683" t="s">
        <v>1239</v>
      </c>
      <c r="C14" s="682" t="s">
        <v>252</v>
      </c>
      <c r="D14" s="683"/>
      <c r="E14" s="678"/>
      <c r="F14" s="678"/>
      <c r="G14" s="678"/>
      <c r="H14" s="19"/>
      <c r="J14" s="685">
        <v>1</v>
      </c>
      <c r="K14" s="688" t="s">
        <v>228</v>
      </c>
      <c r="L14" s="685" t="s">
        <v>1307</v>
      </c>
      <c r="M14" s="685" t="s">
        <v>230</v>
      </c>
      <c r="N14" s="685">
        <v>3</v>
      </c>
      <c r="O14" s="689" t="s">
        <v>231</v>
      </c>
    </row>
    <row r="15" spans="1:15" ht="16.5" customHeight="1">
      <c r="A15" s="680" t="s">
        <v>7</v>
      </c>
      <c r="B15" s="692" t="s">
        <v>1241</v>
      </c>
      <c r="C15" s="682"/>
      <c r="D15" s="683"/>
      <c r="E15" s="678"/>
      <c r="F15" s="678"/>
      <c r="G15" s="678"/>
      <c r="H15" s="19"/>
      <c r="J15" s="690"/>
      <c r="K15" s="691"/>
      <c r="L15" s="685" t="s">
        <v>1366</v>
      </c>
      <c r="M15" s="685">
        <v>5</v>
      </c>
      <c r="N15" s="685">
        <v>3</v>
      </c>
      <c r="O15" s="689" t="s">
        <v>231</v>
      </c>
    </row>
    <row r="16" spans="1:15" ht="43.5" customHeight="1">
      <c r="A16" s="682"/>
      <c r="B16" s="1499" t="s">
        <v>1367</v>
      </c>
      <c r="C16" s="1289"/>
      <c r="D16" s="1289"/>
      <c r="E16" s="1289"/>
      <c r="F16" s="1289"/>
      <c r="G16" s="1289"/>
      <c r="H16" s="19"/>
      <c r="J16" s="685">
        <v>2</v>
      </c>
      <c r="K16" s="688" t="s">
        <v>233</v>
      </c>
      <c r="L16" s="685" t="s">
        <v>1368</v>
      </c>
      <c r="M16" s="685">
        <v>5</v>
      </c>
      <c r="N16" s="685">
        <v>3</v>
      </c>
      <c r="O16" s="689" t="s">
        <v>231</v>
      </c>
    </row>
    <row r="17" spans="1:15" ht="14.25" customHeight="1">
      <c r="A17" s="682" t="s">
        <v>10</v>
      </c>
      <c r="B17" s="692" t="s">
        <v>1245</v>
      </c>
      <c r="C17" s="682"/>
      <c r="D17" s="683"/>
      <c r="E17" s="678"/>
      <c r="F17" s="678"/>
      <c r="G17" s="678"/>
      <c r="H17" s="19"/>
      <c r="J17" s="685">
        <v>3</v>
      </c>
      <c r="K17" s="688" t="s">
        <v>238</v>
      </c>
      <c r="L17" s="685" t="s">
        <v>1244</v>
      </c>
      <c r="M17" s="685" t="s">
        <v>230</v>
      </c>
      <c r="N17" s="685">
        <v>5</v>
      </c>
      <c r="O17" s="689">
        <v>1</v>
      </c>
    </row>
    <row r="18" spans="1:15" ht="18" customHeight="1">
      <c r="A18" s="682" t="s">
        <v>50</v>
      </c>
      <c r="B18" s="1500" t="s">
        <v>1247</v>
      </c>
      <c r="C18" s="1289"/>
      <c r="D18" s="1289"/>
      <c r="E18" s="1289"/>
      <c r="F18" s="1289"/>
      <c r="G18" s="1289"/>
      <c r="H18" s="19"/>
      <c r="J18" s="685">
        <v>4</v>
      </c>
      <c r="K18" s="693" t="s">
        <v>1246</v>
      </c>
      <c r="L18" s="685" t="s">
        <v>1</v>
      </c>
      <c r="M18" s="685" t="s">
        <v>230</v>
      </c>
      <c r="N18" s="685" t="s">
        <v>248</v>
      </c>
      <c r="O18" s="733" t="s">
        <v>246</v>
      </c>
    </row>
    <row r="19" spans="1:15" ht="15.75" customHeight="1">
      <c r="A19" s="682" t="s">
        <v>52</v>
      </c>
      <c r="B19" s="1500" t="s">
        <v>1248</v>
      </c>
      <c r="C19" s="1289"/>
      <c r="D19" s="1289"/>
      <c r="E19" s="1289"/>
      <c r="F19" s="1289"/>
      <c r="G19" s="1289"/>
      <c r="H19" s="19"/>
    </row>
    <row r="20" spans="1:15" ht="15.75" customHeight="1">
      <c r="A20" s="682" t="s">
        <v>514</v>
      </c>
      <c r="B20" s="1521" t="s">
        <v>1249</v>
      </c>
      <c r="C20" s="1289"/>
      <c r="D20" s="1289"/>
      <c r="E20" s="1289"/>
      <c r="F20" s="1289"/>
      <c r="G20" s="1289"/>
      <c r="H20" s="698"/>
    </row>
    <row r="21" spans="1:15" ht="15.75" customHeight="1">
      <c r="A21" s="682"/>
      <c r="B21" s="1501" t="s">
        <v>1369</v>
      </c>
      <c r="C21" s="1289"/>
      <c r="D21" s="1289"/>
      <c r="E21" s="1289"/>
      <c r="F21" s="1289"/>
      <c r="G21" s="1289"/>
      <c r="H21" s="19"/>
      <c r="K21" s="699"/>
    </row>
    <row r="22" spans="1:15" ht="15.75" customHeight="1">
      <c r="A22" s="682"/>
      <c r="B22" s="1500" t="s">
        <v>1251</v>
      </c>
      <c r="C22" s="1289"/>
      <c r="D22" s="1289"/>
      <c r="E22" s="678"/>
      <c r="F22" s="678"/>
      <c r="G22" s="678"/>
      <c r="H22" s="19"/>
    </row>
    <row r="23" spans="1:15" ht="15.75" customHeight="1">
      <c r="A23" s="682"/>
      <c r="B23" s="699" t="s">
        <v>1252</v>
      </c>
      <c r="C23" s="682"/>
      <c r="D23" s="683"/>
      <c r="E23" s="678"/>
      <c r="F23" s="678"/>
      <c r="G23" s="678"/>
      <c r="H23" s="19"/>
    </row>
    <row r="24" spans="1:15" ht="11.25" customHeight="1">
      <c r="A24" s="678"/>
      <c r="B24" s="678"/>
      <c r="C24" s="678"/>
      <c r="D24" s="678"/>
      <c r="E24" s="678"/>
      <c r="F24" s="678"/>
      <c r="G24" s="678"/>
      <c r="H24" s="19"/>
    </row>
    <row r="25" spans="1:15" ht="15.75" customHeight="1">
      <c r="A25" s="1514" t="s">
        <v>254</v>
      </c>
      <c r="B25" s="1514" t="s">
        <v>1253</v>
      </c>
      <c r="C25" s="1515" t="s">
        <v>1254</v>
      </c>
      <c r="D25" s="1360"/>
      <c r="E25" s="1502" t="s">
        <v>1255</v>
      </c>
      <c r="F25" s="1347"/>
      <c r="G25" s="1302"/>
      <c r="H25" s="19"/>
    </row>
    <row r="26" spans="1:15" ht="15.75" customHeight="1">
      <c r="A26" s="1304"/>
      <c r="B26" s="1304"/>
      <c r="C26" s="1516"/>
      <c r="D26" s="1517"/>
      <c r="E26" s="704" t="s">
        <v>1256</v>
      </c>
      <c r="F26" s="704" t="s">
        <v>1257</v>
      </c>
      <c r="G26" s="704" t="s">
        <v>1258</v>
      </c>
      <c r="H26" s="19"/>
    </row>
    <row r="27" spans="1:15" ht="29.25" customHeight="1">
      <c r="A27" s="1508">
        <v>1</v>
      </c>
      <c r="B27" s="1520" t="s">
        <v>1370</v>
      </c>
      <c r="C27" s="707">
        <v>1</v>
      </c>
      <c r="D27" s="731" t="s">
        <v>1371</v>
      </c>
      <c r="E27" s="135"/>
      <c r="F27" s="135"/>
      <c r="G27" s="135"/>
      <c r="H27" s="19"/>
    </row>
    <row r="28" spans="1:15" ht="32.25" customHeight="1">
      <c r="A28" s="1341"/>
      <c r="B28" s="1341"/>
      <c r="C28" s="707">
        <v>2</v>
      </c>
      <c r="D28" s="731" t="s">
        <v>1372</v>
      </c>
      <c r="E28" s="135"/>
      <c r="F28" s="135"/>
      <c r="G28" s="135"/>
      <c r="H28" s="19"/>
    </row>
    <row r="29" spans="1:15" ht="32.25" customHeight="1">
      <c r="A29" s="1341"/>
      <c r="B29" s="1341"/>
      <c r="C29" s="707">
        <v>3</v>
      </c>
      <c r="D29" s="731" t="s">
        <v>1373</v>
      </c>
      <c r="E29" s="135"/>
      <c r="F29" s="135"/>
      <c r="G29" s="135"/>
      <c r="H29" s="19"/>
    </row>
    <row r="30" spans="1:15" ht="32.25" customHeight="1">
      <c r="A30" s="1508">
        <v>2</v>
      </c>
      <c r="B30" s="1509" t="s">
        <v>1374</v>
      </c>
      <c r="C30" s="142">
        <v>1</v>
      </c>
      <c r="D30" s="731" t="s">
        <v>1375</v>
      </c>
      <c r="E30" s="135"/>
      <c r="F30" s="135"/>
      <c r="G30" s="135"/>
      <c r="H30" s="19"/>
    </row>
    <row r="31" spans="1:15" ht="32.25" customHeight="1">
      <c r="A31" s="1341"/>
      <c r="B31" s="1341"/>
      <c r="C31" s="142">
        <v>2</v>
      </c>
      <c r="D31" s="731" t="s">
        <v>1376</v>
      </c>
      <c r="E31" s="135"/>
      <c r="F31" s="135"/>
      <c r="G31" s="135"/>
      <c r="H31" s="19"/>
    </row>
    <row r="32" spans="1:15" ht="32.25" customHeight="1">
      <c r="A32" s="1341"/>
      <c r="B32" s="1341"/>
      <c r="C32" s="142">
        <v>3</v>
      </c>
      <c r="D32" s="731" t="s">
        <v>1377</v>
      </c>
      <c r="E32" s="135"/>
      <c r="F32" s="135"/>
      <c r="G32" s="135"/>
      <c r="H32" s="19"/>
    </row>
    <row r="33" spans="1:8" ht="32.25" customHeight="1">
      <c r="A33" s="1341"/>
      <c r="B33" s="1341"/>
      <c r="C33" s="142">
        <v>4</v>
      </c>
      <c r="D33" s="731" t="s">
        <v>1378</v>
      </c>
      <c r="E33" s="135"/>
      <c r="F33" s="135"/>
      <c r="G33" s="135"/>
      <c r="H33" s="19"/>
    </row>
    <row r="34" spans="1:8" ht="33.75" customHeight="1">
      <c r="A34" s="1304"/>
      <c r="B34" s="1304"/>
      <c r="C34" s="142">
        <v>5</v>
      </c>
      <c r="D34" s="731" t="s">
        <v>1379</v>
      </c>
      <c r="E34" s="135"/>
      <c r="F34" s="135"/>
      <c r="G34" s="135"/>
      <c r="H34" s="19"/>
    </row>
    <row r="35" spans="1:8" ht="15.75" customHeight="1">
      <c r="A35" s="1510" t="s">
        <v>1293</v>
      </c>
      <c r="B35" s="1347"/>
      <c r="C35" s="1347"/>
      <c r="D35" s="1302"/>
      <c r="E35" s="1350"/>
      <c r="F35" s="1347"/>
      <c r="G35" s="1302"/>
      <c r="H35" s="19"/>
    </row>
    <row r="36" spans="1:8" ht="15.75" customHeight="1">
      <c r="A36" s="1510" t="s">
        <v>1294</v>
      </c>
      <c r="B36" s="1347"/>
      <c r="C36" s="1347"/>
      <c r="D36" s="1302"/>
      <c r="E36" s="1350"/>
      <c r="F36" s="1347"/>
      <c r="G36" s="1302"/>
      <c r="H36" s="19"/>
    </row>
    <row r="37" spans="1:8" ht="15.75" customHeight="1">
      <c r="A37" s="1510" t="s">
        <v>1295</v>
      </c>
      <c r="B37" s="1347"/>
      <c r="C37" s="1347"/>
      <c r="D37" s="1302"/>
      <c r="E37" s="1511"/>
      <c r="F37" s="1347"/>
      <c r="G37" s="1302"/>
      <c r="H37" s="19"/>
    </row>
    <row r="38" spans="1:8" ht="15.75" customHeight="1">
      <c r="A38" s="1510" t="s">
        <v>1296</v>
      </c>
      <c r="B38" s="1347"/>
      <c r="C38" s="1347"/>
      <c r="D38" s="1302"/>
      <c r="E38" s="1350"/>
      <c r="F38" s="1347"/>
      <c r="G38" s="1302"/>
      <c r="H38" s="19"/>
    </row>
    <row r="39" spans="1:8" ht="15.75" customHeight="1">
      <c r="A39" s="20"/>
      <c r="B39" s="19"/>
      <c r="C39" s="20"/>
      <c r="D39" s="19"/>
      <c r="E39" s="19"/>
      <c r="F39" s="19"/>
      <c r="G39" s="19"/>
      <c r="H39" s="19"/>
    </row>
    <row r="40" spans="1:8" ht="15.75" customHeight="1">
      <c r="A40" s="20"/>
      <c r="B40" s="19"/>
      <c r="C40" s="20"/>
      <c r="D40" s="19"/>
      <c r="E40" s="19" t="s">
        <v>1380</v>
      </c>
      <c r="F40" s="19"/>
      <c r="G40" s="19"/>
      <c r="H40" s="19"/>
    </row>
    <row r="41" spans="1:8" ht="15.75" customHeight="1">
      <c r="A41" s="20"/>
      <c r="B41" s="19"/>
      <c r="C41" s="20"/>
      <c r="D41" s="19"/>
      <c r="E41" s="19" t="s">
        <v>1381</v>
      </c>
      <c r="F41" s="19"/>
      <c r="G41" s="19"/>
      <c r="H41" s="19"/>
    </row>
    <row r="42" spans="1:8" ht="15.75" customHeight="1">
      <c r="A42" s="20"/>
      <c r="B42" s="19"/>
      <c r="C42" s="20"/>
      <c r="D42" s="19"/>
      <c r="E42" s="19"/>
      <c r="F42" s="19"/>
      <c r="G42" s="19"/>
      <c r="H42" s="19"/>
    </row>
    <row r="43" spans="1:8" ht="15.75" customHeight="1">
      <c r="A43" s="20"/>
      <c r="B43" s="19"/>
      <c r="C43" s="20"/>
      <c r="D43" s="19"/>
      <c r="E43" s="19"/>
      <c r="F43" s="19"/>
      <c r="G43" s="19"/>
      <c r="H43" s="19"/>
    </row>
    <row r="44" spans="1:8" ht="15.75" customHeight="1">
      <c r="A44" s="20"/>
      <c r="B44" s="19"/>
      <c r="C44" s="20"/>
      <c r="D44" s="19"/>
      <c r="E44" s="19" t="s">
        <v>1300</v>
      </c>
      <c r="F44" s="19"/>
      <c r="G44" s="19"/>
      <c r="H44" s="19"/>
    </row>
    <row r="45" spans="1:8" ht="15.75" customHeight="1">
      <c r="A45" s="734"/>
      <c r="B45" s="19"/>
      <c r="C45" s="20"/>
      <c r="D45" s="19"/>
      <c r="E45" s="19"/>
      <c r="F45" s="19"/>
      <c r="G45" s="19"/>
      <c r="H45" s="19"/>
    </row>
    <row r="46" spans="1:8" ht="15.75" customHeight="1">
      <c r="A46" s="20"/>
      <c r="C46" s="20"/>
    </row>
    <row r="47" spans="1:8" ht="15.75" customHeight="1">
      <c r="A47" s="20"/>
      <c r="C47" s="20"/>
    </row>
    <row r="48" spans="1:8" ht="15.75" customHeight="1">
      <c r="A48" s="20"/>
      <c r="C48" s="20"/>
    </row>
    <row r="49" spans="1:3" ht="15.75" customHeight="1">
      <c r="A49" s="20"/>
      <c r="C49" s="20"/>
    </row>
    <row r="50" spans="1:3" ht="15.75" customHeight="1">
      <c r="A50" s="20"/>
      <c r="C50" s="20"/>
    </row>
    <row r="51" spans="1:3" ht="15.75" customHeight="1">
      <c r="A51" s="20"/>
      <c r="C51" s="20"/>
    </row>
    <row r="52" spans="1:3" ht="15.75" customHeight="1">
      <c r="A52" s="20"/>
      <c r="C52" s="20"/>
    </row>
    <row r="53" spans="1:3" ht="15.75" customHeight="1">
      <c r="A53" s="20"/>
      <c r="C53" s="20"/>
    </row>
    <row r="54" spans="1:3" ht="15.75" customHeight="1">
      <c r="A54" s="20"/>
      <c r="C54" s="20"/>
    </row>
    <row r="55" spans="1:3" ht="15.75" customHeight="1">
      <c r="A55" s="20"/>
      <c r="C55" s="20"/>
    </row>
    <row r="56" spans="1:3" ht="15.75" customHeight="1">
      <c r="A56" s="20"/>
      <c r="C56" s="20"/>
    </row>
    <row r="57" spans="1:3" ht="15.75" customHeight="1">
      <c r="A57" s="20"/>
      <c r="C57" s="20"/>
    </row>
    <row r="58" spans="1:3" ht="15.75" customHeight="1">
      <c r="A58" s="20"/>
      <c r="C58" s="20"/>
    </row>
    <row r="59" spans="1:3" ht="15.75" customHeight="1">
      <c r="A59" s="20"/>
      <c r="C59" s="20"/>
    </row>
    <row r="60" spans="1:3" ht="15.75" customHeight="1">
      <c r="A60" s="20"/>
      <c r="C60" s="20"/>
    </row>
    <row r="61" spans="1:3" ht="15.75" customHeight="1">
      <c r="A61" s="20"/>
      <c r="C61" s="20"/>
    </row>
    <row r="62" spans="1:3" ht="15.75" customHeight="1">
      <c r="A62" s="20"/>
      <c r="C62" s="20"/>
    </row>
    <row r="63" spans="1:3" ht="15.75" customHeight="1">
      <c r="A63" s="20"/>
      <c r="C63" s="20"/>
    </row>
    <row r="64" spans="1:3" ht="15.75" customHeight="1">
      <c r="A64" s="20"/>
      <c r="C64" s="20"/>
    </row>
    <row r="65" spans="1:3" ht="15.75" customHeight="1">
      <c r="A65" s="20"/>
      <c r="C65" s="20"/>
    </row>
    <row r="66" spans="1:3" ht="15.75" customHeight="1">
      <c r="A66" s="20"/>
      <c r="C66" s="20"/>
    </row>
    <row r="67" spans="1:3" ht="15.75" customHeight="1">
      <c r="A67" s="20"/>
      <c r="C67" s="20"/>
    </row>
    <row r="68" spans="1:3" ht="15.75" customHeight="1">
      <c r="A68" s="20"/>
      <c r="C68" s="20"/>
    </row>
    <row r="69" spans="1:3" ht="15.75" customHeight="1">
      <c r="A69" s="20"/>
      <c r="C69" s="20"/>
    </row>
    <row r="70" spans="1:3" ht="15.75" customHeight="1">
      <c r="A70" s="20"/>
      <c r="C70" s="20"/>
    </row>
    <row r="71" spans="1:3" ht="15.75" customHeight="1">
      <c r="A71" s="20"/>
      <c r="C71" s="20"/>
    </row>
    <row r="72" spans="1:3" ht="15.75" customHeight="1">
      <c r="A72" s="20"/>
      <c r="C72" s="20"/>
    </row>
    <row r="73" spans="1:3" ht="15.75" customHeight="1">
      <c r="A73" s="20"/>
      <c r="C73" s="20"/>
    </row>
    <row r="74" spans="1:3" ht="15.75" customHeight="1">
      <c r="A74" s="20"/>
      <c r="C74" s="20"/>
    </row>
    <row r="75" spans="1:3" ht="15.75" customHeight="1">
      <c r="A75" s="20"/>
      <c r="C75" s="20"/>
    </row>
    <row r="76" spans="1:3" ht="15.75" customHeight="1">
      <c r="A76" s="20"/>
      <c r="C76" s="20"/>
    </row>
    <row r="77" spans="1:3" ht="15.75" customHeight="1">
      <c r="A77" s="20"/>
      <c r="C77" s="20"/>
    </row>
    <row r="78" spans="1:3" ht="15.75" customHeight="1">
      <c r="A78" s="20"/>
      <c r="C78" s="20"/>
    </row>
    <row r="79" spans="1:3" ht="15.75" customHeight="1">
      <c r="A79" s="20"/>
      <c r="C79" s="20"/>
    </row>
    <row r="80" spans="1:3" ht="15.75" customHeight="1">
      <c r="A80" s="20"/>
      <c r="C80" s="20"/>
    </row>
    <row r="81" spans="1:3" ht="15.75" customHeight="1">
      <c r="A81" s="20"/>
      <c r="C81" s="20"/>
    </row>
    <row r="82" spans="1:3" ht="15.75" customHeight="1">
      <c r="A82" s="20"/>
      <c r="C82" s="20"/>
    </row>
    <row r="83" spans="1:3" ht="15.75" customHeight="1">
      <c r="A83" s="20"/>
      <c r="C83" s="20"/>
    </row>
    <row r="84" spans="1:3" ht="15.75" customHeight="1">
      <c r="A84" s="20"/>
      <c r="C84" s="20"/>
    </row>
    <row r="85" spans="1:3" ht="15.75" customHeight="1">
      <c r="A85" s="20"/>
      <c r="C85" s="20"/>
    </row>
    <row r="86" spans="1:3" ht="15.75" customHeight="1">
      <c r="A86" s="20"/>
      <c r="C86" s="20"/>
    </row>
    <row r="87" spans="1:3" ht="15.75" customHeight="1">
      <c r="A87" s="20"/>
      <c r="C87" s="20"/>
    </row>
    <row r="88" spans="1:3" ht="15.75" customHeight="1">
      <c r="A88" s="20"/>
      <c r="C88" s="20"/>
    </row>
    <row r="89" spans="1:3" ht="15.75" customHeight="1">
      <c r="A89" s="20"/>
      <c r="C89" s="20"/>
    </row>
    <row r="90" spans="1:3" ht="15.75" customHeight="1">
      <c r="A90" s="20"/>
      <c r="C90" s="20"/>
    </row>
    <row r="91" spans="1:3" ht="15.75" customHeight="1">
      <c r="A91" s="20"/>
      <c r="C91" s="20"/>
    </row>
    <row r="92" spans="1:3" ht="15.75" customHeight="1">
      <c r="A92" s="20"/>
      <c r="C92" s="20"/>
    </row>
    <row r="93" spans="1:3" ht="15.75" customHeight="1">
      <c r="A93" s="20"/>
      <c r="C93" s="20"/>
    </row>
    <row r="94" spans="1:3" ht="15.75" customHeight="1">
      <c r="A94" s="20"/>
      <c r="C94" s="20"/>
    </row>
    <row r="95" spans="1:3" ht="15.75" customHeight="1">
      <c r="A95" s="20"/>
      <c r="C95" s="20"/>
    </row>
    <row r="96" spans="1:3" ht="15.75" customHeight="1">
      <c r="A96" s="20"/>
      <c r="C96" s="20"/>
    </row>
    <row r="97" spans="1:3" ht="15.75" customHeight="1">
      <c r="A97" s="20"/>
      <c r="C97" s="20"/>
    </row>
    <row r="98" spans="1:3" ht="15.75" customHeight="1">
      <c r="A98" s="20"/>
      <c r="C98" s="20"/>
    </row>
    <row r="99" spans="1:3" ht="15.75" customHeight="1">
      <c r="A99" s="20"/>
      <c r="C99" s="20"/>
    </row>
    <row r="100" spans="1:3" ht="15.75" customHeight="1">
      <c r="A100" s="20"/>
      <c r="C100" s="20"/>
    </row>
    <row r="101" spans="1:3" ht="15.75" customHeight="1">
      <c r="A101" s="20"/>
      <c r="C101" s="20"/>
    </row>
    <row r="102" spans="1:3" ht="15.75" customHeight="1">
      <c r="A102" s="20"/>
      <c r="C102" s="20"/>
    </row>
    <row r="103" spans="1:3" ht="15.75" customHeight="1">
      <c r="A103" s="20"/>
      <c r="C103" s="20"/>
    </row>
    <row r="104" spans="1:3" ht="15.75" customHeight="1">
      <c r="A104" s="20"/>
      <c r="C104" s="20"/>
    </row>
    <row r="105" spans="1:3" ht="15.75" customHeight="1">
      <c r="A105" s="20"/>
      <c r="C105" s="20"/>
    </row>
    <row r="106" spans="1:3" ht="15.75" customHeight="1">
      <c r="A106" s="20"/>
      <c r="C106" s="20"/>
    </row>
    <row r="107" spans="1:3" ht="15.75" customHeight="1">
      <c r="A107" s="20"/>
      <c r="C107" s="20"/>
    </row>
    <row r="108" spans="1:3" ht="15.75" customHeight="1">
      <c r="A108" s="20"/>
      <c r="C108" s="20"/>
    </row>
    <row r="109" spans="1:3" ht="15.75" customHeight="1">
      <c r="A109" s="20"/>
      <c r="C109" s="20"/>
    </row>
    <row r="110" spans="1:3" ht="15.75" customHeight="1">
      <c r="A110" s="20"/>
      <c r="C110" s="20"/>
    </row>
    <row r="111" spans="1:3" ht="15.75" customHeight="1">
      <c r="A111" s="20"/>
      <c r="C111" s="20"/>
    </row>
    <row r="112" spans="1:3" ht="15.75" customHeight="1">
      <c r="A112" s="20"/>
      <c r="C112" s="20"/>
    </row>
    <row r="113" spans="1:3" ht="15.75" customHeight="1">
      <c r="A113" s="20"/>
      <c r="C113" s="20"/>
    </row>
    <row r="114" spans="1:3" ht="15.75" customHeight="1">
      <c r="A114" s="20"/>
      <c r="C114" s="20"/>
    </row>
    <row r="115" spans="1:3" ht="15.75" customHeight="1">
      <c r="A115" s="20"/>
      <c r="C115" s="20"/>
    </row>
    <row r="116" spans="1:3" ht="15.75" customHeight="1">
      <c r="A116" s="20"/>
      <c r="C116" s="20"/>
    </row>
    <row r="117" spans="1:3" ht="15.75" customHeight="1">
      <c r="A117" s="20"/>
      <c r="C117" s="20"/>
    </row>
    <row r="118" spans="1:3" ht="15.75" customHeight="1">
      <c r="A118" s="20"/>
      <c r="C118" s="20"/>
    </row>
    <row r="119" spans="1:3" ht="15.75" customHeight="1">
      <c r="A119" s="20"/>
      <c r="C119" s="20"/>
    </row>
    <row r="120" spans="1:3" ht="15.75" customHeight="1">
      <c r="A120" s="20"/>
      <c r="C120" s="20"/>
    </row>
    <row r="121" spans="1:3" ht="15.75" customHeight="1">
      <c r="A121" s="20"/>
      <c r="C121" s="20"/>
    </row>
    <row r="122" spans="1:3" ht="15.75" customHeight="1">
      <c r="A122" s="20"/>
      <c r="C122" s="20"/>
    </row>
    <row r="123" spans="1:3" ht="15.75" customHeight="1">
      <c r="A123" s="20"/>
      <c r="C123" s="20"/>
    </row>
    <row r="124" spans="1:3" ht="15.75" customHeight="1">
      <c r="A124" s="20"/>
      <c r="C124" s="20"/>
    </row>
    <row r="125" spans="1:3" ht="15.75" customHeight="1">
      <c r="A125" s="20"/>
      <c r="C125" s="20"/>
    </row>
    <row r="126" spans="1:3" ht="15.75" customHeight="1">
      <c r="A126" s="20"/>
      <c r="C126" s="20"/>
    </row>
    <row r="127" spans="1:3" ht="15.75" customHeight="1">
      <c r="A127" s="20"/>
      <c r="C127" s="20"/>
    </row>
    <row r="128" spans="1:3" ht="15.75" customHeight="1">
      <c r="A128" s="20"/>
      <c r="C128" s="20"/>
    </row>
    <row r="129" spans="1:3" ht="15.75" customHeight="1">
      <c r="A129" s="20"/>
      <c r="C129" s="20"/>
    </row>
    <row r="130" spans="1:3" ht="15.75" customHeight="1">
      <c r="A130" s="20"/>
      <c r="C130" s="20"/>
    </row>
    <row r="131" spans="1:3" ht="15.75" customHeight="1">
      <c r="A131" s="20"/>
      <c r="C131" s="20"/>
    </row>
    <row r="132" spans="1:3" ht="15.75" customHeight="1">
      <c r="A132" s="20"/>
      <c r="C132" s="20"/>
    </row>
    <row r="133" spans="1:3" ht="15.75" customHeight="1">
      <c r="A133" s="20"/>
      <c r="C133" s="20"/>
    </row>
    <row r="134" spans="1:3" ht="15.75" customHeight="1">
      <c r="A134" s="20"/>
      <c r="C134" s="20"/>
    </row>
    <row r="135" spans="1:3" ht="15.75" customHeight="1">
      <c r="A135" s="20"/>
      <c r="C135" s="20"/>
    </row>
    <row r="136" spans="1:3" ht="15.75" customHeight="1">
      <c r="A136" s="20"/>
      <c r="C136" s="20"/>
    </row>
    <row r="137" spans="1:3" ht="15.75" customHeight="1">
      <c r="A137" s="20"/>
      <c r="C137" s="20"/>
    </row>
    <row r="138" spans="1:3" ht="15.75" customHeight="1">
      <c r="A138" s="20"/>
      <c r="C138" s="20"/>
    </row>
    <row r="139" spans="1:3" ht="15.75" customHeight="1">
      <c r="A139" s="20"/>
      <c r="C139" s="20"/>
    </row>
    <row r="140" spans="1:3" ht="15.75" customHeight="1">
      <c r="A140" s="20"/>
      <c r="C140" s="20"/>
    </row>
    <row r="141" spans="1:3" ht="15.75" customHeight="1">
      <c r="A141" s="20"/>
      <c r="C141" s="20"/>
    </row>
    <row r="142" spans="1:3" ht="15.75" customHeight="1">
      <c r="A142" s="20"/>
      <c r="C142" s="20"/>
    </row>
    <row r="143" spans="1:3" ht="15.75" customHeight="1">
      <c r="A143" s="20"/>
      <c r="C143" s="20"/>
    </row>
    <row r="144" spans="1:3" ht="15.75" customHeight="1">
      <c r="A144" s="20"/>
      <c r="C144" s="20"/>
    </row>
    <row r="145" spans="1:3" ht="15.75" customHeight="1">
      <c r="A145" s="20"/>
      <c r="C145" s="20"/>
    </row>
    <row r="146" spans="1:3" ht="15.75" customHeight="1">
      <c r="A146" s="20"/>
      <c r="C146" s="20"/>
    </row>
    <row r="147" spans="1:3" ht="15.75" customHeight="1">
      <c r="A147" s="20"/>
      <c r="C147" s="20"/>
    </row>
    <row r="148" spans="1:3" ht="15.75" customHeight="1">
      <c r="A148" s="20"/>
      <c r="C148" s="20"/>
    </row>
    <row r="149" spans="1:3" ht="15.75" customHeight="1">
      <c r="A149" s="20"/>
      <c r="C149" s="20"/>
    </row>
    <row r="150" spans="1:3" ht="15.75" customHeight="1">
      <c r="A150" s="20"/>
      <c r="C150" s="20"/>
    </row>
    <row r="151" spans="1:3" ht="15.75" customHeight="1">
      <c r="A151" s="20"/>
      <c r="C151" s="20"/>
    </row>
    <row r="152" spans="1:3" ht="15.75" customHeight="1">
      <c r="A152" s="20"/>
      <c r="C152" s="20"/>
    </row>
    <row r="153" spans="1:3" ht="15.75" customHeight="1">
      <c r="A153" s="20"/>
      <c r="C153" s="20"/>
    </row>
    <row r="154" spans="1:3" ht="15.75" customHeight="1">
      <c r="A154" s="20"/>
      <c r="C154" s="20"/>
    </row>
    <row r="155" spans="1:3" ht="15.75" customHeight="1">
      <c r="A155" s="20"/>
      <c r="C155" s="20"/>
    </row>
    <row r="156" spans="1:3" ht="15.75" customHeight="1">
      <c r="A156" s="20"/>
      <c r="C156" s="20"/>
    </row>
    <row r="157" spans="1:3" ht="15.75" customHeight="1">
      <c r="A157" s="20"/>
      <c r="C157" s="20"/>
    </row>
    <row r="158" spans="1:3" ht="15.75" customHeight="1">
      <c r="A158" s="20"/>
      <c r="C158" s="20"/>
    </row>
    <row r="159" spans="1:3" ht="15.75" customHeight="1">
      <c r="A159" s="20"/>
      <c r="C159" s="20"/>
    </row>
    <row r="160" spans="1:3" ht="15.75" customHeight="1">
      <c r="A160" s="20"/>
      <c r="C160" s="20"/>
    </row>
    <row r="161" spans="1:3" ht="15.75" customHeight="1">
      <c r="A161" s="20"/>
      <c r="C161" s="20"/>
    </row>
    <row r="162" spans="1:3" ht="15.75" customHeight="1">
      <c r="A162" s="20"/>
      <c r="C162" s="20"/>
    </row>
    <row r="163" spans="1:3" ht="15.75" customHeight="1">
      <c r="A163" s="20"/>
      <c r="C163" s="20"/>
    </row>
    <row r="164" spans="1:3" ht="15.75" customHeight="1">
      <c r="A164" s="20"/>
      <c r="C164" s="20"/>
    </row>
    <row r="165" spans="1:3" ht="15.75" customHeight="1">
      <c r="A165" s="20"/>
      <c r="C165" s="20"/>
    </row>
    <row r="166" spans="1:3" ht="15.75" customHeight="1">
      <c r="A166" s="20"/>
      <c r="C166" s="20"/>
    </row>
    <row r="167" spans="1:3" ht="15.75" customHeight="1">
      <c r="A167" s="20"/>
      <c r="C167" s="20"/>
    </row>
    <row r="168" spans="1:3" ht="15.75" customHeight="1">
      <c r="A168" s="20"/>
      <c r="C168" s="20"/>
    </row>
    <row r="169" spans="1:3" ht="15.75" customHeight="1">
      <c r="A169" s="20"/>
      <c r="C169" s="20"/>
    </row>
    <row r="170" spans="1:3" ht="15.75" customHeight="1">
      <c r="A170" s="20"/>
      <c r="C170" s="20"/>
    </row>
    <row r="171" spans="1:3" ht="15.75" customHeight="1">
      <c r="A171" s="20"/>
      <c r="C171" s="20"/>
    </row>
    <row r="172" spans="1:3" ht="15.75" customHeight="1">
      <c r="A172" s="20"/>
      <c r="C172" s="20"/>
    </row>
    <row r="173" spans="1:3" ht="15.75" customHeight="1">
      <c r="A173" s="20"/>
      <c r="C173" s="20"/>
    </row>
    <row r="174" spans="1:3" ht="15.75" customHeight="1">
      <c r="A174" s="20"/>
      <c r="C174" s="20"/>
    </row>
    <row r="175" spans="1:3" ht="15.75" customHeight="1">
      <c r="A175" s="20"/>
      <c r="C175" s="20"/>
    </row>
    <row r="176" spans="1:3" ht="15.75" customHeight="1">
      <c r="A176" s="20"/>
      <c r="C176" s="20"/>
    </row>
    <row r="177" spans="1:3" ht="15.75" customHeight="1">
      <c r="A177" s="20"/>
      <c r="C177" s="20"/>
    </row>
    <row r="178" spans="1:3" ht="15.75" customHeight="1">
      <c r="A178" s="20"/>
      <c r="C178" s="20"/>
    </row>
    <row r="179" spans="1:3" ht="15.75" customHeight="1">
      <c r="A179" s="20"/>
      <c r="C179" s="20"/>
    </row>
    <row r="180" spans="1:3" ht="15.75" customHeight="1">
      <c r="A180" s="20"/>
      <c r="C180" s="20"/>
    </row>
    <row r="181" spans="1:3" ht="15.75" customHeight="1">
      <c r="A181" s="20"/>
      <c r="C181" s="20"/>
    </row>
    <row r="182" spans="1:3" ht="15.75" customHeight="1">
      <c r="A182" s="20"/>
      <c r="C182" s="20"/>
    </row>
    <row r="183" spans="1:3" ht="15.75" customHeight="1">
      <c r="A183" s="20"/>
      <c r="C183" s="20"/>
    </row>
    <row r="184" spans="1:3" ht="15.75" customHeight="1">
      <c r="A184" s="20"/>
      <c r="C184" s="20"/>
    </row>
    <row r="185" spans="1:3" ht="15.75" customHeight="1">
      <c r="A185" s="20"/>
      <c r="C185" s="20"/>
    </row>
    <row r="186" spans="1:3" ht="15.75" customHeight="1">
      <c r="A186" s="20"/>
      <c r="C186" s="20"/>
    </row>
    <row r="187" spans="1:3" ht="15.75" customHeight="1">
      <c r="A187" s="20"/>
      <c r="C187" s="20"/>
    </row>
    <row r="188" spans="1:3" ht="15.75" customHeight="1">
      <c r="A188" s="20"/>
      <c r="C188" s="20"/>
    </row>
    <row r="189" spans="1:3" ht="15.75" customHeight="1">
      <c r="A189" s="20"/>
      <c r="C189" s="20"/>
    </row>
    <row r="190" spans="1:3" ht="15.75" customHeight="1">
      <c r="A190" s="20"/>
      <c r="C190" s="20"/>
    </row>
    <row r="191" spans="1:3" ht="15.75" customHeight="1">
      <c r="A191" s="20"/>
      <c r="C191" s="20"/>
    </row>
    <row r="192" spans="1:3" ht="15.75" customHeight="1">
      <c r="A192" s="20"/>
      <c r="C192" s="20"/>
    </row>
    <row r="193" spans="1:3" ht="15.75" customHeight="1">
      <c r="A193" s="20"/>
      <c r="C193" s="20"/>
    </row>
    <row r="194" spans="1:3" ht="15.75" customHeight="1">
      <c r="A194" s="20"/>
      <c r="C194" s="20"/>
    </row>
    <row r="195" spans="1:3" ht="15.75" customHeight="1">
      <c r="A195" s="20"/>
      <c r="C195" s="20"/>
    </row>
    <row r="196" spans="1:3" ht="15.75" customHeight="1">
      <c r="A196" s="20"/>
      <c r="C196" s="20"/>
    </row>
    <row r="197" spans="1:3" ht="15.75" customHeight="1">
      <c r="A197" s="20"/>
      <c r="C197" s="20"/>
    </row>
    <row r="198" spans="1:3" ht="15.75" customHeight="1">
      <c r="A198" s="20"/>
      <c r="C198" s="20"/>
    </row>
    <row r="199" spans="1:3" ht="15.75" customHeight="1">
      <c r="A199" s="20"/>
      <c r="C199" s="20"/>
    </row>
    <row r="200" spans="1:3" ht="15.75" customHeight="1">
      <c r="A200" s="20"/>
      <c r="C200" s="20"/>
    </row>
    <row r="201" spans="1:3" ht="15.75" customHeight="1">
      <c r="A201" s="20"/>
      <c r="C201" s="20"/>
    </row>
    <row r="202" spans="1:3" ht="15.75" customHeight="1">
      <c r="A202" s="20"/>
      <c r="C202" s="20"/>
    </row>
    <row r="203" spans="1:3" ht="15.75" customHeight="1">
      <c r="A203" s="20"/>
      <c r="C203" s="20"/>
    </row>
    <row r="204" spans="1:3" ht="15.75" customHeight="1">
      <c r="A204" s="20"/>
      <c r="C204" s="20"/>
    </row>
    <row r="205" spans="1:3" ht="15.75" customHeight="1">
      <c r="A205" s="20"/>
      <c r="C205" s="20"/>
    </row>
    <row r="206" spans="1:3" ht="15.75" customHeight="1">
      <c r="A206" s="20"/>
      <c r="C206" s="20"/>
    </row>
    <row r="207" spans="1:3" ht="15.75" customHeight="1">
      <c r="A207" s="20"/>
      <c r="C207" s="20"/>
    </row>
    <row r="208" spans="1:3" ht="15.75" customHeight="1">
      <c r="A208" s="20"/>
      <c r="C208" s="20"/>
    </row>
    <row r="209" spans="1:3" ht="15.75" customHeight="1">
      <c r="A209" s="20"/>
      <c r="C209" s="20"/>
    </row>
    <row r="210" spans="1:3" ht="15.75" customHeight="1">
      <c r="A210" s="20"/>
      <c r="C210" s="20"/>
    </row>
    <row r="211" spans="1:3" ht="15.75" customHeight="1">
      <c r="A211" s="20"/>
      <c r="C211" s="20"/>
    </row>
    <row r="212" spans="1:3" ht="15.75" customHeight="1">
      <c r="A212" s="20"/>
      <c r="C212" s="20"/>
    </row>
    <row r="213" spans="1:3" ht="15.75" customHeight="1">
      <c r="A213" s="20"/>
      <c r="C213" s="20"/>
    </row>
    <row r="214" spans="1:3" ht="15.75" customHeight="1">
      <c r="A214" s="20"/>
      <c r="C214" s="20"/>
    </row>
    <row r="215" spans="1:3" ht="15.75" customHeight="1">
      <c r="A215" s="20"/>
      <c r="C215" s="20"/>
    </row>
    <row r="216" spans="1:3" ht="15.75" customHeight="1">
      <c r="A216" s="20"/>
      <c r="C216" s="20"/>
    </row>
    <row r="217" spans="1:3" ht="15.75" customHeight="1">
      <c r="A217" s="20"/>
      <c r="C217" s="20"/>
    </row>
    <row r="218" spans="1:3" ht="15.75" customHeight="1">
      <c r="A218" s="20"/>
      <c r="C218" s="20"/>
    </row>
    <row r="219" spans="1:3" ht="15.75" customHeight="1">
      <c r="A219" s="20"/>
      <c r="C219" s="20"/>
    </row>
    <row r="220" spans="1:3" ht="15.75" customHeight="1">
      <c r="A220" s="20"/>
      <c r="C220" s="20"/>
    </row>
    <row r="221" spans="1:3" ht="15.75" customHeight="1">
      <c r="A221" s="20"/>
      <c r="C221" s="20"/>
    </row>
    <row r="222" spans="1:3" ht="15.75" customHeight="1">
      <c r="A222" s="20"/>
      <c r="C222" s="20"/>
    </row>
    <row r="223" spans="1:3" ht="15.75" customHeight="1">
      <c r="A223" s="20"/>
      <c r="C223" s="20"/>
    </row>
    <row r="224" spans="1:3" ht="15.75" customHeight="1">
      <c r="A224" s="20"/>
      <c r="C224" s="20"/>
    </row>
    <row r="225" spans="1:3" ht="15.75" customHeight="1">
      <c r="A225" s="20"/>
      <c r="C225" s="20"/>
    </row>
    <row r="226" spans="1:3" ht="15.75" customHeight="1">
      <c r="A226" s="20"/>
      <c r="C226" s="20"/>
    </row>
    <row r="227" spans="1:3" ht="15.75" customHeight="1">
      <c r="A227" s="20"/>
      <c r="C227" s="20"/>
    </row>
    <row r="228" spans="1:3" ht="15.75" customHeight="1">
      <c r="A228" s="20"/>
      <c r="C228" s="20"/>
    </row>
    <row r="229" spans="1:3" ht="15.75" customHeight="1">
      <c r="A229" s="20"/>
      <c r="C229" s="20"/>
    </row>
    <row r="230" spans="1:3" ht="15.75" customHeight="1">
      <c r="A230" s="20"/>
      <c r="C230" s="20"/>
    </row>
    <row r="231" spans="1:3" ht="15.75" customHeight="1">
      <c r="A231" s="20"/>
      <c r="C231" s="20"/>
    </row>
    <row r="232" spans="1:3" ht="15.75" customHeight="1">
      <c r="A232" s="20"/>
      <c r="C232" s="20"/>
    </row>
    <row r="233" spans="1:3" ht="15.75" customHeight="1">
      <c r="A233" s="20"/>
      <c r="C233" s="20"/>
    </row>
    <row r="234" spans="1:3" ht="15.75" customHeight="1">
      <c r="A234" s="20"/>
      <c r="C234" s="20"/>
    </row>
    <row r="235" spans="1:3" ht="15.75" customHeight="1">
      <c r="A235" s="20"/>
      <c r="C235" s="20"/>
    </row>
    <row r="236" spans="1:3" ht="15.75" customHeight="1">
      <c r="A236" s="20"/>
      <c r="C236" s="20"/>
    </row>
    <row r="237" spans="1:3" ht="15.75" customHeight="1">
      <c r="A237" s="20"/>
      <c r="C237" s="20"/>
    </row>
    <row r="238" spans="1:3" ht="15.75" customHeight="1">
      <c r="A238" s="20"/>
      <c r="C238" s="20"/>
    </row>
    <row r="239" spans="1:3" ht="15.75" customHeight="1">
      <c r="A239" s="20"/>
      <c r="C239" s="20"/>
    </row>
    <row r="240" spans="1:3" ht="15.75" customHeight="1">
      <c r="A240" s="20"/>
      <c r="C240" s="20"/>
    </row>
    <row r="241" spans="1:3" ht="15.75" customHeight="1">
      <c r="A241" s="20"/>
      <c r="C241" s="20"/>
    </row>
    <row r="242" spans="1:3" ht="15.75" customHeight="1">
      <c r="A242" s="20"/>
      <c r="C242" s="20"/>
    </row>
    <row r="243" spans="1:3" ht="15.75" customHeight="1">
      <c r="A243" s="20"/>
      <c r="C243" s="20"/>
    </row>
    <row r="244" spans="1:3" ht="15.75" customHeight="1">
      <c r="A244" s="20"/>
      <c r="C244" s="20"/>
    </row>
    <row r="245" spans="1:3" ht="15.75" customHeight="1">
      <c r="A245" s="20"/>
      <c r="C245" s="20"/>
    </row>
    <row r="246" spans="1:3" ht="15.75" customHeight="1">
      <c r="A246" s="20"/>
      <c r="C246" s="20"/>
    </row>
    <row r="247" spans="1:3" ht="15.75" customHeight="1">
      <c r="A247" s="20"/>
      <c r="C247" s="20"/>
    </row>
    <row r="248" spans="1:3" ht="15.75" customHeight="1">
      <c r="A248" s="20"/>
      <c r="C248" s="20"/>
    </row>
    <row r="249" spans="1:3" ht="15.75" customHeight="1">
      <c r="A249" s="20"/>
      <c r="C249" s="20"/>
    </row>
    <row r="250" spans="1:3" ht="15.75" customHeight="1">
      <c r="A250" s="20"/>
      <c r="C250" s="20"/>
    </row>
    <row r="251" spans="1:3" ht="15.75" customHeight="1">
      <c r="A251" s="20"/>
      <c r="C251" s="20"/>
    </row>
    <row r="252" spans="1:3" ht="15.75" customHeight="1">
      <c r="A252" s="20"/>
      <c r="C252" s="20"/>
    </row>
    <row r="253" spans="1:3" ht="15.75" customHeight="1">
      <c r="A253" s="20"/>
      <c r="C253" s="20"/>
    </row>
    <row r="254" spans="1:3" ht="15.75" customHeight="1">
      <c r="A254" s="20"/>
      <c r="C254" s="20"/>
    </row>
    <row r="255" spans="1:3" ht="15.75" customHeight="1">
      <c r="A255" s="20"/>
      <c r="C255" s="20"/>
    </row>
    <row r="256" spans="1:3" ht="15.75" customHeight="1">
      <c r="A256" s="20"/>
      <c r="C256" s="20"/>
    </row>
    <row r="257" spans="1:3" ht="15.75" customHeight="1">
      <c r="A257" s="20"/>
      <c r="C257" s="20"/>
    </row>
    <row r="258" spans="1:3" ht="15.75" customHeight="1">
      <c r="A258" s="20"/>
      <c r="C258" s="20"/>
    </row>
    <row r="259" spans="1:3" ht="15.75" customHeight="1">
      <c r="A259" s="20"/>
      <c r="C259" s="20"/>
    </row>
    <row r="260" spans="1:3" ht="15.75" customHeight="1">
      <c r="A260" s="20"/>
      <c r="C260" s="20"/>
    </row>
    <row r="261" spans="1:3" ht="15.75" customHeight="1">
      <c r="A261" s="20"/>
      <c r="C261" s="20"/>
    </row>
    <row r="262" spans="1:3" ht="15.75" customHeight="1">
      <c r="A262" s="20"/>
      <c r="C262" s="20"/>
    </row>
    <row r="263" spans="1:3" ht="15.75" customHeight="1">
      <c r="A263" s="20"/>
      <c r="C263" s="20"/>
    </row>
    <row r="264" spans="1:3" ht="15.75" customHeight="1">
      <c r="A264" s="20"/>
      <c r="C264" s="20"/>
    </row>
    <row r="265" spans="1:3" ht="15.75" customHeight="1">
      <c r="A265" s="20"/>
      <c r="C265" s="20"/>
    </row>
    <row r="266" spans="1:3" ht="15.75" customHeight="1">
      <c r="A266" s="20"/>
      <c r="C266" s="20"/>
    </row>
    <row r="267" spans="1:3" ht="15.75" customHeight="1">
      <c r="A267" s="20"/>
      <c r="C267" s="20"/>
    </row>
    <row r="268" spans="1:3" ht="15.75" customHeight="1">
      <c r="A268" s="20"/>
      <c r="C268" s="20"/>
    </row>
    <row r="269" spans="1:3" ht="15.75" customHeight="1">
      <c r="A269" s="20"/>
      <c r="C269" s="20"/>
    </row>
    <row r="270" spans="1:3" ht="15.75" customHeight="1">
      <c r="A270" s="20"/>
      <c r="C270" s="20"/>
    </row>
    <row r="271" spans="1:3" ht="15.75" customHeight="1">
      <c r="A271" s="20"/>
      <c r="C271" s="20"/>
    </row>
    <row r="272" spans="1:3" ht="15.75" customHeight="1">
      <c r="A272" s="20"/>
      <c r="C272" s="20"/>
    </row>
    <row r="273" spans="1:3" ht="15.75" customHeight="1">
      <c r="A273" s="20"/>
      <c r="C273" s="20"/>
    </row>
    <row r="274" spans="1:3" ht="15.75" customHeight="1">
      <c r="A274" s="20"/>
      <c r="C274" s="20"/>
    </row>
    <row r="275" spans="1:3" ht="15.75" customHeight="1">
      <c r="A275" s="20"/>
      <c r="C275" s="20"/>
    </row>
    <row r="276" spans="1:3" ht="15.75" customHeight="1">
      <c r="A276" s="20"/>
      <c r="C276" s="20"/>
    </row>
    <row r="277" spans="1:3" ht="15.75" customHeight="1">
      <c r="A277" s="20"/>
      <c r="C277" s="20"/>
    </row>
    <row r="278" spans="1:3" ht="15.75" customHeight="1">
      <c r="A278" s="20"/>
      <c r="C278" s="20"/>
    </row>
    <row r="279" spans="1:3" ht="15.75" customHeight="1">
      <c r="A279" s="20"/>
      <c r="C279" s="20"/>
    </row>
    <row r="280" spans="1:3" ht="15.75" customHeight="1">
      <c r="A280" s="20"/>
      <c r="C280" s="20"/>
    </row>
    <row r="281" spans="1:3" ht="15.75" customHeight="1">
      <c r="A281" s="20"/>
      <c r="C281" s="20"/>
    </row>
    <row r="282" spans="1:3" ht="15.75" customHeight="1">
      <c r="A282" s="20"/>
      <c r="C282" s="20"/>
    </row>
    <row r="283" spans="1:3" ht="15.75" customHeight="1">
      <c r="A283" s="20"/>
      <c r="C283" s="20"/>
    </row>
    <row r="284" spans="1:3" ht="15.75" customHeight="1">
      <c r="A284" s="20"/>
      <c r="C284" s="20"/>
    </row>
    <row r="285" spans="1:3" ht="15.75" customHeight="1">
      <c r="A285" s="20"/>
      <c r="C285" s="20"/>
    </row>
    <row r="286" spans="1:3" ht="15.75" customHeight="1">
      <c r="A286" s="20"/>
      <c r="C286" s="20"/>
    </row>
    <row r="287" spans="1:3" ht="15.75" customHeight="1">
      <c r="A287" s="20"/>
      <c r="C287" s="20"/>
    </row>
    <row r="288" spans="1:3" ht="15.75" customHeight="1">
      <c r="A288" s="20"/>
      <c r="C288" s="20"/>
    </row>
    <row r="289" spans="1:3" ht="15.75" customHeight="1">
      <c r="A289" s="20"/>
      <c r="C289" s="20"/>
    </row>
    <row r="290" spans="1:3" ht="15.75" customHeight="1">
      <c r="A290" s="20"/>
      <c r="C290" s="20"/>
    </row>
    <row r="291" spans="1:3" ht="15.75" customHeight="1">
      <c r="A291" s="20"/>
      <c r="C291" s="20"/>
    </row>
    <row r="292" spans="1:3" ht="15.75" customHeight="1">
      <c r="A292" s="20"/>
      <c r="C292" s="20"/>
    </row>
    <row r="293" spans="1:3" ht="15.75" customHeight="1">
      <c r="A293" s="20"/>
      <c r="C293" s="20"/>
    </row>
    <row r="294" spans="1:3" ht="15.75" customHeight="1">
      <c r="A294" s="20"/>
      <c r="C294" s="20"/>
    </row>
    <row r="295" spans="1:3" ht="15.75" customHeight="1">
      <c r="A295" s="20"/>
      <c r="C295" s="20"/>
    </row>
    <row r="296" spans="1:3" ht="15.75" customHeight="1">
      <c r="A296" s="20"/>
      <c r="C296" s="20"/>
    </row>
    <row r="297" spans="1:3" ht="15.75" customHeight="1">
      <c r="A297" s="20"/>
      <c r="C297" s="20"/>
    </row>
    <row r="298" spans="1:3" ht="15.75" customHeight="1">
      <c r="A298" s="20"/>
      <c r="C298" s="20"/>
    </row>
    <row r="299" spans="1:3" ht="15.75" customHeight="1">
      <c r="A299" s="20"/>
      <c r="C299" s="20"/>
    </row>
    <row r="300" spans="1:3" ht="15.75" customHeight="1">
      <c r="A300" s="20"/>
      <c r="C300" s="20"/>
    </row>
    <row r="301" spans="1:3" ht="15.75" customHeight="1">
      <c r="A301" s="20"/>
      <c r="C301" s="20"/>
    </row>
    <row r="302" spans="1:3" ht="15.75" customHeight="1">
      <c r="A302" s="20"/>
      <c r="C302" s="20"/>
    </row>
    <row r="303" spans="1:3" ht="15.75" customHeight="1">
      <c r="A303" s="20"/>
      <c r="C303" s="20"/>
    </row>
    <row r="304" spans="1:3" ht="15.75" customHeight="1">
      <c r="A304" s="20"/>
      <c r="C304" s="20"/>
    </row>
    <row r="305" spans="1:3" ht="15.75" customHeight="1">
      <c r="A305" s="20"/>
      <c r="C305" s="20"/>
    </row>
    <row r="306" spans="1:3" ht="15.75" customHeight="1">
      <c r="A306" s="20"/>
      <c r="C306" s="20"/>
    </row>
    <row r="307" spans="1:3" ht="15.75" customHeight="1">
      <c r="A307" s="20"/>
      <c r="C307" s="20"/>
    </row>
    <row r="308" spans="1:3" ht="15.75" customHeight="1">
      <c r="A308" s="20"/>
      <c r="C308" s="20"/>
    </row>
    <row r="309" spans="1:3" ht="15.75" customHeight="1">
      <c r="A309" s="20"/>
      <c r="C309" s="20"/>
    </row>
    <row r="310" spans="1:3" ht="15.75" customHeight="1">
      <c r="A310" s="20"/>
      <c r="C310" s="20"/>
    </row>
    <row r="311" spans="1:3" ht="15.75" customHeight="1">
      <c r="A311" s="20"/>
      <c r="C311" s="20"/>
    </row>
    <row r="312" spans="1:3" ht="15.75" customHeight="1">
      <c r="A312" s="20"/>
      <c r="C312" s="20"/>
    </row>
    <row r="313" spans="1:3" ht="15.75" customHeight="1">
      <c r="A313" s="20"/>
      <c r="C313" s="20"/>
    </row>
    <row r="314" spans="1:3" ht="15.75" customHeight="1">
      <c r="A314" s="20"/>
      <c r="C314" s="20"/>
    </row>
    <row r="315" spans="1:3" ht="15.75" customHeight="1">
      <c r="A315" s="20"/>
      <c r="C315" s="20"/>
    </row>
    <row r="316" spans="1:3" ht="15.75" customHeight="1">
      <c r="A316" s="20"/>
      <c r="C316" s="20"/>
    </row>
    <row r="317" spans="1:3" ht="15.75" customHeight="1">
      <c r="A317" s="20"/>
      <c r="C317" s="20"/>
    </row>
    <row r="318" spans="1:3" ht="15.75" customHeight="1">
      <c r="A318" s="20"/>
      <c r="C318" s="20"/>
    </row>
    <row r="319" spans="1:3" ht="15.75" customHeight="1">
      <c r="A319" s="20"/>
      <c r="C319" s="20"/>
    </row>
    <row r="320" spans="1:3" ht="15.75" customHeight="1">
      <c r="A320" s="20"/>
      <c r="C320" s="20"/>
    </row>
    <row r="321" spans="1:3" ht="15.75" customHeight="1">
      <c r="A321" s="20"/>
      <c r="C321" s="20"/>
    </row>
    <row r="322" spans="1:3" ht="15.75" customHeight="1">
      <c r="A322" s="20"/>
      <c r="C322" s="20"/>
    </row>
    <row r="323" spans="1:3" ht="15.75" customHeight="1">
      <c r="A323" s="20"/>
      <c r="C323" s="20"/>
    </row>
    <row r="324" spans="1:3" ht="15.75" customHeight="1">
      <c r="A324" s="20"/>
      <c r="C324" s="20"/>
    </row>
    <row r="325" spans="1:3" ht="15.75" customHeight="1">
      <c r="A325" s="20"/>
      <c r="C325" s="20"/>
    </row>
    <row r="326" spans="1:3" ht="15.75" customHeight="1">
      <c r="A326" s="20"/>
      <c r="C326" s="20"/>
    </row>
    <row r="327" spans="1:3" ht="15.75" customHeight="1">
      <c r="A327" s="20"/>
      <c r="C327" s="20"/>
    </row>
    <row r="328" spans="1:3" ht="15.75" customHeight="1">
      <c r="A328" s="20"/>
      <c r="C328" s="20"/>
    </row>
    <row r="329" spans="1:3" ht="15.75" customHeight="1">
      <c r="A329" s="20"/>
      <c r="C329" s="20"/>
    </row>
    <row r="330" spans="1:3" ht="15.75" customHeight="1">
      <c r="A330" s="20"/>
      <c r="C330" s="20"/>
    </row>
    <row r="331" spans="1:3" ht="15.75" customHeight="1">
      <c r="A331" s="20"/>
      <c r="C331" s="20"/>
    </row>
    <row r="332" spans="1:3" ht="15.75" customHeight="1">
      <c r="A332" s="20"/>
      <c r="C332" s="20"/>
    </row>
    <row r="333" spans="1:3" ht="15.75" customHeight="1">
      <c r="A333" s="20"/>
      <c r="C333" s="20"/>
    </row>
    <row r="334" spans="1:3" ht="15.75" customHeight="1">
      <c r="A334" s="20"/>
      <c r="C334" s="20"/>
    </row>
    <row r="335" spans="1:3" ht="15.75" customHeight="1">
      <c r="A335" s="20"/>
      <c r="C335" s="20"/>
    </row>
    <row r="336" spans="1:3" ht="15.75" customHeight="1">
      <c r="A336" s="20"/>
      <c r="C336" s="20"/>
    </row>
    <row r="337" spans="1:3" ht="15.75" customHeight="1">
      <c r="A337" s="20"/>
      <c r="C337" s="20"/>
    </row>
    <row r="338" spans="1:3" ht="15.75" customHeight="1">
      <c r="A338" s="20"/>
      <c r="C338" s="20"/>
    </row>
    <row r="339" spans="1:3" ht="15.75" customHeight="1">
      <c r="A339" s="20"/>
      <c r="C339" s="20"/>
    </row>
    <row r="340" spans="1:3" ht="15.75" customHeight="1">
      <c r="A340" s="20"/>
      <c r="C340" s="20"/>
    </row>
    <row r="341" spans="1:3" ht="15.75" customHeight="1">
      <c r="A341" s="20"/>
      <c r="C341" s="20"/>
    </row>
    <row r="342" spans="1:3" ht="15.75" customHeight="1">
      <c r="A342" s="20"/>
      <c r="C342" s="20"/>
    </row>
    <row r="343" spans="1:3" ht="15.75" customHeight="1">
      <c r="A343" s="20"/>
      <c r="C343" s="20"/>
    </row>
    <row r="344" spans="1:3" ht="15.75" customHeight="1">
      <c r="A344" s="20"/>
      <c r="C344" s="20"/>
    </row>
    <row r="345" spans="1:3" ht="15.75" customHeight="1">
      <c r="A345" s="20"/>
      <c r="C345" s="20"/>
    </row>
    <row r="346" spans="1:3" ht="15.75" customHeight="1">
      <c r="A346" s="20"/>
      <c r="C346" s="20"/>
    </row>
    <row r="347" spans="1:3" ht="15.75" customHeight="1">
      <c r="A347" s="20"/>
      <c r="C347" s="20"/>
    </row>
    <row r="348" spans="1:3" ht="15.75" customHeight="1">
      <c r="A348" s="20"/>
      <c r="C348" s="20"/>
    </row>
    <row r="349" spans="1:3" ht="15.75" customHeight="1">
      <c r="A349" s="20"/>
      <c r="C349" s="20"/>
    </row>
    <row r="350" spans="1:3" ht="15.75" customHeight="1">
      <c r="A350" s="20"/>
      <c r="C350" s="20"/>
    </row>
    <row r="351" spans="1:3" ht="15.75" customHeight="1">
      <c r="A351" s="20"/>
      <c r="C351" s="20"/>
    </row>
    <row r="352" spans="1:3" ht="15.75" customHeight="1">
      <c r="A352" s="20"/>
      <c r="C352" s="20"/>
    </row>
    <row r="353" spans="1:3" ht="15.75" customHeight="1">
      <c r="A353" s="20"/>
      <c r="C353" s="20"/>
    </row>
    <row r="354" spans="1:3" ht="15.75" customHeight="1">
      <c r="A354" s="20"/>
      <c r="C354" s="20"/>
    </row>
    <row r="355" spans="1:3" ht="15.75" customHeight="1">
      <c r="A355" s="20"/>
      <c r="C355" s="20"/>
    </row>
    <row r="356" spans="1:3" ht="15.75" customHeight="1">
      <c r="A356" s="20"/>
      <c r="C356" s="20"/>
    </row>
    <row r="357" spans="1:3" ht="15.75" customHeight="1">
      <c r="A357" s="20"/>
      <c r="C357" s="20"/>
    </row>
    <row r="358" spans="1:3" ht="15.75" customHeight="1">
      <c r="A358" s="20"/>
      <c r="C358" s="20"/>
    </row>
    <row r="359" spans="1:3" ht="15.75" customHeight="1">
      <c r="A359" s="20"/>
      <c r="C359" s="20"/>
    </row>
    <row r="360" spans="1:3" ht="15.75" customHeight="1">
      <c r="A360" s="20"/>
      <c r="C360" s="20"/>
    </row>
    <row r="361" spans="1:3" ht="15.75" customHeight="1">
      <c r="A361" s="20"/>
      <c r="C361" s="20"/>
    </row>
    <row r="362" spans="1:3" ht="15.75" customHeight="1">
      <c r="A362" s="20"/>
      <c r="C362" s="20"/>
    </row>
    <row r="363" spans="1:3" ht="15.75" customHeight="1">
      <c r="A363" s="20"/>
      <c r="C363" s="20"/>
    </row>
    <row r="364" spans="1:3" ht="15.75" customHeight="1">
      <c r="A364" s="20"/>
      <c r="C364" s="20"/>
    </row>
    <row r="365" spans="1:3" ht="15.75" customHeight="1">
      <c r="A365" s="20"/>
      <c r="C365" s="20"/>
    </row>
    <row r="366" spans="1:3" ht="15.75" customHeight="1">
      <c r="A366" s="20"/>
      <c r="C366" s="20"/>
    </row>
    <row r="367" spans="1:3" ht="15.75" customHeight="1">
      <c r="A367" s="20"/>
      <c r="C367" s="20"/>
    </row>
    <row r="368" spans="1:3" ht="15.75" customHeight="1">
      <c r="A368" s="20"/>
      <c r="C368" s="20"/>
    </row>
    <row r="369" spans="1:3" ht="15.75" customHeight="1">
      <c r="A369" s="20"/>
      <c r="C369" s="20"/>
    </row>
    <row r="370" spans="1:3" ht="15.75" customHeight="1">
      <c r="A370" s="20"/>
      <c r="C370" s="20"/>
    </row>
    <row r="371" spans="1:3" ht="15.75" customHeight="1">
      <c r="A371" s="20"/>
      <c r="C371" s="20"/>
    </row>
    <row r="372" spans="1:3" ht="15.75" customHeight="1">
      <c r="A372" s="20"/>
      <c r="C372" s="20"/>
    </row>
    <row r="373" spans="1:3" ht="15.75" customHeight="1">
      <c r="A373" s="20"/>
      <c r="C373" s="20"/>
    </row>
    <row r="374" spans="1:3" ht="15.75" customHeight="1">
      <c r="A374" s="20"/>
      <c r="C374" s="20"/>
    </row>
    <row r="375" spans="1:3" ht="15.75" customHeight="1">
      <c r="A375" s="20"/>
      <c r="C375" s="20"/>
    </row>
    <row r="376" spans="1:3" ht="15.75" customHeight="1">
      <c r="A376" s="20"/>
      <c r="C376" s="20"/>
    </row>
    <row r="377" spans="1:3" ht="15.75" customHeight="1">
      <c r="A377" s="20"/>
      <c r="C377" s="20"/>
    </row>
    <row r="378" spans="1:3" ht="15.75" customHeight="1">
      <c r="A378" s="20"/>
      <c r="C378" s="20"/>
    </row>
    <row r="379" spans="1:3" ht="15.75" customHeight="1">
      <c r="A379" s="20"/>
      <c r="C379" s="20"/>
    </row>
    <row r="380" spans="1:3" ht="15.75" customHeight="1">
      <c r="A380" s="20"/>
      <c r="C380" s="20"/>
    </row>
    <row r="381" spans="1:3" ht="15.75" customHeight="1">
      <c r="A381" s="20"/>
      <c r="C381" s="20"/>
    </row>
    <row r="382" spans="1:3" ht="15.75" customHeight="1">
      <c r="A382" s="20"/>
      <c r="C382" s="20"/>
    </row>
    <row r="383" spans="1:3" ht="15.75" customHeight="1">
      <c r="A383" s="20"/>
      <c r="C383" s="20"/>
    </row>
    <row r="384" spans="1:3" ht="15.75" customHeight="1">
      <c r="A384" s="20"/>
      <c r="C384" s="20"/>
    </row>
    <row r="385" spans="1:3" ht="15.75" customHeight="1">
      <c r="A385" s="20"/>
      <c r="C385" s="20"/>
    </row>
    <row r="386" spans="1:3" ht="15.75" customHeight="1">
      <c r="A386" s="20"/>
      <c r="C386" s="20"/>
    </row>
    <row r="387" spans="1:3" ht="15.75" customHeight="1">
      <c r="A387" s="20"/>
      <c r="C387" s="20"/>
    </row>
    <row r="388" spans="1:3" ht="15.75" customHeight="1">
      <c r="A388" s="20"/>
      <c r="C388" s="20"/>
    </row>
    <row r="389" spans="1:3" ht="15.75" customHeight="1">
      <c r="A389" s="20"/>
      <c r="C389" s="20"/>
    </row>
    <row r="390" spans="1:3" ht="15.75" customHeight="1">
      <c r="A390" s="20"/>
      <c r="C390" s="20"/>
    </row>
    <row r="391" spans="1:3" ht="15.75" customHeight="1">
      <c r="A391" s="20"/>
      <c r="C391" s="20"/>
    </row>
    <row r="392" spans="1:3" ht="15.75" customHeight="1">
      <c r="A392" s="20"/>
      <c r="C392" s="20"/>
    </row>
    <row r="393" spans="1:3" ht="15.75" customHeight="1">
      <c r="A393" s="20"/>
      <c r="C393" s="20"/>
    </row>
    <row r="394" spans="1:3" ht="15.75" customHeight="1">
      <c r="A394" s="20"/>
      <c r="C394" s="20"/>
    </row>
    <row r="395" spans="1:3" ht="15.75" customHeight="1">
      <c r="A395" s="20"/>
      <c r="C395" s="20"/>
    </row>
    <row r="396" spans="1:3" ht="15.75" customHeight="1">
      <c r="A396" s="20"/>
      <c r="C396" s="20"/>
    </row>
    <row r="397" spans="1:3" ht="15.75" customHeight="1">
      <c r="A397" s="20"/>
      <c r="C397" s="20"/>
    </row>
    <row r="398" spans="1:3" ht="15.75" customHeight="1">
      <c r="A398" s="20"/>
      <c r="C398" s="20"/>
    </row>
    <row r="399" spans="1:3" ht="15.75" customHeight="1">
      <c r="A399" s="20"/>
      <c r="C399" s="20"/>
    </row>
    <row r="400" spans="1:3" ht="15.75" customHeight="1">
      <c r="A400" s="20"/>
      <c r="C400" s="20"/>
    </row>
    <row r="401" spans="1:3" ht="15.75" customHeight="1">
      <c r="A401" s="20"/>
      <c r="C401" s="20"/>
    </row>
    <row r="402" spans="1:3" ht="15.75" customHeight="1">
      <c r="A402" s="20"/>
      <c r="C402" s="20"/>
    </row>
    <row r="403" spans="1:3" ht="15.75" customHeight="1">
      <c r="A403" s="20"/>
      <c r="C403" s="20"/>
    </row>
    <row r="404" spans="1:3" ht="15.75" customHeight="1">
      <c r="A404" s="20"/>
      <c r="C404" s="20"/>
    </row>
    <row r="405" spans="1:3" ht="15.75" customHeight="1">
      <c r="A405" s="20"/>
      <c r="C405" s="20"/>
    </row>
    <row r="406" spans="1:3" ht="15.75" customHeight="1">
      <c r="A406" s="20"/>
      <c r="C406" s="20"/>
    </row>
    <row r="407" spans="1:3" ht="15.75" customHeight="1">
      <c r="A407" s="20"/>
      <c r="C407" s="20"/>
    </row>
    <row r="408" spans="1:3" ht="15.75" customHeight="1">
      <c r="A408" s="20"/>
      <c r="C408" s="20"/>
    </row>
    <row r="409" spans="1:3" ht="15.75" customHeight="1">
      <c r="A409" s="20"/>
      <c r="C409" s="20"/>
    </row>
    <row r="410" spans="1:3" ht="15.75" customHeight="1">
      <c r="A410" s="20"/>
      <c r="C410" s="20"/>
    </row>
    <row r="411" spans="1:3" ht="15.75" customHeight="1">
      <c r="A411" s="20"/>
      <c r="C411" s="20"/>
    </row>
    <row r="412" spans="1:3" ht="15.75" customHeight="1">
      <c r="A412" s="20"/>
      <c r="C412" s="20"/>
    </row>
    <row r="413" spans="1:3" ht="15.75" customHeight="1">
      <c r="A413" s="20"/>
      <c r="C413" s="20"/>
    </row>
    <row r="414" spans="1:3" ht="15.75" customHeight="1">
      <c r="A414" s="20"/>
      <c r="C414" s="20"/>
    </row>
    <row r="415" spans="1:3" ht="15.75" customHeight="1">
      <c r="A415" s="20"/>
      <c r="C415" s="20"/>
    </row>
    <row r="416" spans="1:3" ht="15.75" customHeight="1">
      <c r="A416" s="20"/>
      <c r="C416" s="20"/>
    </row>
    <row r="417" spans="1:3" ht="15.75" customHeight="1">
      <c r="A417" s="20"/>
      <c r="C417" s="20"/>
    </row>
    <row r="418" spans="1:3" ht="15.75" customHeight="1">
      <c r="A418" s="20"/>
      <c r="C418" s="20"/>
    </row>
    <row r="419" spans="1:3" ht="15.75" customHeight="1">
      <c r="A419" s="20"/>
      <c r="C419" s="20"/>
    </row>
    <row r="420" spans="1:3" ht="15.75" customHeight="1">
      <c r="A420" s="20"/>
      <c r="C420" s="20"/>
    </row>
    <row r="421" spans="1:3" ht="15.75" customHeight="1">
      <c r="A421" s="20"/>
      <c r="C421" s="20"/>
    </row>
    <row r="422" spans="1:3" ht="15.75" customHeight="1">
      <c r="A422" s="20"/>
      <c r="C422" s="20"/>
    </row>
    <row r="423" spans="1:3" ht="15.75" customHeight="1">
      <c r="A423" s="20"/>
      <c r="C423" s="20"/>
    </row>
    <row r="424" spans="1:3" ht="15.75" customHeight="1">
      <c r="A424" s="20"/>
      <c r="C424" s="20"/>
    </row>
    <row r="425" spans="1:3" ht="15.75" customHeight="1">
      <c r="A425" s="20"/>
      <c r="C425" s="20"/>
    </row>
    <row r="426" spans="1:3" ht="15.75" customHeight="1">
      <c r="A426" s="20"/>
      <c r="C426" s="20"/>
    </row>
    <row r="427" spans="1:3" ht="15.75" customHeight="1">
      <c r="A427" s="20"/>
      <c r="C427" s="20"/>
    </row>
    <row r="428" spans="1:3" ht="15.75" customHeight="1">
      <c r="A428" s="20"/>
      <c r="C428" s="20"/>
    </row>
    <row r="429" spans="1:3" ht="15.75" customHeight="1">
      <c r="A429" s="20"/>
      <c r="C429" s="20"/>
    </row>
    <row r="430" spans="1:3" ht="15.75" customHeight="1">
      <c r="A430" s="20"/>
      <c r="C430" s="20"/>
    </row>
    <row r="431" spans="1:3" ht="15.75" customHeight="1">
      <c r="A431" s="20"/>
      <c r="C431" s="20"/>
    </row>
    <row r="432" spans="1:3" ht="15.75" customHeight="1">
      <c r="A432" s="20"/>
      <c r="C432" s="20"/>
    </row>
    <row r="433" spans="1:3" ht="15.75" customHeight="1">
      <c r="A433" s="20"/>
      <c r="C433" s="20"/>
    </row>
    <row r="434" spans="1:3" ht="15.75" customHeight="1">
      <c r="A434" s="20"/>
      <c r="C434" s="20"/>
    </row>
    <row r="435" spans="1:3" ht="15.75" customHeight="1">
      <c r="A435" s="20"/>
      <c r="C435" s="20"/>
    </row>
    <row r="436" spans="1:3" ht="15.75" customHeight="1">
      <c r="A436" s="20"/>
      <c r="C436" s="20"/>
    </row>
    <row r="437" spans="1:3" ht="15.75" customHeight="1">
      <c r="A437" s="20"/>
      <c r="C437" s="20"/>
    </row>
    <row r="438" spans="1:3" ht="15.75" customHeight="1">
      <c r="A438" s="20"/>
      <c r="C438" s="20"/>
    </row>
    <row r="439" spans="1:3" ht="15.75" customHeight="1">
      <c r="A439" s="20"/>
      <c r="C439" s="20"/>
    </row>
    <row r="440" spans="1:3" ht="15.75" customHeight="1">
      <c r="A440" s="20"/>
      <c r="C440" s="20"/>
    </row>
    <row r="441" spans="1:3" ht="15.75" customHeight="1">
      <c r="A441" s="20"/>
      <c r="C441" s="20"/>
    </row>
    <row r="442" spans="1:3" ht="15.75" customHeight="1">
      <c r="A442" s="20"/>
      <c r="C442" s="20"/>
    </row>
    <row r="443" spans="1:3" ht="15.75" customHeight="1">
      <c r="A443" s="20"/>
      <c r="C443" s="20"/>
    </row>
    <row r="444" spans="1:3" ht="15.75" customHeight="1">
      <c r="A444" s="20"/>
      <c r="C444" s="20"/>
    </row>
    <row r="445" spans="1:3" ht="15.75" customHeight="1">
      <c r="A445" s="20"/>
      <c r="C445" s="20"/>
    </row>
    <row r="446" spans="1:3" ht="15.75" customHeight="1">
      <c r="A446" s="20"/>
      <c r="C446" s="20"/>
    </row>
    <row r="447" spans="1:3" ht="15.75" customHeight="1">
      <c r="A447" s="20"/>
      <c r="C447" s="20"/>
    </row>
    <row r="448" spans="1:3" ht="15.75" customHeight="1">
      <c r="A448" s="20"/>
      <c r="C448" s="20"/>
    </row>
    <row r="449" spans="1:3" ht="15.75" customHeight="1">
      <c r="A449" s="20"/>
      <c r="C449" s="20"/>
    </row>
    <row r="450" spans="1:3" ht="15.75" customHeight="1">
      <c r="A450" s="20"/>
      <c r="C450" s="20"/>
    </row>
    <row r="451" spans="1:3" ht="15.75" customHeight="1">
      <c r="A451" s="20"/>
      <c r="C451" s="20"/>
    </row>
    <row r="452" spans="1:3" ht="15.75" customHeight="1">
      <c r="A452" s="20"/>
      <c r="C452" s="20"/>
    </row>
    <row r="453" spans="1:3" ht="15.75" customHeight="1">
      <c r="A453" s="20"/>
      <c r="C453" s="20"/>
    </row>
    <row r="454" spans="1:3" ht="15.75" customHeight="1">
      <c r="A454" s="20"/>
      <c r="C454" s="20"/>
    </row>
    <row r="455" spans="1:3" ht="15.75" customHeight="1">
      <c r="A455" s="20"/>
      <c r="C455" s="20"/>
    </row>
    <row r="456" spans="1:3" ht="15.75" customHeight="1">
      <c r="A456" s="20"/>
      <c r="C456" s="20"/>
    </row>
    <row r="457" spans="1:3" ht="15.75" customHeight="1">
      <c r="A457" s="20"/>
      <c r="C457" s="20"/>
    </row>
    <row r="458" spans="1:3" ht="15.75" customHeight="1">
      <c r="A458" s="20"/>
      <c r="C458" s="20"/>
    </row>
    <row r="459" spans="1:3" ht="15.75" customHeight="1">
      <c r="A459" s="20"/>
      <c r="C459" s="20"/>
    </row>
    <row r="460" spans="1:3" ht="15.75" customHeight="1">
      <c r="A460" s="20"/>
      <c r="C460" s="20"/>
    </row>
    <row r="461" spans="1:3" ht="15.75" customHeight="1">
      <c r="A461" s="20"/>
      <c r="C461" s="20"/>
    </row>
    <row r="462" spans="1:3" ht="15.75" customHeight="1">
      <c r="A462" s="20"/>
      <c r="C462" s="20"/>
    </row>
    <row r="463" spans="1:3" ht="15.75" customHeight="1">
      <c r="A463" s="20"/>
      <c r="C463" s="20"/>
    </row>
    <row r="464" spans="1:3" ht="15.75" customHeight="1">
      <c r="A464" s="20"/>
      <c r="C464" s="20"/>
    </row>
    <row r="465" spans="1:3" ht="15.75" customHeight="1">
      <c r="A465" s="20"/>
      <c r="C465" s="20"/>
    </row>
    <row r="466" spans="1:3" ht="15.75" customHeight="1">
      <c r="A466" s="20"/>
      <c r="C466" s="20"/>
    </row>
    <row r="467" spans="1:3" ht="15.75" customHeight="1">
      <c r="A467" s="20"/>
      <c r="C467" s="20"/>
    </row>
    <row r="468" spans="1:3" ht="15.75" customHeight="1">
      <c r="A468" s="20"/>
      <c r="C468" s="20"/>
    </row>
    <row r="469" spans="1:3" ht="15.75" customHeight="1">
      <c r="A469" s="20"/>
      <c r="C469" s="20"/>
    </row>
    <row r="470" spans="1:3" ht="15.75" customHeight="1">
      <c r="A470" s="20"/>
      <c r="C470" s="20"/>
    </row>
    <row r="471" spans="1:3" ht="15.75" customHeight="1">
      <c r="A471" s="20"/>
      <c r="C471" s="20"/>
    </row>
    <row r="472" spans="1:3" ht="15.75" customHeight="1">
      <c r="A472" s="20"/>
      <c r="C472" s="20"/>
    </row>
    <row r="473" spans="1:3" ht="15.75" customHeight="1">
      <c r="A473" s="20"/>
      <c r="C473" s="20"/>
    </row>
    <row r="474" spans="1:3" ht="15.75" customHeight="1">
      <c r="A474" s="20"/>
      <c r="C474" s="20"/>
    </row>
    <row r="475" spans="1:3" ht="15.75" customHeight="1">
      <c r="A475" s="20"/>
      <c r="C475" s="20"/>
    </row>
    <row r="476" spans="1:3" ht="15.75" customHeight="1">
      <c r="A476" s="20"/>
      <c r="C476" s="20"/>
    </row>
    <row r="477" spans="1:3" ht="15.75" customHeight="1">
      <c r="A477" s="20"/>
      <c r="C477" s="20"/>
    </row>
    <row r="478" spans="1:3" ht="15.75" customHeight="1">
      <c r="A478" s="20"/>
      <c r="C478" s="20"/>
    </row>
    <row r="479" spans="1:3" ht="15.75" customHeight="1">
      <c r="A479" s="20"/>
      <c r="C479" s="20"/>
    </row>
    <row r="480" spans="1:3" ht="15.75" customHeight="1">
      <c r="A480" s="20"/>
      <c r="C480" s="20"/>
    </row>
    <row r="481" spans="1:3" ht="15.75" customHeight="1">
      <c r="A481" s="20"/>
      <c r="C481" s="20"/>
    </row>
    <row r="482" spans="1:3" ht="15.75" customHeight="1">
      <c r="A482" s="20"/>
      <c r="C482" s="20"/>
    </row>
    <row r="483" spans="1:3" ht="15.75" customHeight="1">
      <c r="A483" s="20"/>
      <c r="C483" s="20"/>
    </row>
    <row r="484" spans="1:3" ht="15.75" customHeight="1">
      <c r="A484" s="20"/>
      <c r="C484" s="20"/>
    </row>
    <row r="485" spans="1:3" ht="15.75" customHeight="1">
      <c r="A485" s="20"/>
      <c r="C485" s="20"/>
    </row>
    <row r="486" spans="1:3" ht="15.75" customHeight="1">
      <c r="A486" s="20"/>
      <c r="C486" s="20"/>
    </row>
    <row r="487" spans="1:3" ht="15.75" customHeight="1">
      <c r="A487" s="20"/>
      <c r="C487" s="20"/>
    </row>
    <row r="488" spans="1:3" ht="15.75" customHeight="1">
      <c r="A488" s="20"/>
      <c r="C488" s="20"/>
    </row>
    <row r="489" spans="1:3" ht="15.75" customHeight="1">
      <c r="A489" s="20"/>
      <c r="C489" s="20"/>
    </row>
    <row r="490" spans="1:3" ht="15.75" customHeight="1">
      <c r="A490" s="20"/>
      <c r="C490" s="20"/>
    </row>
    <row r="491" spans="1:3" ht="15.75" customHeight="1">
      <c r="A491" s="20"/>
      <c r="C491" s="20"/>
    </row>
    <row r="492" spans="1:3" ht="15.75" customHeight="1">
      <c r="A492" s="20"/>
      <c r="C492" s="20"/>
    </row>
    <row r="493" spans="1:3" ht="15.75" customHeight="1">
      <c r="A493" s="20"/>
      <c r="C493" s="20"/>
    </row>
    <row r="494" spans="1:3" ht="15.75" customHeight="1">
      <c r="A494" s="20"/>
      <c r="C494" s="20"/>
    </row>
    <row r="495" spans="1:3" ht="15.75" customHeight="1">
      <c r="A495" s="20"/>
      <c r="C495" s="20"/>
    </row>
    <row r="496" spans="1:3" ht="15.75" customHeight="1">
      <c r="A496" s="20"/>
      <c r="C496" s="20"/>
    </row>
    <row r="497" spans="1:3" ht="15.75" customHeight="1">
      <c r="A497" s="20"/>
      <c r="C497" s="20"/>
    </row>
    <row r="498" spans="1:3" ht="15.75" customHeight="1">
      <c r="A498" s="20"/>
      <c r="C498" s="20"/>
    </row>
    <row r="499" spans="1:3" ht="15.75" customHeight="1">
      <c r="A499" s="20"/>
      <c r="C499" s="20"/>
    </row>
    <row r="500" spans="1:3" ht="15.75" customHeight="1">
      <c r="A500" s="20"/>
      <c r="C500" s="20"/>
    </row>
    <row r="501" spans="1:3" ht="15.75" customHeight="1">
      <c r="A501" s="20"/>
      <c r="C501" s="20"/>
    </row>
    <row r="502" spans="1:3" ht="15.75" customHeight="1">
      <c r="A502" s="20"/>
      <c r="C502" s="20"/>
    </row>
    <row r="503" spans="1:3" ht="15.75" customHeight="1">
      <c r="A503" s="20"/>
      <c r="C503" s="20"/>
    </row>
    <row r="504" spans="1:3" ht="15.75" customHeight="1">
      <c r="A504" s="20"/>
      <c r="C504" s="20"/>
    </row>
    <row r="505" spans="1:3" ht="15.75" customHeight="1">
      <c r="A505" s="20"/>
      <c r="C505" s="20"/>
    </row>
    <row r="506" spans="1:3" ht="15.75" customHeight="1">
      <c r="A506" s="20"/>
      <c r="C506" s="20"/>
    </row>
    <row r="507" spans="1:3" ht="15.75" customHeight="1">
      <c r="A507" s="20"/>
      <c r="C507" s="20"/>
    </row>
    <row r="508" spans="1:3" ht="15.75" customHeight="1">
      <c r="A508" s="20"/>
      <c r="C508" s="20"/>
    </row>
    <row r="509" spans="1:3" ht="15.75" customHeight="1">
      <c r="A509" s="20"/>
      <c r="C509" s="20"/>
    </row>
    <row r="510" spans="1:3" ht="15.75" customHeight="1">
      <c r="A510" s="20"/>
      <c r="C510" s="20"/>
    </row>
    <row r="511" spans="1:3" ht="15.75" customHeight="1">
      <c r="A511" s="20"/>
      <c r="C511" s="20"/>
    </row>
    <row r="512" spans="1:3" ht="15.75" customHeight="1">
      <c r="A512" s="20"/>
      <c r="C512" s="20"/>
    </row>
    <row r="513" spans="1:3" ht="15.75" customHeight="1">
      <c r="A513" s="20"/>
      <c r="C513" s="20"/>
    </row>
    <row r="514" spans="1:3" ht="15.75" customHeight="1">
      <c r="A514" s="20"/>
      <c r="C514" s="20"/>
    </row>
    <row r="515" spans="1:3" ht="15.75" customHeight="1">
      <c r="A515" s="20"/>
      <c r="C515" s="20"/>
    </row>
    <row r="516" spans="1:3" ht="15.75" customHeight="1">
      <c r="A516" s="20"/>
      <c r="C516" s="20"/>
    </row>
    <row r="517" spans="1:3" ht="15.75" customHeight="1">
      <c r="A517" s="20"/>
      <c r="C517" s="20"/>
    </row>
    <row r="518" spans="1:3" ht="15.75" customHeight="1">
      <c r="A518" s="20"/>
      <c r="C518" s="20"/>
    </row>
    <row r="519" spans="1:3" ht="15.75" customHeight="1">
      <c r="A519" s="20"/>
      <c r="C519" s="20"/>
    </row>
    <row r="520" spans="1:3" ht="15.75" customHeight="1">
      <c r="A520" s="20"/>
      <c r="C520" s="20"/>
    </row>
    <row r="521" spans="1:3" ht="15.75" customHeight="1">
      <c r="A521" s="20"/>
      <c r="C521" s="20"/>
    </row>
    <row r="522" spans="1:3" ht="15.75" customHeight="1">
      <c r="A522" s="20"/>
      <c r="C522" s="20"/>
    </row>
    <row r="523" spans="1:3" ht="15.75" customHeight="1">
      <c r="A523" s="20"/>
      <c r="C523" s="20"/>
    </row>
    <row r="524" spans="1:3" ht="15.75" customHeight="1">
      <c r="A524" s="20"/>
      <c r="C524" s="20"/>
    </row>
    <row r="525" spans="1:3" ht="15.75" customHeight="1">
      <c r="A525" s="20"/>
      <c r="C525" s="20"/>
    </row>
    <row r="526" spans="1:3" ht="15.75" customHeight="1">
      <c r="A526" s="20"/>
      <c r="C526" s="20"/>
    </row>
    <row r="527" spans="1:3" ht="15.75" customHeight="1">
      <c r="A527" s="20"/>
      <c r="C527" s="20"/>
    </row>
    <row r="528" spans="1:3" ht="15.75" customHeight="1">
      <c r="A528" s="20"/>
      <c r="C528" s="20"/>
    </row>
    <row r="529" spans="1:3" ht="15.75" customHeight="1">
      <c r="A529" s="20"/>
      <c r="C529" s="20"/>
    </row>
    <row r="530" spans="1:3" ht="15.75" customHeight="1">
      <c r="A530" s="20"/>
      <c r="C530" s="20"/>
    </row>
    <row r="531" spans="1:3" ht="15.75" customHeight="1">
      <c r="A531" s="20"/>
      <c r="C531" s="20"/>
    </row>
    <row r="532" spans="1:3" ht="15.75" customHeight="1">
      <c r="A532" s="20"/>
      <c r="C532" s="20"/>
    </row>
    <row r="533" spans="1:3" ht="15.75" customHeight="1">
      <c r="A533" s="20"/>
      <c r="C533" s="20"/>
    </row>
    <row r="534" spans="1:3" ht="15.75" customHeight="1">
      <c r="A534" s="20"/>
      <c r="C534" s="20"/>
    </row>
    <row r="535" spans="1:3" ht="15.75" customHeight="1">
      <c r="A535" s="20"/>
      <c r="C535" s="20"/>
    </row>
    <row r="536" spans="1:3" ht="15.75" customHeight="1">
      <c r="A536" s="20"/>
      <c r="C536" s="20"/>
    </row>
    <row r="537" spans="1:3" ht="15.75" customHeight="1">
      <c r="A537" s="20"/>
      <c r="C537" s="20"/>
    </row>
    <row r="538" spans="1:3" ht="15.75" customHeight="1">
      <c r="A538" s="20"/>
      <c r="C538" s="20"/>
    </row>
    <row r="539" spans="1:3" ht="15.75" customHeight="1">
      <c r="A539" s="20"/>
      <c r="C539" s="20"/>
    </row>
    <row r="540" spans="1:3" ht="15.75" customHeight="1">
      <c r="A540" s="20"/>
      <c r="C540" s="20"/>
    </row>
    <row r="541" spans="1:3" ht="15.75" customHeight="1">
      <c r="A541" s="20"/>
      <c r="C541" s="20"/>
    </row>
    <row r="542" spans="1:3" ht="15.75" customHeight="1">
      <c r="A542" s="20"/>
      <c r="C542" s="20"/>
    </row>
    <row r="543" spans="1:3" ht="15.75" customHeight="1">
      <c r="A543" s="20"/>
      <c r="C543" s="20"/>
    </row>
    <row r="544" spans="1:3" ht="15.75" customHeight="1">
      <c r="A544" s="20"/>
      <c r="C544" s="20"/>
    </row>
    <row r="545" spans="1:3" ht="15.75" customHeight="1">
      <c r="A545" s="20"/>
      <c r="C545" s="20"/>
    </row>
    <row r="546" spans="1:3" ht="15.75" customHeight="1">
      <c r="A546" s="20"/>
      <c r="C546" s="20"/>
    </row>
    <row r="547" spans="1:3" ht="15.75" customHeight="1">
      <c r="A547" s="20"/>
      <c r="C547" s="20"/>
    </row>
    <row r="548" spans="1:3" ht="15.75" customHeight="1">
      <c r="A548" s="20"/>
      <c r="C548" s="20"/>
    </row>
    <row r="549" spans="1:3" ht="15.75" customHeight="1">
      <c r="A549" s="20"/>
      <c r="C549" s="20"/>
    </row>
    <row r="550" spans="1:3" ht="15.75" customHeight="1">
      <c r="A550" s="20"/>
      <c r="C550" s="20"/>
    </row>
    <row r="551" spans="1:3" ht="15.75" customHeight="1">
      <c r="A551" s="20"/>
      <c r="C551" s="20"/>
    </row>
    <row r="552" spans="1:3" ht="15.75" customHeight="1">
      <c r="A552" s="20"/>
      <c r="C552" s="20"/>
    </row>
    <row r="553" spans="1:3" ht="15.75" customHeight="1">
      <c r="A553" s="20"/>
      <c r="C553" s="20"/>
    </row>
    <row r="554" spans="1:3" ht="15.75" customHeight="1">
      <c r="A554" s="20"/>
      <c r="C554" s="20"/>
    </row>
    <row r="555" spans="1:3" ht="15.75" customHeight="1">
      <c r="A555" s="20"/>
      <c r="C555" s="20"/>
    </row>
    <row r="556" spans="1:3" ht="15.75" customHeight="1">
      <c r="A556" s="20"/>
      <c r="C556" s="20"/>
    </row>
    <row r="557" spans="1:3" ht="15.75" customHeight="1">
      <c r="A557" s="20"/>
      <c r="C557" s="20"/>
    </row>
    <row r="558" spans="1:3" ht="15.75" customHeight="1">
      <c r="A558" s="20"/>
      <c r="C558" s="20"/>
    </row>
    <row r="559" spans="1:3" ht="15.75" customHeight="1">
      <c r="A559" s="20"/>
      <c r="C559" s="20"/>
    </row>
    <row r="560" spans="1:3" ht="15.75" customHeight="1">
      <c r="A560" s="20"/>
      <c r="C560" s="20"/>
    </row>
    <row r="561" spans="1:3" ht="15.75" customHeight="1">
      <c r="A561" s="20"/>
      <c r="C561" s="20"/>
    </row>
    <row r="562" spans="1:3" ht="15.75" customHeight="1">
      <c r="A562" s="20"/>
      <c r="C562" s="20"/>
    </row>
    <row r="563" spans="1:3" ht="15.75" customHeight="1">
      <c r="A563" s="20"/>
      <c r="C563" s="20"/>
    </row>
    <row r="564" spans="1:3" ht="15.75" customHeight="1">
      <c r="A564" s="20"/>
      <c r="C564" s="20"/>
    </row>
    <row r="565" spans="1:3" ht="15.75" customHeight="1">
      <c r="A565" s="20"/>
      <c r="C565" s="20"/>
    </row>
    <row r="566" spans="1:3" ht="15.75" customHeight="1">
      <c r="A566" s="20"/>
      <c r="C566" s="20"/>
    </row>
    <row r="567" spans="1:3" ht="15.75" customHeight="1">
      <c r="A567" s="20"/>
      <c r="C567" s="20"/>
    </row>
    <row r="568" spans="1:3" ht="15.75" customHeight="1">
      <c r="A568" s="20"/>
      <c r="C568" s="20"/>
    </row>
    <row r="569" spans="1:3" ht="15.75" customHeight="1">
      <c r="A569" s="20"/>
      <c r="C569" s="20"/>
    </row>
    <row r="570" spans="1:3" ht="15.75" customHeight="1">
      <c r="A570" s="20"/>
      <c r="C570" s="20"/>
    </row>
    <row r="571" spans="1:3" ht="15.75" customHeight="1">
      <c r="A571" s="20"/>
      <c r="C571" s="20"/>
    </row>
    <row r="572" spans="1:3" ht="15.75" customHeight="1">
      <c r="A572" s="20"/>
      <c r="C572" s="20"/>
    </row>
    <row r="573" spans="1:3" ht="15.75" customHeight="1">
      <c r="A573" s="20"/>
      <c r="C573" s="20"/>
    </row>
    <row r="574" spans="1:3" ht="15.75" customHeight="1">
      <c r="A574" s="20"/>
      <c r="C574" s="20"/>
    </row>
    <row r="575" spans="1:3" ht="15.75" customHeight="1">
      <c r="A575" s="20"/>
      <c r="C575" s="20"/>
    </row>
    <row r="576" spans="1:3" ht="15.75" customHeight="1">
      <c r="A576" s="20"/>
      <c r="C576" s="20"/>
    </row>
    <row r="577" spans="1:3" ht="15.75" customHeight="1">
      <c r="A577" s="20"/>
      <c r="C577" s="20"/>
    </row>
    <row r="578" spans="1:3" ht="15.75" customHeight="1">
      <c r="A578" s="20"/>
      <c r="C578" s="20"/>
    </row>
    <row r="579" spans="1:3" ht="15.75" customHeight="1">
      <c r="A579" s="20"/>
      <c r="C579" s="20"/>
    </row>
    <row r="580" spans="1:3" ht="15.75" customHeight="1">
      <c r="A580" s="20"/>
      <c r="C580" s="20"/>
    </row>
    <row r="581" spans="1:3" ht="15.75" customHeight="1">
      <c r="A581" s="20"/>
      <c r="C581" s="20"/>
    </row>
    <row r="582" spans="1:3" ht="15.75" customHeight="1">
      <c r="A582" s="20"/>
      <c r="C582" s="20"/>
    </row>
    <row r="583" spans="1:3" ht="15.75" customHeight="1">
      <c r="A583" s="20"/>
      <c r="C583" s="20"/>
    </row>
    <row r="584" spans="1:3" ht="15.75" customHeight="1">
      <c r="A584" s="20"/>
      <c r="C584" s="20"/>
    </row>
    <row r="585" spans="1:3" ht="15.75" customHeight="1">
      <c r="A585" s="20"/>
      <c r="C585" s="20"/>
    </row>
    <row r="586" spans="1:3" ht="15.75" customHeight="1">
      <c r="A586" s="20"/>
      <c r="C586" s="20"/>
    </row>
    <row r="587" spans="1:3" ht="15.75" customHeight="1">
      <c r="A587" s="20"/>
      <c r="C587" s="20"/>
    </row>
    <row r="588" spans="1:3" ht="15.75" customHeight="1">
      <c r="A588" s="20"/>
      <c r="C588" s="20"/>
    </row>
    <row r="589" spans="1:3" ht="15.75" customHeight="1">
      <c r="A589" s="20"/>
      <c r="C589" s="20"/>
    </row>
    <row r="590" spans="1:3" ht="15.75" customHeight="1">
      <c r="A590" s="20"/>
      <c r="C590" s="20"/>
    </row>
    <row r="591" spans="1:3" ht="15.75" customHeight="1">
      <c r="A591" s="20"/>
      <c r="C591" s="20"/>
    </row>
    <row r="592" spans="1:3" ht="15.75" customHeight="1">
      <c r="A592" s="20"/>
      <c r="C592" s="20"/>
    </row>
    <row r="593" spans="1:3" ht="15.75" customHeight="1">
      <c r="A593" s="20"/>
      <c r="C593" s="20"/>
    </row>
    <row r="594" spans="1:3" ht="15.75" customHeight="1">
      <c r="A594" s="20"/>
      <c r="C594" s="20"/>
    </row>
    <row r="595" spans="1:3" ht="15.75" customHeight="1">
      <c r="A595" s="20"/>
      <c r="C595" s="20"/>
    </row>
    <row r="596" spans="1:3" ht="15.75" customHeight="1">
      <c r="A596" s="20"/>
      <c r="C596" s="20"/>
    </row>
    <row r="597" spans="1:3" ht="15.75" customHeight="1">
      <c r="A597" s="20"/>
      <c r="C597" s="20"/>
    </row>
    <row r="598" spans="1:3" ht="15.75" customHeight="1">
      <c r="A598" s="20"/>
      <c r="C598" s="20"/>
    </row>
    <row r="599" spans="1:3" ht="15.75" customHeight="1">
      <c r="A599" s="20"/>
      <c r="C599" s="20"/>
    </row>
    <row r="600" spans="1:3" ht="15.75" customHeight="1">
      <c r="A600" s="20"/>
      <c r="C600" s="20"/>
    </row>
    <row r="601" spans="1:3" ht="15.75" customHeight="1">
      <c r="A601" s="20"/>
      <c r="C601" s="20"/>
    </row>
    <row r="602" spans="1:3" ht="15.75" customHeight="1">
      <c r="A602" s="20"/>
      <c r="C602" s="20"/>
    </row>
    <row r="603" spans="1:3" ht="15.75" customHeight="1">
      <c r="A603" s="20"/>
      <c r="C603" s="20"/>
    </row>
    <row r="604" spans="1:3" ht="15.75" customHeight="1">
      <c r="A604" s="20"/>
      <c r="C604" s="20"/>
    </row>
    <row r="605" spans="1:3" ht="15.75" customHeight="1">
      <c r="A605" s="20"/>
      <c r="C605" s="20"/>
    </row>
    <row r="606" spans="1:3" ht="15.75" customHeight="1">
      <c r="A606" s="20"/>
      <c r="C606" s="20"/>
    </row>
    <row r="607" spans="1:3" ht="15.75" customHeight="1">
      <c r="A607" s="20"/>
      <c r="C607" s="20"/>
    </row>
    <row r="608" spans="1:3" ht="15.75" customHeight="1">
      <c r="A608" s="20"/>
      <c r="C608" s="20"/>
    </row>
    <row r="609" spans="1:3" ht="15.75" customHeight="1">
      <c r="A609" s="20"/>
      <c r="C609" s="20"/>
    </row>
    <row r="610" spans="1:3" ht="15.75" customHeight="1">
      <c r="A610" s="20"/>
      <c r="C610" s="20"/>
    </row>
    <row r="611" spans="1:3" ht="15.75" customHeight="1">
      <c r="A611" s="20"/>
      <c r="C611" s="20"/>
    </row>
    <row r="612" spans="1:3" ht="15.75" customHeight="1">
      <c r="A612" s="20"/>
      <c r="C612" s="20"/>
    </row>
    <row r="613" spans="1:3" ht="15.75" customHeight="1">
      <c r="A613" s="20"/>
      <c r="C613" s="20"/>
    </row>
    <row r="614" spans="1:3" ht="15.75" customHeight="1">
      <c r="A614" s="20"/>
      <c r="C614" s="20"/>
    </row>
    <row r="615" spans="1:3" ht="15.75" customHeight="1">
      <c r="A615" s="20"/>
      <c r="C615" s="20"/>
    </row>
    <row r="616" spans="1:3" ht="15.75" customHeight="1">
      <c r="A616" s="20"/>
      <c r="C616" s="20"/>
    </row>
    <row r="617" spans="1:3" ht="15.75" customHeight="1">
      <c r="A617" s="20"/>
      <c r="C617" s="20"/>
    </row>
    <row r="618" spans="1:3" ht="15.75" customHeight="1">
      <c r="A618" s="20"/>
      <c r="C618" s="20"/>
    </row>
    <row r="619" spans="1:3" ht="15.75" customHeight="1">
      <c r="A619" s="20"/>
      <c r="C619" s="20"/>
    </row>
    <row r="620" spans="1:3" ht="15.75" customHeight="1">
      <c r="A620" s="20"/>
      <c r="C620" s="20"/>
    </row>
    <row r="621" spans="1:3" ht="15.75" customHeight="1">
      <c r="A621" s="20"/>
      <c r="C621" s="20"/>
    </row>
    <row r="622" spans="1:3" ht="15.75" customHeight="1">
      <c r="A622" s="20"/>
      <c r="C622" s="20"/>
    </row>
    <row r="623" spans="1:3" ht="15.75" customHeight="1">
      <c r="A623" s="20"/>
      <c r="C623" s="20"/>
    </row>
    <row r="624" spans="1:3" ht="15.75" customHeight="1">
      <c r="A624" s="20"/>
      <c r="C624" s="20"/>
    </row>
    <row r="625" spans="1:3" ht="15.75" customHeight="1">
      <c r="A625" s="20"/>
      <c r="C625" s="20"/>
    </row>
    <row r="626" spans="1:3" ht="15.75" customHeight="1">
      <c r="A626" s="20"/>
      <c r="C626" s="20"/>
    </row>
    <row r="627" spans="1:3" ht="15.75" customHeight="1">
      <c r="A627" s="20"/>
      <c r="C627" s="20"/>
    </row>
    <row r="628" spans="1:3" ht="15.75" customHeight="1">
      <c r="A628" s="20"/>
      <c r="C628" s="20"/>
    </row>
    <row r="629" spans="1:3" ht="15.75" customHeight="1">
      <c r="A629" s="20"/>
      <c r="C629" s="20"/>
    </row>
    <row r="630" spans="1:3" ht="15.75" customHeight="1">
      <c r="A630" s="20"/>
      <c r="C630" s="20"/>
    </row>
    <row r="631" spans="1:3" ht="15.75" customHeight="1">
      <c r="A631" s="20"/>
      <c r="C631" s="20"/>
    </row>
    <row r="632" spans="1:3" ht="15.75" customHeight="1">
      <c r="A632" s="20"/>
      <c r="C632" s="20"/>
    </row>
    <row r="633" spans="1:3" ht="15.75" customHeight="1">
      <c r="A633" s="20"/>
      <c r="C633" s="20"/>
    </row>
    <row r="634" spans="1:3" ht="15.75" customHeight="1">
      <c r="A634" s="20"/>
      <c r="C634" s="20"/>
    </row>
    <row r="635" spans="1:3" ht="15.75" customHeight="1">
      <c r="A635" s="20"/>
      <c r="C635" s="20"/>
    </row>
    <row r="636" spans="1:3" ht="15.75" customHeight="1">
      <c r="A636" s="20"/>
      <c r="C636" s="20"/>
    </row>
    <row r="637" spans="1:3" ht="15.75" customHeight="1">
      <c r="A637" s="20"/>
      <c r="C637" s="20"/>
    </row>
    <row r="638" spans="1:3" ht="15.75" customHeight="1">
      <c r="A638" s="20"/>
      <c r="C638" s="20"/>
    </row>
    <row r="639" spans="1:3" ht="15.75" customHeight="1">
      <c r="A639" s="20"/>
      <c r="C639" s="20"/>
    </row>
    <row r="640" spans="1:3" ht="15.75" customHeight="1">
      <c r="A640" s="20"/>
      <c r="C640" s="20"/>
    </row>
    <row r="641" spans="1:3" ht="15.75" customHeight="1">
      <c r="A641" s="20"/>
      <c r="C641" s="20"/>
    </row>
    <row r="642" spans="1:3" ht="15.75" customHeight="1">
      <c r="A642" s="20"/>
      <c r="C642" s="20"/>
    </row>
    <row r="643" spans="1:3" ht="15.75" customHeight="1">
      <c r="A643" s="20"/>
      <c r="C643" s="20"/>
    </row>
    <row r="644" spans="1:3" ht="15.75" customHeight="1">
      <c r="A644" s="20"/>
      <c r="C644" s="20"/>
    </row>
    <row r="645" spans="1:3" ht="15.75" customHeight="1">
      <c r="A645" s="20"/>
      <c r="C645" s="20"/>
    </row>
    <row r="646" spans="1:3" ht="15.75" customHeight="1">
      <c r="A646" s="20"/>
      <c r="C646" s="20"/>
    </row>
    <row r="647" spans="1:3" ht="15.75" customHeight="1">
      <c r="A647" s="20"/>
      <c r="C647" s="20"/>
    </row>
    <row r="648" spans="1:3" ht="15.75" customHeight="1">
      <c r="A648" s="20"/>
      <c r="C648" s="20"/>
    </row>
    <row r="649" spans="1:3" ht="15.75" customHeight="1">
      <c r="A649" s="20"/>
      <c r="C649" s="20"/>
    </row>
    <row r="650" spans="1:3" ht="15.75" customHeight="1">
      <c r="A650" s="20"/>
      <c r="C650" s="20"/>
    </row>
    <row r="651" spans="1:3" ht="15.75" customHeight="1">
      <c r="A651" s="20"/>
      <c r="C651" s="20"/>
    </row>
    <row r="652" spans="1:3" ht="15.75" customHeight="1">
      <c r="A652" s="20"/>
      <c r="C652" s="20"/>
    </row>
    <row r="653" spans="1:3" ht="15.75" customHeight="1">
      <c r="A653" s="20"/>
      <c r="C653" s="20"/>
    </row>
    <row r="654" spans="1:3" ht="15.75" customHeight="1">
      <c r="A654" s="20"/>
      <c r="C654" s="20"/>
    </row>
    <row r="655" spans="1:3" ht="15.75" customHeight="1">
      <c r="A655" s="20"/>
      <c r="C655" s="20"/>
    </row>
    <row r="656" spans="1:3" ht="15.75" customHeight="1">
      <c r="A656" s="20"/>
      <c r="C656" s="20"/>
    </row>
    <row r="657" spans="1:3" ht="15.75" customHeight="1">
      <c r="A657" s="20"/>
      <c r="C657" s="20"/>
    </row>
    <row r="658" spans="1:3" ht="15.75" customHeight="1">
      <c r="A658" s="20"/>
      <c r="C658" s="20"/>
    </row>
    <row r="659" spans="1:3" ht="15.75" customHeight="1">
      <c r="A659" s="20"/>
      <c r="C659" s="20"/>
    </row>
    <row r="660" spans="1:3" ht="15.75" customHeight="1">
      <c r="A660" s="20"/>
      <c r="C660" s="20"/>
    </row>
    <row r="661" spans="1:3" ht="15.75" customHeight="1">
      <c r="A661" s="20"/>
      <c r="C661" s="20"/>
    </row>
    <row r="662" spans="1:3" ht="15.75" customHeight="1">
      <c r="A662" s="20"/>
      <c r="C662" s="20"/>
    </row>
    <row r="663" spans="1:3" ht="15.75" customHeight="1">
      <c r="A663" s="20"/>
      <c r="C663" s="20"/>
    </row>
    <row r="664" spans="1:3" ht="15.75" customHeight="1">
      <c r="A664" s="20"/>
      <c r="C664" s="20"/>
    </row>
    <row r="665" spans="1:3" ht="15.75" customHeight="1">
      <c r="A665" s="20"/>
      <c r="C665" s="20"/>
    </row>
    <row r="666" spans="1:3" ht="15.75" customHeight="1">
      <c r="A666" s="20"/>
      <c r="C666" s="20"/>
    </row>
    <row r="667" spans="1:3" ht="15.75" customHeight="1">
      <c r="A667" s="20"/>
      <c r="C667" s="20"/>
    </row>
    <row r="668" spans="1:3" ht="15.75" customHeight="1">
      <c r="A668" s="20"/>
      <c r="C668" s="20"/>
    </row>
    <row r="669" spans="1:3" ht="15.75" customHeight="1">
      <c r="A669" s="20"/>
      <c r="C669" s="20"/>
    </row>
    <row r="670" spans="1:3" ht="15.75" customHeight="1">
      <c r="A670" s="20"/>
      <c r="C670" s="20"/>
    </row>
    <row r="671" spans="1:3" ht="15.75" customHeight="1">
      <c r="A671" s="20"/>
      <c r="C671" s="20"/>
    </row>
    <row r="672" spans="1:3" ht="15.75" customHeight="1">
      <c r="A672" s="20"/>
      <c r="C672" s="20"/>
    </row>
    <row r="673" spans="1:3" ht="15.75" customHeight="1">
      <c r="A673" s="20"/>
      <c r="C673" s="20"/>
    </row>
    <row r="674" spans="1:3" ht="15.75" customHeight="1">
      <c r="A674" s="20"/>
      <c r="C674" s="20"/>
    </row>
    <row r="675" spans="1:3" ht="15.75" customHeight="1">
      <c r="A675" s="20"/>
      <c r="C675" s="20"/>
    </row>
    <row r="676" spans="1:3" ht="15.75" customHeight="1">
      <c r="A676" s="20"/>
      <c r="C676" s="20"/>
    </row>
    <row r="677" spans="1:3" ht="15.75" customHeight="1">
      <c r="A677" s="20"/>
      <c r="C677" s="20"/>
    </row>
    <row r="678" spans="1:3" ht="15.75" customHeight="1">
      <c r="A678" s="20"/>
      <c r="C678" s="20"/>
    </row>
    <row r="679" spans="1:3" ht="15.75" customHeight="1">
      <c r="A679" s="20"/>
      <c r="C679" s="20"/>
    </row>
    <row r="680" spans="1:3" ht="15.75" customHeight="1">
      <c r="A680" s="20"/>
      <c r="C680" s="20"/>
    </row>
    <row r="681" spans="1:3" ht="15.75" customHeight="1">
      <c r="A681" s="20"/>
      <c r="C681" s="20"/>
    </row>
    <row r="682" spans="1:3" ht="15.75" customHeight="1">
      <c r="A682" s="20"/>
      <c r="C682" s="20"/>
    </row>
    <row r="683" spans="1:3" ht="15.75" customHeight="1">
      <c r="A683" s="20"/>
      <c r="C683" s="20"/>
    </row>
    <row r="684" spans="1:3" ht="15.75" customHeight="1">
      <c r="A684" s="20"/>
      <c r="C684" s="20"/>
    </row>
    <row r="685" spans="1:3" ht="15.75" customHeight="1">
      <c r="A685" s="20"/>
      <c r="C685" s="20"/>
    </row>
    <row r="686" spans="1:3" ht="15.75" customHeight="1">
      <c r="A686" s="20"/>
      <c r="C686" s="20"/>
    </row>
    <row r="687" spans="1:3" ht="15.75" customHeight="1">
      <c r="A687" s="20"/>
      <c r="C687" s="20"/>
    </row>
    <row r="688" spans="1:3" ht="15.75" customHeight="1">
      <c r="A688" s="20"/>
      <c r="C688" s="20"/>
    </row>
    <row r="689" spans="1:3" ht="15.75" customHeight="1">
      <c r="A689" s="20"/>
      <c r="C689" s="20"/>
    </row>
    <row r="690" spans="1:3" ht="15.75" customHeight="1">
      <c r="A690" s="20"/>
      <c r="C690" s="20"/>
    </row>
    <row r="691" spans="1:3" ht="15.75" customHeight="1">
      <c r="A691" s="20"/>
      <c r="C691" s="20"/>
    </row>
    <row r="692" spans="1:3" ht="15.75" customHeight="1">
      <c r="A692" s="20"/>
      <c r="C692" s="20"/>
    </row>
    <row r="693" spans="1:3" ht="15.75" customHeight="1">
      <c r="A693" s="20"/>
      <c r="C693" s="20"/>
    </row>
    <row r="694" spans="1:3" ht="15.75" customHeight="1">
      <c r="A694" s="20"/>
      <c r="C694" s="20"/>
    </row>
    <row r="695" spans="1:3" ht="15.75" customHeight="1">
      <c r="A695" s="20"/>
      <c r="C695" s="20"/>
    </row>
    <row r="696" spans="1:3" ht="15.75" customHeight="1">
      <c r="A696" s="20"/>
      <c r="C696" s="20"/>
    </row>
    <row r="697" spans="1:3" ht="15.75" customHeight="1">
      <c r="A697" s="20"/>
      <c r="C697" s="20"/>
    </row>
    <row r="698" spans="1:3" ht="15.75" customHeight="1">
      <c r="A698" s="20"/>
      <c r="C698" s="20"/>
    </row>
    <row r="699" spans="1:3" ht="15.75" customHeight="1">
      <c r="A699" s="20"/>
      <c r="C699" s="20"/>
    </row>
    <row r="700" spans="1:3" ht="15.75" customHeight="1">
      <c r="A700" s="20"/>
      <c r="C700" s="20"/>
    </row>
    <row r="701" spans="1:3" ht="15.75" customHeight="1">
      <c r="A701" s="20"/>
      <c r="C701" s="20"/>
    </row>
    <row r="702" spans="1:3" ht="15.75" customHeight="1">
      <c r="A702" s="20"/>
      <c r="C702" s="20"/>
    </row>
    <row r="703" spans="1:3" ht="15.75" customHeight="1">
      <c r="A703" s="20"/>
      <c r="C703" s="20"/>
    </row>
    <row r="704" spans="1:3" ht="15.75" customHeight="1">
      <c r="A704" s="20"/>
      <c r="C704" s="20"/>
    </row>
    <row r="705" spans="1:3" ht="15.75" customHeight="1">
      <c r="A705" s="20"/>
      <c r="C705" s="20"/>
    </row>
    <row r="706" spans="1:3" ht="15.75" customHeight="1">
      <c r="A706" s="20"/>
      <c r="C706" s="20"/>
    </row>
    <row r="707" spans="1:3" ht="15.75" customHeight="1">
      <c r="A707" s="20"/>
      <c r="C707" s="20"/>
    </row>
    <row r="708" spans="1:3" ht="15.75" customHeight="1">
      <c r="A708" s="20"/>
      <c r="C708" s="20"/>
    </row>
    <row r="709" spans="1:3" ht="15.75" customHeight="1">
      <c r="A709" s="20"/>
      <c r="C709" s="20"/>
    </row>
    <row r="710" spans="1:3" ht="15.75" customHeight="1">
      <c r="A710" s="20"/>
      <c r="C710" s="20"/>
    </row>
    <row r="711" spans="1:3" ht="15.75" customHeight="1">
      <c r="A711" s="20"/>
      <c r="C711" s="20"/>
    </row>
    <row r="712" spans="1:3" ht="15.75" customHeight="1">
      <c r="A712" s="20"/>
      <c r="C712" s="20"/>
    </row>
    <row r="713" spans="1:3" ht="15.75" customHeight="1">
      <c r="A713" s="20"/>
      <c r="C713" s="20"/>
    </row>
    <row r="714" spans="1:3" ht="15.75" customHeight="1">
      <c r="A714" s="20"/>
      <c r="C714" s="20"/>
    </row>
    <row r="715" spans="1:3" ht="15.75" customHeight="1">
      <c r="A715" s="20"/>
      <c r="C715" s="20"/>
    </row>
    <row r="716" spans="1:3" ht="15.75" customHeight="1">
      <c r="A716" s="20"/>
      <c r="C716" s="20"/>
    </row>
    <row r="717" spans="1:3" ht="15.75" customHeight="1">
      <c r="A717" s="20"/>
      <c r="C717" s="20"/>
    </row>
    <row r="718" spans="1:3" ht="15.75" customHeight="1">
      <c r="A718" s="20"/>
      <c r="C718" s="20"/>
    </row>
    <row r="719" spans="1:3" ht="15.75" customHeight="1">
      <c r="A719" s="20"/>
      <c r="C719" s="20"/>
    </row>
    <row r="720" spans="1:3" ht="15.75" customHeight="1">
      <c r="A720" s="20"/>
      <c r="C720" s="20"/>
    </row>
    <row r="721" spans="1:3" ht="15.75" customHeight="1">
      <c r="A721" s="20"/>
      <c r="C721" s="20"/>
    </row>
    <row r="722" spans="1:3" ht="15.75" customHeight="1">
      <c r="A722" s="20"/>
      <c r="C722" s="20"/>
    </row>
    <row r="723" spans="1:3" ht="15.75" customHeight="1">
      <c r="A723" s="20"/>
      <c r="C723" s="20"/>
    </row>
    <row r="724" spans="1:3" ht="15.75" customHeight="1">
      <c r="A724" s="20"/>
      <c r="C724" s="20"/>
    </row>
    <row r="725" spans="1:3" ht="15.75" customHeight="1">
      <c r="A725" s="20"/>
      <c r="C725" s="20"/>
    </row>
    <row r="726" spans="1:3" ht="15.75" customHeight="1">
      <c r="A726" s="20"/>
      <c r="C726" s="20"/>
    </row>
    <row r="727" spans="1:3" ht="15.75" customHeight="1">
      <c r="A727" s="20"/>
      <c r="C727" s="20"/>
    </row>
    <row r="728" spans="1:3" ht="15.75" customHeight="1">
      <c r="A728" s="20"/>
      <c r="C728" s="20"/>
    </row>
    <row r="729" spans="1:3" ht="15.75" customHeight="1">
      <c r="A729" s="20"/>
      <c r="C729" s="20"/>
    </row>
    <row r="730" spans="1:3" ht="15.75" customHeight="1">
      <c r="A730" s="20"/>
      <c r="C730" s="20"/>
    </row>
    <row r="731" spans="1:3" ht="15.75" customHeight="1">
      <c r="A731" s="20"/>
      <c r="C731" s="20"/>
    </row>
    <row r="732" spans="1:3" ht="15.75" customHeight="1">
      <c r="A732" s="20"/>
      <c r="C732" s="20"/>
    </row>
    <row r="733" spans="1:3" ht="15.75" customHeight="1">
      <c r="A733" s="20"/>
      <c r="C733" s="20"/>
    </row>
    <row r="734" spans="1:3" ht="15.75" customHeight="1">
      <c r="A734" s="20"/>
      <c r="C734" s="20"/>
    </row>
    <row r="735" spans="1:3" ht="15.75" customHeight="1">
      <c r="A735" s="20"/>
      <c r="C735" s="20"/>
    </row>
    <row r="736" spans="1:3" ht="15.75" customHeight="1">
      <c r="A736" s="20"/>
      <c r="C736" s="20"/>
    </row>
    <row r="737" spans="1:3" ht="15.75" customHeight="1">
      <c r="A737" s="20"/>
      <c r="C737" s="20"/>
    </row>
    <row r="738" spans="1:3" ht="15.75" customHeight="1">
      <c r="A738" s="20"/>
      <c r="C738" s="20"/>
    </row>
    <row r="739" spans="1:3" ht="15.75" customHeight="1">
      <c r="A739" s="20"/>
      <c r="C739" s="20"/>
    </row>
    <row r="740" spans="1:3" ht="15.75" customHeight="1">
      <c r="A740" s="20"/>
      <c r="C740" s="20"/>
    </row>
    <row r="741" spans="1:3" ht="15.75" customHeight="1">
      <c r="A741" s="20"/>
      <c r="C741" s="20"/>
    </row>
    <row r="742" spans="1:3" ht="15.75" customHeight="1">
      <c r="A742" s="20"/>
      <c r="C742" s="20"/>
    </row>
    <row r="743" spans="1:3" ht="15.75" customHeight="1">
      <c r="A743" s="20"/>
      <c r="C743" s="20"/>
    </row>
    <row r="744" spans="1:3" ht="15.75" customHeight="1">
      <c r="A744" s="20"/>
      <c r="C744" s="20"/>
    </row>
    <row r="745" spans="1:3" ht="15.75" customHeight="1">
      <c r="A745" s="20"/>
      <c r="C745" s="20"/>
    </row>
    <row r="746" spans="1:3" ht="15.75" customHeight="1">
      <c r="A746" s="20"/>
      <c r="C746" s="20"/>
    </row>
    <row r="747" spans="1:3" ht="15.75" customHeight="1">
      <c r="A747" s="20"/>
      <c r="C747" s="20"/>
    </row>
    <row r="748" spans="1:3" ht="15.75" customHeight="1">
      <c r="A748" s="20"/>
      <c r="C748" s="20"/>
    </row>
    <row r="749" spans="1:3" ht="15.75" customHeight="1">
      <c r="A749" s="20"/>
      <c r="C749" s="20"/>
    </row>
    <row r="750" spans="1:3" ht="15.75" customHeight="1">
      <c r="A750" s="20"/>
      <c r="C750" s="20"/>
    </row>
    <row r="751" spans="1:3" ht="15.75" customHeight="1">
      <c r="A751" s="20"/>
      <c r="C751" s="20"/>
    </row>
    <row r="752" spans="1:3" ht="15.75" customHeight="1">
      <c r="A752" s="20"/>
      <c r="C752" s="20"/>
    </row>
    <row r="753" spans="1:3" ht="15.75" customHeight="1">
      <c r="A753" s="20"/>
      <c r="C753" s="20"/>
    </row>
    <row r="754" spans="1:3" ht="15.75" customHeight="1">
      <c r="A754" s="20"/>
      <c r="C754" s="20"/>
    </row>
    <row r="755" spans="1:3" ht="15.75" customHeight="1">
      <c r="A755" s="20"/>
      <c r="C755" s="20"/>
    </row>
    <row r="756" spans="1:3" ht="15.75" customHeight="1">
      <c r="A756" s="20"/>
      <c r="C756" s="20"/>
    </row>
    <row r="757" spans="1:3" ht="15.75" customHeight="1">
      <c r="A757" s="20"/>
      <c r="C757" s="20"/>
    </row>
    <row r="758" spans="1:3" ht="15.75" customHeight="1">
      <c r="A758" s="20"/>
      <c r="C758" s="20"/>
    </row>
    <row r="759" spans="1:3" ht="15.75" customHeight="1">
      <c r="A759" s="20"/>
      <c r="C759" s="20"/>
    </row>
    <row r="760" spans="1:3" ht="15.75" customHeight="1">
      <c r="A760" s="20"/>
      <c r="C760" s="20"/>
    </row>
    <row r="761" spans="1:3" ht="15.75" customHeight="1">
      <c r="A761" s="20"/>
      <c r="C761" s="20"/>
    </row>
    <row r="762" spans="1:3" ht="15.75" customHeight="1">
      <c r="A762" s="20"/>
      <c r="C762" s="20"/>
    </row>
    <row r="763" spans="1:3" ht="15.75" customHeight="1">
      <c r="A763" s="20"/>
      <c r="C763" s="20"/>
    </row>
    <row r="764" spans="1:3" ht="15.75" customHeight="1">
      <c r="A764" s="20"/>
      <c r="C764" s="20"/>
    </row>
    <row r="765" spans="1:3" ht="15.75" customHeight="1">
      <c r="A765" s="20"/>
      <c r="C765" s="20"/>
    </row>
    <row r="766" spans="1:3" ht="15.75" customHeight="1">
      <c r="A766" s="20"/>
      <c r="C766" s="20"/>
    </row>
    <row r="767" spans="1:3" ht="15.75" customHeight="1">
      <c r="A767" s="20"/>
      <c r="C767" s="20"/>
    </row>
    <row r="768" spans="1:3" ht="15.75" customHeight="1">
      <c r="A768" s="20"/>
      <c r="C768" s="20"/>
    </row>
    <row r="769" spans="1:3" ht="15.75" customHeight="1">
      <c r="A769" s="20"/>
      <c r="C769" s="20"/>
    </row>
    <row r="770" spans="1:3" ht="15.75" customHeight="1">
      <c r="A770" s="20"/>
      <c r="C770" s="20"/>
    </row>
    <row r="771" spans="1:3" ht="15.75" customHeight="1">
      <c r="A771" s="20"/>
      <c r="C771" s="20"/>
    </row>
    <row r="772" spans="1:3" ht="15.75" customHeight="1">
      <c r="A772" s="20"/>
      <c r="C772" s="20"/>
    </row>
    <row r="773" spans="1:3" ht="15.75" customHeight="1">
      <c r="A773" s="20"/>
      <c r="C773" s="20"/>
    </row>
    <row r="774" spans="1:3" ht="15.75" customHeight="1">
      <c r="A774" s="20"/>
      <c r="C774" s="20"/>
    </row>
    <row r="775" spans="1:3" ht="15.75" customHeight="1">
      <c r="A775" s="20"/>
      <c r="C775" s="20"/>
    </row>
    <row r="776" spans="1:3" ht="15.75" customHeight="1">
      <c r="A776" s="20"/>
      <c r="C776" s="20"/>
    </row>
    <row r="777" spans="1:3" ht="15.75" customHeight="1">
      <c r="A777" s="20"/>
      <c r="C777" s="20"/>
    </row>
    <row r="778" spans="1:3" ht="15.75" customHeight="1">
      <c r="A778" s="20"/>
      <c r="C778" s="20"/>
    </row>
    <row r="779" spans="1:3" ht="15.75" customHeight="1">
      <c r="A779" s="20"/>
      <c r="C779" s="20"/>
    </row>
    <row r="780" spans="1:3" ht="15.75" customHeight="1">
      <c r="A780" s="20"/>
      <c r="C780" s="20"/>
    </row>
    <row r="781" spans="1:3" ht="15.75" customHeight="1">
      <c r="A781" s="20"/>
      <c r="C781" s="20"/>
    </row>
    <row r="782" spans="1:3" ht="15.75" customHeight="1">
      <c r="A782" s="20"/>
      <c r="C782" s="20"/>
    </row>
    <row r="783" spans="1:3" ht="15.75" customHeight="1">
      <c r="A783" s="20"/>
      <c r="C783" s="20"/>
    </row>
    <row r="784" spans="1:3" ht="15.75" customHeight="1">
      <c r="A784" s="20"/>
      <c r="C784" s="20"/>
    </row>
    <row r="785" spans="1:3" ht="15.75" customHeight="1">
      <c r="A785" s="20"/>
      <c r="C785" s="20"/>
    </row>
    <row r="786" spans="1:3" ht="15.75" customHeight="1">
      <c r="A786" s="20"/>
      <c r="C786" s="20"/>
    </row>
    <row r="787" spans="1:3" ht="15.75" customHeight="1">
      <c r="A787" s="20"/>
      <c r="C787" s="20"/>
    </row>
    <row r="788" spans="1:3" ht="15.75" customHeight="1">
      <c r="A788" s="20"/>
      <c r="C788" s="20"/>
    </row>
    <row r="789" spans="1:3" ht="15.75" customHeight="1">
      <c r="A789" s="20"/>
      <c r="C789" s="20"/>
    </row>
    <row r="790" spans="1:3" ht="15.75" customHeight="1">
      <c r="A790" s="20"/>
      <c r="C790" s="20"/>
    </row>
    <row r="791" spans="1:3" ht="15.75" customHeight="1">
      <c r="A791" s="20"/>
      <c r="C791" s="20"/>
    </row>
    <row r="792" spans="1:3" ht="15.75" customHeight="1">
      <c r="A792" s="20"/>
      <c r="C792" s="20"/>
    </row>
    <row r="793" spans="1:3" ht="15.75" customHeight="1">
      <c r="A793" s="20"/>
      <c r="C793" s="20"/>
    </row>
    <row r="794" spans="1:3" ht="15.75" customHeight="1">
      <c r="A794" s="20"/>
      <c r="C794" s="20"/>
    </row>
    <row r="795" spans="1:3" ht="15.75" customHeight="1">
      <c r="A795" s="20"/>
      <c r="C795" s="20"/>
    </row>
    <row r="796" spans="1:3" ht="15.75" customHeight="1">
      <c r="A796" s="20"/>
      <c r="C796" s="20"/>
    </row>
    <row r="797" spans="1:3" ht="15.75" customHeight="1">
      <c r="A797" s="20"/>
      <c r="C797" s="20"/>
    </row>
    <row r="798" spans="1:3" ht="15.75" customHeight="1">
      <c r="A798" s="20"/>
      <c r="C798" s="20"/>
    </row>
    <row r="799" spans="1:3" ht="15.75" customHeight="1">
      <c r="A799" s="20"/>
      <c r="C799" s="20"/>
    </row>
    <row r="800" spans="1:3" ht="15.75" customHeight="1">
      <c r="A800" s="20"/>
      <c r="C800" s="20"/>
    </row>
    <row r="801" spans="1:3" ht="15.75" customHeight="1">
      <c r="A801" s="20"/>
      <c r="C801" s="20"/>
    </row>
    <row r="802" spans="1:3" ht="15.75" customHeight="1">
      <c r="A802" s="20"/>
      <c r="C802" s="20"/>
    </row>
    <row r="803" spans="1:3" ht="15.75" customHeight="1">
      <c r="A803" s="20"/>
      <c r="C803" s="20"/>
    </row>
    <row r="804" spans="1:3" ht="15.75" customHeight="1">
      <c r="A804" s="20"/>
      <c r="C804" s="20"/>
    </row>
    <row r="805" spans="1:3" ht="15.75" customHeight="1">
      <c r="A805" s="20"/>
      <c r="C805" s="20"/>
    </row>
    <row r="806" spans="1:3" ht="15.75" customHeight="1">
      <c r="A806" s="20"/>
      <c r="C806" s="20"/>
    </row>
    <row r="807" spans="1:3" ht="15.75" customHeight="1">
      <c r="A807" s="20"/>
      <c r="C807" s="20"/>
    </row>
    <row r="808" spans="1:3" ht="15.75" customHeight="1">
      <c r="A808" s="20"/>
      <c r="C808" s="20"/>
    </row>
    <row r="809" spans="1:3" ht="15.75" customHeight="1">
      <c r="A809" s="20"/>
      <c r="C809" s="20"/>
    </row>
    <row r="810" spans="1:3" ht="15.75" customHeight="1">
      <c r="A810" s="20"/>
      <c r="C810" s="20"/>
    </row>
    <row r="811" spans="1:3" ht="15.75" customHeight="1">
      <c r="A811" s="20"/>
      <c r="C811" s="20"/>
    </row>
    <row r="812" spans="1:3" ht="15.75" customHeight="1">
      <c r="A812" s="20"/>
      <c r="C812" s="20"/>
    </row>
    <row r="813" spans="1:3" ht="15.75" customHeight="1">
      <c r="A813" s="20"/>
      <c r="C813" s="20"/>
    </row>
    <row r="814" spans="1:3" ht="15.75" customHeight="1">
      <c r="A814" s="20"/>
      <c r="C814" s="20"/>
    </row>
    <row r="815" spans="1:3" ht="15.75" customHeight="1">
      <c r="A815" s="20"/>
      <c r="C815" s="20"/>
    </row>
    <row r="816" spans="1:3" ht="15.75" customHeight="1">
      <c r="A816" s="20"/>
      <c r="C816" s="20"/>
    </row>
    <row r="817" spans="1:3" ht="15.75" customHeight="1">
      <c r="A817" s="20"/>
      <c r="C817" s="20"/>
    </row>
    <row r="818" spans="1:3" ht="15.75" customHeight="1">
      <c r="A818" s="20"/>
      <c r="C818" s="20"/>
    </row>
    <row r="819" spans="1:3" ht="15.75" customHeight="1">
      <c r="A819" s="20"/>
      <c r="C819" s="20"/>
    </row>
    <row r="820" spans="1:3" ht="15.75" customHeight="1">
      <c r="A820" s="20"/>
      <c r="C820" s="20"/>
    </row>
    <row r="821" spans="1:3" ht="15.75" customHeight="1">
      <c r="A821" s="20"/>
      <c r="C821" s="20"/>
    </row>
    <row r="822" spans="1:3" ht="15.75" customHeight="1">
      <c r="A822" s="20"/>
      <c r="C822" s="20"/>
    </row>
    <row r="823" spans="1:3" ht="15.75" customHeight="1">
      <c r="A823" s="20"/>
      <c r="C823" s="20"/>
    </row>
    <row r="824" spans="1:3" ht="15.75" customHeight="1">
      <c r="A824" s="20"/>
      <c r="C824" s="20"/>
    </row>
    <row r="825" spans="1:3" ht="15.75" customHeight="1">
      <c r="A825" s="20"/>
      <c r="C825" s="20"/>
    </row>
    <row r="826" spans="1:3" ht="15.75" customHeight="1">
      <c r="A826" s="20"/>
      <c r="C826" s="20"/>
    </row>
    <row r="827" spans="1:3" ht="15.75" customHeight="1">
      <c r="A827" s="20"/>
      <c r="C827" s="20"/>
    </row>
    <row r="828" spans="1:3" ht="15.75" customHeight="1">
      <c r="A828" s="20"/>
      <c r="C828" s="20"/>
    </row>
    <row r="829" spans="1:3" ht="15.75" customHeight="1">
      <c r="A829" s="20"/>
      <c r="C829" s="20"/>
    </row>
    <row r="830" spans="1:3" ht="15.75" customHeight="1">
      <c r="A830" s="20"/>
      <c r="C830" s="20"/>
    </row>
    <row r="831" spans="1:3" ht="15.75" customHeight="1">
      <c r="A831" s="20"/>
      <c r="C831" s="20"/>
    </row>
    <row r="832" spans="1:3" ht="15.75" customHeight="1">
      <c r="A832" s="20"/>
      <c r="C832" s="20"/>
    </row>
    <row r="833" spans="1:3" ht="15.75" customHeight="1">
      <c r="A833" s="20"/>
      <c r="C833" s="20"/>
    </row>
    <row r="834" spans="1:3" ht="15.75" customHeight="1">
      <c r="A834" s="20"/>
      <c r="C834" s="20"/>
    </row>
    <row r="835" spans="1:3" ht="15.75" customHeight="1">
      <c r="A835" s="20"/>
      <c r="C835" s="20"/>
    </row>
    <row r="836" spans="1:3" ht="15.75" customHeight="1">
      <c r="A836" s="20"/>
      <c r="C836" s="20"/>
    </row>
    <row r="837" spans="1:3" ht="15.75" customHeight="1">
      <c r="A837" s="20"/>
      <c r="C837" s="20"/>
    </row>
    <row r="838" spans="1:3" ht="15.75" customHeight="1">
      <c r="A838" s="20"/>
      <c r="C838" s="20"/>
    </row>
    <row r="839" spans="1:3" ht="15.75" customHeight="1">
      <c r="A839" s="20"/>
      <c r="C839" s="20"/>
    </row>
    <row r="840" spans="1:3" ht="15.75" customHeight="1">
      <c r="A840" s="20"/>
      <c r="C840" s="20"/>
    </row>
    <row r="841" spans="1:3" ht="15.75" customHeight="1">
      <c r="A841" s="20"/>
      <c r="C841" s="20"/>
    </row>
    <row r="842" spans="1:3" ht="15.75" customHeight="1">
      <c r="A842" s="20"/>
      <c r="C842" s="20"/>
    </row>
    <row r="843" spans="1:3" ht="15.75" customHeight="1">
      <c r="A843" s="20"/>
      <c r="C843" s="20"/>
    </row>
    <row r="844" spans="1:3" ht="15.75" customHeight="1">
      <c r="A844" s="20"/>
      <c r="C844" s="20"/>
    </row>
    <row r="845" spans="1:3" ht="15.75" customHeight="1">
      <c r="A845" s="20"/>
      <c r="C845" s="20"/>
    </row>
    <row r="846" spans="1:3" ht="15.75" customHeight="1">
      <c r="A846" s="20"/>
      <c r="C846" s="20"/>
    </row>
    <row r="847" spans="1:3" ht="15.75" customHeight="1">
      <c r="A847" s="20"/>
      <c r="C847" s="20"/>
    </row>
    <row r="848" spans="1:3" ht="15.75" customHeight="1">
      <c r="A848" s="20"/>
      <c r="C848" s="20"/>
    </row>
    <row r="849" spans="1:3" ht="15.75" customHeight="1">
      <c r="A849" s="20"/>
      <c r="C849" s="20"/>
    </row>
    <row r="850" spans="1:3" ht="15.75" customHeight="1">
      <c r="A850" s="20"/>
      <c r="C850" s="20"/>
    </row>
    <row r="851" spans="1:3" ht="15.75" customHeight="1">
      <c r="A851" s="20"/>
      <c r="C851" s="20"/>
    </row>
    <row r="852" spans="1:3" ht="15.75" customHeight="1">
      <c r="A852" s="20"/>
      <c r="C852" s="20"/>
    </row>
    <row r="853" spans="1:3" ht="15.75" customHeight="1">
      <c r="A853" s="20"/>
      <c r="C853" s="20"/>
    </row>
    <row r="854" spans="1:3" ht="15.75" customHeight="1">
      <c r="A854" s="20"/>
      <c r="C854" s="20"/>
    </row>
    <row r="855" spans="1:3" ht="15.75" customHeight="1">
      <c r="A855" s="20"/>
      <c r="C855" s="20"/>
    </row>
    <row r="856" spans="1:3" ht="15.75" customHeight="1">
      <c r="A856" s="20"/>
      <c r="C856" s="20"/>
    </row>
    <row r="857" spans="1:3" ht="15.75" customHeight="1">
      <c r="A857" s="20"/>
      <c r="C857" s="20"/>
    </row>
    <row r="858" spans="1:3" ht="15.75" customHeight="1">
      <c r="A858" s="20"/>
      <c r="C858" s="20"/>
    </row>
    <row r="859" spans="1:3" ht="15.75" customHeight="1">
      <c r="A859" s="20"/>
      <c r="C859" s="20"/>
    </row>
    <row r="860" spans="1:3" ht="15.75" customHeight="1">
      <c r="A860" s="20"/>
      <c r="C860" s="20"/>
    </row>
    <row r="861" spans="1:3" ht="15.75" customHeight="1">
      <c r="A861" s="20"/>
      <c r="C861" s="20"/>
    </row>
    <row r="862" spans="1:3" ht="15.75" customHeight="1">
      <c r="A862" s="20"/>
      <c r="C862" s="20"/>
    </row>
    <row r="863" spans="1:3" ht="15.75" customHeight="1">
      <c r="A863" s="20"/>
      <c r="C863" s="20"/>
    </row>
    <row r="864" spans="1:3" ht="15.75" customHeight="1">
      <c r="A864" s="20"/>
      <c r="C864" s="20"/>
    </row>
    <row r="865" spans="1:3" ht="15.75" customHeight="1">
      <c r="A865" s="20"/>
      <c r="C865" s="20"/>
    </row>
    <row r="866" spans="1:3" ht="15.75" customHeight="1">
      <c r="A866" s="20"/>
      <c r="C866" s="20"/>
    </row>
    <row r="867" spans="1:3" ht="15.75" customHeight="1">
      <c r="A867" s="20"/>
      <c r="C867" s="20"/>
    </row>
    <row r="868" spans="1:3" ht="15.75" customHeight="1">
      <c r="A868" s="20"/>
      <c r="C868" s="20"/>
    </row>
    <row r="869" spans="1:3" ht="15.75" customHeight="1">
      <c r="A869" s="20"/>
      <c r="C869" s="20"/>
    </row>
    <row r="870" spans="1:3" ht="15.75" customHeight="1">
      <c r="A870" s="20"/>
      <c r="C870" s="20"/>
    </row>
    <row r="871" spans="1:3" ht="15.75" customHeight="1">
      <c r="A871" s="20"/>
      <c r="C871" s="20"/>
    </row>
    <row r="872" spans="1:3" ht="15.75" customHeight="1">
      <c r="A872" s="20"/>
      <c r="C872" s="20"/>
    </row>
    <row r="873" spans="1:3" ht="15.75" customHeight="1">
      <c r="A873" s="20"/>
      <c r="C873" s="20"/>
    </row>
    <row r="874" spans="1:3" ht="15.75" customHeight="1">
      <c r="A874" s="20"/>
      <c r="C874" s="20"/>
    </row>
    <row r="875" spans="1:3" ht="15.75" customHeight="1">
      <c r="A875" s="20"/>
      <c r="C875" s="20"/>
    </row>
    <row r="876" spans="1:3" ht="15.75" customHeight="1">
      <c r="A876" s="20"/>
      <c r="C876" s="20"/>
    </row>
    <row r="877" spans="1:3" ht="15.75" customHeight="1">
      <c r="A877" s="20"/>
      <c r="C877" s="20"/>
    </row>
    <row r="878" spans="1:3" ht="15.75" customHeight="1">
      <c r="A878" s="20"/>
      <c r="C878" s="20"/>
    </row>
    <row r="879" spans="1:3" ht="15.75" customHeight="1">
      <c r="A879" s="20"/>
      <c r="C879" s="20"/>
    </row>
    <row r="880" spans="1:3" ht="15.75" customHeight="1">
      <c r="A880" s="20"/>
      <c r="C880" s="20"/>
    </row>
    <row r="881" spans="1:3" ht="15.75" customHeight="1">
      <c r="A881" s="20"/>
      <c r="C881" s="20"/>
    </row>
    <row r="882" spans="1:3" ht="15.75" customHeight="1">
      <c r="A882" s="20"/>
      <c r="C882" s="20"/>
    </row>
    <row r="883" spans="1:3" ht="15.75" customHeight="1">
      <c r="A883" s="20"/>
      <c r="C883" s="20"/>
    </row>
    <row r="884" spans="1:3" ht="15.75" customHeight="1">
      <c r="A884" s="20"/>
      <c r="C884" s="20"/>
    </row>
    <row r="885" spans="1:3" ht="15.75" customHeight="1">
      <c r="A885" s="20"/>
      <c r="C885" s="20"/>
    </row>
    <row r="886" spans="1:3" ht="15.75" customHeight="1">
      <c r="A886" s="20"/>
      <c r="C886" s="20"/>
    </row>
    <row r="887" spans="1:3" ht="15.75" customHeight="1">
      <c r="A887" s="20"/>
      <c r="C887" s="20"/>
    </row>
    <row r="888" spans="1:3" ht="15.75" customHeight="1">
      <c r="A888" s="20"/>
      <c r="C888" s="20"/>
    </row>
    <row r="889" spans="1:3" ht="15.75" customHeight="1">
      <c r="A889" s="20"/>
      <c r="C889" s="20"/>
    </row>
    <row r="890" spans="1:3" ht="15.75" customHeight="1">
      <c r="A890" s="20"/>
      <c r="C890" s="20"/>
    </row>
    <row r="891" spans="1:3" ht="15.75" customHeight="1">
      <c r="A891" s="20"/>
      <c r="C891" s="20"/>
    </row>
    <row r="892" spans="1:3" ht="15.75" customHeight="1">
      <c r="A892" s="20"/>
      <c r="C892" s="20"/>
    </row>
    <row r="893" spans="1:3" ht="15.75" customHeight="1">
      <c r="A893" s="20"/>
      <c r="C893" s="20"/>
    </row>
    <row r="894" spans="1:3" ht="15.75" customHeight="1">
      <c r="A894" s="20"/>
      <c r="C894" s="20"/>
    </row>
    <row r="895" spans="1:3" ht="15.75" customHeight="1">
      <c r="A895" s="20"/>
      <c r="C895" s="20"/>
    </row>
    <row r="896" spans="1:3" ht="15.75" customHeight="1">
      <c r="A896" s="20"/>
      <c r="C896" s="20"/>
    </row>
    <row r="897" spans="1:3" ht="15.75" customHeight="1">
      <c r="A897" s="20"/>
      <c r="C897" s="20"/>
    </row>
    <row r="898" spans="1:3" ht="15.75" customHeight="1">
      <c r="A898" s="20"/>
      <c r="C898" s="20"/>
    </row>
    <row r="899" spans="1:3" ht="15.75" customHeight="1">
      <c r="A899" s="20"/>
      <c r="C899" s="20"/>
    </row>
    <row r="900" spans="1:3" ht="15.75" customHeight="1">
      <c r="A900" s="20"/>
      <c r="C900" s="20"/>
    </row>
    <row r="901" spans="1:3" ht="15.75" customHeight="1">
      <c r="A901" s="20"/>
      <c r="C901" s="20"/>
    </row>
    <row r="902" spans="1:3" ht="15.75" customHeight="1">
      <c r="A902" s="20"/>
      <c r="C902" s="20"/>
    </row>
    <row r="903" spans="1:3" ht="15.75" customHeight="1">
      <c r="A903" s="20"/>
      <c r="C903" s="20"/>
    </row>
    <row r="904" spans="1:3" ht="15.75" customHeight="1">
      <c r="A904" s="20"/>
      <c r="C904" s="20"/>
    </row>
    <row r="905" spans="1:3" ht="15.75" customHeight="1">
      <c r="A905" s="20"/>
      <c r="C905" s="20"/>
    </row>
    <row r="906" spans="1:3" ht="15.75" customHeight="1">
      <c r="A906" s="20"/>
      <c r="C906" s="20"/>
    </row>
    <row r="907" spans="1:3" ht="15.75" customHeight="1">
      <c r="A907" s="20"/>
      <c r="C907" s="20"/>
    </row>
    <row r="908" spans="1:3" ht="15.75" customHeight="1">
      <c r="A908" s="20"/>
      <c r="C908" s="20"/>
    </row>
    <row r="909" spans="1:3" ht="15.75" customHeight="1">
      <c r="A909" s="20"/>
      <c r="C909" s="20"/>
    </row>
    <row r="910" spans="1:3" ht="15.75" customHeight="1">
      <c r="A910" s="20"/>
      <c r="C910" s="20"/>
    </row>
    <row r="911" spans="1:3" ht="15.75" customHeight="1">
      <c r="A911" s="20"/>
      <c r="C911" s="20"/>
    </row>
    <row r="912" spans="1:3" ht="15.75" customHeight="1">
      <c r="A912" s="20"/>
      <c r="C912" s="20"/>
    </row>
    <row r="913" spans="1:3" ht="15.75" customHeight="1">
      <c r="A913" s="20"/>
      <c r="C913" s="20"/>
    </row>
    <row r="914" spans="1:3" ht="15.75" customHeight="1">
      <c r="A914" s="20"/>
      <c r="C914" s="20"/>
    </row>
    <row r="915" spans="1:3" ht="15.75" customHeight="1">
      <c r="A915" s="20"/>
      <c r="C915" s="20"/>
    </row>
    <row r="916" spans="1:3" ht="15.75" customHeight="1">
      <c r="A916" s="20"/>
      <c r="C916" s="20"/>
    </row>
    <row r="917" spans="1:3" ht="15.75" customHeight="1">
      <c r="A917" s="20"/>
      <c r="C917" s="20"/>
    </row>
    <row r="918" spans="1:3" ht="15.75" customHeight="1">
      <c r="A918" s="20"/>
      <c r="C918" s="20"/>
    </row>
    <row r="919" spans="1:3" ht="15.75" customHeight="1">
      <c r="A919" s="20"/>
      <c r="C919" s="20"/>
    </row>
    <row r="920" spans="1:3" ht="15.75" customHeight="1">
      <c r="A920" s="20"/>
      <c r="C920" s="20"/>
    </row>
    <row r="921" spans="1:3" ht="15.75" customHeight="1">
      <c r="A921" s="20"/>
      <c r="C921" s="20"/>
    </row>
    <row r="922" spans="1:3" ht="15.75" customHeight="1">
      <c r="A922" s="20"/>
      <c r="C922" s="20"/>
    </row>
    <row r="923" spans="1:3" ht="15.75" customHeight="1">
      <c r="A923" s="20"/>
      <c r="C923" s="20"/>
    </row>
    <row r="924" spans="1:3" ht="15.75" customHeight="1">
      <c r="A924" s="20"/>
      <c r="C924" s="20"/>
    </row>
    <row r="925" spans="1:3" ht="15.75" customHeight="1">
      <c r="A925" s="20"/>
      <c r="C925" s="20"/>
    </row>
    <row r="926" spans="1:3" ht="15.75" customHeight="1">
      <c r="A926" s="20"/>
      <c r="C926" s="20"/>
    </row>
    <row r="927" spans="1:3" ht="15.75" customHeight="1">
      <c r="A927" s="20"/>
      <c r="C927" s="20"/>
    </row>
    <row r="928" spans="1:3" ht="15.75" customHeight="1">
      <c r="A928" s="20"/>
      <c r="C928" s="20"/>
    </row>
    <row r="929" spans="1:3" ht="15.75" customHeight="1">
      <c r="A929" s="20"/>
      <c r="C929" s="20"/>
    </row>
    <row r="930" spans="1:3" ht="15.75" customHeight="1">
      <c r="A930" s="20"/>
      <c r="C930" s="20"/>
    </row>
    <row r="931" spans="1:3" ht="15.75" customHeight="1">
      <c r="A931" s="20"/>
      <c r="C931" s="20"/>
    </row>
    <row r="932" spans="1:3" ht="15.75" customHeight="1">
      <c r="A932" s="20"/>
      <c r="C932" s="20"/>
    </row>
    <row r="933" spans="1:3" ht="15.75" customHeight="1">
      <c r="A933" s="20"/>
      <c r="C933" s="20"/>
    </row>
    <row r="934" spans="1:3" ht="15.75" customHeight="1">
      <c r="A934" s="20"/>
      <c r="C934" s="20"/>
    </row>
    <row r="935" spans="1:3" ht="15.75" customHeight="1">
      <c r="A935" s="20"/>
      <c r="C935" s="20"/>
    </row>
    <row r="936" spans="1:3" ht="15.75" customHeight="1">
      <c r="A936" s="20"/>
      <c r="C936" s="20"/>
    </row>
    <row r="937" spans="1:3" ht="15.75" customHeight="1">
      <c r="A937" s="20"/>
      <c r="C937" s="20"/>
    </row>
    <row r="938" spans="1:3" ht="15.75" customHeight="1">
      <c r="A938" s="20"/>
      <c r="C938" s="20"/>
    </row>
    <row r="939" spans="1:3" ht="15.75" customHeight="1">
      <c r="A939" s="20"/>
      <c r="C939" s="20"/>
    </row>
    <row r="940" spans="1:3" ht="15.75" customHeight="1">
      <c r="A940" s="20"/>
      <c r="C940" s="20"/>
    </row>
    <row r="941" spans="1:3" ht="15.75" customHeight="1">
      <c r="A941" s="20"/>
      <c r="C941" s="20"/>
    </row>
    <row r="942" spans="1:3" ht="15.75" customHeight="1">
      <c r="A942" s="20"/>
      <c r="C942" s="20"/>
    </row>
    <row r="943" spans="1:3" ht="15.75" customHeight="1">
      <c r="A943" s="20"/>
      <c r="C943" s="20"/>
    </row>
    <row r="944" spans="1:3" ht="15.75" customHeight="1">
      <c r="A944" s="20"/>
      <c r="C944" s="20"/>
    </row>
    <row r="945" spans="1:3" ht="15.75" customHeight="1">
      <c r="A945" s="20"/>
      <c r="C945" s="20"/>
    </row>
    <row r="946" spans="1:3" ht="15.75" customHeight="1">
      <c r="A946" s="20"/>
      <c r="C946" s="20"/>
    </row>
    <row r="947" spans="1:3" ht="15.75" customHeight="1">
      <c r="A947" s="20"/>
      <c r="C947" s="20"/>
    </row>
    <row r="948" spans="1:3" ht="15.75" customHeight="1">
      <c r="A948" s="20"/>
      <c r="C948" s="20"/>
    </row>
    <row r="949" spans="1:3" ht="15.75" customHeight="1">
      <c r="A949" s="20"/>
      <c r="C949" s="20"/>
    </row>
    <row r="950" spans="1:3" ht="15.75" customHeight="1">
      <c r="A950" s="20"/>
      <c r="C950" s="20"/>
    </row>
    <row r="951" spans="1:3" ht="15.75" customHeight="1">
      <c r="A951" s="20"/>
      <c r="C951" s="20"/>
    </row>
    <row r="952" spans="1:3" ht="15.75" customHeight="1">
      <c r="A952" s="20"/>
      <c r="C952" s="20"/>
    </row>
    <row r="953" spans="1:3" ht="15.75" customHeight="1">
      <c r="A953" s="20"/>
      <c r="C953" s="20"/>
    </row>
    <row r="954" spans="1:3" ht="15.75" customHeight="1">
      <c r="A954" s="20"/>
      <c r="C954" s="20"/>
    </row>
    <row r="955" spans="1:3" ht="15.75" customHeight="1">
      <c r="A955" s="20"/>
      <c r="C955" s="20"/>
    </row>
    <row r="956" spans="1:3" ht="15.75" customHeight="1">
      <c r="A956" s="20"/>
      <c r="C956" s="20"/>
    </row>
    <row r="957" spans="1:3" ht="15.75" customHeight="1">
      <c r="A957" s="20"/>
      <c r="C957" s="20"/>
    </row>
    <row r="958" spans="1:3" ht="15.75" customHeight="1">
      <c r="A958" s="20"/>
      <c r="C958" s="20"/>
    </row>
    <row r="959" spans="1:3" ht="15.75" customHeight="1">
      <c r="A959" s="20"/>
      <c r="C959" s="20"/>
    </row>
    <row r="960" spans="1:3" ht="15.75" customHeight="1">
      <c r="A960" s="20"/>
      <c r="C960" s="20"/>
    </row>
    <row r="961" spans="1:3" ht="15.75" customHeight="1">
      <c r="A961" s="20"/>
      <c r="C961" s="20"/>
    </row>
    <row r="962" spans="1:3" ht="15.75" customHeight="1">
      <c r="A962" s="20"/>
      <c r="C962" s="20"/>
    </row>
    <row r="963" spans="1:3" ht="15.75" customHeight="1">
      <c r="A963" s="20"/>
      <c r="C963" s="20"/>
    </row>
    <row r="964" spans="1:3" ht="15.75" customHeight="1">
      <c r="A964" s="20"/>
      <c r="C964" s="20"/>
    </row>
    <row r="965" spans="1:3" ht="15.75" customHeight="1">
      <c r="A965" s="20"/>
      <c r="C965" s="20"/>
    </row>
    <row r="966" spans="1:3" ht="15.75" customHeight="1">
      <c r="A966" s="20"/>
      <c r="C966" s="20"/>
    </row>
    <row r="967" spans="1:3" ht="15.75" customHeight="1">
      <c r="A967" s="20"/>
      <c r="C967" s="20"/>
    </row>
    <row r="968" spans="1:3" ht="15.75" customHeight="1">
      <c r="A968" s="20"/>
      <c r="C968" s="20"/>
    </row>
    <row r="969" spans="1:3" ht="15.75" customHeight="1">
      <c r="A969" s="20"/>
      <c r="C969" s="20"/>
    </row>
    <row r="970" spans="1:3" ht="15.75" customHeight="1">
      <c r="A970" s="20"/>
      <c r="C970" s="20"/>
    </row>
    <row r="971" spans="1:3" ht="15.75" customHeight="1">
      <c r="A971" s="20"/>
      <c r="C971" s="20"/>
    </row>
    <row r="972" spans="1:3" ht="15.75" customHeight="1">
      <c r="A972" s="20"/>
      <c r="C972" s="20"/>
    </row>
    <row r="973" spans="1:3" ht="15.75" customHeight="1">
      <c r="A973" s="20"/>
      <c r="C973" s="20"/>
    </row>
    <row r="974" spans="1:3" ht="15.75" customHeight="1">
      <c r="A974" s="20"/>
      <c r="C974" s="20"/>
    </row>
    <row r="975" spans="1:3" ht="15.75" customHeight="1">
      <c r="A975" s="20"/>
      <c r="C975" s="20"/>
    </row>
    <row r="976" spans="1:3" ht="15.75" customHeight="1">
      <c r="A976" s="20"/>
      <c r="C976" s="20"/>
    </row>
    <row r="977" spans="1:3" ht="15.75" customHeight="1">
      <c r="A977" s="20"/>
      <c r="C977" s="20"/>
    </row>
    <row r="978" spans="1:3" ht="15.75" customHeight="1">
      <c r="A978" s="20"/>
      <c r="C978" s="20"/>
    </row>
    <row r="979" spans="1:3" ht="15.75" customHeight="1">
      <c r="A979" s="20"/>
      <c r="C979" s="20"/>
    </row>
    <row r="980" spans="1:3" ht="15.75" customHeight="1">
      <c r="A980" s="20"/>
      <c r="C980" s="20"/>
    </row>
    <row r="981" spans="1:3" ht="15.75" customHeight="1">
      <c r="A981" s="20"/>
      <c r="C981" s="20"/>
    </row>
    <row r="982" spans="1:3" ht="15.75" customHeight="1">
      <c r="A982" s="20"/>
      <c r="C982" s="20"/>
    </row>
    <row r="983" spans="1:3" ht="15.75" customHeight="1">
      <c r="A983" s="20"/>
      <c r="C983" s="20"/>
    </row>
    <row r="984" spans="1:3" ht="15.75" customHeight="1">
      <c r="A984" s="20"/>
      <c r="C984" s="20"/>
    </row>
    <row r="985" spans="1:3" ht="15.75" customHeight="1">
      <c r="A985" s="20"/>
      <c r="C985" s="20"/>
    </row>
    <row r="986" spans="1:3" ht="15.75" customHeight="1">
      <c r="A986" s="20"/>
      <c r="C986" s="20"/>
    </row>
    <row r="987" spans="1:3" ht="15.75" customHeight="1">
      <c r="A987" s="20"/>
      <c r="C987" s="20"/>
    </row>
    <row r="988" spans="1:3" ht="15.75" customHeight="1">
      <c r="A988" s="20"/>
      <c r="C988" s="20"/>
    </row>
    <row r="989" spans="1:3" ht="15.75" customHeight="1">
      <c r="A989" s="20"/>
      <c r="C989" s="20"/>
    </row>
    <row r="990" spans="1:3" ht="15.75" customHeight="1">
      <c r="A990" s="20"/>
      <c r="C990" s="20"/>
    </row>
    <row r="991" spans="1:3" ht="15.75" customHeight="1">
      <c r="A991" s="20"/>
      <c r="C991" s="20"/>
    </row>
    <row r="992" spans="1:3" ht="15.75" customHeight="1">
      <c r="A992" s="20"/>
      <c r="C992" s="20"/>
    </row>
    <row r="993" spans="1:3" ht="15.75" customHeight="1">
      <c r="A993" s="20"/>
      <c r="C993" s="20"/>
    </row>
    <row r="994" spans="1:3" ht="15.75" customHeight="1">
      <c r="A994" s="20"/>
      <c r="C994" s="20"/>
    </row>
    <row r="995" spans="1:3" ht="15.75" customHeight="1">
      <c r="A995" s="20"/>
      <c r="C995" s="20"/>
    </row>
    <row r="996" spans="1:3" ht="15.75" customHeight="1">
      <c r="A996" s="20"/>
      <c r="C996" s="20"/>
    </row>
    <row r="997" spans="1:3" ht="15.75" customHeight="1">
      <c r="A997" s="20"/>
      <c r="C997" s="20"/>
    </row>
    <row r="998" spans="1:3" ht="15.75" customHeight="1">
      <c r="A998" s="20"/>
      <c r="C998" s="20"/>
    </row>
    <row r="999" spans="1:3" ht="15.75" customHeight="1">
      <c r="A999" s="20"/>
      <c r="C999" s="20"/>
    </row>
    <row r="1000" spans="1:3" ht="15.75" customHeight="1">
      <c r="A1000" s="20"/>
      <c r="C1000" s="20"/>
    </row>
  </sheetData>
  <mergeCells count="28">
    <mergeCell ref="A6:G6"/>
    <mergeCell ref="A7:G7"/>
    <mergeCell ref="J12:J13"/>
    <mergeCell ref="K12:K13"/>
    <mergeCell ref="L12:L13"/>
    <mergeCell ref="M12:O12"/>
    <mergeCell ref="B16:G16"/>
    <mergeCell ref="C25:D26"/>
    <mergeCell ref="E25:G25"/>
    <mergeCell ref="B18:G18"/>
    <mergeCell ref="B19:G19"/>
    <mergeCell ref="B20:G20"/>
    <mergeCell ref="B21:G21"/>
    <mergeCell ref="B22:D22"/>
    <mergeCell ref="A25:A26"/>
    <mergeCell ref="B25:B26"/>
    <mergeCell ref="A36:D36"/>
    <mergeCell ref="A37:D37"/>
    <mergeCell ref="E37:G37"/>
    <mergeCell ref="A38:D38"/>
    <mergeCell ref="E38:G38"/>
    <mergeCell ref="A27:A29"/>
    <mergeCell ref="B27:B29"/>
    <mergeCell ref="A30:A34"/>
    <mergeCell ref="B30:B34"/>
    <mergeCell ref="A35:D35"/>
    <mergeCell ref="E35:G35"/>
    <mergeCell ref="E36:G36"/>
  </mergeCells>
  <pageMargins left="0.31496062992126" right="0.31496062992126" top="0.35433070866141703" bottom="0.15748031496063" header="0" footer="0"/>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00"/>
  <sheetViews>
    <sheetView showGridLines="0" workbookViewId="0"/>
  </sheetViews>
  <sheetFormatPr defaultColWidth="14.42578125" defaultRowHeight="15" customHeight="1"/>
  <cols>
    <col min="1" max="1" width="5.28515625" customWidth="1"/>
    <col min="2" max="2" width="14.28515625" customWidth="1"/>
    <col min="3" max="3" width="3.42578125" customWidth="1"/>
    <col min="4" max="4" width="31.42578125" customWidth="1"/>
    <col min="5" max="28" width="4" customWidth="1"/>
    <col min="29" max="34" width="4.7109375" customWidth="1"/>
    <col min="35" max="35" width="12.85546875" customWidth="1"/>
    <col min="36" max="36" width="9" customWidth="1"/>
    <col min="37" max="37" width="8.7109375" customWidth="1"/>
    <col min="38" max="52" width="9" customWidth="1"/>
  </cols>
  <sheetData>
    <row r="1" spans="1:34">
      <c r="A1" s="3"/>
      <c r="B1" s="3"/>
      <c r="T1" s="735"/>
      <c r="U1" s="735"/>
      <c r="V1" s="735"/>
    </row>
    <row r="2" spans="1:34">
      <c r="A2" s="3"/>
      <c r="B2" s="3"/>
      <c r="T2" s="735"/>
      <c r="U2" s="735"/>
      <c r="V2" s="735"/>
    </row>
    <row r="3" spans="1:34">
      <c r="A3" s="3"/>
      <c r="B3" s="3"/>
      <c r="T3" s="735"/>
      <c r="U3" s="735"/>
      <c r="V3" s="735"/>
    </row>
    <row r="4" spans="1:34">
      <c r="A4" s="3"/>
      <c r="B4" s="3"/>
      <c r="T4" s="735"/>
      <c r="U4" s="735"/>
      <c r="V4" s="735"/>
    </row>
    <row r="5" spans="1:34" ht="18.75">
      <c r="A5" s="1523" t="s">
        <v>1382</v>
      </c>
      <c r="B5" s="1289"/>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row>
    <row r="6" spans="1:34" ht="18.75">
      <c r="A6" s="736"/>
      <c r="B6" s="736"/>
      <c r="C6" s="736"/>
      <c r="D6" s="736"/>
      <c r="E6" s="736"/>
      <c r="F6" s="736"/>
      <c r="G6" s="736"/>
      <c r="H6" s="736"/>
      <c r="I6" s="736"/>
      <c r="J6" s="736"/>
      <c r="K6" s="736"/>
      <c r="L6" s="736"/>
      <c r="M6" s="736"/>
      <c r="N6" s="736"/>
      <c r="O6" s="736"/>
      <c r="P6" s="736"/>
      <c r="Q6" s="736"/>
      <c r="R6" s="736"/>
      <c r="S6" s="736"/>
      <c r="T6" s="736"/>
      <c r="U6" s="736"/>
      <c r="V6" s="736"/>
      <c r="W6" s="736"/>
      <c r="X6" s="736"/>
      <c r="Y6" s="736"/>
      <c r="Z6" s="736"/>
      <c r="AA6" s="736"/>
      <c r="AB6" s="736"/>
    </row>
    <row r="7" spans="1:34" ht="18.75">
      <c r="A7" s="737" t="s">
        <v>54</v>
      </c>
      <c r="B7" s="736"/>
      <c r="C7" s="736" t="s">
        <v>252</v>
      </c>
      <c r="D7" s="737" t="str">
        <f>'2.IDENTITAS'!$G$15</f>
        <v>Suyono</v>
      </c>
      <c r="E7" s="736"/>
      <c r="F7" s="736"/>
      <c r="G7" s="736"/>
      <c r="H7" s="736"/>
      <c r="I7" s="736"/>
      <c r="J7" s="736"/>
      <c r="K7" s="736"/>
      <c r="L7" s="736"/>
      <c r="M7" s="736"/>
      <c r="N7" s="736"/>
      <c r="O7" s="736"/>
      <c r="P7" s="736"/>
      <c r="Q7" s="736"/>
      <c r="R7" s="736"/>
      <c r="S7" s="736"/>
      <c r="T7" s="736"/>
      <c r="U7" s="736"/>
      <c r="V7" s="736"/>
      <c r="W7" s="736"/>
      <c r="X7" s="736"/>
      <c r="Y7" s="736"/>
      <c r="Z7" s="736"/>
      <c r="AA7" s="736"/>
      <c r="AB7" s="736"/>
    </row>
    <row r="8" spans="1:34" ht="18.75">
      <c r="A8" s="736" t="s">
        <v>57</v>
      </c>
      <c r="B8" s="736"/>
      <c r="C8" s="736" t="s">
        <v>252</v>
      </c>
      <c r="D8" s="738">
        <f>'2.IDENTITAS'!$G$16</f>
        <v>0</v>
      </c>
      <c r="E8" s="736"/>
      <c r="F8" s="736"/>
      <c r="G8" s="736"/>
      <c r="H8" s="736"/>
      <c r="I8" s="736"/>
      <c r="J8" s="736"/>
      <c r="K8" s="736"/>
      <c r="L8" s="736"/>
      <c r="M8" s="736"/>
      <c r="N8" s="736"/>
      <c r="O8" s="736"/>
      <c r="P8" s="736"/>
      <c r="Q8" s="736"/>
      <c r="R8" s="736"/>
      <c r="S8" s="736"/>
      <c r="T8" s="736"/>
      <c r="U8" s="736"/>
      <c r="V8" s="736"/>
      <c r="W8" s="736"/>
      <c r="X8" s="736"/>
      <c r="Y8" s="736"/>
      <c r="Z8" s="736"/>
      <c r="AA8" s="736"/>
      <c r="AB8" s="736"/>
    </row>
    <row r="9" spans="1:34" ht="18.75">
      <c r="A9" s="736"/>
      <c r="B9" s="736"/>
      <c r="C9" s="736"/>
      <c r="D9" s="736"/>
      <c r="E9" s="736"/>
      <c r="F9" s="736"/>
      <c r="G9" s="736"/>
      <c r="H9" s="736"/>
      <c r="I9" s="736"/>
      <c r="J9" s="736"/>
      <c r="K9" s="736"/>
      <c r="L9" s="736"/>
      <c r="M9" s="736"/>
      <c r="N9" s="736"/>
      <c r="O9" s="736"/>
      <c r="P9" s="736"/>
      <c r="Q9" s="736"/>
      <c r="R9" s="736"/>
      <c r="S9" s="736"/>
      <c r="T9" s="736"/>
      <c r="U9" s="736"/>
      <c r="V9" s="736"/>
      <c r="W9" s="736"/>
      <c r="X9" s="736"/>
      <c r="Y9" s="736"/>
      <c r="Z9" s="736"/>
      <c r="AA9" s="736"/>
      <c r="AB9" s="736"/>
    </row>
    <row r="10" spans="1:34">
      <c r="A10" s="1514" t="s">
        <v>254</v>
      </c>
      <c r="B10" s="1514" t="s">
        <v>1253</v>
      </c>
      <c r="C10" s="1515" t="s">
        <v>1254</v>
      </c>
      <c r="D10" s="1360"/>
      <c r="E10" s="1502" t="s">
        <v>1383</v>
      </c>
      <c r="F10" s="1347"/>
      <c r="G10" s="1302"/>
      <c r="H10" s="1502" t="s">
        <v>1384</v>
      </c>
      <c r="I10" s="1347"/>
      <c r="J10" s="1302"/>
      <c r="K10" s="1502" t="s">
        <v>1385</v>
      </c>
      <c r="L10" s="1347"/>
      <c r="M10" s="1302"/>
      <c r="N10" s="1502" t="s">
        <v>1386</v>
      </c>
      <c r="O10" s="1347"/>
      <c r="P10" s="1302"/>
      <c r="Q10" s="1502" t="s">
        <v>1387</v>
      </c>
      <c r="R10" s="1347"/>
      <c r="S10" s="1302"/>
      <c r="T10" s="1502" t="s">
        <v>1388</v>
      </c>
      <c r="U10" s="1347"/>
      <c r="V10" s="1302"/>
      <c r="W10" s="1502" t="s">
        <v>1389</v>
      </c>
      <c r="X10" s="1347"/>
      <c r="Y10" s="1302"/>
      <c r="Z10" s="1502" t="s">
        <v>1390</v>
      </c>
      <c r="AA10" s="1347"/>
      <c r="AB10" s="1302"/>
      <c r="AC10" s="1502" t="s">
        <v>1391</v>
      </c>
      <c r="AD10" s="1347"/>
      <c r="AE10" s="1302"/>
      <c r="AF10" s="1502" t="s">
        <v>1392</v>
      </c>
      <c r="AG10" s="1347"/>
      <c r="AH10" s="1302"/>
    </row>
    <row r="11" spans="1:34">
      <c r="A11" s="1304"/>
      <c r="B11" s="1304"/>
      <c r="C11" s="1516"/>
      <c r="D11" s="1517"/>
      <c r="E11" s="704">
        <v>0</v>
      </c>
      <c r="F11" s="704">
        <v>1</v>
      </c>
      <c r="G11" s="704">
        <v>2</v>
      </c>
      <c r="H11" s="704">
        <v>0</v>
      </c>
      <c r="I11" s="704">
        <v>1</v>
      </c>
      <c r="J11" s="704">
        <v>2</v>
      </c>
      <c r="K11" s="704">
        <v>0</v>
      </c>
      <c r="L11" s="704">
        <v>1</v>
      </c>
      <c r="M11" s="704">
        <v>2</v>
      </c>
      <c r="N11" s="704">
        <v>0</v>
      </c>
      <c r="O11" s="704">
        <v>1</v>
      </c>
      <c r="P11" s="704">
        <v>2</v>
      </c>
      <c r="Q11" s="704">
        <v>0</v>
      </c>
      <c r="R11" s="704">
        <v>1</v>
      </c>
      <c r="S11" s="704">
        <v>2</v>
      </c>
      <c r="T11" s="704">
        <v>0</v>
      </c>
      <c r="U11" s="704">
        <v>1</v>
      </c>
      <c r="V11" s="704">
        <v>2</v>
      </c>
      <c r="W11" s="704">
        <v>0</v>
      </c>
      <c r="X11" s="704">
        <v>1</v>
      </c>
      <c r="Y11" s="704">
        <v>2</v>
      </c>
      <c r="Z11" s="704">
        <v>0</v>
      </c>
      <c r="AA11" s="704">
        <v>1</v>
      </c>
      <c r="AB11" s="704">
        <v>2</v>
      </c>
      <c r="AC11" s="704">
        <v>0</v>
      </c>
      <c r="AD11" s="704">
        <v>1</v>
      </c>
      <c r="AE11" s="704">
        <v>2</v>
      </c>
      <c r="AF11" s="704">
        <v>0</v>
      </c>
      <c r="AG11" s="704">
        <v>1</v>
      </c>
      <c r="AH11" s="704">
        <v>2</v>
      </c>
    </row>
    <row r="12" spans="1:34" ht="30.75" customHeight="1">
      <c r="A12" s="1508">
        <v>1</v>
      </c>
      <c r="B12" s="1509" t="s">
        <v>1259</v>
      </c>
      <c r="C12" s="707">
        <v>1</v>
      </c>
      <c r="D12" s="731" t="s">
        <v>1260</v>
      </c>
      <c r="E12" s="739"/>
      <c r="F12" s="739"/>
      <c r="G12" s="739" t="s">
        <v>1261</v>
      </c>
      <c r="H12" s="739"/>
      <c r="I12" s="739"/>
      <c r="J12" s="739" t="s">
        <v>1261</v>
      </c>
      <c r="K12" s="739"/>
      <c r="L12" s="739"/>
      <c r="M12" s="739" t="s">
        <v>1261</v>
      </c>
      <c r="N12" s="739"/>
      <c r="O12" s="739"/>
      <c r="P12" s="739" t="s">
        <v>1261</v>
      </c>
      <c r="Q12" s="739"/>
      <c r="R12" s="739"/>
      <c r="S12" s="739" t="s">
        <v>1261</v>
      </c>
      <c r="T12" s="739"/>
      <c r="U12" s="739"/>
      <c r="V12" s="739" t="s">
        <v>1261</v>
      </c>
      <c r="W12" s="739"/>
      <c r="X12" s="739"/>
      <c r="Y12" s="739" t="s">
        <v>1261</v>
      </c>
      <c r="Z12" s="739"/>
      <c r="AA12" s="739" t="s">
        <v>1261</v>
      </c>
      <c r="AB12" s="739"/>
      <c r="AC12" s="739"/>
      <c r="AD12" s="739"/>
      <c r="AE12" s="739" t="s">
        <v>1261</v>
      </c>
      <c r="AF12" s="739"/>
      <c r="AG12" s="739" t="s">
        <v>1261</v>
      </c>
      <c r="AH12" s="739"/>
    </row>
    <row r="13" spans="1:34" ht="30.75" customHeight="1">
      <c r="A13" s="1341"/>
      <c r="B13" s="1341"/>
      <c r="C13" s="707">
        <v>2</v>
      </c>
      <c r="D13" s="731" t="s">
        <v>1262</v>
      </c>
      <c r="E13" s="739"/>
      <c r="F13" s="739"/>
      <c r="G13" s="739" t="s">
        <v>1261</v>
      </c>
      <c r="H13" s="739"/>
      <c r="I13" s="739"/>
      <c r="J13" s="739" t="s">
        <v>1261</v>
      </c>
      <c r="K13" s="739"/>
      <c r="L13" s="739"/>
      <c r="M13" s="739" t="s">
        <v>1261</v>
      </c>
      <c r="N13" s="739"/>
      <c r="O13" s="739"/>
      <c r="P13" s="739" t="s">
        <v>1261</v>
      </c>
      <c r="Q13" s="739"/>
      <c r="R13" s="739"/>
      <c r="S13" s="739" t="s">
        <v>1261</v>
      </c>
      <c r="T13" s="739"/>
      <c r="U13" s="739"/>
      <c r="V13" s="739" t="s">
        <v>1261</v>
      </c>
      <c r="W13" s="739"/>
      <c r="X13" s="739"/>
      <c r="Y13" s="739" t="s">
        <v>1261</v>
      </c>
      <c r="Z13" s="739"/>
      <c r="AA13" s="739"/>
      <c r="AB13" s="739" t="s">
        <v>1261</v>
      </c>
      <c r="AC13" s="739"/>
      <c r="AD13" s="739"/>
      <c r="AE13" s="739" t="s">
        <v>1261</v>
      </c>
      <c r="AF13" s="739"/>
      <c r="AG13" s="739"/>
      <c r="AH13" s="739" t="s">
        <v>1261</v>
      </c>
    </row>
    <row r="14" spans="1:34" ht="30.75" customHeight="1">
      <c r="A14" s="1341"/>
      <c r="B14" s="1341"/>
      <c r="C14" s="707">
        <v>3</v>
      </c>
      <c r="D14" s="731" t="s">
        <v>1263</v>
      </c>
      <c r="E14" s="739"/>
      <c r="F14" s="739" t="s">
        <v>1261</v>
      </c>
      <c r="G14" s="739"/>
      <c r="H14" s="739"/>
      <c r="I14" s="739"/>
      <c r="J14" s="739" t="s">
        <v>1261</v>
      </c>
      <c r="K14" s="739"/>
      <c r="L14" s="739"/>
      <c r="M14" s="739" t="s">
        <v>1261</v>
      </c>
      <c r="N14" s="739"/>
      <c r="O14" s="739"/>
      <c r="P14" s="739" t="s">
        <v>1261</v>
      </c>
      <c r="Q14" s="739"/>
      <c r="R14" s="739"/>
      <c r="S14" s="739" t="s">
        <v>1261</v>
      </c>
      <c r="T14" s="739"/>
      <c r="U14" s="739"/>
      <c r="V14" s="739" t="s">
        <v>1261</v>
      </c>
      <c r="W14" s="739"/>
      <c r="X14" s="739"/>
      <c r="Y14" s="739" t="s">
        <v>1261</v>
      </c>
      <c r="Z14" s="739"/>
      <c r="AA14" s="739"/>
      <c r="AB14" s="739" t="s">
        <v>1261</v>
      </c>
      <c r="AC14" s="739"/>
      <c r="AD14" s="739"/>
      <c r="AE14" s="739" t="s">
        <v>1261</v>
      </c>
      <c r="AF14" s="739"/>
      <c r="AG14" s="739"/>
      <c r="AH14" s="739" t="s">
        <v>1261</v>
      </c>
    </row>
    <row r="15" spans="1:34" ht="30">
      <c r="A15" s="1341"/>
      <c r="B15" s="1341"/>
      <c r="C15" s="707">
        <v>4</v>
      </c>
      <c r="D15" s="731" t="s">
        <v>1264</v>
      </c>
      <c r="E15" s="739"/>
      <c r="F15" s="739"/>
      <c r="G15" s="739" t="s">
        <v>1261</v>
      </c>
      <c r="H15" s="739"/>
      <c r="I15" s="739"/>
      <c r="J15" s="739" t="s">
        <v>1261</v>
      </c>
      <c r="K15" s="739"/>
      <c r="L15" s="739"/>
      <c r="M15" s="739" t="s">
        <v>1261</v>
      </c>
      <c r="N15" s="739"/>
      <c r="O15" s="739"/>
      <c r="P15" s="739" t="s">
        <v>1261</v>
      </c>
      <c r="Q15" s="739"/>
      <c r="R15" s="739"/>
      <c r="S15" s="739" t="s">
        <v>1261</v>
      </c>
      <c r="T15" s="739"/>
      <c r="U15" s="739"/>
      <c r="V15" s="739" t="s">
        <v>1261</v>
      </c>
      <c r="W15" s="739"/>
      <c r="X15" s="739"/>
      <c r="Y15" s="739" t="s">
        <v>1261</v>
      </c>
      <c r="Z15" s="739"/>
      <c r="AA15" s="739" t="s">
        <v>1261</v>
      </c>
      <c r="AB15" s="739"/>
      <c r="AC15" s="739"/>
      <c r="AD15" s="739"/>
      <c r="AE15" s="739" t="s">
        <v>1261</v>
      </c>
      <c r="AF15" s="739"/>
      <c r="AG15" s="739" t="s">
        <v>1261</v>
      </c>
      <c r="AH15" s="739"/>
    </row>
    <row r="16" spans="1:34" ht="30">
      <c r="A16" s="1341"/>
      <c r="B16" s="1341"/>
      <c r="C16" s="707">
        <v>5</v>
      </c>
      <c r="D16" s="731" t="s">
        <v>1265</v>
      </c>
      <c r="E16" s="739"/>
      <c r="F16" s="739" t="s">
        <v>1261</v>
      </c>
      <c r="G16" s="739"/>
      <c r="H16" s="739"/>
      <c r="I16" s="739"/>
      <c r="J16" s="739" t="s">
        <v>1261</v>
      </c>
      <c r="K16" s="739"/>
      <c r="L16" s="739"/>
      <c r="M16" s="739" t="s">
        <v>1261</v>
      </c>
      <c r="N16" s="739"/>
      <c r="O16" s="739"/>
      <c r="P16" s="739" t="s">
        <v>1261</v>
      </c>
      <c r="Q16" s="739"/>
      <c r="R16" s="739"/>
      <c r="S16" s="739" t="s">
        <v>1261</v>
      </c>
      <c r="T16" s="739"/>
      <c r="U16" s="739"/>
      <c r="V16" s="739" t="s">
        <v>1261</v>
      </c>
      <c r="W16" s="739"/>
      <c r="X16" s="739"/>
      <c r="Y16" s="739" t="s">
        <v>1261</v>
      </c>
      <c r="Z16" s="739"/>
      <c r="AA16" s="739"/>
      <c r="AB16" s="739" t="s">
        <v>1261</v>
      </c>
      <c r="AC16" s="739"/>
      <c r="AD16" s="739"/>
      <c r="AE16" s="739" t="s">
        <v>1261</v>
      </c>
      <c r="AF16" s="739"/>
      <c r="AG16" s="739"/>
      <c r="AH16" s="739" t="s">
        <v>1261</v>
      </c>
    </row>
    <row r="17" spans="1:34" ht="45">
      <c r="A17" s="1341"/>
      <c r="B17" s="1341"/>
      <c r="C17" s="707">
        <v>6</v>
      </c>
      <c r="D17" s="731" t="s">
        <v>1266</v>
      </c>
      <c r="E17" s="739"/>
      <c r="F17" s="739"/>
      <c r="G17" s="739" t="s">
        <v>1261</v>
      </c>
      <c r="H17" s="739"/>
      <c r="I17" s="739"/>
      <c r="J17" s="739" t="s">
        <v>1261</v>
      </c>
      <c r="K17" s="739"/>
      <c r="L17" s="739"/>
      <c r="M17" s="739" t="s">
        <v>1261</v>
      </c>
      <c r="N17" s="739"/>
      <c r="O17" s="739"/>
      <c r="P17" s="739" t="s">
        <v>1261</v>
      </c>
      <c r="Q17" s="739"/>
      <c r="R17" s="739"/>
      <c r="S17" s="739" t="s">
        <v>1261</v>
      </c>
      <c r="T17" s="739"/>
      <c r="U17" s="739"/>
      <c r="V17" s="739" t="s">
        <v>1261</v>
      </c>
      <c r="W17" s="739"/>
      <c r="X17" s="739"/>
      <c r="Y17" s="739" t="s">
        <v>1261</v>
      </c>
      <c r="Z17" s="739"/>
      <c r="AA17" s="739" t="s">
        <v>1261</v>
      </c>
      <c r="AB17" s="739"/>
      <c r="AC17" s="739"/>
      <c r="AD17" s="739"/>
      <c r="AE17" s="739" t="s">
        <v>1261</v>
      </c>
      <c r="AF17" s="739"/>
      <c r="AG17" s="739" t="s">
        <v>1261</v>
      </c>
      <c r="AH17" s="739"/>
    </row>
    <row r="18" spans="1:34" ht="30">
      <c r="A18" s="1341"/>
      <c r="B18" s="1341"/>
      <c r="C18" s="707">
        <v>7</v>
      </c>
      <c r="D18" s="731" t="s">
        <v>1267</v>
      </c>
      <c r="E18" s="739"/>
      <c r="F18" s="739" t="s">
        <v>1261</v>
      </c>
      <c r="G18" s="739"/>
      <c r="H18" s="739"/>
      <c r="I18" s="739"/>
      <c r="J18" s="739" t="s">
        <v>1261</v>
      </c>
      <c r="K18" s="739"/>
      <c r="L18" s="739"/>
      <c r="M18" s="739" t="s">
        <v>1261</v>
      </c>
      <c r="N18" s="739"/>
      <c r="O18" s="739"/>
      <c r="P18" s="739" t="s">
        <v>1261</v>
      </c>
      <c r="Q18" s="739"/>
      <c r="R18" s="739"/>
      <c r="S18" s="739" t="s">
        <v>1261</v>
      </c>
      <c r="T18" s="739"/>
      <c r="U18" s="739"/>
      <c r="V18" s="739" t="s">
        <v>1261</v>
      </c>
      <c r="W18" s="739"/>
      <c r="X18" s="739"/>
      <c r="Y18" s="739" t="s">
        <v>1261</v>
      </c>
      <c r="Z18" s="739"/>
      <c r="AA18" s="739" t="s">
        <v>1261</v>
      </c>
      <c r="AB18" s="739"/>
      <c r="AC18" s="739"/>
      <c r="AD18" s="739"/>
      <c r="AE18" s="739" t="s">
        <v>1261</v>
      </c>
      <c r="AF18" s="739"/>
      <c r="AG18" s="739" t="s">
        <v>1261</v>
      </c>
      <c r="AH18" s="739"/>
    </row>
    <row r="19" spans="1:34" ht="30">
      <c r="A19" s="1341"/>
      <c r="B19" s="1341"/>
      <c r="C19" s="707">
        <v>8</v>
      </c>
      <c r="D19" s="731" t="s">
        <v>1268</v>
      </c>
      <c r="E19" s="739"/>
      <c r="F19" s="739"/>
      <c r="G19" s="739" t="s">
        <v>1261</v>
      </c>
      <c r="H19" s="739"/>
      <c r="I19" s="739"/>
      <c r="J19" s="739" t="s">
        <v>1261</v>
      </c>
      <c r="K19" s="739"/>
      <c r="L19" s="739"/>
      <c r="M19" s="739" t="s">
        <v>1261</v>
      </c>
      <c r="N19" s="739"/>
      <c r="O19" s="739"/>
      <c r="P19" s="739" t="s">
        <v>1261</v>
      </c>
      <c r="Q19" s="739"/>
      <c r="R19" s="739"/>
      <c r="S19" s="739" t="s">
        <v>1261</v>
      </c>
      <c r="T19" s="739"/>
      <c r="U19" s="739"/>
      <c r="V19" s="739" t="s">
        <v>1261</v>
      </c>
      <c r="W19" s="739"/>
      <c r="X19" s="739"/>
      <c r="Y19" s="739" t="s">
        <v>1261</v>
      </c>
      <c r="Z19" s="739"/>
      <c r="AA19" s="739"/>
      <c r="AB19" s="739" t="s">
        <v>1261</v>
      </c>
      <c r="AC19" s="739"/>
      <c r="AD19" s="739"/>
      <c r="AE19" s="739" t="s">
        <v>1261</v>
      </c>
      <c r="AF19" s="739"/>
      <c r="AG19" s="739"/>
      <c r="AH19" s="739" t="s">
        <v>1261</v>
      </c>
    </row>
    <row r="20" spans="1:34" ht="45">
      <c r="A20" s="1341"/>
      <c r="B20" s="1341"/>
      <c r="C20" s="707">
        <v>9</v>
      </c>
      <c r="D20" s="731" t="s">
        <v>1269</v>
      </c>
      <c r="E20" s="739"/>
      <c r="F20" s="739"/>
      <c r="G20" s="739" t="s">
        <v>1261</v>
      </c>
      <c r="H20" s="739"/>
      <c r="I20" s="739"/>
      <c r="J20" s="739" t="s">
        <v>1261</v>
      </c>
      <c r="K20" s="739"/>
      <c r="L20" s="739"/>
      <c r="M20" s="739" t="s">
        <v>1261</v>
      </c>
      <c r="N20" s="739"/>
      <c r="O20" s="739"/>
      <c r="P20" s="739" t="s">
        <v>1261</v>
      </c>
      <c r="Q20" s="739"/>
      <c r="R20" s="739"/>
      <c r="S20" s="739" t="s">
        <v>1261</v>
      </c>
      <c r="T20" s="739"/>
      <c r="U20" s="739"/>
      <c r="V20" s="739" t="s">
        <v>1261</v>
      </c>
      <c r="W20" s="739"/>
      <c r="X20" s="739"/>
      <c r="Y20" s="739" t="s">
        <v>1261</v>
      </c>
      <c r="Z20" s="739"/>
      <c r="AA20" s="739"/>
      <c r="AB20" s="739" t="s">
        <v>1261</v>
      </c>
      <c r="AC20" s="739"/>
      <c r="AD20" s="739"/>
      <c r="AE20" s="739" t="s">
        <v>1261</v>
      </c>
      <c r="AF20" s="739"/>
      <c r="AG20" s="739"/>
      <c r="AH20" s="739" t="s">
        <v>1261</v>
      </c>
    </row>
    <row r="21" spans="1:34" ht="15.75" customHeight="1">
      <c r="A21" s="1341"/>
      <c r="B21" s="1341"/>
      <c r="C21" s="707">
        <v>10</v>
      </c>
      <c r="D21" s="731" t="s">
        <v>1270</v>
      </c>
      <c r="E21" s="739"/>
      <c r="F21" s="739" t="s">
        <v>1261</v>
      </c>
      <c r="G21" s="739"/>
      <c r="H21" s="739"/>
      <c r="I21" s="739"/>
      <c r="J21" s="739" t="s">
        <v>1261</v>
      </c>
      <c r="K21" s="739"/>
      <c r="L21" s="739"/>
      <c r="M21" s="739" t="s">
        <v>1261</v>
      </c>
      <c r="N21" s="739"/>
      <c r="O21" s="739"/>
      <c r="P21" s="739" t="s">
        <v>1261</v>
      </c>
      <c r="Q21" s="739"/>
      <c r="R21" s="739"/>
      <c r="S21" s="739" t="s">
        <v>1261</v>
      </c>
      <c r="T21" s="739"/>
      <c r="U21" s="739" t="s">
        <v>1261</v>
      </c>
      <c r="V21" s="739"/>
      <c r="W21" s="739"/>
      <c r="X21" s="739"/>
      <c r="Y21" s="739" t="s">
        <v>1261</v>
      </c>
      <c r="Z21" s="739"/>
      <c r="AA21" s="739"/>
      <c r="AB21" s="739" t="s">
        <v>1261</v>
      </c>
      <c r="AC21" s="739"/>
      <c r="AD21" s="739"/>
      <c r="AE21" s="739" t="s">
        <v>1261</v>
      </c>
      <c r="AF21" s="739"/>
      <c r="AG21" s="739"/>
      <c r="AH21" s="739" t="s">
        <v>1261</v>
      </c>
    </row>
    <row r="22" spans="1:34" ht="15.75" customHeight="1">
      <c r="A22" s="1304"/>
      <c r="B22" s="1304"/>
      <c r="C22" s="707">
        <v>11</v>
      </c>
      <c r="D22" s="731" t="s">
        <v>1271</v>
      </c>
      <c r="E22" s="739"/>
      <c r="F22" s="739"/>
      <c r="G22" s="739" t="s">
        <v>1261</v>
      </c>
      <c r="H22" s="739"/>
      <c r="I22" s="739"/>
      <c r="J22" s="739" t="s">
        <v>1261</v>
      </c>
      <c r="K22" s="739"/>
      <c r="L22" s="739"/>
      <c r="M22" s="739" t="s">
        <v>1261</v>
      </c>
      <c r="N22" s="739"/>
      <c r="O22" s="739"/>
      <c r="P22" s="739" t="s">
        <v>1261</v>
      </c>
      <c r="Q22" s="739"/>
      <c r="R22" s="739"/>
      <c r="S22" s="739" t="s">
        <v>1261</v>
      </c>
      <c r="T22" s="739"/>
      <c r="U22" s="739"/>
      <c r="V22" s="739" t="s">
        <v>1261</v>
      </c>
      <c r="W22" s="739"/>
      <c r="X22" s="739"/>
      <c r="Y22" s="739" t="s">
        <v>1261</v>
      </c>
      <c r="Z22" s="739"/>
      <c r="AA22" s="739"/>
      <c r="AB22" s="739" t="s">
        <v>1261</v>
      </c>
      <c r="AC22" s="739"/>
      <c r="AD22" s="739"/>
      <c r="AE22" s="739" t="s">
        <v>1261</v>
      </c>
      <c r="AF22" s="739"/>
      <c r="AG22" s="739"/>
      <c r="AH22" s="739" t="s">
        <v>1261</v>
      </c>
    </row>
    <row r="23" spans="1:34" ht="15.75" customHeight="1">
      <c r="A23" s="1508">
        <v>2</v>
      </c>
      <c r="B23" s="1509" t="s">
        <v>1272</v>
      </c>
      <c r="C23" s="707">
        <v>1</v>
      </c>
      <c r="D23" s="731" t="s">
        <v>1273</v>
      </c>
      <c r="E23" s="739"/>
      <c r="F23" s="739"/>
      <c r="G23" s="739" t="s">
        <v>1261</v>
      </c>
      <c r="H23" s="739"/>
      <c r="I23" s="739"/>
      <c r="J23" s="739" t="s">
        <v>1261</v>
      </c>
      <c r="K23" s="739"/>
      <c r="L23" s="739"/>
      <c r="M23" s="739" t="s">
        <v>1261</v>
      </c>
      <c r="N23" s="739"/>
      <c r="O23" s="739"/>
      <c r="P23" s="739" t="s">
        <v>1261</v>
      </c>
      <c r="Q23" s="739"/>
      <c r="R23" s="739"/>
      <c r="S23" s="739" t="s">
        <v>1261</v>
      </c>
      <c r="T23" s="739"/>
      <c r="U23" s="739" t="s">
        <v>1261</v>
      </c>
      <c r="V23" s="739"/>
      <c r="W23" s="739"/>
      <c r="X23" s="739"/>
      <c r="Y23" s="739" t="s">
        <v>1261</v>
      </c>
      <c r="Z23" s="739"/>
      <c r="AA23" s="739" t="s">
        <v>1261</v>
      </c>
      <c r="AB23" s="739"/>
      <c r="AC23" s="739"/>
      <c r="AD23" s="739"/>
      <c r="AE23" s="739" t="s">
        <v>1261</v>
      </c>
      <c r="AF23" s="739"/>
      <c r="AG23" s="739" t="s">
        <v>1261</v>
      </c>
      <c r="AH23" s="739"/>
    </row>
    <row r="24" spans="1:34" ht="15.75" customHeight="1">
      <c r="A24" s="1341"/>
      <c r="B24" s="1341"/>
      <c r="C24" s="707">
        <v>2</v>
      </c>
      <c r="D24" s="731" t="s">
        <v>1274</v>
      </c>
      <c r="E24" s="739"/>
      <c r="F24" s="739"/>
      <c r="G24" s="739" t="s">
        <v>1261</v>
      </c>
      <c r="H24" s="739"/>
      <c r="I24" s="739"/>
      <c r="J24" s="739" t="s">
        <v>1261</v>
      </c>
      <c r="K24" s="739"/>
      <c r="L24" s="739"/>
      <c r="M24" s="739" t="s">
        <v>1261</v>
      </c>
      <c r="N24" s="739"/>
      <c r="O24" s="739"/>
      <c r="P24" s="739" t="s">
        <v>1261</v>
      </c>
      <c r="Q24" s="739"/>
      <c r="R24" s="739"/>
      <c r="S24" s="739" t="s">
        <v>1261</v>
      </c>
      <c r="T24" s="739"/>
      <c r="U24" s="739" t="s">
        <v>1261</v>
      </c>
      <c r="V24" s="739"/>
      <c r="W24" s="739"/>
      <c r="X24" s="739"/>
      <c r="Y24" s="739" t="s">
        <v>1261</v>
      </c>
      <c r="Z24" s="739"/>
      <c r="AA24" s="739"/>
      <c r="AB24" s="739" t="s">
        <v>1261</v>
      </c>
      <c r="AC24" s="739"/>
      <c r="AD24" s="739"/>
      <c r="AE24" s="739" t="s">
        <v>1261</v>
      </c>
      <c r="AF24" s="739"/>
      <c r="AG24" s="739"/>
      <c r="AH24" s="739" t="s">
        <v>1261</v>
      </c>
    </row>
    <row r="25" spans="1:34" ht="15.75" customHeight="1">
      <c r="A25" s="1341"/>
      <c r="B25" s="1341"/>
      <c r="C25" s="707">
        <v>3</v>
      </c>
      <c r="D25" s="731" t="s">
        <v>1275</v>
      </c>
      <c r="E25" s="739"/>
      <c r="F25" s="739"/>
      <c r="G25" s="739" t="s">
        <v>1261</v>
      </c>
      <c r="H25" s="739"/>
      <c r="I25" s="739"/>
      <c r="J25" s="739" t="s">
        <v>1261</v>
      </c>
      <c r="K25" s="739"/>
      <c r="L25" s="739"/>
      <c r="M25" s="739" t="s">
        <v>1261</v>
      </c>
      <c r="N25" s="739"/>
      <c r="O25" s="739"/>
      <c r="P25" s="739" t="s">
        <v>1261</v>
      </c>
      <c r="Q25" s="739"/>
      <c r="R25" s="739"/>
      <c r="S25" s="739" t="s">
        <v>1261</v>
      </c>
      <c r="T25" s="739"/>
      <c r="U25" s="739"/>
      <c r="V25" s="739" t="s">
        <v>1261</v>
      </c>
      <c r="W25" s="739"/>
      <c r="X25" s="739" t="s">
        <v>1261</v>
      </c>
      <c r="Y25" s="739"/>
      <c r="Z25" s="739"/>
      <c r="AA25" s="739"/>
      <c r="AB25" s="739" t="s">
        <v>1261</v>
      </c>
      <c r="AC25" s="739"/>
      <c r="AD25" s="739" t="s">
        <v>1261</v>
      </c>
      <c r="AE25" s="739"/>
      <c r="AF25" s="739"/>
      <c r="AG25" s="739"/>
      <c r="AH25" s="739" t="s">
        <v>1261</v>
      </c>
    </row>
    <row r="26" spans="1:34" ht="15.75" customHeight="1">
      <c r="A26" s="1341"/>
      <c r="B26" s="1341"/>
      <c r="C26" s="707">
        <v>4</v>
      </c>
      <c r="D26" s="731" t="s">
        <v>1276</v>
      </c>
      <c r="E26" s="739"/>
      <c r="F26" s="739"/>
      <c r="G26" s="739" t="s">
        <v>1261</v>
      </c>
      <c r="H26" s="739"/>
      <c r="I26" s="739"/>
      <c r="J26" s="739" t="s">
        <v>1261</v>
      </c>
      <c r="K26" s="739"/>
      <c r="L26" s="739"/>
      <c r="M26" s="739" t="s">
        <v>1261</v>
      </c>
      <c r="N26" s="739"/>
      <c r="O26" s="739"/>
      <c r="P26" s="739" t="s">
        <v>1261</v>
      </c>
      <c r="Q26" s="739"/>
      <c r="R26" s="739"/>
      <c r="S26" s="739" t="s">
        <v>1261</v>
      </c>
      <c r="T26" s="739"/>
      <c r="U26" s="739"/>
      <c r="V26" s="739" t="s">
        <v>1261</v>
      </c>
      <c r="W26" s="739"/>
      <c r="X26" s="739"/>
      <c r="Y26" s="739" t="s">
        <v>1261</v>
      </c>
      <c r="Z26" s="739"/>
      <c r="AA26" s="739" t="s">
        <v>1261</v>
      </c>
      <c r="AB26" s="739"/>
      <c r="AC26" s="739"/>
      <c r="AD26" s="739"/>
      <c r="AE26" s="739" t="s">
        <v>1261</v>
      </c>
      <c r="AF26" s="739"/>
      <c r="AG26" s="739" t="s">
        <v>1261</v>
      </c>
      <c r="AH26" s="739"/>
    </row>
    <row r="27" spans="1:34" ht="15.75" customHeight="1">
      <c r="A27" s="1341"/>
      <c r="B27" s="1341"/>
      <c r="C27" s="707">
        <v>5</v>
      </c>
      <c r="D27" s="731" t="s">
        <v>1277</v>
      </c>
      <c r="E27" s="739"/>
      <c r="F27" s="739"/>
      <c r="G27" s="739" t="s">
        <v>1261</v>
      </c>
      <c r="H27" s="739"/>
      <c r="I27" s="739"/>
      <c r="J27" s="739" t="s">
        <v>1261</v>
      </c>
      <c r="K27" s="739"/>
      <c r="L27" s="739"/>
      <c r="M27" s="739" t="s">
        <v>1261</v>
      </c>
      <c r="N27" s="739"/>
      <c r="O27" s="739"/>
      <c r="P27" s="739" t="s">
        <v>1261</v>
      </c>
      <c r="Q27" s="739"/>
      <c r="R27" s="739"/>
      <c r="S27" s="739" t="s">
        <v>1261</v>
      </c>
      <c r="T27" s="739"/>
      <c r="U27" s="739"/>
      <c r="V27" s="739" t="s">
        <v>1261</v>
      </c>
      <c r="W27" s="739"/>
      <c r="X27" s="739"/>
      <c r="Y27" s="739" t="s">
        <v>1261</v>
      </c>
      <c r="Z27" s="739"/>
      <c r="AA27" s="739" t="s">
        <v>1261</v>
      </c>
      <c r="AB27" s="739"/>
      <c r="AC27" s="739"/>
      <c r="AD27" s="739"/>
      <c r="AE27" s="739" t="s">
        <v>1261</v>
      </c>
      <c r="AF27" s="739"/>
      <c r="AG27" s="739" t="s">
        <v>1261</v>
      </c>
      <c r="AH27" s="739"/>
    </row>
    <row r="28" spans="1:34" ht="15.75" customHeight="1">
      <c r="A28" s="1341"/>
      <c r="B28" s="1341"/>
      <c r="C28" s="707">
        <v>6</v>
      </c>
      <c r="D28" s="731" t="s">
        <v>1278</v>
      </c>
      <c r="E28" s="739"/>
      <c r="F28" s="739"/>
      <c r="G28" s="739" t="s">
        <v>1261</v>
      </c>
      <c r="H28" s="739"/>
      <c r="I28" s="739"/>
      <c r="J28" s="739" t="s">
        <v>1261</v>
      </c>
      <c r="K28" s="739"/>
      <c r="L28" s="739"/>
      <c r="M28" s="739" t="s">
        <v>1261</v>
      </c>
      <c r="N28" s="739"/>
      <c r="O28" s="739"/>
      <c r="P28" s="739" t="s">
        <v>1261</v>
      </c>
      <c r="Q28" s="739"/>
      <c r="R28" s="739"/>
      <c r="S28" s="739" t="s">
        <v>1261</v>
      </c>
      <c r="T28" s="739"/>
      <c r="U28" s="739"/>
      <c r="V28" s="739" t="s">
        <v>1261</v>
      </c>
      <c r="W28" s="739"/>
      <c r="X28" s="739"/>
      <c r="Y28" s="739" t="s">
        <v>1261</v>
      </c>
      <c r="Z28" s="739"/>
      <c r="AA28" s="739" t="s">
        <v>1261</v>
      </c>
      <c r="AB28" s="739"/>
      <c r="AC28" s="739"/>
      <c r="AD28" s="739"/>
      <c r="AE28" s="739" t="s">
        <v>1261</v>
      </c>
      <c r="AF28" s="739"/>
      <c r="AG28" s="739" t="s">
        <v>1261</v>
      </c>
      <c r="AH28" s="739"/>
    </row>
    <row r="29" spans="1:34" ht="15.75" customHeight="1">
      <c r="A29" s="1341"/>
      <c r="B29" s="1341"/>
      <c r="C29" s="707">
        <v>7</v>
      </c>
      <c r="D29" s="731" t="s">
        <v>1279</v>
      </c>
      <c r="E29" s="739"/>
      <c r="F29" s="739"/>
      <c r="G29" s="739" t="s">
        <v>1261</v>
      </c>
      <c r="H29" s="739"/>
      <c r="I29" s="739"/>
      <c r="J29" s="739" t="s">
        <v>1261</v>
      </c>
      <c r="K29" s="739"/>
      <c r="L29" s="739"/>
      <c r="M29" s="739" t="s">
        <v>1261</v>
      </c>
      <c r="N29" s="739"/>
      <c r="O29" s="739"/>
      <c r="P29" s="739" t="s">
        <v>1261</v>
      </c>
      <c r="Q29" s="739"/>
      <c r="R29" s="739"/>
      <c r="S29" s="739" t="s">
        <v>1261</v>
      </c>
      <c r="T29" s="739"/>
      <c r="U29" s="739"/>
      <c r="V29" s="739" t="s">
        <v>1261</v>
      </c>
      <c r="W29" s="739"/>
      <c r="X29" s="739"/>
      <c r="Y29" s="739" t="s">
        <v>1261</v>
      </c>
      <c r="Z29" s="739"/>
      <c r="AA29" s="739" t="s">
        <v>1261</v>
      </c>
      <c r="AB29" s="739"/>
      <c r="AC29" s="739"/>
      <c r="AD29" s="739"/>
      <c r="AE29" s="739" t="s">
        <v>1261</v>
      </c>
      <c r="AF29" s="739"/>
      <c r="AG29" s="739" t="s">
        <v>1261</v>
      </c>
      <c r="AH29" s="739"/>
    </row>
    <row r="30" spans="1:34" ht="15.75" customHeight="1">
      <c r="A30" s="1341"/>
      <c r="B30" s="1341"/>
      <c r="C30" s="707">
        <v>8</v>
      </c>
      <c r="D30" s="731" t="s">
        <v>1280</v>
      </c>
      <c r="E30" s="739"/>
      <c r="F30" s="739"/>
      <c r="G30" s="739" t="s">
        <v>1261</v>
      </c>
      <c r="H30" s="739"/>
      <c r="I30" s="739"/>
      <c r="J30" s="739" t="s">
        <v>1261</v>
      </c>
      <c r="K30" s="739"/>
      <c r="L30" s="739"/>
      <c r="M30" s="739" t="s">
        <v>1261</v>
      </c>
      <c r="N30" s="739"/>
      <c r="O30" s="739"/>
      <c r="P30" s="739" t="s">
        <v>1261</v>
      </c>
      <c r="Q30" s="739"/>
      <c r="R30" s="739"/>
      <c r="S30" s="739" t="s">
        <v>1261</v>
      </c>
      <c r="T30" s="739"/>
      <c r="U30" s="739"/>
      <c r="V30" s="739" t="s">
        <v>1261</v>
      </c>
      <c r="W30" s="739"/>
      <c r="X30" s="739"/>
      <c r="Y30" s="739" t="s">
        <v>1261</v>
      </c>
      <c r="Z30" s="739"/>
      <c r="AA30" s="739" t="s">
        <v>1261</v>
      </c>
      <c r="AB30" s="739"/>
      <c r="AC30" s="739"/>
      <c r="AD30" s="739"/>
      <c r="AE30" s="739" t="s">
        <v>1261</v>
      </c>
      <c r="AF30" s="739"/>
      <c r="AG30" s="739" t="s">
        <v>1261</v>
      </c>
      <c r="AH30" s="739"/>
    </row>
    <row r="31" spans="1:34" ht="15.75" customHeight="1">
      <c r="A31" s="1341"/>
      <c r="B31" s="1341"/>
      <c r="C31" s="707">
        <v>9</v>
      </c>
      <c r="D31" s="731" t="s">
        <v>1281</v>
      </c>
      <c r="E31" s="739"/>
      <c r="F31" s="739"/>
      <c r="G31" s="739" t="s">
        <v>1261</v>
      </c>
      <c r="H31" s="739"/>
      <c r="I31" s="739"/>
      <c r="J31" s="739" t="s">
        <v>1261</v>
      </c>
      <c r="K31" s="739"/>
      <c r="L31" s="739"/>
      <c r="M31" s="739" t="s">
        <v>1261</v>
      </c>
      <c r="N31" s="739"/>
      <c r="O31" s="739"/>
      <c r="P31" s="739" t="s">
        <v>1261</v>
      </c>
      <c r="Q31" s="739"/>
      <c r="R31" s="739"/>
      <c r="S31" s="739" t="s">
        <v>1261</v>
      </c>
      <c r="T31" s="739"/>
      <c r="U31" s="739"/>
      <c r="V31" s="739" t="s">
        <v>1261</v>
      </c>
      <c r="W31" s="739"/>
      <c r="X31" s="739"/>
      <c r="Y31" s="739" t="s">
        <v>1261</v>
      </c>
      <c r="Z31" s="739"/>
      <c r="AA31" s="739"/>
      <c r="AB31" s="739" t="s">
        <v>1261</v>
      </c>
      <c r="AC31" s="739"/>
      <c r="AD31" s="739"/>
      <c r="AE31" s="739" t="s">
        <v>1261</v>
      </c>
      <c r="AF31" s="739"/>
      <c r="AG31" s="739"/>
      <c r="AH31" s="739" t="s">
        <v>1261</v>
      </c>
    </row>
    <row r="32" spans="1:34" ht="15.75" customHeight="1">
      <c r="A32" s="1304"/>
      <c r="B32" s="1304"/>
      <c r="C32" s="707">
        <v>10</v>
      </c>
      <c r="D32" s="731" t="s">
        <v>1282</v>
      </c>
      <c r="E32" s="739"/>
      <c r="F32" s="739"/>
      <c r="G32" s="739" t="s">
        <v>1261</v>
      </c>
      <c r="H32" s="739"/>
      <c r="I32" s="739"/>
      <c r="J32" s="739" t="s">
        <v>1261</v>
      </c>
      <c r="K32" s="739"/>
      <c r="L32" s="739"/>
      <c r="M32" s="739" t="s">
        <v>1261</v>
      </c>
      <c r="N32" s="739"/>
      <c r="O32" s="739"/>
      <c r="P32" s="739" t="s">
        <v>1261</v>
      </c>
      <c r="Q32" s="739"/>
      <c r="R32" s="739"/>
      <c r="S32" s="739" t="s">
        <v>1261</v>
      </c>
      <c r="T32" s="739"/>
      <c r="U32" s="739"/>
      <c r="V32" s="739" t="s">
        <v>1261</v>
      </c>
      <c r="W32" s="739"/>
      <c r="X32" s="739"/>
      <c r="Y32" s="739" t="s">
        <v>1261</v>
      </c>
      <c r="Z32" s="739"/>
      <c r="AA32" s="739"/>
      <c r="AB32" s="739" t="s">
        <v>1261</v>
      </c>
      <c r="AC32" s="739"/>
      <c r="AD32" s="739"/>
      <c r="AE32" s="739" t="s">
        <v>1261</v>
      </c>
      <c r="AF32" s="739"/>
      <c r="AG32" s="739"/>
      <c r="AH32" s="739" t="s">
        <v>1261</v>
      </c>
    </row>
    <row r="33" spans="1:52" ht="15.75" customHeight="1">
      <c r="A33" s="1508">
        <v>3</v>
      </c>
      <c r="B33" s="1509" t="s">
        <v>1283</v>
      </c>
      <c r="C33" s="707">
        <v>1</v>
      </c>
      <c r="D33" s="731" t="s">
        <v>1284</v>
      </c>
      <c r="E33" s="739"/>
      <c r="F33" s="739"/>
      <c r="G33" s="739" t="s">
        <v>1261</v>
      </c>
      <c r="H33" s="739"/>
      <c r="I33" s="739"/>
      <c r="J33" s="739" t="s">
        <v>1261</v>
      </c>
      <c r="K33" s="739"/>
      <c r="L33" s="739" t="s">
        <v>1261</v>
      </c>
      <c r="M33" s="739"/>
      <c r="N33" s="739"/>
      <c r="O33" s="739"/>
      <c r="P33" s="739" t="s">
        <v>1261</v>
      </c>
      <c r="Q33" s="739"/>
      <c r="R33" s="739"/>
      <c r="S33" s="739" t="s">
        <v>1261</v>
      </c>
      <c r="T33" s="739"/>
      <c r="U33" s="739" t="s">
        <v>1261</v>
      </c>
      <c r="V33" s="739"/>
      <c r="W33" s="739"/>
      <c r="X33" s="739"/>
      <c r="Y33" s="739" t="s">
        <v>1261</v>
      </c>
      <c r="Z33" s="739"/>
      <c r="AA33" s="739" t="s">
        <v>1261</v>
      </c>
      <c r="AB33" s="739"/>
      <c r="AC33" s="739"/>
      <c r="AD33" s="739"/>
      <c r="AE33" s="739" t="s">
        <v>1261</v>
      </c>
      <c r="AF33" s="739"/>
      <c r="AG33" s="739" t="s">
        <v>1261</v>
      </c>
      <c r="AH33" s="739"/>
    </row>
    <row r="34" spans="1:52" ht="15.75" customHeight="1">
      <c r="A34" s="1341"/>
      <c r="B34" s="1341"/>
      <c r="C34" s="707">
        <v>2</v>
      </c>
      <c r="D34" s="731" t="s">
        <v>1285</v>
      </c>
      <c r="E34" s="739"/>
      <c r="F34" s="739"/>
      <c r="G34" s="739" t="s">
        <v>1261</v>
      </c>
      <c r="H34" s="739"/>
      <c r="I34" s="739" t="s">
        <v>1261</v>
      </c>
      <c r="J34" s="739"/>
      <c r="K34" s="739"/>
      <c r="L34" s="739"/>
      <c r="M34" s="739" t="s">
        <v>1261</v>
      </c>
      <c r="N34" s="739"/>
      <c r="O34" s="739" t="s">
        <v>1261</v>
      </c>
      <c r="P34" s="739"/>
      <c r="Q34" s="739"/>
      <c r="R34" s="739"/>
      <c r="S34" s="739" t="s">
        <v>1261</v>
      </c>
      <c r="T34" s="739"/>
      <c r="U34" s="739" t="s">
        <v>1261</v>
      </c>
      <c r="V34" s="739"/>
      <c r="W34" s="739"/>
      <c r="X34" s="739"/>
      <c r="Y34" s="739" t="s">
        <v>1261</v>
      </c>
      <c r="Z34" s="739"/>
      <c r="AA34" s="739"/>
      <c r="AB34" s="739" t="s">
        <v>1261</v>
      </c>
      <c r="AC34" s="739"/>
      <c r="AD34" s="739"/>
      <c r="AE34" s="739" t="s">
        <v>1261</v>
      </c>
      <c r="AF34" s="739"/>
      <c r="AG34" s="739"/>
      <c r="AH34" s="739" t="s">
        <v>1261</v>
      </c>
    </row>
    <row r="35" spans="1:52" ht="15.75" customHeight="1">
      <c r="A35" s="1341"/>
      <c r="B35" s="1341"/>
      <c r="C35" s="707">
        <v>3</v>
      </c>
      <c r="D35" s="731" t="s">
        <v>1286</v>
      </c>
      <c r="E35" s="739"/>
      <c r="F35" s="739"/>
      <c r="G35" s="739" t="s">
        <v>1261</v>
      </c>
      <c r="H35" s="739"/>
      <c r="I35" s="739"/>
      <c r="J35" s="739" t="s">
        <v>1261</v>
      </c>
      <c r="K35" s="739"/>
      <c r="L35" s="739" t="s">
        <v>1261</v>
      </c>
      <c r="M35" s="739"/>
      <c r="N35" s="739"/>
      <c r="O35" s="739"/>
      <c r="P35" s="739" t="s">
        <v>1261</v>
      </c>
      <c r="Q35" s="739"/>
      <c r="R35" s="739"/>
      <c r="S35" s="739" t="s">
        <v>1261</v>
      </c>
      <c r="T35" s="739"/>
      <c r="U35" s="739"/>
      <c r="V35" s="739" t="s">
        <v>1261</v>
      </c>
      <c r="W35" s="739"/>
      <c r="X35" s="739"/>
      <c r="Y35" s="739" t="s">
        <v>1261</v>
      </c>
      <c r="Z35" s="739"/>
      <c r="AA35" s="739" t="s">
        <v>1261</v>
      </c>
      <c r="AB35" s="739"/>
      <c r="AC35" s="739"/>
      <c r="AD35" s="739"/>
      <c r="AE35" s="739" t="s">
        <v>1261</v>
      </c>
      <c r="AF35" s="739"/>
      <c r="AG35" s="739" t="s">
        <v>1261</v>
      </c>
      <c r="AH35" s="739"/>
    </row>
    <row r="36" spans="1:52" ht="15.75" customHeight="1">
      <c r="A36" s="1341"/>
      <c r="B36" s="1341"/>
      <c r="C36" s="707">
        <v>4</v>
      </c>
      <c r="D36" s="731" t="s">
        <v>1287</v>
      </c>
      <c r="E36" s="739"/>
      <c r="F36" s="739"/>
      <c r="G36" s="739" t="s">
        <v>1261</v>
      </c>
      <c r="H36" s="739"/>
      <c r="I36" s="739" t="s">
        <v>1261</v>
      </c>
      <c r="J36" s="739"/>
      <c r="K36" s="739"/>
      <c r="L36" s="739"/>
      <c r="M36" s="739" t="s">
        <v>1261</v>
      </c>
      <c r="N36" s="739"/>
      <c r="O36" s="739"/>
      <c r="P36" s="739" t="s">
        <v>1261</v>
      </c>
      <c r="Q36" s="739"/>
      <c r="R36" s="739"/>
      <c r="S36" s="739" t="s">
        <v>1261</v>
      </c>
      <c r="T36" s="739"/>
      <c r="U36" s="739" t="s">
        <v>1261</v>
      </c>
      <c r="V36" s="739"/>
      <c r="W36" s="739"/>
      <c r="X36" s="739"/>
      <c r="Y36" s="739" t="s">
        <v>1261</v>
      </c>
      <c r="Z36" s="739"/>
      <c r="AA36" s="739"/>
      <c r="AB36" s="739" t="s">
        <v>1261</v>
      </c>
      <c r="AC36" s="739"/>
      <c r="AD36" s="739"/>
      <c r="AE36" s="739" t="s">
        <v>1261</v>
      </c>
      <c r="AF36" s="739"/>
      <c r="AG36" s="739"/>
      <c r="AH36" s="739" t="s">
        <v>1261</v>
      </c>
    </row>
    <row r="37" spans="1:52" ht="15.75" customHeight="1">
      <c r="A37" s="1341"/>
      <c r="B37" s="1341"/>
      <c r="C37" s="707">
        <v>5</v>
      </c>
      <c r="D37" s="731" t="s">
        <v>1288</v>
      </c>
      <c r="E37" s="739"/>
      <c r="F37" s="739" t="s">
        <v>1261</v>
      </c>
      <c r="G37" s="739"/>
      <c r="H37" s="739"/>
      <c r="I37" s="739"/>
      <c r="J37" s="739" t="s">
        <v>1261</v>
      </c>
      <c r="K37" s="739"/>
      <c r="L37" s="739" t="s">
        <v>1261</v>
      </c>
      <c r="M37" s="739"/>
      <c r="N37" s="739"/>
      <c r="O37" s="739" t="s">
        <v>1261</v>
      </c>
      <c r="P37" s="739"/>
      <c r="Q37" s="739"/>
      <c r="R37" s="739" t="s">
        <v>1261</v>
      </c>
      <c r="S37" s="739"/>
      <c r="T37" s="739"/>
      <c r="U37" s="739"/>
      <c r="V37" s="739" t="s">
        <v>1261</v>
      </c>
      <c r="W37" s="739"/>
      <c r="X37" s="739"/>
      <c r="Y37" s="739" t="s">
        <v>1261</v>
      </c>
      <c r="Z37" s="739"/>
      <c r="AA37" s="739" t="s">
        <v>1261</v>
      </c>
      <c r="AB37" s="739"/>
      <c r="AC37" s="739"/>
      <c r="AD37" s="739"/>
      <c r="AE37" s="739" t="s">
        <v>1261</v>
      </c>
      <c r="AF37" s="739"/>
      <c r="AG37" s="739" t="s">
        <v>1261</v>
      </c>
      <c r="AH37" s="739"/>
    </row>
    <row r="38" spans="1:52" ht="15.75" customHeight="1">
      <c r="A38" s="1341"/>
      <c r="B38" s="1341"/>
      <c r="C38" s="707">
        <v>6</v>
      </c>
      <c r="D38" s="731" t="s">
        <v>1289</v>
      </c>
      <c r="E38" s="739"/>
      <c r="F38" s="739"/>
      <c r="G38" s="739" t="s">
        <v>1261</v>
      </c>
      <c r="H38" s="739"/>
      <c r="I38" s="739" t="s">
        <v>1261</v>
      </c>
      <c r="J38" s="739"/>
      <c r="K38" s="739"/>
      <c r="L38" s="739"/>
      <c r="M38" s="739" t="s">
        <v>1261</v>
      </c>
      <c r="N38" s="739"/>
      <c r="O38" s="739"/>
      <c r="P38" s="739" t="s">
        <v>1261</v>
      </c>
      <c r="Q38" s="739"/>
      <c r="R38" s="739" t="s">
        <v>1261</v>
      </c>
      <c r="S38" s="739"/>
      <c r="T38" s="739"/>
      <c r="U38" s="739"/>
      <c r="V38" s="739" t="s">
        <v>1261</v>
      </c>
      <c r="W38" s="739"/>
      <c r="X38" s="739"/>
      <c r="Y38" s="739" t="s">
        <v>1261</v>
      </c>
      <c r="Z38" s="739"/>
      <c r="AA38" s="739"/>
      <c r="AB38" s="739" t="s">
        <v>1261</v>
      </c>
      <c r="AC38" s="739"/>
      <c r="AD38" s="739" t="s">
        <v>1261</v>
      </c>
      <c r="AE38" s="739"/>
      <c r="AF38" s="739"/>
      <c r="AG38" s="739" t="s">
        <v>1261</v>
      </c>
      <c r="AH38" s="739"/>
    </row>
    <row r="39" spans="1:52" ht="15.75" customHeight="1">
      <c r="A39" s="1341"/>
      <c r="B39" s="1341"/>
      <c r="C39" s="707">
        <v>7</v>
      </c>
      <c r="D39" s="731" t="s">
        <v>1290</v>
      </c>
      <c r="E39" s="739"/>
      <c r="F39" s="739" t="s">
        <v>1261</v>
      </c>
      <c r="G39" s="739"/>
      <c r="H39" s="739"/>
      <c r="I39" s="739"/>
      <c r="J39" s="739" t="s">
        <v>1261</v>
      </c>
      <c r="K39" s="739"/>
      <c r="L39" s="739"/>
      <c r="M39" s="739" t="s">
        <v>1261</v>
      </c>
      <c r="N39" s="739"/>
      <c r="O39" s="739" t="s">
        <v>1261</v>
      </c>
      <c r="P39" s="739"/>
      <c r="Q39" s="739"/>
      <c r="R39" s="739"/>
      <c r="S39" s="739" t="s">
        <v>1261</v>
      </c>
      <c r="T39" s="739"/>
      <c r="U39" s="739" t="s">
        <v>1261</v>
      </c>
      <c r="V39" s="739"/>
      <c r="W39" s="739"/>
      <c r="X39" s="739"/>
      <c r="Y39" s="739" t="s">
        <v>1261</v>
      </c>
      <c r="Z39" s="739"/>
      <c r="AA39" s="739"/>
      <c r="AB39" s="739" t="s">
        <v>1261</v>
      </c>
      <c r="AC39" s="739"/>
      <c r="AD39" s="739" t="s">
        <v>1261</v>
      </c>
      <c r="AE39" s="739"/>
      <c r="AF39" s="739"/>
      <c r="AG39" s="739" t="s">
        <v>1261</v>
      </c>
      <c r="AH39" s="739"/>
    </row>
    <row r="40" spans="1:52" ht="15.75" customHeight="1">
      <c r="A40" s="1341"/>
      <c r="B40" s="1341"/>
      <c r="C40" s="707">
        <v>8</v>
      </c>
      <c r="D40" s="731" t="s">
        <v>1291</v>
      </c>
      <c r="E40" s="739"/>
      <c r="F40" s="739" t="s">
        <v>1261</v>
      </c>
      <c r="G40" s="739"/>
      <c r="H40" s="739"/>
      <c r="I40" s="739" t="s">
        <v>1261</v>
      </c>
      <c r="J40" s="739"/>
      <c r="K40" s="739"/>
      <c r="L40" s="739"/>
      <c r="M40" s="739" t="s">
        <v>1261</v>
      </c>
      <c r="N40" s="739"/>
      <c r="O40" s="739"/>
      <c r="P40" s="739" t="s">
        <v>1261</v>
      </c>
      <c r="Q40" s="739"/>
      <c r="R40" s="739"/>
      <c r="S40" s="739" t="s">
        <v>1261</v>
      </c>
      <c r="T40" s="739"/>
      <c r="U40" s="739"/>
      <c r="V40" s="739" t="s">
        <v>1261</v>
      </c>
      <c r="W40" s="739"/>
      <c r="X40" s="739"/>
      <c r="Y40" s="739" t="s">
        <v>1261</v>
      </c>
      <c r="Z40" s="739"/>
      <c r="AA40" s="739" t="s">
        <v>1261</v>
      </c>
      <c r="AB40" s="739"/>
      <c r="AC40" s="739"/>
      <c r="AD40" s="739"/>
      <c r="AE40" s="739" t="s">
        <v>1261</v>
      </c>
      <c r="AF40" s="739"/>
      <c r="AG40" s="739" t="s">
        <v>1261</v>
      </c>
      <c r="AH40" s="739"/>
    </row>
    <row r="41" spans="1:52" ht="15.75" customHeight="1">
      <c r="A41" s="1304"/>
      <c r="B41" s="1304"/>
      <c r="C41" s="707">
        <v>9</v>
      </c>
      <c r="D41" s="731" t="s">
        <v>1292</v>
      </c>
      <c r="E41" s="739"/>
      <c r="F41" s="739"/>
      <c r="G41" s="739" t="s">
        <v>1261</v>
      </c>
      <c r="H41" s="739"/>
      <c r="I41" s="739"/>
      <c r="J41" s="739" t="s">
        <v>1261</v>
      </c>
      <c r="K41" s="739"/>
      <c r="L41" s="739"/>
      <c r="M41" s="739" t="s">
        <v>1261</v>
      </c>
      <c r="N41" s="739"/>
      <c r="O41" s="739"/>
      <c r="P41" s="739" t="s">
        <v>1261</v>
      </c>
      <c r="Q41" s="739"/>
      <c r="R41" s="739"/>
      <c r="S41" s="739" t="s">
        <v>1261</v>
      </c>
      <c r="T41" s="739"/>
      <c r="U41" s="739"/>
      <c r="V41" s="739" t="s">
        <v>1261</v>
      </c>
      <c r="W41" s="739"/>
      <c r="X41" s="739"/>
      <c r="Y41" s="739" t="s">
        <v>1261</v>
      </c>
      <c r="Z41" s="739"/>
      <c r="AA41" s="739"/>
      <c r="AB41" s="739" t="s">
        <v>1261</v>
      </c>
      <c r="AC41" s="739"/>
      <c r="AD41" s="739"/>
      <c r="AE41" s="739" t="s">
        <v>1261</v>
      </c>
      <c r="AF41" s="739"/>
      <c r="AG41" s="739"/>
      <c r="AH41" s="739" t="s">
        <v>1261</v>
      </c>
    </row>
    <row r="42" spans="1:52" ht="15.75" customHeight="1">
      <c r="A42" s="1510" t="s">
        <v>1293</v>
      </c>
      <c r="B42" s="1347"/>
      <c r="C42" s="1347"/>
      <c r="D42" s="1302"/>
      <c r="E42" s="1510">
        <f>E49</f>
        <v>53</v>
      </c>
      <c r="F42" s="1347"/>
      <c r="G42" s="1302"/>
      <c r="H42" s="1510">
        <f>H49</f>
        <v>56</v>
      </c>
      <c r="I42" s="1347"/>
      <c r="J42" s="1302"/>
      <c r="K42" s="1510">
        <f>K49</f>
        <v>57</v>
      </c>
      <c r="L42" s="1347"/>
      <c r="M42" s="1302"/>
      <c r="N42" s="1510">
        <f>N49</f>
        <v>57</v>
      </c>
      <c r="O42" s="1347"/>
      <c r="P42" s="1302"/>
      <c r="Q42" s="1510">
        <f>Q49</f>
        <v>58</v>
      </c>
      <c r="R42" s="1347"/>
      <c r="S42" s="1302"/>
      <c r="T42" s="1510">
        <f>T49</f>
        <v>53</v>
      </c>
      <c r="U42" s="1347"/>
      <c r="V42" s="1302"/>
      <c r="W42" s="1510">
        <f>W49</f>
        <v>59</v>
      </c>
      <c r="X42" s="1347"/>
      <c r="Y42" s="1302"/>
      <c r="Z42" s="1510">
        <f>Z49</f>
        <v>46</v>
      </c>
      <c r="AA42" s="1347"/>
      <c r="AB42" s="1302"/>
      <c r="AC42" s="1510">
        <f>AC49</f>
        <v>57</v>
      </c>
      <c r="AD42" s="1347"/>
      <c r="AE42" s="1302"/>
      <c r="AF42" s="1510">
        <f>AF49</f>
        <v>44</v>
      </c>
      <c r="AG42" s="1347"/>
      <c r="AH42" s="1302"/>
      <c r="AI42" s="740">
        <f>AVERAGE(E42:AH42)</f>
        <v>54</v>
      </c>
    </row>
    <row r="43" spans="1:52" ht="15.75" customHeight="1">
      <c r="A43" s="1510" t="s">
        <v>1294</v>
      </c>
      <c r="B43" s="1347"/>
      <c r="C43" s="1347"/>
      <c r="D43" s="1302"/>
      <c r="E43" s="1510">
        <f>ROWS(G12:G41)*2</f>
        <v>60</v>
      </c>
      <c r="F43" s="1347"/>
      <c r="G43" s="1302"/>
      <c r="H43" s="1510">
        <f>E43</f>
        <v>60</v>
      </c>
      <c r="I43" s="1347"/>
      <c r="J43" s="1302"/>
      <c r="K43" s="1510">
        <f>H43</f>
        <v>60</v>
      </c>
      <c r="L43" s="1347"/>
      <c r="M43" s="1302"/>
      <c r="N43" s="1510">
        <f>K43</f>
        <v>60</v>
      </c>
      <c r="O43" s="1347"/>
      <c r="P43" s="1302"/>
      <c r="Q43" s="1510">
        <f>N43</f>
        <v>60</v>
      </c>
      <c r="R43" s="1347"/>
      <c r="S43" s="1302"/>
      <c r="T43" s="1510">
        <f>Q43</f>
        <v>60</v>
      </c>
      <c r="U43" s="1347"/>
      <c r="V43" s="1302"/>
      <c r="W43" s="1510">
        <f>T43</f>
        <v>60</v>
      </c>
      <c r="X43" s="1347"/>
      <c r="Y43" s="1302"/>
      <c r="Z43" s="1510">
        <f>W43</f>
        <v>60</v>
      </c>
      <c r="AA43" s="1347"/>
      <c r="AB43" s="1302"/>
      <c r="AC43" s="1510">
        <f>Z43</f>
        <v>60</v>
      </c>
      <c r="AD43" s="1347"/>
      <c r="AE43" s="1302"/>
      <c r="AF43" s="1510">
        <f>AC43</f>
        <v>60</v>
      </c>
      <c r="AG43" s="1347"/>
      <c r="AH43" s="1302"/>
      <c r="AI43" s="740" t="s">
        <v>1393</v>
      </c>
    </row>
    <row r="44" spans="1:52" ht="15.75" customHeight="1">
      <c r="A44" s="1510" t="s">
        <v>1295</v>
      </c>
      <c r="B44" s="1347"/>
      <c r="C44" s="1347"/>
      <c r="D44" s="1302"/>
      <c r="E44" s="1524">
        <f>E42/E43*100</f>
        <v>88.333333333333329</v>
      </c>
      <c r="F44" s="1347"/>
      <c r="G44" s="1302"/>
      <c r="H44" s="1524">
        <f>H42/H43*100</f>
        <v>93.333333333333329</v>
      </c>
      <c r="I44" s="1347"/>
      <c r="J44" s="1302"/>
      <c r="K44" s="1524">
        <f>K42/K43*100</f>
        <v>95</v>
      </c>
      <c r="L44" s="1347"/>
      <c r="M44" s="1302"/>
      <c r="N44" s="1524">
        <f>N42/N43*100</f>
        <v>95</v>
      </c>
      <c r="O44" s="1347"/>
      <c r="P44" s="1302"/>
      <c r="Q44" s="1524">
        <f>Q42/Q43*100</f>
        <v>96.666666666666671</v>
      </c>
      <c r="R44" s="1347"/>
      <c r="S44" s="1302"/>
      <c r="T44" s="1524">
        <f>T42/T43*100</f>
        <v>88.333333333333329</v>
      </c>
      <c r="U44" s="1347"/>
      <c r="V44" s="1302"/>
      <c r="W44" s="1524">
        <f>W42/W43*100</f>
        <v>98.333333333333329</v>
      </c>
      <c r="X44" s="1347"/>
      <c r="Y44" s="1302"/>
      <c r="Z44" s="1524">
        <f>Z42/Z43*100</f>
        <v>76.666666666666671</v>
      </c>
      <c r="AA44" s="1347"/>
      <c r="AB44" s="1302"/>
      <c r="AC44" s="1524">
        <f>AC42/AC43*100</f>
        <v>95</v>
      </c>
      <c r="AD44" s="1347"/>
      <c r="AE44" s="1302"/>
      <c r="AF44" s="1524">
        <f>AF42/AF43*100</f>
        <v>73.333333333333329</v>
      </c>
      <c r="AG44" s="1347"/>
      <c r="AH44" s="1302"/>
      <c r="AI44" s="740">
        <f>AI42/AF43*100</f>
        <v>90</v>
      </c>
    </row>
    <row r="45" spans="1:52" ht="15.75" customHeight="1">
      <c r="A45" s="1510" t="s">
        <v>1296</v>
      </c>
      <c r="B45" s="1347"/>
      <c r="C45" s="1347"/>
      <c r="D45" s="1302"/>
      <c r="E45" s="1510" t="str">
        <f>IF(E44&gt;=91,"Sangat Baik",IF(E44&gt;=76,"Baik",IF(E44&gt;=61,"Cukup",IF(E44&gt;=51,"Kurang",IF(E44&lt;51,"Buruk","")))))</f>
        <v>Baik</v>
      </c>
      <c r="F45" s="1347"/>
      <c r="G45" s="1302"/>
      <c r="H45" s="1510" t="str">
        <f>IF(H44&gt;=91,"Sangat Baik",IF(H44&gt;=76,"Baik",IF(H44&gt;=61,"Cukup",IF(H44&gt;=51,"Kurang",IF(H44&lt;51,"Buruk","")))))</f>
        <v>Sangat Baik</v>
      </c>
      <c r="I45" s="1347"/>
      <c r="J45" s="1302"/>
      <c r="K45" s="1510" t="str">
        <f>IF(K44&gt;=91,"Sangat Baik",IF(K44&gt;=76,"Baik",IF(K44&gt;=61,"Cukup",IF(K44&gt;=51,"Kurang",IF(K44&lt;51,"Buruk","")))))</f>
        <v>Sangat Baik</v>
      </c>
      <c r="L45" s="1347"/>
      <c r="M45" s="1302"/>
      <c r="N45" s="1510" t="str">
        <f>IF(N44&gt;=91,"Sangat Baik",IF(N44&gt;=76,"Baik",IF(N44&gt;=61,"Cukup",IF(N44&gt;=51,"Kurang",IF(N44&lt;51,"Buruk","")))))</f>
        <v>Sangat Baik</v>
      </c>
      <c r="O45" s="1347"/>
      <c r="P45" s="1302"/>
      <c r="Q45" s="1510" t="str">
        <f>IF(Q44&gt;=91,"Sangat Baik",IF(Q44&gt;=76,"Baik",IF(Q44&gt;=61,"Cukup",IF(Q44&gt;=51,"Kurang",IF(Q44&lt;51,"Buruk","")))))</f>
        <v>Sangat Baik</v>
      </c>
      <c r="R45" s="1347"/>
      <c r="S45" s="1302"/>
      <c r="T45" s="1510" t="str">
        <f>IF(T44&gt;=91,"Sangat Baik",IF(T44&gt;=76,"Baik",IF(T44&gt;=61,"Cukup",IF(T44&gt;=51,"Kurang",IF(T44&lt;51,"Buruk","")))))</f>
        <v>Baik</v>
      </c>
      <c r="U45" s="1347"/>
      <c r="V45" s="1302"/>
      <c r="W45" s="1510" t="str">
        <f>IF(W44&gt;=91,"Sangat Baik",IF(W44&gt;=76,"Baik",IF(W44&gt;=61,"Cukup",IF(W44&gt;=51,"Kurang",IF(W44&lt;51,"Buruk","")))))</f>
        <v>Sangat Baik</v>
      </c>
      <c r="X45" s="1347"/>
      <c r="Y45" s="1302"/>
      <c r="Z45" s="1510" t="str">
        <f>IF(Z44&gt;=91,"Sangat Baik",IF(Z44&gt;=76,"Baik",IF(Z44&gt;=61,"Cukup",IF(Z44&gt;=51,"Kurang",IF(Z44&lt;51,"Buruk","")))))</f>
        <v>Baik</v>
      </c>
      <c r="AA45" s="1347"/>
      <c r="AB45" s="1302"/>
      <c r="AC45" s="1510" t="str">
        <f>IF(AC44&gt;=91,"Sangat Baik",IF(AC44&gt;=76,"Baik",IF(AC44&gt;=61,"Cukup",IF(AC44&gt;=51,"Kurang",IF(AC44&lt;51,"Buruk","")))))</f>
        <v>Sangat Baik</v>
      </c>
      <c r="AD45" s="1347"/>
      <c r="AE45" s="1302"/>
      <c r="AF45" s="1510" t="str">
        <f>IF(AF44&gt;=91,"Sangat Baik",IF(AF44&gt;=76,"Baik",IF(AF44&gt;=61,"Cukup",IF(AF44&gt;=51,"Kurang",IF(AF44&lt;51,"Buruk","")))))</f>
        <v>Cukup</v>
      </c>
      <c r="AG45" s="1347"/>
      <c r="AH45" s="1302"/>
      <c r="AI45" s="740" t="str">
        <f>IF(AI44&gt;=91,"Sangat Baik",IF(AI44&gt;=76,"Baik",IF(AI44&gt;=61,"Cukup",IF(AI44&gt;=51,"Kurang",IF(AI44&lt;51,"Buruk","")))))</f>
        <v>Baik</v>
      </c>
      <c r="AJ45" s="19"/>
      <c r="AK45" s="19"/>
    </row>
    <row r="46" spans="1:52" ht="15.75" customHeight="1">
      <c r="E46" s="19"/>
      <c r="F46" s="19"/>
      <c r="G46" s="19"/>
      <c r="H46" s="19"/>
      <c r="I46" s="19"/>
      <c r="J46" s="19"/>
      <c r="K46" s="19"/>
      <c r="L46" s="19"/>
      <c r="M46" s="19"/>
      <c r="N46" s="19"/>
      <c r="O46" s="19"/>
      <c r="P46" s="19"/>
      <c r="Q46" s="19"/>
      <c r="R46" s="19"/>
      <c r="S46" s="19"/>
      <c r="T46" s="735"/>
      <c r="U46" s="735"/>
      <c r="V46" s="735"/>
      <c r="W46" s="19"/>
      <c r="X46" s="19"/>
      <c r="Y46" s="19"/>
      <c r="Z46" s="19"/>
      <c r="AA46" s="19"/>
      <c r="AB46" s="19"/>
    </row>
    <row r="47" spans="1:52" ht="15.75" customHeight="1">
      <c r="T47" s="735"/>
      <c r="U47" s="735"/>
      <c r="V47" s="735"/>
    </row>
    <row r="48" spans="1:52" ht="15.75" customHeight="1">
      <c r="A48" s="54"/>
      <c r="B48" s="54"/>
      <c r="C48" s="54"/>
      <c r="D48" s="54"/>
      <c r="E48" s="54">
        <f>COUNTA(E12:E41)*0</f>
        <v>0</v>
      </c>
      <c r="F48" s="54">
        <f>COUNTA(F12:F41)*1</f>
        <v>7</v>
      </c>
      <c r="G48" s="54">
        <f>COUNTA(G12:G41)*2</f>
        <v>46</v>
      </c>
      <c r="H48" s="54">
        <f>COUNTA(H12:H41)*0</f>
        <v>0</v>
      </c>
      <c r="I48" s="54">
        <f>COUNTA(I12:I41)*1</f>
        <v>4</v>
      </c>
      <c r="J48" s="54">
        <f>COUNTA(J12:J41)*2</f>
        <v>52</v>
      </c>
      <c r="K48" s="54">
        <f>COUNTA(K12:K41)*0</f>
        <v>0</v>
      </c>
      <c r="L48" s="54">
        <f>COUNTA(L12:L41)*1</f>
        <v>3</v>
      </c>
      <c r="M48" s="54">
        <f>COUNTA(M12:M41)*2</f>
        <v>54</v>
      </c>
      <c r="N48" s="54">
        <f>COUNTA(N12:N41)*0</f>
        <v>0</v>
      </c>
      <c r="O48" s="54">
        <f>COUNTA(O12:O41)*1</f>
        <v>3</v>
      </c>
      <c r="P48" s="54">
        <f>COUNTA(P12:P41)*2</f>
        <v>54</v>
      </c>
      <c r="Q48" s="54">
        <f>COUNTA(Q12:Q41)*0</f>
        <v>0</v>
      </c>
      <c r="R48" s="54">
        <f>COUNTA(R12:R41)*1</f>
        <v>2</v>
      </c>
      <c r="S48" s="54">
        <f>COUNTA(S12:S41)*2</f>
        <v>56</v>
      </c>
      <c r="T48" s="54">
        <f>COUNTA(T12:T41)*0</f>
        <v>0</v>
      </c>
      <c r="U48" s="54">
        <f>COUNTA(U12:U41)*1</f>
        <v>7</v>
      </c>
      <c r="V48" s="54">
        <f>COUNTA(V12:V41)*2</f>
        <v>46</v>
      </c>
      <c r="W48" s="54">
        <f>COUNTA(W12:W41)*0</f>
        <v>0</v>
      </c>
      <c r="X48" s="54">
        <f>COUNTA(X12:X41)*1</f>
        <v>1</v>
      </c>
      <c r="Y48" s="54">
        <f>COUNTA(Y12:Y41)*2</f>
        <v>58</v>
      </c>
      <c r="Z48" s="54">
        <f>COUNTA(Z12:Z41)*0</f>
        <v>0</v>
      </c>
      <c r="AA48" s="54">
        <f>COUNTA(AA12:AA41)*1</f>
        <v>14</v>
      </c>
      <c r="AB48" s="54">
        <f>COUNTA(AB12:AB41)*2</f>
        <v>32</v>
      </c>
      <c r="AC48" s="54">
        <f>COUNTA(AC12:AC41)*0</f>
        <v>0</v>
      </c>
      <c r="AD48" s="54">
        <f>COUNTA(AD12:AD41)*1</f>
        <v>3</v>
      </c>
      <c r="AE48" s="54">
        <f>COUNTA(AE12:AE41)*2</f>
        <v>54</v>
      </c>
      <c r="AF48" s="54">
        <f>COUNTA(AF12:AF41)*0</f>
        <v>0</v>
      </c>
      <c r="AG48" s="54">
        <f>COUNTA(AG12:AG41)*1</f>
        <v>16</v>
      </c>
      <c r="AH48" s="54">
        <f>COUNTA(AH12:AH41)*2</f>
        <v>28</v>
      </c>
      <c r="AI48" s="54">
        <f>COUNTA(AI12:AI41)*0</f>
        <v>0</v>
      </c>
      <c r="AJ48" s="54">
        <f>COUNTA(AJ12:AJ41)*1</f>
        <v>0</v>
      </c>
      <c r="AK48" s="54">
        <f>COUNTA(AK12:AK41)*2</f>
        <v>0</v>
      </c>
      <c r="AL48" s="54">
        <f>COUNTA(AL12:AL41)*0</f>
        <v>0</v>
      </c>
      <c r="AM48" s="54">
        <f>COUNTA(AM12:AM41)*1</f>
        <v>0</v>
      </c>
      <c r="AN48" s="54">
        <f>COUNTA(AN12:AN41)*2</f>
        <v>0</v>
      </c>
      <c r="AO48" s="54">
        <f>COUNTA(AO12:AO41)*0</f>
        <v>0</v>
      </c>
      <c r="AP48" s="54">
        <f>COUNTA(AP12:AP41)*1</f>
        <v>0</v>
      </c>
      <c r="AQ48" s="54">
        <f>COUNTA(AQ12:AQ41)*2</f>
        <v>0</v>
      </c>
      <c r="AR48" s="54">
        <f>COUNTA(AR12:AR41)*0</f>
        <v>0</v>
      </c>
      <c r="AS48" s="54">
        <f>COUNTA(AS12:AS41)*1</f>
        <v>0</v>
      </c>
      <c r="AT48" s="54">
        <f>COUNTA(AT12:AT41)*2</f>
        <v>0</v>
      </c>
      <c r="AU48" s="54">
        <f>COUNTA(AU12:AU41)*0</f>
        <v>0</v>
      </c>
      <c r="AV48" s="54">
        <f>COUNTA(AV12:AV41)*1</f>
        <v>0</v>
      </c>
      <c r="AW48" s="54">
        <f>COUNTA(AW12:AW41)*2</f>
        <v>0</v>
      </c>
      <c r="AX48" s="54">
        <f>COUNTA(AX12:AX41)*0</f>
        <v>0</v>
      </c>
      <c r="AY48" s="54">
        <f>COUNTA(AY12:AY41)*1</f>
        <v>0</v>
      </c>
      <c r="AZ48" s="54">
        <f>COUNTA(AZ12:AZ41)*2</f>
        <v>0</v>
      </c>
    </row>
    <row r="49" spans="1:52" ht="15" customHeight="1">
      <c r="A49" s="54"/>
      <c r="B49" s="54"/>
      <c r="C49" s="54"/>
      <c r="D49" s="54"/>
      <c r="E49" s="1322">
        <f>SUM(E48:G48)</f>
        <v>53</v>
      </c>
      <c r="F49" s="1289"/>
      <c r="G49" s="1289"/>
      <c r="H49" s="1322">
        <f>SUM(H48:J48)</f>
        <v>56</v>
      </c>
      <c r="I49" s="1289"/>
      <c r="J49" s="1289"/>
      <c r="K49" s="1322">
        <f>SUM(K48:M48)</f>
        <v>57</v>
      </c>
      <c r="L49" s="1289"/>
      <c r="M49" s="1289"/>
      <c r="N49" s="1322">
        <f>SUM(N48:P48)</f>
        <v>57</v>
      </c>
      <c r="O49" s="1289"/>
      <c r="P49" s="1289"/>
      <c r="Q49" s="1322">
        <f>SUM(Q48:S48)</f>
        <v>58</v>
      </c>
      <c r="R49" s="1289"/>
      <c r="S49" s="1289"/>
      <c r="T49" s="1322">
        <f>SUM(T48:V48)</f>
        <v>53</v>
      </c>
      <c r="U49" s="1289"/>
      <c r="V49" s="1289"/>
      <c r="W49" s="1322">
        <f>SUM(W48:Y48)</f>
        <v>59</v>
      </c>
      <c r="X49" s="1289"/>
      <c r="Y49" s="1289"/>
      <c r="Z49" s="1322">
        <f>SUM(Z48:AB48)</f>
        <v>46</v>
      </c>
      <c r="AA49" s="1289"/>
      <c r="AB49" s="1289"/>
      <c r="AC49" s="1322">
        <f>SUM(AC48:AE48)</f>
        <v>57</v>
      </c>
      <c r="AD49" s="1289"/>
      <c r="AE49" s="1289"/>
      <c r="AF49" s="1322">
        <f>SUM(AF48:AH48)</f>
        <v>44</v>
      </c>
      <c r="AG49" s="1289"/>
      <c r="AH49" s="1289"/>
      <c r="AI49" s="1322">
        <f>SUM(AI48:AK48)</f>
        <v>0</v>
      </c>
      <c r="AJ49" s="1289"/>
      <c r="AK49" s="1289"/>
      <c r="AL49" s="1322">
        <f>SUM(AL48:AN48)</f>
        <v>0</v>
      </c>
      <c r="AM49" s="1289"/>
      <c r="AN49" s="1289"/>
      <c r="AO49" s="1322">
        <f>SUM(AO48:AQ48)</f>
        <v>0</v>
      </c>
      <c r="AP49" s="1289"/>
      <c r="AQ49" s="1289"/>
      <c r="AR49" s="1322">
        <f>SUM(AR48:AT48)</f>
        <v>0</v>
      </c>
      <c r="AS49" s="1289"/>
      <c r="AT49" s="1289"/>
      <c r="AU49" s="1322">
        <f>SUM(AU48:AW48)</f>
        <v>0</v>
      </c>
      <c r="AV49" s="1289"/>
      <c r="AW49" s="1289"/>
      <c r="AX49" s="1322">
        <f>SUM(AX48:AZ48)</f>
        <v>0</v>
      </c>
      <c r="AY49" s="1289"/>
      <c r="AZ49" s="1289"/>
    </row>
    <row r="50" spans="1:52" ht="15" customHeight="1">
      <c r="A50" s="54"/>
      <c r="B50" s="54"/>
      <c r="C50" s="54"/>
      <c r="D50" s="54"/>
      <c r="E50" s="1322">
        <f>IF(E49=0,0,1)</f>
        <v>1</v>
      </c>
      <c r="F50" s="1289"/>
      <c r="G50" s="1289"/>
      <c r="H50" s="1322">
        <f>IF(H49=0,0,1)</f>
        <v>1</v>
      </c>
      <c r="I50" s="1289"/>
      <c r="J50" s="1289"/>
      <c r="K50" s="1322">
        <f>IF(K49=0,0,1)</f>
        <v>1</v>
      </c>
      <c r="L50" s="1289"/>
      <c r="M50" s="1289"/>
      <c r="N50" s="1322">
        <f>IF(N49=0,0,1)</f>
        <v>1</v>
      </c>
      <c r="O50" s="1289"/>
      <c r="P50" s="1289"/>
      <c r="Q50" s="1322">
        <f>IF(Q49=0,0,1)</f>
        <v>1</v>
      </c>
      <c r="R50" s="1289"/>
      <c r="S50" s="1289"/>
      <c r="T50" s="1322">
        <f>IF(T49=0,0,1)</f>
        <v>1</v>
      </c>
      <c r="U50" s="1289"/>
      <c r="V50" s="1289"/>
      <c r="W50" s="1322">
        <f>IF(W49=0,0,1)</f>
        <v>1</v>
      </c>
      <c r="X50" s="1289"/>
      <c r="Y50" s="1289"/>
      <c r="Z50" s="1322">
        <f>IF(Z49=0,0,1)</f>
        <v>1</v>
      </c>
      <c r="AA50" s="1289"/>
      <c r="AB50" s="1289"/>
      <c r="AC50" s="1322">
        <f>IF(AC49=0,0,1)</f>
        <v>1</v>
      </c>
      <c r="AD50" s="1289"/>
      <c r="AE50" s="1289"/>
      <c r="AF50" s="1322">
        <f>IF(AF49=0,0,1)</f>
        <v>1</v>
      </c>
      <c r="AG50" s="1289"/>
      <c r="AH50" s="1289"/>
      <c r="AI50" s="1322">
        <f>IF(AI49=0,0,1)</f>
        <v>0</v>
      </c>
      <c r="AJ50" s="1289"/>
      <c r="AK50" s="1289"/>
      <c r="AL50" s="1322">
        <f>IF(AL49=0,0,1)</f>
        <v>0</v>
      </c>
      <c r="AM50" s="1289"/>
      <c r="AN50" s="1289"/>
      <c r="AO50" s="1322">
        <f>IF(AO49=0,0,1)</f>
        <v>0</v>
      </c>
      <c r="AP50" s="1289"/>
      <c r="AQ50" s="1289"/>
      <c r="AR50" s="1322">
        <f>IF(AR49=0,0,1)</f>
        <v>0</v>
      </c>
      <c r="AS50" s="1289"/>
      <c r="AT50" s="1289"/>
      <c r="AU50" s="1322">
        <f>IF(AU49=0,0,1)</f>
        <v>0</v>
      </c>
      <c r="AV50" s="1289"/>
      <c r="AW50" s="1289"/>
      <c r="AX50" s="1322">
        <f>IF(AX49=0,0,1)</f>
        <v>0</v>
      </c>
      <c r="AY50" s="1289"/>
      <c r="AZ50" s="1289"/>
    </row>
    <row r="51" spans="1:52" ht="15.75" customHeight="1">
      <c r="T51" s="735"/>
      <c r="U51" s="735"/>
      <c r="V51" s="735"/>
    </row>
    <row r="52" spans="1:52" ht="15.75" customHeight="1">
      <c r="T52" s="735"/>
      <c r="U52" s="735"/>
      <c r="V52" s="735"/>
    </row>
    <row r="53" spans="1:52" ht="15.75" customHeight="1">
      <c r="T53" s="735"/>
      <c r="U53" s="735"/>
      <c r="V53" s="735"/>
    </row>
    <row r="54" spans="1:52" ht="15.75" customHeight="1">
      <c r="T54" s="735"/>
      <c r="U54" s="735"/>
      <c r="V54" s="735"/>
    </row>
    <row r="55" spans="1:52" ht="15.75" customHeight="1">
      <c r="T55" s="735"/>
      <c r="U55" s="735"/>
      <c r="V55" s="735"/>
    </row>
    <row r="56" spans="1:52" ht="15.75" customHeight="1">
      <c r="T56" s="735"/>
      <c r="U56" s="735"/>
      <c r="V56" s="735"/>
    </row>
    <row r="57" spans="1:52" ht="15.75" customHeight="1">
      <c r="T57" s="735"/>
      <c r="U57" s="735"/>
      <c r="V57" s="735"/>
    </row>
    <row r="58" spans="1:52" ht="15.75" customHeight="1">
      <c r="T58" s="735"/>
      <c r="U58" s="735"/>
      <c r="V58" s="735"/>
    </row>
    <row r="59" spans="1:52" ht="15.75" customHeight="1">
      <c r="T59" s="735"/>
      <c r="U59" s="735"/>
      <c r="V59" s="735"/>
    </row>
    <row r="60" spans="1:52" ht="15.75" customHeight="1">
      <c r="T60" s="735"/>
      <c r="U60" s="735"/>
      <c r="V60" s="735"/>
    </row>
    <row r="61" spans="1:52" ht="15.75" customHeight="1">
      <c r="T61" s="735"/>
      <c r="U61" s="735"/>
      <c r="V61" s="735"/>
    </row>
    <row r="62" spans="1:52" ht="15.75" customHeight="1">
      <c r="T62" s="735"/>
      <c r="U62" s="735"/>
      <c r="V62" s="735"/>
    </row>
    <row r="63" spans="1:52" ht="15.75" customHeight="1">
      <c r="T63" s="735"/>
      <c r="U63" s="735"/>
      <c r="V63" s="735"/>
    </row>
    <row r="64" spans="1:52" ht="15.75" customHeight="1">
      <c r="T64" s="735"/>
      <c r="U64" s="735"/>
      <c r="V64" s="735"/>
    </row>
    <row r="65" spans="20:22" ht="15.75" customHeight="1">
      <c r="T65" s="735"/>
      <c r="U65" s="735"/>
      <c r="V65" s="735"/>
    </row>
    <row r="66" spans="20:22" ht="15.75" customHeight="1">
      <c r="T66" s="735"/>
      <c r="U66" s="735"/>
      <c r="V66" s="735"/>
    </row>
    <row r="67" spans="20:22" ht="15.75" customHeight="1">
      <c r="T67" s="735"/>
      <c r="U67" s="735"/>
      <c r="V67" s="735"/>
    </row>
    <row r="68" spans="20:22" ht="15.75" customHeight="1">
      <c r="T68" s="735"/>
      <c r="U68" s="735"/>
      <c r="V68" s="735"/>
    </row>
    <row r="69" spans="20:22" ht="15.75" customHeight="1">
      <c r="T69" s="735"/>
      <c r="U69" s="735"/>
      <c r="V69" s="735"/>
    </row>
    <row r="70" spans="20:22" ht="15.75" customHeight="1">
      <c r="T70" s="735"/>
      <c r="U70" s="735"/>
      <c r="V70" s="735"/>
    </row>
    <row r="71" spans="20:22" ht="15.75" customHeight="1">
      <c r="T71" s="735"/>
      <c r="U71" s="735"/>
      <c r="V71" s="735"/>
    </row>
    <row r="72" spans="20:22" ht="15.75" customHeight="1">
      <c r="T72" s="735"/>
      <c r="U72" s="735"/>
      <c r="V72" s="735"/>
    </row>
    <row r="73" spans="20:22" ht="15.75" customHeight="1">
      <c r="T73" s="735"/>
      <c r="U73" s="735"/>
      <c r="V73" s="735"/>
    </row>
    <row r="74" spans="20:22" ht="15.75" customHeight="1">
      <c r="T74" s="735"/>
      <c r="U74" s="735"/>
      <c r="V74" s="735"/>
    </row>
    <row r="75" spans="20:22" ht="15.75" customHeight="1">
      <c r="T75" s="735"/>
      <c r="U75" s="735"/>
      <c r="V75" s="735"/>
    </row>
    <row r="76" spans="20:22" ht="15.75" customHeight="1">
      <c r="T76" s="735"/>
      <c r="U76" s="735"/>
      <c r="V76" s="735"/>
    </row>
    <row r="77" spans="20:22" ht="15.75" customHeight="1">
      <c r="T77" s="735"/>
      <c r="U77" s="735"/>
      <c r="V77" s="735"/>
    </row>
    <row r="78" spans="20:22" ht="15.75" customHeight="1">
      <c r="T78" s="735"/>
      <c r="U78" s="735"/>
      <c r="V78" s="735"/>
    </row>
    <row r="79" spans="20:22" ht="15.75" customHeight="1">
      <c r="T79" s="735"/>
      <c r="U79" s="735"/>
      <c r="V79" s="735"/>
    </row>
    <row r="80" spans="20:22" ht="15.75" customHeight="1">
      <c r="T80" s="735"/>
      <c r="U80" s="735"/>
      <c r="V80" s="735"/>
    </row>
    <row r="81" spans="20:22" ht="15.75" customHeight="1">
      <c r="T81" s="735"/>
      <c r="U81" s="735"/>
      <c r="V81" s="735"/>
    </row>
    <row r="82" spans="20:22" ht="15.75" customHeight="1">
      <c r="T82" s="735"/>
      <c r="U82" s="735"/>
      <c r="V82" s="735"/>
    </row>
    <row r="83" spans="20:22" ht="15.75" customHeight="1">
      <c r="T83" s="735"/>
      <c r="U83" s="735"/>
      <c r="V83" s="735"/>
    </row>
    <row r="84" spans="20:22" ht="15.75" customHeight="1">
      <c r="T84" s="735"/>
      <c r="U84" s="735"/>
      <c r="V84" s="735"/>
    </row>
    <row r="85" spans="20:22" ht="15.75" customHeight="1">
      <c r="T85" s="735"/>
      <c r="U85" s="735"/>
      <c r="V85" s="735"/>
    </row>
    <row r="86" spans="20:22" ht="15.75" customHeight="1">
      <c r="T86" s="735"/>
      <c r="U86" s="735"/>
      <c r="V86" s="735"/>
    </row>
    <row r="87" spans="20:22" ht="15.75" customHeight="1">
      <c r="T87" s="735"/>
      <c r="U87" s="735"/>
      <c r="V87" s="735"/>
    </row>
    <row r="88" spans="20:22" ht="15.75" customHeight="1">
      <c r="T88" s="735"/>
      <c r="U88" s="735"/>
      <c r="V88" s="735"/>
    </row>
    <row r="89" spans="20:22" ht="15.75" customHeight="1">
      <c r="T89" s="735"/>
      <c r="U89" s="735"/>
      <c r="V89" s="735"/>
    </row>
    <row r="90" spans="20:22" ht="15.75" customHeight="1">
      <c r="T90" s="735"/>
      <c r="U90" s="735"/>
      <c r="V90" s="735"/>
    </row>
    <row r="91" spans="20:22" ht="15.75" customHeight="1">
      <c r="T91" s="735"/>
      <c r="U91" s="735"/>
      <c r="V91" s="735"/>
    </row>
    <row r="92" spans="20:22" ht="15.75" customHeight="1">
      <c r="T92" s="735"/>
      <c r="U92" s="735"/>
      <c r="V92" s="735"/>
    </row>
    <row r="93" spans="20:22" ht="15.75" customHeight="1">
      <c r="T93" s="735"/>
      <c r="U93" s="735"/>
      <c r="V93" s="735"/>
    </row>
    <row r="94" spans="20:22" ht="15.75" customHeight="1">
      <c r="T94" s="735"/>
      <c r="U94" s="735"/>
      <c r="V94" s="735"/>
    </row>
    <row r="95" spans="20:22" ht="15.75" customHeight="1">
      <c r="T95" s="735"/>
      <c r="U95" s="735"/>
      <c r="V95" s="735"/>
    </row>
    <row r="96" spans="20:22" ht="15.75" customHeight="1">
      <c r="T96" s="735"/>
      <c r="U96" s="735"/>
      <c r="V96" s="735"/>
    </row>
    <row r="97" spans="20:22" ht="15.75" customHeight="1">
      <c r="T97" s="735"/>
      <c r="U97" s="735"/>
      <c r="V97" s="735"/>
    </row>
    <row r="98" spans="20:22" ht="15.75" customHeight="1">
      <c r="T98" s="735"/>
      <c r="U98" s="735"/>
      <c r="V98" s="735"/>
    </row>
    <row r="99" spans="20:22" ht="15.75" customHeight="1">
      <c r="T99" s="735"/>
      <c r="U99" s="735"/>
      <c r="V99" s="735"/>
    </row>
    <row r="100" spans="20:22" ht="15.75" customHeight="1">
      <c r="T100" s="735"/>
      <c r="U100" s="735"/>
      <c r="V100" s="735"/>
    </row>
    <row r="101" spans="20:22" ht="15.75" customHeight="1">
      <c r="T101" s="735"/>
      <c r="U101" s="735"/>
      <c r="V101" s="735"/>
    </row>
    <row r="102" spans="20:22" ht="15.75" customHeight="1">
      <c r="T102" s="735"/>
      <c r="U102" s="735"/>
      <c r="V102" s="735"/>
    </row>
    <row r="103" spans="20:22" ht="15.75" customHeight="1">
      <c r="T103" s="735"/>
      <c r="U103" s="735"/>
      <c r="V103" s="735"/>
    </row>
    <row r="104" spans="20:22" ht="15.75" customHeight="1">
      <c r="T104" s="735"/>
      <c r="U104" s="735"/>
      <c r="V104" s="735"/>
    </row>
    <row r="105" spans="20:22" ht="15.75" customHeight="1">
      <c r="T105" s="735"/>
      <c r="U105" s="735"/>
      <c r="V105" s="735"/>
    </row>
    <row r="106" spans="20:22" ht="15.75" customHeight="1">
      <c r="T106" s="735"/>
      <c r="U106" s="735"/>
      <c r="V106" s="735"/>
    </row>
    <row r="107" spans="20:22" ht="15.75" customHeight="1">
      <c r="T107" s="735"/>
      <c r="U107" s="735"/>
      <c r="V107" s="735"/>
    </row>
    <row r="108" spans="20:22" ht="15.75" customHeight="1">
      <c r="T108" s="735"/>
      <c r="U108" s="735"/>
      <c r="V108" s="735"/>
    </row>
    <row r="109" spans="20:22" ht="15.75" customHeight="1">
      <c r="T109" s="735"/>
      <c r="U109" s="735"/>
      <c r="V109" s="735"/>
    </row>
    <row r="110" spans="20:22" ht="15.75" customHeight="1">
      <c r="T110" s="735"/>
      <c r="U110" s="735"/>
      <c r="V110" s="735"/>
    </row>
    <row r="111" spans="20:22" ht="15.75" customHeight="1">
      <c r="T111" s="735"/>
      <c r="U111" s="735"/>
      <c r="V111" s="735"/>
    </row>
    <row r="112" spans="20:22" ht="15.75" customHeight="1">
      <c r="T112" s="735"/>
      <c r="U112" s="735"/>
      <c r="V112" s="735"/>
    </row>
    <row r="113" spans="20:22" ht="15.75" customHeight="1">
      <c r="T113" s="735"/>
      <c r="U113" s="735"/>
      <c r="V113" s="735"/>
    </row>
    <row r="114" spans="20:22" ht="15.75" customHeight="1">
      <c r="T114" s="735"/>
      <c r="U114" s="735"/>
      <c r="V114" s="735"/>
    </row>
    <row r="115" spans="20:22" ht="15.75" customHeight="1">
      <c r="T115" s="735"/>
      <c r="U115" s="735"/>
      <c r="V115" s="735"/>
    </row>
    <row r="116" spans="20:22" ht="15.75" customHeight="1">
      <c r="T116" s="735"/>
      <c r="U116" s="735"/>
      <c r="V116" s="735"/>
    </row>
    <row r="117" spans="20:22" ht="15.75" customHeight="1">
      <c r="T117" s="735"/>
      <c r="U117" s="735"/>
      <c r="V117" s="735"/>
    </row>
    <row r="118" spans="20:22" ht="15.75" customHeight="1">
      <c r="T118" s="735"/>
      <c r="U118" s="735"/>
      <c r="V118" s="735"/>
    </row>
    <row r="119" spans="20:22" ht="15.75" customHeight="1">
      <c r="T119" s="735"/>
      <c r="U119" s="735"/>
      <c r="V119" s="735"/>
    </row>
    <row r="120" spans="20:22" ht="15.75" customHeight="1">
      <c r="T120" s="735"/>
      <c r="U120" s="735"/>
      <c r="V120" s="735"/>
    </row>
    <row r="121" spans="20:22" ht="15.75" customHeight="1">
      <c r="T121" s="735"/>
      <c r="U121" s="735"/>
      <c r="V121" s="735"/>
    </row>
    <row r="122" spans="20:22" ht="15.75" customHeight="1">
      <c r="T122" s="735"/>
      <c r="U122" s="735"/>
      <c r="V122" s="735"/>
    </row>
    <row r="123" spans="20:22" ht="15.75" customHeight="1">
      <c r="T123" s="735"/>
      <c r="U123" s="735"/>
      <c r="V123" s="735"/>
    </row>
    <row r="124" spans="20:22" ht="15.75" customHeight="1">
      <c r="T124" s="735"/>
      <c r="U124" s="735"/>
      <c r="V124" s="735"/>
    </row>
    <row r="125" spans="20:22" ht="15.75" customHeight="1">
      <c r="T125" s="735"/>
      <c r="U125" s="735"/>
      <c r="V125" s="735"/>
    </row>
    <row r="126" spans="20:22" ht="15.75" customHeight="1">
      <c r="T126" s="735"/>
      <c r="U126" s="735"/>
      <c r="V126" s="735"/>
    </row>
    <row r="127" spans="20:22" ht="15.75" customHeight="1">
      <c r="T127" s="735"/>
      <c r="U127" s="735"/>
      <c r="V127" s="735"/>
    </row>
    <row r="128" spans="20:22" ht="15.75" customHeight="1">
      <c r="T128" s="735"/>
      <c r="U128" s="735"/>
      <c r="V128" s="735"/>
    </row>
    <row r="129" spans="20:22" ht="15.75" customHeight="1">
      <c r="T129" s="735"/>
      <c r="U129" s="735"/>
      <c r="V129" s="735"/>
    </row>
    <row r="130" spans="20:22" ht="15.75" customHeight="1">
      <c r="T130" s="735"/>
      <c r="U130" s="735"/>
      <c r="V130" s="735"/>
    </row>
    <row r="131" spans="20:22" ht="15.75" customHeight="1">
      <c r="T131" s="735"/>
      <c r="U131" s="735"/>
      <c r="V131" s="735"/>
    </row>
    <row r="132" spans="20:22" ht="15.75" customHeight="1">
      <c r="T132" s="735"/>
      <c r="U132" s="735"/>
      <c r="V132" s="735"/>
    </row>
    <row r="133" spans="20:22" ht="15.75" customHeight="1">
      <c r="T133" s="735"/>
      <c r="U133" s="735"/>
      <c r="V133" s="735"/>
    </row>
    <row r="134" spans="20:22" ht="15.75" customHeight="1">
      <c r="T134" s="735"/>
      <c r="U134" s="735"/>
      <c r="V134" s="735"/>
    </row>
    <row r="135" spans="20:22" ht="15.75" customHeight="1">
      <c r="T135" s="735"/>
      <c r="U135" s="735"/>
      <c r="V135" s="735"/>
    </row>
    <row r="136" spans="20:22" ht="15.75" customHeight="1">
      <c r="T136" s="735"/>
      <c r="U136" s="735"/>
      <c r="V136" s="735"/>
    </row>
    <row r="137" spans="20:22" ht="15.75" customHeight="1">
      <c r="T137" s="735"/>
      <c r="U137" s="735"/>
      <c r="V137" s="735"/>
    </row>
    <row r="138" spans="20:22" ht="15.75" customHeight="1">
      <c r="T138" s="735"/>
      <c r="U138" s="735"/>
      <c r="V138" s="735"/>
    </row>
    <row r="139" spans="20:22" ht="15.75" customHeight="1">
      <c r="T139" s="735"/>
      <c r="U139" s="735"/>
      <c r="V139" s="735"/>
    </row>
    <row r="140" spans="20:22" ht="15.75" customHeight="1">
      <c r="T140" s="735"/>
      <c r="U140" s="735"/>
      <c r="V140" s="735"/>
    </row>
    <row r="141" spans="20:22" ht="15.75" customHeight="1">
      <c r="T141" s="735"/>
      <c r="U141" s="735"/>
      <c r="V141" s="735"/>
    </row>
    <row r="142" spans="20:22" ht="15.75" customHeight="1">
      <c r="T142" s="735"/>
      <c r="U142" s="735"/>
      <c r="V142" s="735"/>
    </row>
    <row r="143" spans="20:22" ht="15.75" customHeight="1">
      <c r="T143" s="735"/>
      <c r="U143" s="735"/>
      <c r="V143" s="735"/>
    </row>
    <row r="144" spans="20:22" ht="15.75" customHeight="1">
      <c r="T144" s="735"/>
      <c r="U144" s="735"/>
      <c r="V144" s="735"/>
    </row>
    <row r="145" spans="20:22" ht="15.75" customHeight="1">
      <c r="T145" s="735"/>
      <c r="U145" s="735"/>
      <c r="V145" s="735"/>
    </row>
    <row r="146" spans="20:22" ht="15.75" customHeight="1">
      <c r="T146" s="735"/>
      <c r="U146" s="735"/>
      <c r="V146" s="735"/>
    </row>
    <row r="147" spans="20:22" ht="15.75" customHeight="1">
      <c r="T147" s="735"/>
      <c r="U147" s="735"/>
      <c r="V147" s="735"/>
    </row>
    <row r="148" spans="20:22" ht="15.75" customHeight="1">
      <c r="T148" s="735"/>
      <c r="U148" s="735"/>
      <c r="V148" s="735"/>
    </row>
    <row r="149" spans="20:22" ht="15.75" customHeight="1">
      <c r="T149" s="735"/>
      <c r="U149" s="735"/>
      <c r="V149" s="735"/>
    </row>
    <row r="150" spans="20:22" ht="15.75" customHeight="1">
      <c r="T150" s="735"/>
      <c r="U150" s="735"/>
      <c r="V150" s="735"/>
    </row>
    <row r="151" spans="20:22" ht="15.75" customHeight="1">
      <c r="T151" s="735"/>
      <c r="U151" s="735"/>
      <c r="V151" s="735"/>
    </row>
    <row r="152" spans="20:22" ht="15.75" customHeight="1">
      <c r="T152" s="735"/>
      <c r="U152" s="735"/>
      <c r="V152" s="735"/>
    </row>
    <row r="153" spans="20:22" ht="15.75" customHeight="1">
      <c r="T153" s="735"/>
      <c r="U153" s="735"/>
      <c r="V153" s="735"/>
    </row>
    <row r="154" spans="20:22" ht="15.75" customHeight="1">
      <c r="T154" s="735"/>
      <c r="U154" s="735"/>
      <c r="V154" s="735"/>
    </row>
    <row r="155" spans="20:22" ht="15.75" customHeight="1">
      <c r="T155" s="735"/>
      <c r="U155" s="735"/>
      <c r="V155" s="735"/>
    </row>
    <row r="156" spans="20:22" ht="15.75" customHeight="1">
      <c r="T156" s="735"/>
      <c r="U156" s="735"/>
      <c r="V156" s="735"/>
    </row>
    <row r="157" spans="20:22" ht="15.75" customHeight="1">
      <c r="T157" s="735"/>
      <c r="U157" s="735"/>
      <c r="V157" s="735"/>
    </row>
    <row r="158" spans="20:22" ht="15.75" customHeight="1">
      <c r="T158" s="735"/>
      <c r="U158" s="735"/>
      <c r="V158" s="735"/>
    </row>
    <row r="159" spans="20:22" ht="15.75" customHeight="1">
      <c r="T159" s="735"/>
      <c r="U159" s="735"/>
      <c r="V159" s="735"/>
    </row>
    <row r="160" spans="20:22" ht="15.75" customHeight="1">
      <c r="T160" s="735"/>
      <c r="U160" s="735"/>
      <c r="V160" s="735"/>
    </row>
    <row r="161" spans="20:22" ht="15.75" customHeight="1">
      <c r="T161" s="735"/>
      <c r="U161" s="735"/>
      <c r="V161" s="735"/>
    </row>
    <row r="162" spans="20:22" ht="15.75" customHeight="1">
      <c r="T162" s="735"/>
      <c r="U162" s="735"/>
      <c r="V162" s="735"/>
    </row>
    <row r="163" spans="20:22" ht="15.75" customHeight="1">
      <c r="T163" s="735"/>
      <c r="U163" s="735"/>
      <c r="V163" s="735"/>
    </row>
    <row r="164" spans="20:22" ht="15.75" customHeight="1">
      <c r="T164" s="735"/>
      <c r="U164" s="735"/>
      <c r="V164" s="735"/>
    </row>
    <row r="165" spans="20:22" ht="15.75" customHeight="1">
      <c r="T165" s="735"/>
      <c r="U165" s="735"/>
      <c r="V165" s="735"/>
    </row>
    <row r="166" spans="20:22" ht="15.75" customHeight="1">
      <c r="T166" s="735"/>
      <c r="U166" s="735"/>
      <c r="V166" s="735"/>
    </row>
    <row r="167" spans="20:22" ht="15.75" customHeight="1">
      <c r="T167" s="735"/>
      <c r="U167" s="735"/>
      <c r="V167" s="735"/>
    </row>
    <row r="168" spans="20:22" ht="15.75" customHeight="1">
      <c r="T168" s="735"/>
      <c r="U168" s="735"/>
      <c r="V168" s="735"/>
    </row>
    <row r="169" spans="20:22" ht="15.75" customHeight="1">
      <c r="T169" s="735"/>
      <c r="U169" s="735"/>
      <c r="V169" s="735"/>
    </row>
    <row r="170" spans="20:22" ht="15.75" customHeight="1">
      <c r="T170" s="735"/>
      <c r="U170" s="735"/>
      <c r="V170" s="735"/>
    </row>
    <row r="171" spans="20:22" ht="15.75" customHeight="1">
      <c r="T171" s="735"/>
      <c r="U171" s="735"/>
      <c r="V171" s="735"/>
    </row>
    <row r="172" spans="20:22" ht="15.75" customHeight="1">
      <c r="T172" s="735"/>
      <c r="U172" s="735"/>
      <c r="V172" s="735"/>
    </row>
    <row r="173" spans="20:22" ht="15.75" customHeight="1">
      <c r="T173" s="735"/>
      <c r="U173" s="735"/>
      <c r="V173" s="735"/>
    </row>
    <row r="174" spans="20:22" ht="15.75" customHeight="1">
      <c r="T174" s="735"/>
      <c r="U174" s="735"/>
      <c r="V174" s="735"/>
    </row>
    <row r="175" spans="20:22" ht="15.75" customHeight="1">
      <c r="T175" s="735"/>
      <c r="U175" s="735"/>
      <c r="V175" s="735"/>
    </row>
    <row r="176" spans="20:22" ht="15.75" customHeight="1">
      <c r="T176" s="735"/>
      <c r="U176" s="735"/>
      <c r="V176" s="735"/>
    </row>
    <row r="177" spans="20:22" ht="15.75" customHeight="1">
      <c r="T177" s="735"/>
      <c r="U177" s="735"/>
      <c r="V177" s="735"/>
    </row>
    <row r="178" spans="20:22" ht="15.75" customHeight="1">
      <c r="T178" s="735"/>
      <c r="U178" s="735"/>
      <c r="V178" s="735"/>
    </row>
    <row r="179" spans="20:22" ht="15.75" customHeight="1">
      <c r="T179" s="735"/>
      <c r="U179" s="735"/>
      <c r="V179" s="735"/>
    </row>
    <row r="180" spans="20:22" ht="15.75" customHeight="1">
      <c r="T180" s="735"/>
      <c r="U180" s="735"/>
      <c r="V180" s="735"/>
    </row>
    <row r="181" spans="20:22" ht="15.75" customHeight="1">
      <c r="T181" s="735"/>
      <c r="U181" s="735"/>
      <c r="V181" s="735"/>
    </row>
    <row r="182" spans="20:22" ht="15.75" customHeight="1">
      <c r="T182" s="735"/>
      <c r="U182" s="735"/>
      <c r="V182" s="735"/>
    </row>
    <row r="183" spans="20:22" ht="15.75" customHeight="1">
      <c r="T183" s="735"/>
      <c r="U183" s="735"/>
      <c r="V183" s="735"/>
    </row>
    <row r="184" spans="20:22" ht="15.75" customHeight="1">
      <c r="T184" s="735"/>
      <c r="U184" s="735"/>
      <c r="V184" s="735"/>
    </row>
    <row r="185" spans="20:22" ht="15.75" customHeight="1">
      <c r="T185" s="735"/>
      <c r="U185" s="735"/>
      <c r="V185" s="735"/>
    </row>
    <row r="186" spans="20:22" ht="15.75" customHeight="1">
      <c r="T186" s="735"/>
      <c r="U186" s="735"/>
      <c r="V186" s="735"/>
    </row>
    <row r="187" spans="20:22" ht="15.75" customHeight="1">
      <c r="T187" s="735"/>
      <c r="U187" s="735"/>
      <c r="V187" s="735"/>
    </row>
    <row r="188" spans="20:22" ht="15.75" customHeight="1">
      <c r="T188" s="735"/>
      <c r="U188" s="735"/>
      <c r="V188" s="735"/>
    </row>
    <row r="189" spans="20:22" ht="15.75" customHeight="1">
      <c r="T189" s="735"/>
      <c r="U189" s="735"/>
      <c r="V189" s="735"/>
    </row>
    <row r="190" spans="20:22" ht="15.75" customHeight="1">
      <c r="T190" s="735"/>
      <c r="U190" s="735"/>
      <c r="V190" s="735"/>
    </row>
    <row r="191" spans="20:22" ht="15.75" customHeight="1">
      <c r="T191" s="735"/>
      <c r="U191" s="735"/>
      <c r="V191" s="735"/>
    </row>
    <row r="192" spans="20:22" ht="15.75" customHeight="1">
      <c r="T192" s="735"/>
      <c r="U192" s="735"/>
      <c r="V192" s="735"/>
    </row>
    <row r="193" spans="20:22" ht="15.75" customHeight="1">
      <c r="T193" s="735"/>
      <c r="U193" s="735"/>
      <c r="V193" s="735"/>
    </row>
    <row r="194" spans="20:22" ht="15.75" customHeight="1">
      <c r="T194" s="735"/>
      <c r="U194" s="735"/>
      <c r="V194" s="735"/>
    </row>
    <row r="195" spans="20:22" ht="15.75" customHeight="1">
      <c r="T195" s="735"/>
      <c r="U195" s="735"/>
      <c r="V195" s="735"/>
    </row>
    <row r="196" spans="20:22" ht="15.75" customHeight="1">
      <c r="T196" s="735"/>
      <c r="U196" s="735"/>
      <c r="V196" s="735"/>
    </row>
    <row r="197" spans="20:22" ht="15.75" customHeight="1">
      <c r="T197" s="735"/>
      <c r="U197" s="735"/>
      <c r="V197" s="735"/>
    </row>
    <row r="198" spans="20:22" ht="15.75" customHeight="1">
      <c r="T198" s="735"/>
      <c r="U198" s="735"/>
      <c r="V198" s="735"/>
    </row>
    <row r="199" spans="20:22" ht="15.75" customHeight="1">
      <c r="T199" s="735"/>
      <c r="U199" s="735"/>
      <c r="V199" s="735"/>
    </row>
    <row r="200" spans="20:22" ht="15.75" customHeight="1">
      <c r="T200" s="735"/>
      <c r="U200" s="735"/>
      <c r="V200" s="735"/>
    </row>
    <row r="201" spans="20:22" ht="15.75" customHeight="1">
      <c r="T201" s="735"/>
      <c r="U201" s="735"/>
      <c r="V201" s="735"/>
    </row>
    <row r="202" spans="20:22" ht="15.75" customHeight="1">
      <c r="T202" s="735"/>
      <c r="U202" s="735"/>
      <c r="V202" s="735"/>
    </row>
    <row r="203" spans="20:22" ht="15.75" customHeight="1">
      <c r="T203" s="735"/>
      <c r="U203" s="735"/>
      <c r="V203" s="735"/>
    </row>
    <row r="204" spans="20:22" ht="15.75" customHeight="1">
      <c r="T204" s="735"/>
      <c r="U204" s="735"/>
      <c r="V204" s="735"/>
    </row>
    <row r="205" spans="20:22" ht="15.75" customHeight="1">
      <c r="T205" s="735"/>
      <c r="U205" s="735"/>
      <c r="V205" s="735"/>
    </row>
    <row r="206" spans="20:22" ht="15.75" customHeight="1">
      <c r="T206" s="735"/>
      <c r="U206" s="735"/>
      <c r="V206" s="735"/>
    </row>
    <row r="207" spans="20:22" ht="15.75" customHeight="1">
      <c r="T207" s="735"/>
      <c r="U207" s="735"/>
      <c r="V207" s="735"/>
    </row>
    <row r="208" spans="20:22" ht="15.75" customHeight="1">
      <c r="T208" s="735"/>
      <c r="U208" s="735"/>
      <c r="V208" s="735"/>
    </row>
    <row r="209" spans="20:22" ht="15.75" customHeight="1">
      <c r="T209" s="735"/>
      <c r="U209" s="735"/>
      <c r="V209" s="735"/>
    </row>
    <row r="210" spans="20:22" ht="15.75" customHeight="1">
      <c r="T210" s="735"/>
      <c r="U210" s="735"/>
      <c r="V210" s="735"/>
    </row>
    <row r="211" spans="20:22" ht="15.75" customHeight="1">
      <c r="T211" s="735"/>
      <c r="U211" s="735"/>
      <c r="V211" s="735"/>
    </row>
    <row r="212" spans="20:22" ht="15.75" customHeight="1">
      <c r="T212" s="735"/>
      <c r="U212" s="735"/>
      <c r="V212" s="735"/>
    </row>
    <row r="213" spans="20:22" ht="15.75" customHeight="1">
      <c r="T213" s="735"/>
      <c r="U213" s="735"/>
      <c r="V213" s="735"/>
    </row>
    <row r="214" spans="20:22" ht="15.75" customHeight="1">
      <c r="T214" s="735"/>
      <c r="U214" s="735"/>
      <c r="V214" s="735"/>
    </row>
    <row r="215" spans="20:22" ht="15.75" customHeight="1">
      <c r="T215" s="735"/>
      <c r="U215" s="735"/>
      <c r="V215" s="735"/>
    </row>
    <row r="216" spans="20:22" ht="15.75" customHeight="1">
      <c r="T216" s="735"/>
      <c r="U216" s="735"/>
      <c r="V216" s="735"/>
    </row>
    <row r="217" spans="20:22" ht="15.75" customHeight="1">
      <c r="T217" s="735"/>
      <c r="U217" s="735"/>
      <c r="V217" s="735"/>
    </row>
    <row r="218" spans="20:22" ht="15.75" customHeight="1">
      <c r="T218" s="735"/>
      <c r="U218" s="735"/>
      <c r="V218" s="735"/>
    </row>
    <row r="219" spans="20:22" ht="15.75" customHeight="1">
      <c r="T219" s="735"/>
      <c r="U219" s="735"/>
      <c r="V219" s="735"/>
    </row>
    <row r="220" spans="20:22" ht="15.75" customHeight="1">
      <c r="T220" s="735"/>
      <c r="U220" s="735"/>
      <c r="V220" s="735"/>
    </row>
    <row r="221" spans="20:22" ht="15.75" customHeight="1">
      <c r="T221" s="735"/>
      <c r="U221" s="735"/>
      <c r="V221" s="735"/>
    </row>
    <row r="222" spans="20:22" ht="15.75" customHeight="1">
      <c r="T222" s="735"/>
      <c r="U222" s="735"/>
      <c r="V222" s="735"/>
    </row>
    <row r="223" spans="20:22" ht="15.75" customHeight="1">
      <c r="T223" s="735"/>
      <c r="U223" s="735"/>
      <c r="V223" s="735"/>
    </row>
    <row r="224" spans="20:22" ht="15.75" customHeight="1">
      <c r="T224" s="735"/>
      <c r="U224" s="735"/>
      <c r="V224" s="735"/>
    </row>
    <row r="225" spans="20:22" ht="15.75" customHeight="1">
      <c r="T225" s="735"/>
      <c r="U225" s="735"/>
      <c r="V225" s="735"/>
    </row>
    <row r="226" spans="20:22" ht="15.75" customHeight="1">
      <c r="T226" s="735"/>
      <c r="U226" s="735"/>
      <c r="V226" s="735"/>
    </row>
    <row r="227" spans="20:22" ht="15.75" customHeight="1">
      <c r="T227" s="735"/>
      <c r="U227" s="735"/>
      <c r="V227" s="735"/>
    </row>
    <row r="228" spans="20:22" ht="15.75" customHeight="1">
      <c r="T228" s="735"/>
      <c r="U228" s="735"/>
      <c r="V228" s="735"/>
    </row>
    <row r="229" spans="20:22" ht="15.75" customHeight="1">
      <c r="T229" s="735"/>
      <c r="U229" s="735"/>
      <c r="V229" s="735"/>
    </row>
    <row r="230" spans="20:22" ht="15.75" customHeight="1">
      <c r="T230" s="735"/>
      <c r="U230" s="735"/>
      <c r="V230" s="735"/>
    </row>
    <row r="231" spans="20:22" ht="15.75" customHeight="1">
      <c r="T231" s="735"/>
      <c r="U231" s="735"/>
      <c r="V231" s="735"/>
    </row>
    <row r="232" spans="20:22" ht="15.75" customHeight="1">
      <c r="T232" s="735"/>
      <c r="U232" s="735"/>
      <c r="V232" s="735"/>
    </row>
    <row r="233" spans="20:22" ht="15.75" customHeight="1">
      <c r="T233" s="735"/>
      <c r="U233" s="735"/>
      <c r="V233" s="735"/>
    </row>
    <row r="234" spans="20:22" ht="15.75" customHeight="1">
      <c r="T234" s="735"/>
      <c r="U234" s="735"/>
      <c r="V234" s="735"/>
    </row>
    <row r="235" spans="20:22" ht="15.75" customHeight="1">
      <c r="T235" s="735"/>
      <c r="U235" s="735"/>
      <c r="V235" s="735"/>
    </row>
    <row r="236" spans="20:22" ht="15.75" customHeight="1">
      <c r="T236" s="735"/>
      <c r="U236" s="735"/>
      <c r="V236" s="735"/>
    </row>
    <row r="237" spans="20:22" ht="15.75" customHeight="1">
      <c r="T237" s="735"/>
      <c r="U237" s="735"/>
      <c r="V237" s="735"/>
    </row>
    <row r="238" spans="20:22" ht="15.75" customHeight="1">
      <c r="T238" s="735"/>
      <c r="U238" s="735"/>
      <c r="V238" s="735"/>
    </row>
    <row r="239" spans="20:22" ht="15.75" customHeight="1">
      <c r="T239" s="735"/>
      <c r="U239" s="735"/>
      <c r="V239" s="735"/>
    </row>
    <row r="240" spans="20:22" ht="15.75" customHeight="1">
      <c r="T240" s="735"/>
      <c r="U240" s="735"/>
      <c r="V240" s="735"/>
    </row>
    <row r="241" spans="20:22" ht="15.75" customHeight="1">
      <c r="T241" s="735"/>
      <c r="U241" s="735"/>
      <c r="V241" s="735"/>
    </row>
    <row r="242" spans="20:22" ht="15.75" customHeight="1">
      <c r="T242" s="735"/>
      <c r="U242" s="735"/>
      <c r="V242" s="735"/>
    </row>
    <row r="243" spans="20:22" ht="15.75" customHeight="1">
      <c r="T243" s="735"/>
      <c r="U243" s="735"/>
      <c r="V243" s="735"/>
    </row>
    <row r="244" spans="20:22" ht="15.75" customHeight="1">
      <c r="T244" s="735"/>
      <c r="U244" s="735"/>
      <c r="V244" s="735"/>
    </row>
    <row r="245" spans="20:22" ht="15.75" customHeight="1">
      <c r="T245" s="735"/>
      <c r="U245" s="735"/>
      <c r="V245" s="735"/>
    </row>
    <row r="246" spans="20:22" ht="15.75" customHeight="1">
      <c r="T246" s="735"/>
      <c r="U246" s="735"/>
      <c r="V246" s="735"/>
    </row>
    <row r="247" spans="20:22" ht="15.75" customHeight="1">
      <c r="T247" s="735"/>
      <c r="U247" s="735"/>
      <c r="V247" s="735"/>
    </row>
    <row r="248" spans="20:22" ht="15.75" customHeight="1">
      <c r="T248" s="735"/>
      <c r="U248" s="735"/>
      <c r="V248" s="735"/>
    </row>
    <row r="249" spans="20:22" ht="15.75" customHeight="1">
      <c r="T249" s="735"/>
      <c r="U249" s="735"/>
      <c r="V249" s="735"/>
    </row>
    <row r="250" spans="20:22" ht="15.75" customHeight="1">
      <c r="T250" s="735"/>
      <c r="U250" s="735"/>
      <c r="V250" s="735"/>
    </row>
    <row r="251" spans="20:22" ht="15.75" customHeight="1">
      <c r="T251" s="735"/>
      <c r="U251" s="735"/>
      <c r="V251" s="735"/>
    </row>
    <row r="252" spans="20:22" ht="15.75" customHeight="1">
      <c r="T252" s="735"/>
      <c r="U252" s="735"/>
      <c r="V252" s="735"/>
    </row>
    <row r="253" spans="20:22" ht="15.75" customHeight="1">
      <c r="T253" s="735"/>
      <c r="U253" s="735"/>
      <c r="V253" s="735"/>
    </row>
    <row r="254" spans="20:22" ht="15.75" customHeight="1">
      <c r="T254" s="735"/>
      <c r="U254" s="735"/>
      <c r="V254" s="735"/>
    </row>
    <row r="255" spans="20:22" ht="15.75" customHeight="1">
      <c r="T255" s="735"/>
      <c r="U255" s="735"/>
      <c r="V255" s="735"/>
    </row>
    <row r="256" spans="20:22" ht="15.75" customHeight="1">
      <c r="T256" s="735"/>
      <c r="U256" s="735"/>
      <c r="V256" s="735"/>
    </row>
    <row r="257" spans="20:22" ht="15.75" customHeight="1">
      <c r="T257" s="735"/>
      <c r="U257" s="735"/>
      <c r="V257" s="735"/>
    </row>
    <row r="258" spans="20:22" ht="15.75" customHeight="1">
      <c r="T258" s="735"/>
      <c r="U258" s="735"/>
      <c r="V258" s="735"/>
    </row>
    <row r="259" spans="20:22" ht="15.75" customHeight="1">
      <c r="T259" s="735"/>
      <c r="U259" s="735"/>
      <c r="V259" s="735"/>
    </row>
    <row r="260" spans="20:22" ht="15.75" customHeight="1">
      <c r="T260" s="735"/>
      <c r="U260" s="735"/>
      <c r="V260" s="735"/>
    </row>
    <row r="261" spans="20:22" ht="15.75" customHeight="1">
      <c r="T261" s="735"/>
      <c r="U261" s="735"/>
      <c r="V261" s="735"/>
    </row>
    <row r="262" spans="20:22" ht="15.75" customHeight="1">
      <c r="T262" s="735"/>
      <c r="U262" s="735"/>
      <c r="V262" s="735"/>
    </row>
    <row r="263" spans="20:22" ht="15.75" customHeight="1">
      <c r="T263" s="735"/>
      <c r="U263" s="735"/>
      <c r="V263" s="735"/>
    </row>
    <row r="264" spans="20:22" ht="15.75" customHeight="1">
      <c r="T264" s="735"/>
      <c r="U264" s="735"/>
      <c r="V264" s="735"/>
    </row>
    <row r="265" spans="20:22" ht="15.75" customHeight="1">
      <c r="T265" s="735"/>
      <c r="U265" s="735"/>
      <c r="V265" s="735"/>
    </row>
    <row r="266" spans="20:22" ht="15.75" customHeight="1">
      <c r="T266" s="735"/>
      <c r="U266" s="735"/>
      <c r="V266" s="735"/>
    </row>
    <row r="267" spans="20:22" ht="15.75" customHeight="1">
      <c r="T267" s="735"/>
      <c r="U267" s="735"/>
      <c r="V267" s="735"/>
    </row>
    <row r="268" spans="20:22" ht="15.75" customHeight="1">
      <c r="T268" s="735"/>
      <c r="U268" s="735"/>
      <c r="V268" s="735"/>
    </row>
    <row r="269" spans="20:22" ht="15.75" customHeight="1">
      <c r="T269" s="735"/>
      <c r="U269" s="735"/>
      <c r="V269" s="735"/>
    </row>
    <row r="270" spans="20:22" ht="15.75" customHeight="1">
      <c r="T270" s="735"/>
      <c r="U270" s="735"/>
      <c r="V270" s="735"/>
    </row>
    <row r="271" spans="20:22" ht="15.75" customHeight="1">
      <c r="T271" s="735"/>
      <c r="U271" s="735"/>
      <c r="V271" s="735"/>
    </row>
    <row r="272" spans="20:22" ht="15.75" customHeight="1">
      <c r="T272" s="735"/>
      <c r="U272" s="735"/>
      <c r="V272" s="735"/>
    </row>
    <row r="273" spans="20:22" ht="15.75" customHeight="1">
      <c r="T273" s="735"/>
      <c r="U273" s="735"/>
      <c r="V273" s="735"/>
    </row>
    <row r="274" spans="20:22" ht="15.75" customHeight="1">
      <c r="T274" s="735"/>
      <c r="U274" s="735"/>
      <c r="V274" s="735"/>
    </row>
    <row r="275" spans="20:22" ht="15.75" customHeight="1">
      <c r="T275" s="735"/>
      <c r="U275" s="735"/>
      <c r="V275" s="735"/>
    </row>
    <row r="276" spans="20:22" ht="15.75" customHeight="1">
      <c r="T276" s="735"/>
      <c r="U276" s="735"/>
      <c r="V276" s="735"/>
    </row>
    <row r="277" spans="20:22" ht="15.75" customHeight="1">
      <c r="T277" s="735"/>
      <c r="U277" s="735"/>
      <c r="V277" s="735"/>
    </row>
    <row r="278" spans="20:22" ht="15.75" customHeight="1">
      <c r="T278" s="735"/>
      <c r="U278" s="735"/>
      <c r="V278" s="735"/>
    </row>
    <row r="279" spans="20:22" ht="15.75" customHeight="1">
      <c r="T279" s="735"/>
      <c r="U279" s="735"/>
      <c r="V279" s="735"/>
    </row>
    <row r="280" spans="20:22" ht="15.75" customHeight="1">
      <c r="T280" s="735"/>
      <c r="U280" s="735"/>
      <c r="V280" s="735"/>
    </row>
    <row r="281" spans="20:22" ht="15.75" customHeight="1">
      <c r="T281" s="735"/>
      <c r="U281" s="735"/>
      <c r="V281" s="735"/>
    </row>
    <row r="282" spans="20:22" ht="15.75" customHeight="1">
      <c r="T282" s="735"/>
      <c r="U282" s="735"/>
      <c r="V282" s="735"/>
    </row>
    <row r="283" spans="20:22" ht="15.75" customHeight="1">
      <c r="T283" s="735"/>
      <c r="U283" s="735"/>
      <c r="V283" s="735"/>
    </row>
    <row r="284" spans="20:22" ht="15.75" customHeight="1">
      <c r="T284" s="735"/>
      <c r="U284" s="735"/>
      <c r="V284" s="735"/>
    </row>
    <row r="285" spans="20:22" ht="15.75" customHeight="1">
      <c r="T285" s="735"/>
      <c r="U285" s="735"/>
      <c r="V285" s="735"/>
    </row>
    <row r="286" spans="20:22" ht="15.75" customHeight="1">
      <c r="T286" s="735"/>
      <c r="U286" s="735"/>
      <c r="V286" s="735"/>
    </row>
    <row r="287" spans="20:22" ht="15.75" customHeight="1">
      <c r="T287" s="735"/>
      <c r="U287" s="735"/>
      <c r="V287" s="735"/>
    </row>
    <row r="288" spans="20:22" ht="15.75" customHeight="1">
      <c r="T288" s="735"/>
      <c r="U288" s="735"/>
      <c r="V288" s="735"/>
    </row>
    <row r="289" spans="20:22" ht="15.75" customHeight="1">
      <c r="T289" s="735"/>
      <c r="U289" s="735"/>
      <c r="V289" s="735"/>
    </row>
    <row r="290" spans="20:22" ht="15.75" customHeight="1">
      <c r="T290" s="735"/>
      <c r="U290" s="735"/>
      <c r="V290" s="735"/>
    </row>
    <row r="291" spans="20:22" ht="15.75" customHeight="1">
      <c r="T291" s="735"/>
      <c r="U291" s="735"/>
      <c r="V291" s="735"/>
    </row>
    <row r="292" spans="20:22" ht="15.75" customHeight="1">
      <c r="T292" s="735"/>
      <c r="U292" s="735"/>
      <c r="V292" s="735"/>
    </row>
    <row r="293" spans="20:22" ht="15.75" customHeight="1">
      <c r="T293" s="735"/>
      <c r="U293" s="735"/>
      <c r="V293" s="735"/>
    </row>
    <row r="294" spans="20:22" ht="15.75" customHeight="1">
      <c r="T294" s="735"/>
      <c r="U294" s="735"/>
      <c r="V294" s="735"/>
    </row>
    <row r="295" spans="20:22" ht="15.75" customHeight="1">
      <c r="T295" s="735"/>
      <c r="U295" s="735"/>
      <c r="V295" s="735"/>
    </row>
    <row r="296" spans="20:22" ht="15.75" customHeight="1">
      <c r="T296" s="735"/>
      <c r="U296" s="735"/>
      <c r="V296" s="735"/>
    </row>
    <row r="297" spans="20:22" ht="15.75" customHeight="1">
      <c r="T297" s="735"/>
      <c r="U297" s="735"/>
      <c r="V297" s="735"/>
    </row>
    <row r="298" spans="20:22" ht="15.75" customHeight="1">
      <c r="T298" s="735"/>
      <c r="U298" s="735"/>
      <c r="V298" s="735"/>
    </row>
    <row r="299" spans="20:22" ht="15.75" customHeight="1">
      <c r="T299" s="735"/>
      <c r="U299" s="735"/>
      <c r="V299" s="735"/>
    </row>
    <row r="300" spans="20:22" ht="15.75" customHeight="1">
      <c r="T300" s="735"/>
      <c r="U300" s="735"/>
      <c r="V300" s="735"/>
    </row>
    <row r="301" spans="20:22" ht="15.75" customHeight="1">
      <c r="T301" s="735"/>
      <c r="U301" s="735"/>
      <c r="V301" s="735"/>
    </row>
    <row r="302" spans="20:22" ht="15.75" customHeight="1">
      <c r="T302" s="735"/>
      <c r="U302" s="735"/>
      <c r="V302" s="735"/>
    </row>
    <row r="303" spans="20:22" ht="15.75" customHeight="1">
      <c r="T303" s="735"/>
      <c r="U303" s="735"/>
      <c r="V303" s="735"/>
    </row>
    <row r="304" spans="20:22" ht="15.75" customHeight="1">
      <c r="T304" s="735"/>
      <c r="U304" s="735"/>
      <c r="V304" s="735"/>
    </row>
    <row r="305" spans="20:22" ht="15.75" customHeight="1">
      <c r="T305" s="735"/>
      <c r="U305" s="735"/>
      <c r="V305" s="735"/>
    </row>
    <row r="306" spans="20:22" ht="15.75" customHeight="1">
      <c r="T306" s="735"/>
      <c r="U306" s="735"/>
      <c r="V306" s="735"/>
    </row>
    <row r="307" spans="20:22" ht="15.75" customHeight="1">
      <c r="T307" s="735"/>
      <c r="U307" s="735"/>
      <c r="V307" s="735"/>
    </row>
    <row r="308" spans="20:22" ht="15.75" customHeight="1">
      <c r="T308" s="735"/>
      <c r="U308" s="735"/>
      <c r="V308" s="735"/>
    </row>
    <row r="309" spans="20:22" ht="15.75" customHeight="1">
      <c r="T309" s="735"/>
      <c r="U309" s="735"/>
      <c r="V309" s="735"/>
    </row>
    <row r="310" spans="20:22" ht="15.75" customHeight="1">
      <c r="T310" s="735"/>
      <c r="U310" s="735"/>
      <c r="V310" s="735"/>
    </row>
    <row r="311" spans="20:22" ht="15.75" customHeight="1">
      <c r="T311" s="735"/>
      <c r="U311" s="735"/>
      <c r="V311" s="735"/>
    </row>
    <row r="312" spans="20:22" ht="15.75" customHeight="1">
      <c r="T312" s="735"/>
      <c r="U312" s="735"/>
      <c r="V312" s="735"/>
    </row>
    <row r="313" spans="20:22" ht="15.75" customHeight="1">
      <c r="T313" s="735"/>
      <c r="U313" s="735"/>
      <c r="V313" s="735"/>
    </row>
    <row r="314" spans="20:22" ht="15.75" customHeight="1">
      <c r="T314" s="735"/>
      <c r="U314" s="735"/>
      <c r="V314" s="735"/>
    </row>
    <row r="315" spans="20:22" ht="15.75" customHeight="1">
      <c r="T315" s="735"/>
      <c r="U315" s="735"/>
      <c r="V315" s="735"/>
    </row>
    <row r="316" spans="20:22" ht="15.75" customHeight="1">
      <c r="T316" s="735"/>
      <c r="U316" s="735"/>
      <c r="V316" s="735"/>
    </row>
    <row r="317" spans="20:22" ht="15.75" customHeight="1">
      <c r="T317" s="735"/>
      <c r="U317" s="735"/>
      <c r="V317" s="735"/>
    </row>
    <row r="318" spans="20:22" ht="15.75" customHeight="1">
      <c r="T318" s="735"/>
      <c r="U318" s="735"/>
      <c r="V318" s="735"/>
    </row>
    <row r="319" spans="20:22" ht="15.75" customHeight="1">
      <c r="T319" s="735"/>
      <c r="U319" s="735"/>
      <c r="V319" s="735"/>
    </row>
    <row r="320" spans="20:22" ht="15.75" customHeight="1">
      <c r="T320" s="735"/>
      <c r="U320" s="735"/>
      <c r="V320" s="735"/>
    </row>
    <row r="321" spans="20:22" ht="15.75" customHeight="1">
      <c r="T321" s="735"/>
      <c r="U321" s="735"/>
      <c r="V321" s="735"/>
    </row>
    <row r="322" spans="20:22" ht="15.75" customHeight="1">
      <c r="T322" s="735"/>
      <c r="U322" s="735"/>
      <c r="V322" s="735"/>
    </row>
    <row r="323" spans="20:22" ht="15.75" customHeight="1">
      <c r="T323" s="735"/>
      <c r="U323" s="735"/>
      <c r="V323" s="735"/>
    </row>
    <row r="324" spans="20:22" ht="15.75" customHeight="1">
      <c r="T324" s="735"/>
      <c r="U324" s="735"/>
      <c r="V324" s="735"/>
    </row>
    <row r="325" spans="20:22" ht="15.75" customHeight="1">
      <c r="T325" s="735"/>
      <c r="U325" s="735"/>
      <c r="V325" s="735"/>
    </row>
    <row r="326" spans="20:22" ht="15.75" customHeight="1">
      <c r="T326" s="735"/>
      <c r="U326" s="735"/>
      <c r="V326" s="735"/>
    </row>
    <row r="327" spans="20:22" ht="15.75" customHeight="1">
      <c r="T327" s="735"/>
      <c r="U327" s="735"/>
      <c r="V327" s="735"/>
    </row>
    <row r="328" spans="20:22" ht="15.75" customHeight="1">
      <c r="T328" s="735"/>
      <c r="U328" s="735"/>
      <c r="V328" s="735"/>
    </row>
    <row r="329" spans="20:22" ht="15.75" customHeight="1">
      <c r="T329" s="735"/>
      <c r="U329" s="735"/>
      <c r="V329" s="735"/>
    </row>
    <row r="330" spans="20:22" ht="15.75" customHeight="1">
      <c r="T330" s="735"/>
      <c r="U330" s="735"/>
      <c r="V330" s="735"/>
    </row>
    <row r="331" spans="20:22" ht="15.75" customHeight="1">
      <c r="T331" s="735"/>
      <c r="U331" s="735"/>
      <c r="V331" s="735"/>
    </row>
    <row r="332" spans="20:22" ht="15.75" customHeight="1">
      <c r="T332" s="735"/>
      <c r="U332" s="735"/>
      <c r="V332" s="735"/>
    </row>
    <row r="333" spans="20:22" ht="15.75" customHeight="1">
      <c r="T333" s="735"/>
      <c r="U333" s="735"/>
      <c r="V333" s="735"/>
    </row>
    <row r="334" spans="20:22" ht="15.75" customHeight="1">
      <c r="T334" s="735"/>
      <c r="U334" s="735"/>
      <c r="V334" s="735"/>
    </row>
    <row r="335" spans="20:22" ht="15.75" customHeight="1">
      <c r="T335" s="735"/>
      <c r="U335" s="735"/>
      <c r="V335" s="735"/>
    </row>
    <row r="336" spans="20:22" ht="15.75" customHeight="1">
      <c r="T336" s="735"/>
      <c r="U336" s="735"/>
      <c r="V336" s="735"/>
    </row>
    <row r="337" spans="20:22" ht="15.75" customHeight="1">
      <c r="T337" s="735"/>
      <c r="U337" s="735"/>
      <c r="V337" s="735"/>
    </row>
    <row r="338" spans="20:22" ht="15.75" customHeight="1">
      <c r="T338" s="735"/>
      <c r="U338" s="735"/>
      <c r="V338" s="735"/>
    </row>
    <row r="339" spans="20:22" ht="15.75" customHeight="1">
      <c r="T339" s="735"/>
      <c r="U339" s="735"/>
      <c r="V339" s="735"/>
    </row>
    <row r="340" spans="20:22" ht="15.75" customHeight="1">
      <c r="T340" s="735"/>
      <c r="U340" s="735"/>
      <c r="V340" s="735"/>
    </row>
    <row r="341" spans="20:22" ht="15.75" customHeight="1">
      <c r="T341" s="735"/>
      <c r="U341" s="735"/>
      <c r="V341" s="735"/>
    </row>
    <row r="342" spans="20:22" ht="15.75" customHeight="1">
      <c r="T342" s="735"/>
      <c r="U342" s="735"/>
      <c r="V342" s="735"/>
    </row>
    <row r="343" spans="20:22" ht="15.75" customHeight="1">
      <c r="T343" s="735"/>
      <c r="U343" s="735"/>
      <c r="V343" s="735"/>
    </row>
    <row r="344" spans="20:22" ht="15.75" customHeight="1">
      <c r="T344" s="735"/>
      <c r="U344" s="735"/>
      <c r="V344" s="735"/>
    </row>
    <row r="345" spans="20:22" ht="15.75" customHeight="1">
      <c r="T345" s="735"/>
      <c r="U345" s="735"/>
      <c r="V345" s="735"/>
    </row>
    <row r="346" spans="20:22" ht="15.75" customHeight="1">
      <c r="T346" s="735"/>
      <c r="U346" s="735"/>
      <c r="V346" s="735"/>
    </row>
    <row r="347" spans="20:22" ht="15.75" customHeight="1">
      <c r="T347" s="735"/>
      <c r="U347" s="735"/>
      <c r="V347" s="735"/>
    </row>
    <row r="348" spans="20:22" ht="15.75" customHeight="1">
      <c r="T348" s="735"/>
      <c r="U348" s="735"/>
      <c r="V348" s="735"/>
    </row>
    <row r="349" spans="20:22" ht="15.75" customHeight="1">
      <c r="T349" s="735"/>
      <c r="U349" s="735"/>
      <c r="V349" s="735"/>
    </row>
    <row r="350" spans="20:22" ht="15.75" customHeight="1">
      <c r="T350" s="735"/>
      <c r="U350" s="735"/>
      <c r="V350" s="735"/>
    </row>
    <row r="351" spans="20:22" ht="15.75" customHeight="1">
      <c r="T351" s="735"/>
      <c r="U351" s="735"/>
      <c r="V351" s="735"/>
    </row>
    <row r="352" spans="20:22" ht="15.75" customHeight="1">
      <c r="T352" s="735"/>
      <c r="U352" s="735"/>
      <c r="V352" s="735"/>
    </row>
    <row r="353" spans="20:22" ht="15.75" customHeight="1">
      <c r="T353" s="735"/>
      <c r="U353" s="735"/>
      <c r="V353" s="735"/>
    </row>
    <row r="354" spans="20:22" ht="15.75" customHeight="1">
      <c r="T354" s="735"/>
      <c r="U354" s="735"/>
      <c r="V354" s="735"/>
    </row>
    <row r="355" spans="20:22" ht="15.75" customHeight="1">
      <c r="T355" s="735"/>
      <c r="U355" s="735"/>
      <c r="V355" s="735"/>
    </row>
    <row r="356" spans="20:22" ht="15.75" customHeight="1">
      <c r="T356" s="735"/>
      <c r="U356" s="735"/>
      <c r="V356" s="735"/>
    </row>
    <row r="357" spans="20:22" ht="15.75" customHeight="1">
      <c r="T357" s="735"/>
      <c r="U357" s="735"/>
      <c r="V357" s="735"/>
    </row>
    <row r="358" spans="20:22" ht="15.75" customHeight="1">
      <c r="T358" s="735"/>
      <c r="U358" s="735"/>
      <c r="V358" s="735"/>
    </row>
    <row r="359" spans="20:22" ht="15.75" customHeight="1">
      <c r="T359" s="735"/>
      <c r="U359" s="735"/>
      <c r="V359" s="735"/>
    </row>
    <row r="360" spans="20:22" ht="15.75" customHeight="1">
      <c r="T360" s="735"/>
      <c r="U360" s="735"/>
      <c r="V360" s="735"/>
    </row>
    <row r="361" spans="20:22" ht="15.75" customHeight="1">
      <c r="T361" s="735"/>
      <c r="U361" s="735"/>
      <c r="V361" s="735"/>
    </row>
    <row r="362" spans="20:22" ht="15.75" customHeight="1">
      <c r="T362" s="735"/>
      <c r="U362" s="735"/>
      <c r="V362" s="735"/>
    </row>
    <row r="363" spans="20:22" ht="15.75" customHeight="1">
      <c r="T363" s="735"/>
      <c r="U363" s="735"/>
      <c r="V363" s="735"/>
    </row>
    <row r="364" spans="20:22" ht="15.75" customHeight="1">
      <c r="T364" s="735"/>
      <c r="U364" s="735"/>
      <c r="V364" s="735"/>
    </row>
    <row r="365" spans="20:22" ht="15.75" customHeight="1">
      <c r="T365" s="735"/>
      <c r="U365" s="735"/>
      <c r="V365" s="735"/>
    </row>
    <row r="366" spans="20:22" ht="15.75" customHeight="1">
      <c r="T366" s="735"/>
      <c r="U366" s="735"/>
      <c r="V366" s="735"/>
    </row>
    <row r="367" spans="20:22" ht="15.75" customHeight="1">
      <c r="T367" s="735"/>
      <c r="U367" s="735"/>
      <c r="V367" s="735"/>
    </row>
    <row r="368" spans="20:22" ht="15.75" customHeight="1">
      <c r="T368" s="735"/>
      <c r="U368" s="735"/>
      <c r="V368" s="735"/>
    </row>
    <row r="369" spans="20:22" ht="15.75" customHeight="1">
      <c r="T369" s="735"/>
      <c r="U369" s="735"/>
      <c r="V369" s="735"/>
    </row>
    <row r="370" spans="20:22" ht="15.75" customHeight="1">
      <c r="T370" s="735"/>
      <c r="U370" s="735"/>
      <c r="V370" s="735"/>
    </row>
    <row r="371" spans="20:22" ht="15.75" customHeight="1">
      <c r="T371" s="735"/>
      <c r="U371" s="735"/>
      <c r="V371" s="735"/>
    </row>
    <row r="372" spans="20:22" ht="15.75" customHeight="1">
      <c r="T372" s="735"/>
      <c r="U372" s="735"/>
      <c r="V372" s="735"/>
    </row>
    <row r="373" spans="20:22" ht="15.75" customHeight="1">
      <c r="T373" s="735"/>
      <c r="U373" s="735"/>
      <c r="V373" s="735"/>
    </row>
    <row r="374" spans="20:22" ht="15.75" customHeight="1">
      <c r="T374" s="735"/>
      <c r="U374" s="735"/>
      <c r="V374" s="735"/>
    </row>
    <row r="375" spans="20:22" ht="15.75" customHeight="1">
      <c r="T375" s="735"/>
      <c r="U375" s="735"/>
      <c r="V375" s="735"/>
    </row>
    <row r="376" spans="20:22" ht="15.75" customHeight="1">
      <c r="T376" s="735"/>
      <c r="U376" s="735"/>
      <c r="V376" s="735"/>
    </row>
    <row r="377" spans="20:22" ht="15.75" customHeight="1">
      <c r="T377" s="735"/>
      <c r="U377" s="735"/>
      <c r="V377" s="735"/>
    </row>
    <row r="378" spans="20:22" ht="15.75" customHeight="1">
      <c r="T378" s="735"/>
      <c r="U378" s="735"/>
      <c r="V378" s="735"/>
    </row>
    <row r="379" spans="20:22" ht="15.75" customHeight="1">
      <c r="T379" s="735"/>
      <c r="U379" s="735"/>
      <c r="V379" s="735"/>
    </row>
    <row r="380" spans="20:22" ht="15.75" customHeight="1">
      <c r="T380" s="735"/>
      <c r="U380" s="735"/>
      <c r="V380" s="735"/>
    </row>
    <row r="381" spans="20:22" ht="15.75" customHeight="1">
      <c r="T381" s="735"/>
      <c r="U381" s="735"/>
      <c r="V381" s="735"/>
    </row>
    <row r="382" spans="20:22" ht="15.75" customHeight="1">
      <c r="T382" s="735"/>
      <c r="U382" s="735"/>
      <c r="V382" s="735"/>
    </row>
    <row r="383" spans="20:22" ht="15.75" customHeight="1">
      <c r="T383" s="735"/>
      <c r="U383" s="735"/>
      <c r="V383" s="735"/>
    </row>
    <row r="384" spans="20:22" ht="15.75" customHeight="1">
      <c r="T384" s="735"/>
      <c r="U384" s="735"/>
      <c r="V384" s="735"/>
    </row>
    <row r="385" spans="20:22" ht="15.75" customHeight="1">
      <c r="T385" s="735"/>
      <c r="U385" s="735"/>
      <c r="V385" s="735"/>
    </row>
    <row r="386" spans="20:22" ht="15.75" customHeight="1">
      <c r="T386" s="735"/>
      <c r="U386" s="735"/>
      <c r="V386" s="735"/>
    </row>
    <row r="387" spans="20:22" ht="15.75" customHeight="1">
      <c r="T387" s="735"/>
      <c r="U387" s="735"/>
      <c r="V387" s="735"/>
    </row>
    <row r="388" spans="20:22" ht="15.75" customHeight="1">
      <c r="T388" s="735"/>
      <c r="U388" s="735"/>
      <c r="V388" s="735"/>
    </row>
    <row r="389" spans="20:22" ht="15.75" customHeight="1">
      <c r="T389" s="735"/>
      <c r="U389" s="735"/>
      <c r="V389" s="735"/>
    </row>
    <row r="390" spans="20:22" ht="15.75" customHeight="1">
      <c r="T390" s="735"/>
      <c r="U390" s="735"/>
      <c r="V390" s="735"/>
    </row>
    <row r="391" spans="20:22" ht="15.75" customHeight="1">
      <c r="T391" s="735"/>
      <c r="U391" s="735"/>
      <c r="V391" s="735"/>
    </row>
    <row r="392" spans="20:22" ht="15.75" customHeight="1">
      <c r="T392" s="735"/>
      <c r="U392" s="735"/>
      <c r="V392" s="735"/>
    </row>
    <row r="393" spans="20:22" ht="15.75" customHeight="1">
      <c r="T393" s="735"/>
      <c r="U393" s="735"/>
      <c r="V393" s="735"/>
    </row>
    <row r="394" spans="20:22" ht="15.75" customHeight="1">
      <c r="T394" s="735"/>
      <c r="U394" s="735"/>
      <c r="V394" s="735"/>
    </row>
    <row r="395" spans="20:22" ht="15.75" customHeight="1">
      <c r="T395" s="735"/>
      <c r="U395" s="735"/>
      <c r="V395" s="735"/>
    </row>
    <row r="396" spans="20:22" ht="15.75" customHeight="1">
      <c r="T396" s="735"/>
      <c r="U396" s="735"/>
      <c r="V396" s="735"/>
    </row>
    <row r="397" spans="20:22" ht="15.75" customHeight="1">
      <c r="T397" s="735"/>
      <c r="U397" s="735"/>
      <c r="V397" s="735"/>
    </row>
    <row r="398" spans="20:22" ht="15.75" customHeight="1">
      <c r="T398" s="735"/>
      <c r="U398" s="735"/>
      <c r="V398" s="735"/>
    </row>
    <row r="399" spans="20:22" ht="15.75" customHeight="1">
      <c r="T399" s="735"/>
      <c r="U399" s="735"/>
      <c r="V399" s="735"/>
    </row>
    <row r="400" spans="20:22" ht="15.75" customHeight="1">
      <c r="T400" s="735"/>
      <c r="U400" s="735"/>
      <c r="V400" s="735"/>
    </row>
    <row r="401" spans="20:22" ht="15.75" customHeight="1">
      <c r="T401" s="735"/>
      <c r="U401" s="735"/>
      <c r="V401" s="735"/>
    </row>
    <row r="402" spans="20:22" ht="15.75" customHeight="1">
      <c r="T402" s="735"/>
      <c r="U402" s="735"/>
      <c r="V402" s="735"/>
    </row>
    <row r="403" spans="20:22" ht="15.75" customHeight="1">
      <c r="T403" s="735"/>
      <c r="U403" s="735"/>
      <c r="V403" s="735"/>
    </row>
    <row r="404" spans="20:22" ht="15.75" customHeight="1">
      <c r="T404" s="735"/>
      <c r="U404" s="735"/>
      <c r="V404" s="735"/>
    </row>
    <row r="405" spans="20:22" ht="15.75" customHeight="1">
      <c r="T405" s="735"/>
      <c r="U405" s="735"/>
      <c r="V405" s="735"/>
    </row>
    <row r="406" spans="20:22" ht="15.75" customHeight="1">
      <c r="T406" s="735"/>
      <c r="U406" s="735"/>
      <c r="V406" s="735"/>
    </row>
    <row r="407" spans="20:22" ht="15.75" customHeight="1">
      <c r="T407" s="735"/>
      <c r="U407" s="735"/>
      <c r="V407" s="735"/>
    </row>
    <row r="408" spans="20:22" ht="15.75" customHeight="1">
      <c r="T408" s="735"/>
      <c r="U408" s="735"/>
      <c r="V408" s="735"/>
    </row>
    <row r="409" spans="20:22" ht="15.75" customHeight="1">
      <c r="T409" s="735"/>
      <c r="U409" s="735"/>
      <c r="V409" s="735"/>
    </row>
    <row r="410" spans="20:22" ht="15.75" customHeight="1">
      <c r="T410" s="735"/>
      <c r="U410" s="735"/>
      <c r="V410" s="735"/>
    </row>
    <row r="411" spans="20:22" ht="15.75" customHeight="1">
      <c r="T411" s="735"/>
      <c r="U411" s="735"/>
      <c r="V411" s="735"/>
    </row>
    <row r="412" spans="20:22" ht="15.75" customHeight="1">
      <c r="T412" s="735"/>
      <c r="U412" s="735"/>
      <c r="V412" s="735"/>
    </row>
    <row r="413" spans="20:22" ht="15.75" customHeight="1">
      <c r="T413" s="735"/>
      <c r="U413" s="735"/>
      <c r="V413" s="735"/>
    </row>
    <row r="414" spans="20:22" ht="15.75" customHeight="1">
      <c r="T414" s="735"/>
      <c r="U414" s="735"/>
      <c r="V414" s="735"/>
    </row>
    <row r="415" spans="20:22" ht="15.75" customHeight="1">
      <c r="T415" s="735"/>
      <c r="U415" s="735"/>
      <c r="V415" s="735"/>
    </row>
    <row r="416" spans="20:22" ht="15.75" customHeight="1">
      <c r="T416" s="735"/>
      <c r="U416" s="735"/>
      <c r="V416" s="735"/>
    </row>
    <row r="417" spans="20:22" ht="15.75" customHeight="1">
      <c r="T417" s="735"/>
      <c r="U417" s="735"/>
      <c r="V417" s="735"/>
    </row>
    <row r="418" spans="20:22" ht="15.75" customHeight="1">
      <c r="T418" s="735"/>
      <c r="U418" s="735"/>
      <c r="V418" s="735"/>
    </row>
    <row r="419" spans="20:22" ht="15.75" customHeight="1">
      <c r="T419" s="735"/>
      <c r="U419" s="735"/>
      <c r="V419" s="735"/>
    </row>
    <row r="420" spans="20:22" ht="15.75" customHeight="1">
      <c r="T420" s="735"/>
      <c r="U420" s="735"/>
      <c r="V420" s="735"/>
    </row>
    <row r="421" spans="20:22" ht="15.75" customHeight="1">
      <c r="T421" s="735"/>
      <c r="U421" s="735"/>
      <c r="V421" s="735"/>
    </row>
    <row r="422" spans="20:22" ht="15.75" customHeight="1">
      <c r="T422" s="735"/>
      <c r="U422" s="735"/>
      <c r="V422" s="735"/>
    </row>
    <row r="423" spans="20:22" ht="15.75" customHeight="1">
      <c r="T423" s="735"/>
      <c r="U423" s="735"/>
      <c r="V423" s="735"/>
    </row>
    <row r="424" spans="20:22" ht="15.75" customHeight="1">
      <c r="T424" s="735"/>
      <c r="U424" s="735"/>
      <c r="V424" s="735"/>
    </row>
    <row r="425" spans="20:22" ht="15.75" customHeight="1">
      <c r="T425" s="735"/>
      <c r="U425" s="735"/>
      <c r="V425" s="735"/>
    </row>
    <row r="426" spans="20:22" ht="15.75" customHeight="1">
      <c r="T426" s="735"/>
      <c r="U426" s="735"/>
      <c r="V426" s="735"/>
    </row>
    <row r="427" spans="20:22" ht="15.75" customHeight="1">
      <c r="T427" s="735"/>
      <c r="U427" s="735"/>
      <c r="V427" s="735"/>
    </row>
    <row r="428" spans="20:22" ht="15.75" customHeight="1">
      <c r="T428" s="735"/>
      <c r="U428" s="735"/>
      <c r="V428" s="735"/>
    </row>
    <row r="429" spans="20:22" ht="15.75" customHeight="1">
      <c r="T429" s="735"/>
      <c r="U429" s="735"/>
      <c r="V429" s="735"/>
    </row>
    <row r="430" spans="20:22" ht="15.75" customHeight="1">
      <c r="T430" s="735"/>
      <c r="U430" s="735"/>
      <c r="V430" s="735"/>
    </row>
    <row r="431" spans="20:22" ht="15.75" customHeight="1">
      <c r="T431" s="735"/>
      <c r="U431" s="735"/>
      <c r="V431" s="735"/>
    </row>
    <row r="432" spans="20:22" ht="15.75" customHeight="1">
      <c r="T432" s="735"/>
      <c r="U432" s="735"/>
      <c r="V432" s="735"/>
    </row>
    <row r="433" spans="20:22" ht="15.75" customHeight="1">
      <c r="T433" s="735"/>
      <c r="U433" s="735"/>
      <c r="V433" s="735"/>
    </row>
    <row r="434" spans="20:22" ht="15.75" customHeight="1">
      <c r="T434" s="735"/>
      <c r="U434" s="735"/>
      <c r="V434" s="735"/>
    </row>
    <row r="435" spans="20:22" ht="15.75" customHeight="1">
      <c r="T435" s="735"/>
      <c r="U435" s="735"/>
      <c r="V435" s="735"/>
    </row>
    <row r="436" spans="20:22" ht="15.75" customHeight="1">
      <c r="T436" s="735"/>
      <c r="U436" s="735"/>
      <c r="V436" s="735"/>
    </row>
    <row r="437" spans="20:22" ht="15.75" customHeight="1">
      <c r="T437" s="735"/>
      <c r="U437" s="735"/>
      <c r="V437" s="735"/>
    </row>
    <row r="438" spans="20:22" ht="15.75" customHeight="1">
      <c r="T438" s="735"/>
      <c r="U438" s="735"/>
      <c r="V438" s="735"/>
    </row>
    <row r="439" spans="20:22" ht="15.75" customHeight="1">
      <c r="T439" s="735"/>
      <c r="U439" s="735"/>
      <c r="V439" s="735"/>
    </row>
    <row r="440" spans="20:22" ht="15.75" customHeight="1">
      <c r="T440" s="735"/>
      <c r="U440" s="735"/>
      <c r="V440" s="735"/>
    </row>
    <row r="441" spans="20:22" ht="15.75" customHeight="1">
      <c r="T441" s="735"/>
      <c r="U441" s="735"/>
      <c r="V441" s="735"/>
    </row>
    <row r="442" spans="20:22" ht="15.75" customHeight="1">
      <c r="T442" s="735"/>
      <c r="U442" s="735"/>
      <c r="V442" s="735"/>
    </row>
    <row r="443" spans="20:22" ht="15.75" customHeight="1">
      <c r="T443" s="735"/>
      <c r="U443" s="735"/>
      <c r="V443" s="735"/>
    </row>
    <row r="444" spans="20:22" ht="15.75" customHeight="1">
      <c r="T444" s="735"/>
      <c r="U444" s="735"/>
      <c r="V444" s="735"/>
    </row>
    <row r="445" spans="20:22" ht="15.75" customHeight="1">
      <c r="T445" s="735"/>
      <c r="U445" s="735"/>
      <c r="V445" s="735"/>
    </row>
    <row r="446" spans="20:22" ht="15.75" customHeight="1">
      <c r="T446" s="735"/>
      <c r="U446" s="735"/>
      <c r="V446" s="735"/>
    </row>
    <row r="447" spans="20:22" ht="15.75" customHeight="1">
      <c r="T447" s="735"/>
      <c r="U447" s="735"/>
      <c r="V447" s="735"/>
    </row>
    <row r="448" spans="20:22" ht="15.75" customHeight="1">
      <c r="T448" s="735"/>
      <c r="U448" s="735"/>
      <c r="V448" s="735"/>
    </row>
    <row r="449" spans="20:22" ht="15.75" customHeight="1">
      <c r="T449" s="735"/>
      <c r="U449" s="735"/>
      <c r="V449" s="735"/>
    </row>
    <row r="450" spans="20:22" ht="15.75" customHeight="1">
      <c r="T450" s="735"/>
      <c r="U450" s="735"/>
      <c r="V450" s="735"/>
    </row>
    <row r="451" spans="20:22" ht="15.75" customHeight="1">
      <c r="T451" s="735"/>
      <c r="U451" s="735"/>
      <c r="V451" s="735"/>
    </row>
    <row r="452" spans="20:22" ht="15.75" customHeight="1">
      <c r="T452" s="735"/>
      <c r="U452" s="735"/>
      <c r="V452" s="735"/>
    </row>
    <row r="453" spans="20:22" ht="15.75" customHeight="1">
      <c r="T453" s="735"/>
      <c r="U453" s="735"/>
      <c r="V453" s="735"/>
    </row>
    <row r="454" spans="20:22" ht="15.75" customHeight="1">
      <c r="T454" s="735"/>
      <c r="U454" s="735"/>
      <c r="V454" s="735"/>
    </row>
    <row r="455" spans="20:22" ht="15.75" customHeight="1">
      <c r="T455" s="735"/>
      <c r="U455" s="735"/>
      <c r="V455" s="735"/>
    </row>
    <row r="456" spans="20:22" ht="15.75" customHeight="1">
      <c r="T456" s="735"/>
      <c r="U456" s="735"/>
      <c r="V456" s="735"/>
    </row>
    <row r="457" spans="20:22" ht="15.75" customHeight="1">
      <c r="T457" s="735"/>
      <c r="U457" s="735"/>
      <c r="V457" s="735"/>
    </row>
    <row r="458" spans="20:22" ht="15.75" customHeight="1">
      <c r="T458" s="735"/>
      <c r="U458" s="735"/>
      <c r="V458" s="735"/>
    </row>
    <row r="459" spans="20:22" ht="15.75" customHeight="1">
      <c r="T459" s="735"/>
      <c r="U459" s="735"/>
      <c r="V459" s="735"/>
    </row>
    <row r="460" spans="20:22" ht="15.75" customHeight="1">
      <c r="T460" s="735"/>
      <c r="U460" s="735"/>
      <c r="V460" s="735"/>
    </row>
    <row r="461" spans="20:22" ht="15.75" customHeight="1">
      <c r="T461" s="735"/>
      <c r="U461" s="735"/>
      <c r="V461" s="735"/>
    </row>
    <row r="462" spans="20:22" ht="15.75" customHeight="1">
      <c r="T462" s="735"/>
      <c r="U462" s="735"/>
      <c r="V462" s="735"/>
    </row>
    <row r="463" spans="20:22" ht="15.75" customHeight="1">
      <c r="T463" s="735"/>
      <c r="U463" s="735"/>
      <c r="V463" s="735"/>
    </row>
    <row r="464" spans="20:22" ht="15.75" customHeight="1">
      <c r="T464" s="735"/>
      <c r="U464" s="735"/>
      <c r="V464" s="735"/>
    </row>
    <row r="465" spans="20:22" ht="15.75" customHeight="1">
      <c r="T465" s="735"/>
      <c r="U465" s="735"/>
      <c r="V465" s="735"/>
    </row>
    <row r="466" spans="20:22" ht="15.75" customHeight="1">
      <c r="T466" s="735"/>
      <c r="U466" s="735"/>
      <c r="V466" s="735"/>
    </row>
    <row r="467" spans="20:22" ht="15.75" customHeight="1">
      <c r="T467" s="735"/>
      <c r="U467" s="735"/>
      <c r="V467" s="735"/>
    </row>
    <row r="468" spans="20:22" ht="15.75" customHeight="1">
      <c r="T468" s="735"/>
      <c r="U468" s="735"/>
      <c r="V468" s="735"/>
    </row>
    <row r="469" spans="20:22" ht="15.75" customHeight="1">
      <c r="T469" s="735"/>
      <c r="U469" s="735"/>
      <c r="V469" s="735"/>
    </row>
    <row r="470" spans="20:22" ht="15.75" customHeight="1">
      <c r="T470" s="735"/>
      <c r="U470" s="735"/>
      <c r="V470" s="735"/>
    </row>
    <row r="471" spans="20:22" ht="15.75" customHeight="1">
      <c r="T471" s="735"/>
      <c r="U471" s="735"/>
      <c r="V471" s="735"/>
    </row>
    <row r="472" spans="20:22" ht="15.75" customHeight="1">
      <c r="T472" s="735"/>
      <c r="U472" s="735"/>
      <c r="V472" s="735"/>
    </row>
    <row r="473" spans="20:22" ht="15.75" customHeight="1">
      <c r="T473" s="735"/>
      <c r="U473" s="735"/>
      <c r="V473" s="735"/>
    </row>
    <row r="474" spans="20:22" ht="15.75" customHeight="1">
      <c r="T474" s="735"/>
      <c r="U474" s="735"/>
      <c r="V474" s="735"/>
    </row>
    <row r="475" spans="20:22" ht="15.75" customHeight="1">
      <c r="T475" s="735"/>
      <c r="U475" s="735"/>
      <c r="V475" s="735"/>
    </row>
    <row r="476" spans="20:22" ht="15.75" customHeight="1">
      <c r="T476" s="735"/>
      <c r="U476" s="735"/>
      <c r="V476" s="735"/>
    </row>
    <row r="477" spans="20:22" ht="15.75" customHeight="1">
      <c r="T477" s="735"/>
      <c r="U477" s="735"/>
      <c r="V477" s="735"/>
    </row>
    <row r="478" spans="20:22" ht="15.75" customHeight="1">
      <c r="T478" s="735"/>
      <c r="U478" s="735"/>
      <c r="V478" s="735"/>
    </row>
    <row r="479" spans="20:22" ht="15.75" customHeight="1">
      <c r="T479" s="735"/>
      <c r="U479" s="735"/>
      <c r="V479" s="735"/>
    </row>
    <row r="480" spans="20:22" ht="15.75" customHeight="1">
      <c r="T480" s="735"/>
      <c r="U480" s="735"/>
      <c r="V480" s="735"/>
    </row>
    <row r="481" spans="20:22" ht="15.75" customHeight="1">
      <c r="T481" s="735"/>
      <c r="U481" s="735"/>
      <c r="V481" s="735"/>
    </row>
    <row r="482" spans="20:22" ht="15.75" customHeight="1">
      <c r="T482" s="735"/>
      <c r="U482" s="735"/>
      <c r="V482" s="735"/>
    </row>
    <row r="483" spans="20:22" ht="15.75" customHeight="1">
      <c r="T483" s="735"/>
      <c r="U483" s="735"/>
      <c r="V483" s="735"/>
    </row>
    <row r="484" spans="20:22" ht="15.75" customHeight="1">
      <c r="T484" s="735"/>
      <c r="U484" s="735"/>
      <c r="V484" s="735"/>
    </row>
    <row r="485" spans="20:22" ht="15.75" customHeight="1">
      <c r="T485" s="735"/>
      <c r="U485" s="735"/>
      <c r="V485" s="735"/>
    </row>
    <row r="486" spans="20:22" ht="15.75" customHeight="1">
      <c r="T486" s="735"/>
      <c r="U486" s="735"/>
      <c r="V486" s="735"/>
    </row>
    <row r="487" spans="20:22" ht="15.75" customHeight="1">
      <c r="T487" s="735"/>
      <c r="U487" s="735"/>
      <c r="V487" s="735"/>
    </row>
    <row r="488" spans="20:22" ht="15.75" customHeight="1">
      <c r="T488" s="735"/>
      <c r="U488" s="735"/>
      <c r="V488" s="735"/>
    </row>
    <row r="489" spans="20:22" ht="15.75" customHeight="1">
      <c r="T489" s="735"/>
      <c r="U489" s="735"/>
      <c r="V489" s="735"/>
    </row>
    <row r="490" spans="20:22" ht="15.75" customHeight="1">
      <c r="T490" s="735"/>
      <c r="U490" s="735"/>
      <c r="V490" s="735"/>
    </row>
    <row r="491" spans="20:22" ht="15.75" customHeight="1">
      <c r="T491" s="735"/>
      <c r="U491" s="735"/>
      <c r="V491" s="735"/>
    </row>
    <row r="492" spans="20:22" ht="15.75" customHeight="1">
      <c r="T492" s="735"/>
      <c r="U492" s="735"/>
      <c r="V492" s="735"/>
    </row>
    <row r="493" spans="20:22" ht="15.75" customHeight="1">
      <c r="T493" s="735"/>
      <c r="U493" s="735"/>
      <c r="V493" s="735"/>
    </row>
    <row r="494" spans="20:22" ht="15.75" customHeight="1">
      <c r="T494" s="735"/>
      <c r="U494" s="735"/>
      <c r="V494" s="735"/>
    </row>
    <row r="495" spans="20:22" ht="15.75" customHeight="1">
      <c r="T495" s="735"/>
      <c r="U495" s="735"/>
      <c r="V495" s="735"/>
    </row>
    <row r="496" spans="20:22" ht="15.75" customHeight="1">
      <c r="T496" s="735"/>
      <c r="U496" s="735"/>
      <c r="V496" s="735"/>
    </row>
    <row r="497" spans="20:22" ht="15.75" customHeight="1">
      <c r="T497" s="735"/>
      <c r="U497" s="735"/>
      <c r="V497" s="735"/>
    </row>
    <row r="498" spans="20:22" ht="15.75" customHeight="1">
      <c r="T498" s="735"/>
      <c r="U498" s="735"/>
      <c r="V498" s="735"/>
    </row>
    <row r="499" spans="20:22" ht="15.75" customHeight="1">
      <c r="T499" s="735"/>
      <c r="U499" s="735"/>
      <c r="V499" s="735"/>
    </row>
    <row r="500" spans="20:22" ht="15.75" customHeight="1">
      <c r="T500" s="735"/>
      <c r="U500" s="735"/>
      <c r="V500" s="735"/>
    </row>
    <row r="501" spans="20:22" ht="15.75" customHeight="1">
      <c r="T501" s="735"/>
      <c r="U501" s="735"/>
      <c r="V501" s="735"/>
    </row>
    <row r="502" spans="20:22" ht="15.75" customHeight="1">
      <c r="T502" s="735"/>
      <c r="U502" s="735"/>
      <c r="V502" s="735"/>
    </row>
    <row r="503" spans="20:22" ht="15.75" customHeight="1">
      <c r="T503" s="735"/>
      <c r="U503" s="735"/>
      <c r="V503" s="735"/>
    </row>
    <row r="504" spans="20:22" ht="15.75" customHeight="1">
      <c r="T504" s="735"/>
      <c r="U504" s="735"/>
      <c r="V504" s="735"/>
    </row>
    <row r="505" spans="20:22" ht="15.75" customHeight="1">
      <c r="T505" s="735"/>
      <c r="U505" s="735"/>
      <c r="V505" s="735"/>
    </row>
    <row r="506" spans="20:22" ht="15.75" customHeight="1">
      <c r="T506" s="735"/>
      <c r="U506" s="735"/>
      <c r="V506" s="735"/>
    </row>
    <row r="507" spans="20:22" ht="15.75" customHeight="1">
      <c r="T507" s="735"/>
      <c r="U507" s="735"/>
      <c r="V507" s="735"/>
    </row>
    <row r="508" spans="20:22" ht="15.75" customHeight="1">
      <c r="T508" s="735"/>
      <c r="U508" s="735"/>
      <c r="V508" s="735"/>
    </row>
    <row r="509" spans="20:22" ht="15.75" customHeight="1">
      <c r="T509" s="735"/>
      <c r="U509" s="735"/>
      <c r="V509" s="735"/>
    </row>
    <row r="510" spans="20:22" ht="15.75" customHeight="1">
      <c r="T510" s="735"/>
      <c r="U510" s="735"/>
      <c r="V510" s="735"/>
    </row>
    <row r="511" spans="20:22" ht="15.75" customHeight="1">
      <c r="T511" s="735"/>
      <c r="U511" s="735"/>
      <c r="V511" s="735"/>
    </row>
    <row r="512" spans="20:22" ht="15.75" customHeight="1">
      <c r="T512" s="735"/>
      <c r="U512" s="735"/>
      <c r="V512" s="735"/>
    </row>
    <row r="513" spans="20:22" ht="15.75" customHeight="1">
      <c r="T513" s="735"/>
      <c r="U513" s="735"/>
      <c r="V513" s="735"/>
    </row>
    <row r="514" spans="20:22" ht="15.75" customHeight="1">
      <c r="T514" s="735"/>
      <c r="U514" s="735"/>
      <c r="V514" s="735"/>
    </row>
    <row r="515" spans="20:22" ht="15.75" customHeight="1">
      <c r="T515" s="735"/>
      <c r="U515" s="735"/>
      <c r="V515" s="735"/>
    </row>
    <row r="516" spans="20:22" ht="15.75" customHeight="1">
      <c r="T516" s="735"/>
      <c r="U516" s="735"/>
      <c r="V516" s="735"/>
    </row>
    <row r="517" spans="20:22" ht="15.75" customHeight="1">
      <c r="T517" s="735"/>
      <c r="U517" s="735"/>
      <c r="V517" s="735"/>
    </row>
    <row r="518" spans="20:22" ht="15.75" customHeight="1">
      <c r="T518" s="735"/>
      <c r="U518" s="735"/>
      <c r="V518" s="735"/>
    </row>
    <row r="519" spans="20:22" ht="15.75" customHeight="1">
      <c r="T519" s="735"/>
      <c r="U519" s="735"/>
      <c r="V519" s="735"/>
    </row>
    <row r="520" spans="20:22" ht="15.75" customHeight="1">
      <c r="T520" s="735"/>
      <c r="U520" s="735"/>
      <c r="V520" s="735"/>
    </row>
    <row r="521" spans="20:22" ht="15.75" customHeight="1">
      <c r="T521" s="735"/>
      <c r="U521" s="735"/>
      <c r="V521" s="735"/>
    </row>
    <row r="522" spans="20:22" ht="15.75" customHeight="1">
      <c r="T522" s="735"/>
      <c r="U522" s="735"/>
      <c r="V522" s="735"/>
    </row>
    <row r="523" spans="20:22" ht="15.75" customHeight="1">
      <c r="T523" s="735"/>
      <c r="U523" s="735"/>
      <c r="V523" s="735"/>
    </row>
    <row r="524" spans="20:22" ht="15.75" customHeight="1">
      <c r="T524" s="735"/>
      <c r="U524" s="735"/>
      <c r="V524" s="735"/>
    </row>
    <row r="525" spans="20:22" ht="15.75" customHeight="1">
      <c r="T525" s="735"/>
      <c r="U525" s="735"/>
      <c r="V525" s="735"/>
    </row>
    <row r="526" spans="20:22" ht="15.75" customHeight="1">
      <c r="T526" s="735"/>
      <c r="U526" s="735"/>
      <c r="V526" s="735"/>
    </row>
    <row r="527" spans="20:22" ht="15.75" customHeight="1">
      <c r="T527" s="735"/>
      <c r="U527" s="735"/>
      <c r="V527" s="735"/>
    </row>
    <row r="528" spans="20:22" ht="15.75" customHeight="1">
      <c r="T528" s="735"/>
      <c r="U528" s="735"/>
      <c r="V528" s="735"/>
    </row>
    <row r="529" spans="20:22" ht="15.75" customHeight="1">
      <c r="T529" s="735"/>
      <c r="U529" s="735"/>
      <c r="V529" s="735"/>
    </row>
    <row r="530" spans="20:22" ht="15.75" customHeight="1">
      <c r="T530" s="735"/>
      <c r="U530" s="735"/>
      <c r="V530" s="735"/>
    </row>
    <row r="531" spans="20:22" ht="15.75" customHeight="1">
      <c r="T531" s="735"/>
      <c r="U531" s="735"/>
      <c r="V531" s="735"/>
    </row>
    <row r="532" spans="20:22" ht="15.75" customHeight="1">
      <c r="T532" s="735"/>
      <c r="U532" s="735"/>
      <c r="V532" s="735"/>
    </row>
    <row r="533" spans="20:22" ht="15.75" customHeight="1">
      <c r="T533" s="735"/>
      <c r="U533" s="735"/>
      <c r="V533" s="735"/>
    </row>
    <row r="534" spans="20:22" ht="15.75" customHeight="1">
      <c r="T534" s="735"/>
      <c r="U534" s="735"/>
      <c r="V534" s="735"/>
    </row>
    <row r="535" spans="20:22" ht="15.75" customHeight="1">
      <c r="T535" s="735"/>
      <c r="U535" s="735"/>
      <c r="V535" s="735"/>
    </row>
    <row r="536" spans="20:22" ht="15.75" customHeight="1">
      <c r="T536" s="735"/>
      <c r="U536" s="735"/>
      <c r="V536" s="735"/>
    </row>
    <row r="537" spans="20:22" ht="15.75" customHeight="1">
      <c r="T537" s="735"/>
      <c r="U537" s="735"/>
      <c r="V537" s="735"/>
    </row>
    <row r="538" spans="20:22" ht="15.75" customHeight="1">
      <c r="T538" s="735"/>
      <c r="U538" s="735"/>
      <c r="V538" s="735"/>
    </row>
    <row r="539" spans="20:22" ht="15.75" customHeight="1">
      <c r="T539" s="735"/>
      <c r="U539" s="735"/>
      <c r="V539" s="735"/>
    </row>
    <row r="540" spans="20:22" ht="15.75" customHeight="1">
      <c r="T540" s="735"/>
      <c r="U540" s="735"/>
      <c r="V540" s="735"/>
    </row>
    <row r="541" spans="20:22" ht="15.75" customHeight="1">
      <c r="T541" s="735"/>
      <c r="U541" s="735"/>
      <c r="V541" s="735"/>
    </row>
    <row r="542" spans="20:22" ht="15.75" customHeight="1">
      <c r="T542" s="735"/>
      <c r="U542" s="735"/>
      <c r="V542" s="735"/>
    </row>
    <row r="543" spans="20:22" ht="15.75" customHeight="1">
      <c r="T543" s="735"/>
      <c r="U543" s="735"/>
      <c r="V543" s="735"/>
    </row>
    <row r="544" spans="20:22" ht="15.75" customHeight="1">
      <c r="T544" s="735"/>
      <c r="U544" s="735"/>
      <c r="V544" s="735"/>
    </row>
    <row r="545" spans="20:22" ht="15.75" customHeight="1">
      <c r="T545" s="735"/>
      <c r="U545" s="735"/>
      <c r="V545" s="735"/>
    </row>
    <row r="546" spans="20:22" ht="15.75" customHeight="1">
      <c r="T546" s="735"/>
      <c r="U546" s="735"/>
      <c r="V546" s="735"/>
    </row>
    <row r="547" spans="20:22" ht="15.75" customHeight="1">
      <c r="T547" s="735"/>
      <c r="U547" s="735"/>
      <c r="V547" s="735"/>
    </row>
    <row r="548" spans="20:22" ht="15.75" customHeight="1">
      <c r="T548" s="735"/>
      <c r="U548" s="735"/>
      <c r="V548" s="735"/>
    </row>
    <row r="549" spans="20:22" ht="15.75" customHeight="1">
      <c r="T549" s="735"/>
      <c r="U549" s="735"/>
      <c r="V549" s="735"/>
    </row>
    <row r="550" spans="20:22" ht="15.75" customHeight="1">
      <c r="T550" s="735"/>
      <c r="U550" s="735"/>
      <c r="V550" s="735"/>
    </row>
    <row r="551" spans="20:22" ht="15.75" customHeight="1">
      <c r="T551" s="735"/>
      <c r="U551" s="735"/>
      <c r="V551" s="735"/>
    </row>
    <row r="552" spans="20:22" ht="15.75" customHeight="1">
      <c r="T552" s="735"/>
      <c r="U552" s="735"/>
      <c r="V552" s="735"/>
    </row>
    <row r="553" spans="20:22" ht="15.75" customHeight="1">
      <c r="T553" s="735"/>
      <c r="U553" s="735"/>
      <c r="V553" s="735"/>
    </row>
    <row r="554" spans="20:22" ht="15.75" customHeight="1">
      <c r="T554" s="735"/>
      <c r="U554" s="735"/>
      <c r="V554" s="735"/>
    </row>
    <row r="555" spans="20:22" ht="15.75" customHeight="1">
      <c r="T555" s="735"/>
      <c r="U555" s="735"/>
      <c r="V555" s="735"/>
    </row>
    <row r="556" spans="20:22" ht="15.75" customHeight="1">
      <c r="T556" s="735"/>
      <c r="U556" s="735"/>
      <c r="V556" s="735"/>
    </row>
    <row r="557" spans="20:22" ht="15.75" customHeight="1">
      <c r="T557" s="735"/>
      <c r="U557" s="735"/>
      <c r="V557" s="735"/>
    </row>
    <row r="558" spans="20:22" ht="15.75" customHeight="1">
      <c r="T558" s="735"/>
      <c r="U558" s="735"/>
      <c r="V558" s="735"/>
    </row>
    <row r="559" spans="20:22" ht="15.75" customHeight="1">
      <c r="T559" s="735"/>
      <c r="U559" s="735"/>
      <c r="V559" s="735"/>
    </row>
    <row r="560" spans="20:22" ht="15.75" customHeight="1">
      <c r="T560" s="735"/>
      <c r="U560" s="735"/>
      <c r="V560" s="735"/>
    </row>
    <row r="561" spans="20:22" ht="15.75" customHeight="1">
      <c r="T561" s="735"/>
      <c r="U561" s="735"/>
      <c r="V561" s="735"/>
    </row>
    <row r="562" spans="20:22" ht="15.75" customHeight="1">
      <c r="T562" s="735"/>
      <c r="U562" s="735"/>
      <c r="V562" s="735"/>
    </row>
    <row r="563" spans="20:22" ht="15.75" customHeight="1">
      <c r="T563" s="735"/>
      <c r="U563" s="735"/>
      <c r="V563" s="735"/>
    </row>
    <row r="564" spans="20:22" ht="15.75" customHeight="1">
      <c r="T564" s="735"/>
      <c r="U564" s="735"/>
      <c r="V564" s="735"/>
    </row>
    <row r="565" spans="20:22" ht="15.75" customHeight="1">
      <c r="T565" s="735"/>
      <c r="U565" s="735"/>
      <c r="V565" s="735"/>
    </row>
    <row r="566" spans="20:22" ht="15.75" customHeight="1">
      <c r="T566" s="735"/>
      <c r="U566" s="735"/>
      <c r="V566" s="735"/>
    </row>
    <row r="567" spans="20:22" ht="15.75" customHeight="1">
      <c r="T567" s="735"/>
      <c r="U567" s="735"/>
      <c r="V567" s="735"/>
    </row>
    <row r="568" spans="20:22" ht="15.75" customHeight="1">
      <c r="T568" s="735"/>
      <c r="U568" s="735"/>
      <c r="V568" s="735"/>
    </row>
    <row r="569" spans="20:22" ht="15.75" customHeight="1">
      <c r="T569" s="735"/>
      <c r="U569" s="735"/>
      <c r="V569" s="735"/>
    </row>
    <row r="570" spans="20:22" ht="15.75" customHeight="1">
      <c r="T570" s="735"/>
      <c r="U570" s="735"/>
      <c r="V570" s="735"/>
    </row>
    <row r="571" spans="20:22" ht="15.75" customHeight="1">
      <c r="T571" s="735"/>
      <c r="U571" s="735"/>
      <c r="V571" s="735"/>
    </row>
    <row r="572" spans="20:22" ht="15.75" customHeight="1">
      <c r="T572" s="735"/>
      <c r="U572" s="735"/>
      <c r="V572" s="735"/>
    </row>
    <row r="573" spans="20:22" ht="15.75" customHeight="1">
      <c r="T573" s="735"/>
      <c r="U573" s="735"/>
      <c r="V573" s="735"/>
    </row>
    <row r="574" spans="20:22" ht="15.75" customHeight="1">
      <c r="T574" s="735"/>
      <c r="U574" s="735"/>
      <c r="V574" s="735"/>
    </row>
    <row r="575" spans="20:22" ht="15.75" customHeight="1">
      <c r="T575" s="735"/>
      <c r="U575" s="735"/>
      <c r="V575" s="735"/>
    </row>
    <row r="576" spans="20:22" ht="15.75" customHeight="1">
      <c r="T576" s="735"/>
      <c r="U576" s="735"/>
      <c r="V576" s="735"/>
    </row>
    <row r="577" spans="20:22" ht="15.75" customHeight="1">
      <c r="T577" s="735"/>
      <c r="U577" s="735"/>
      <c r="V577" s="735"/>
    </row>
    <row r="578" spans="20:22" ht="15.75" customHeight="1">
      <c r="T578" s="735"/>
      <c r="U578" s="735"/>
      <c r="V578" s="735"/>
    </row>
    <row r="579" spans="20:22" ht="15.75" customHeight="1">
      <c r="T579" s="735"/>
      <c r="U579" s="735"/>
      <c r="V579" s="735"/>
    </row>
    <row r="580" spans="20:22" ht="15.75" customHeight="1">
      <c r="T580" s="735"/>
      <c r="U580" s="735"/>
      <c r="V580" s="735"/>
    </row>
    <row r="581" spans="20:22" ht="15.75" customHeight="1">
      <c r="T581" s="735"/>
      <c r="U581" s="735"/>
      <c r="V581" s="735"/>
    </row>
    <row r="582" spans="20:22" ht="15.75" customHeight="1">
      <c r="T582" s="735"/>
      <c r="U582" s="735"/>
      <c r="V582" s="735"/>
    </row>
    <row r="583" spans="20:22" ht="15.75" customHeight="1">
      <c r="T583" s="735"/>
      <c r="U583" s="735"/>
      <c r="V583" s="735"/>
    </row>
    <row r="584" spans="20:22" ht="15.75" customHeight="1">
      <c r="T584" s="735"/>
      <c r="U584" s="735"/>
      <c r="V584" s="735"/>
    </row>
    <row r="585" spans="20:22" ht="15.75" customHeight="1">
      <c r="T585" s="735"/>
      <c r="U585" s="735"/>
      <c r="V585" s="735"/>
    </row>
    <row r="586" spans="20:22" ht="15.75" customHeight="1">
      <c r="T586" s="735"/>
      <c r="U586" s="735"/>
      <c r="V586" s="735"/>
    </row>
    <row r="587" spans="20:22" ht="15.75" customHeight="1">
      <c r="T587" s="735"/>
      <c r="U587" s="735"/>
      <c r="V587" s="735"/>
    </row>
    <row r="588" spans="20:22" ht="15.75" customHeight="1">
      <c r="T588" s="735"/>
      <c r="U588" s="735"/>
      <c r="V588" s="735"/>
    </row>
    <row r="589" spans="20:22" ht="15.75" customHeight="1">
      <c r="T589" s="735"/>
      <c r="U589" s="735"/>
      <c r="V589" s="735"/>
    </row>
    <row r="590" spans="20:22" ht="15.75" customHeight="1">
      <c r="T590" s="735"/>
      <c r="U590" s="735"/>
      <c r="V590" s="735"/>
    </row>
    <row r="591" spans="20:22" ht="15.75" customHeight="1">
      <c r="T591" s="735"/>
      <c r="U591" s="735"/>
      <c r="V591" s="735"/>
    </row>
    <row r="592" spans="20:22" ht="15.75" customHeight="1">
      <c r="T592" s="735"/>
      <c r="U592" s="735"/>
      <c r="V592" s="735"/>
    </row>
    <row r="593" spans="20:22" ht="15.75" customHeight="1">
      <c r="T593" s="735"/>
      <c r="U593" s="735"/>
      <c r="V593" s="735"/>
    </row>
    <row r="594" spans="20:22" ht="15.75" customHeight="1">
      <c r="T594" s="735"/>
      <c r="U594" s="735"/>
      <c r="V594" s="735"/>
    </row>
    <row r="595" spans="20:22" ht="15.75" customHeight="1">
      <c r="T595" s="735"/>
      <c r="U595" s="735"/>
      <c r="V595" s="735"/>
    </row>
    <row r="596" spans="20:22" ht="15.75" customHeight="1">
      <c r="T596" s="735"/>
      <c r="U596" s="735"/>
      <c r="V596" s="735"/>
    </row>
    <row r="597" spans="20:22" ht="15.75" customHeight="1">
      <c r="T597" s="735"/>
      <c r="U597" s="735"/>
      <c r="V597" s="735"/>
    </row>
    <row r="598" spans="20:22" ht="15.75" customHeight="1">
      <c r="T598" s="735"/>
      <c r="U598" s="735"/>
      <c r="V598" s="735"/>
    </row>
    <row r="599" spans="20:22" ht="15.75" customHeight="1">
      <c r="T599" s="735"/>
      <c r="U599" s="735"/>
      <c r="V599" s="735"/>
    </row>
    <row r="600" spans="20:22" ht="15.75" customHeight="1">
      <c r="T600" s="735"/>
      <c r="U600" s="735"/>
      <c r="V600" s="735"/>
    </row>
    <row r="601" spans="20:22" ht="15.75" customHeight="1">
      <c r="T601" s="735"/>
      <c r="U601" s="735"/>
      <c r="V601" s="735"/>
    </row>
    <row r="602" spans="20:22" ht="15.75" customHeight="1">
      <c r="T602" s="735"/>
      <c r="U602" s="735"/>
      <c r="V602" s="735"/>
    </row>
    <row r="603" spans="20:22" ht="15.75" customHeight="1">
      <c r="T603" s="735"/>
      <c r="U603" s="735"/>
      <c r="V603" s="735"/>
    </row>
    <row r="604" spans="20:22" ht="15.75" customHeight="1">
      <c r="T604" s="735"/>
      <c r="U604" s="735"/>
      <c r="V604" s="735"/>
    </row>
    <row r="605" spans="20:22" ht="15.75" customHeight="1">
      <c r="T605" s="735"/>
      <c r="U605" s="735"/>
      <c r="V605" s="735"/>
    </row>
    <row r="606" spans="20:22" ht="15.75" customHeight="1">
      <c r="T606" s="735"/>
      <c r="U606" s="735"/>
      <c r="V606" s="735"/>
    </row>
    <row r="607" spans="20:22" ht="15.75" customHeight="1">
      <c r="T607" s="735"/>
      <c r="U607" s="735"/>
      <c r="V607" s="735"/>
    </row>
    <row r="608" spans="20:22" ht="15.75" customHeight="1">
      <c r="T608" s="735"/>
      <c r="U608" s="735"/>
      <c r="V608" s="735"/>
    </row>
    <row r="609" spans="20:22" ht="15.75" customHeight="1">
      <c r="T609" s="735"/>
      <c r="U609" s="735"/>
      <c r="V609" s="735"/>
    </row>
    <row r="610" spans="20:22" ht="15.75" customHeight="1">
      <c r="T610" s="735"/>
      <c r="U610" s="735"/>
      <c r="V610" s="735"/>
    </row>
    <row r="611" spans="20:22" ht="15.75" customHeight="1">
      <c r="T611" s="735"/>
      <c r="U611" s="735"/>
      <c r="V611" s="735"/>
    </row>
    <row r="612" spans="20:22" ht="15.75" customHeight="1">
      <c r="T612" s="735"/>
      <c r="U612" s="735"/>
      <c r="V612" s="735"/>
    </row>
    <row r="613" spans="20:22" ht="15.75" customHeight="1">
      <c r="T613" s="735"/>
      <c r="U613" s="735"/>
      <c r="V613" s="735"/>
    </row>
    <row r="614" spans="20:22" ht="15.75" customHeight="1">
      <c r="T614" s="735"/>
      <c r="U614" s="735"/>
      <c r="V614" s="735"/>
    </row>
    <row r="615" spans="20:22" ht="15.75" customHeight="1">
      <c r="T615" s="735"/>
      <c r="U615" s="735"/>
      <c r="V615" s="735"/>
    </row>
    <row r="616" spans="20:22" ht="15.75" customHeight="1">
      <c r="T616" s="735"/>
      <c r="U616" s="735"/>
      <c r="V616" s="735"/>
    </row>
    <row r="617" spans="20:22" ht="15.75" customHeight="1">
      <c r="T617" s="735"/>
      <c r="U617" s="735"/>
      <c r="V617" s="735"/>
    </row>
    <row r="618" spans="20:22" ht="15.75" customHeight="1">
      <c r="T618" s="735"/>
      <c r="U618" s="735"/>
      <c r="V618" s="735"/>
    </row>
    <row r="619" spans="20:22" ht="15.75" customHeight="1">
      <c r="T619" s="735"/>
      <c r="U619" s="735"/>
      <c r="V619" s="735"/>
    </row>
    <row r="620" spans="20:22" ht="15.75" customHeight="1">
      <c r="T620" s="735"/>
      <c r="U620" s="735"/>
      <c r="V620" s="735"/>
    </row>
    <row r="621" spans="20:22" ht="15.75" customHeight="1">
      <c r="T621" s="735"/>
      <c r="U621" s="735"/>
      <c r="V621" s="735"/>
    </row>
    <row r="622" spans="20:22" ht="15.75" customHeight="1">
      <c r="T622" s="735"/>
      <c r="U622" s="735"/>
      <c r="V622" s="735"/>
    </row>
    <row r="623" spans="20:22" ht="15.75" customHeight="1">
      <c r="T623" s="735"/>
      <c r="U623" s="735"/>
      <c r="V623" s="735"/>
    </row>
    <row r="624" spans="20:22" ht="15.75" customHeight="1">
      <c r="T624" s="735"/>
      <c r="U624" s="735"/>
      <c r="V624" s="735"/>
    </row>
    <row r="625" spans="20:22" ht="15.75" customHeight="1">
      <c r="T625" s="735"/>
      <c r="U625" s="735"/>
      <c r="V625" s="735"/>
    </row>
    <row r="626" spans="20:22" ht="15.75" customHeight="1">
      <c r="T626" s="735"/>
      <c r="U626" s="735"/>
      <c r="V626" s="735"/>
    </row>
    <row r="627" spans="20:22" ht="15.75" customHeight="1">
      <c r="T627" s="735"/>
      <c r="U627" s="735"/>
      <c r="V627" s="735"/>
    </row>
    <row r="628" spans="20:22" ht="15.75" customHeight="1">
      <c r="T628" s="735"/>
      <c r="U628" s="735"/>
      <c r="V628" s="735"/>
    </row>
    <row r="629" spans="20:22" ht="15.75" customHeight="1">
      <c r="T629" s="735"/>
      <c r="U629" s="735"/>
      <c r="V629" s="735"/>
    </row>
    <row r="630" spans="20:22" ht="15.75" customHeight="1">
      <c r="T630" s="735"/>
      <c r="U630" s="735"/>
      <c r="V630" s="735"/>
    </row>
    <row r="631" spans="20:22" ht="15.75" customHeight="1">
      <c r="T631" s="735"/>
      <c r="U631" s="735"/>
      <c r="V631" s="735"/>
    </row>
    <row r="632" spans="20:22" ht="15.75" customHeight="1">
      <c r="T632" s="735"/>
      <c r="U632" s="735"/>
      <c r="V632" s="735"/>
    </row>
    <row r="633" spans="20:22" ht="15.75" customHeight="1">
      <c r="T633" s="735"/>
      <c r="U633" s="735"/>
      <c r="V633" s="735"/>
    </row>
    <row r="634" spans="20:22" ht="15.75" customHeight="1">
      <c r="T634" s="735"/>
      <c r="U634" s="735"/>
      <c r="V634" s="735"/>
    </row>
    <row r="635" spans="20:22" ht="15.75" customHeight="1">
      <c r="T635" s="735"/>
      <c r="U635" s="735"/>
      <c r="V635" s="735"/>
    </row>
    <row r="636" spans="20:22" ht="15.75" customHeight="1">
      <c r="T636" s="735"/>
      <c r="U636" s="735"/>
      <c r="V636" s="735"/>
    </row>
    <row r="637" spans="20:22" ht="15.75" customHeight="1">
      <c r="T637" s="735"/>
      <c r="U637" s="735"/>
      <c r="V637" s="735"/>
    </row>
    <row r="638" spans="20:22" ht="15.75" customHeight="1">
      <c r="T638" s="735"/>
      <c r="U638" s="735"/>
      <c r="V638" s="735"/>
    </row>
    <row r="639" spans="20:22" ht="15.75" customHeight="1">
      <c r="T639" s="735"/>
      <c r="U639" s="735"/>
      <c r="V639" s="735"/>
    </row>
    <row r="640" spans="20:22" ht="15.75" customHeight="1">
      <c r="T640" s="735"/>
      <c r="U640" s="735"/>
      <c r="V640" s="735"/>
    </row>
    <row r="641" spans="20:22" ht="15.75" customHeight="1">
      <c r="T641" s="735"/>
      <c r="U641" s="735"/>
      <c r="V641" s="735"/>
    </row>
    <row r="642" spans="20:22" ht="15.75" customHeight="1">
      <c r="T642" s="735"/>
      <c r="U642" s="735"/>
      <c r="V642" s="735"/>
    </row>
    <row r="643" spans="20:22" ht="15.75" customHeight="1">
      <c r="T643" s="735"/>
      <c r="U643" s="735"/>
      <c r="V643" s="735"/>
    </row>
    <row r="644" spans="20:22" ht="15.75" customHeight="1">
      <c r="T644" s="735"/>
      <c r="U644" s="735"/>
      <c r="V644" s="735"/>
    </row>
    <row r="645" spans="20:22" ht="15.75" customHeight="1">
      <c r="T645" s="735"/>
      <c r="U645" s="735"/>
      <c r="V645" s="735"/>
    </row>
    <row r="646" spans="20:22" ht="15.75" customHeight="1">
      <c r="T646" s="735"/>
      <c r="U646" s="735"/>
      <c r="V646" s="735"/>
    </row>
    <row r="647" spans="20:22" ht="15.75" customHeight="1">
      <c r="T647" s="735"/>
      <c r="U647" s="735"/>
      <c r="V647" s="735"/>
    </row>
    <row r="648" spans="20:22" ht="15.75" customHeight="1">
      <c r="T648" s="735"/>
      <c r="U648" s="735"/>
      <c r="V648" s="735"/>
    </row>
    <row r="649" spans="20:22" ht="15.75" customHeight="1">
      <c r="T649" s="735"/>
      <c r="U649" s="735"/>
      <c r="V649" s="735"/>
    </row>
    <row r="650" spans="20:22" ht="15.75" customHeight="1">
      <c r="T650" s="735"/>
      <c r="U650" s="735"/>
      <c r="V650" s="735"/>
    </row>
    <row r="651" spans="20:22" ht="15.75" customHeight="1">
      <c r="T651" s="735"/>
      <c r="U651" s="735"/>
      <c r="V651" s="735"/>
    </row>
    <row r="652" spans="20:22" ht="15.75" customHeight="1">
      <c r="T652" s="735"/>
      <c r="U652" s="735"/>
      <c r="V652" s="735"/>
    </row>
    <row r="653" spans="20:22" ht="15.75" customHeight="1">
      <c r="T653" s="735"/>
      <c r="U653" s="735"/>
      <c r="V653" s="735"/>
    </row>
    <row r="654" spans="20:22" ht="15.75" customHeight="1">
      <c r="T654" s="735"/>
      <c r="U654" s="735"/>
      <c r="V654" s="735"/>
    </row>
    <row r="655" spans="20:22" ht="15.75" customHeight="1">
      <c r="T655" s="735"/>
      <c r="U655" s="735"/>
      <c r="V655" s="735"/>
    </row>
    <row r="656" spans="20:22" ht="15.75" customHeight="1">
      <c r="T656" s="735"/>
      <c r="U656" s="735"/>
      <c r="V656" s="735"/>
    </row>
    <row r="657" spans="20:22" ht="15.75" customHeight="1">
      <c r="T657" s="735"/>
      <c r="U657" s="735"/>
      <c r="V657" s="735"/>
    </row>
    <row r="658" spans="20:22" ht="15.75" customHeight="1">
      <c r="T658" s="735"/>
      <c r="U658" s="735"/>
      <c r="V658" s="735"/>
    </row>
    <row r="659" spans="20:22" ht="15.75" customHeight="1">
      <c r="T659" s="735"/>
      <c r="U659" s="735"/>
      <c r="V659" s="735"/>
    </row>
    <row r="660" spans="20:22" ht="15.75" customHeight="1">
      <c r="T660" s="735"/>
      <c r="U660" s="735"/>
      <c r="V660" s="735"/>
    </row>
    <row r="661" spans="20:22" ht="15.75" customHeight="1">
      <c r="T661" s="735"/>
      <c r="U661" s="735"/>
      <c r="V661" s="735"/>
    </row>
    <row r="662" spans="20:22" ht="15.75" customHeight="1">
      <c r="T662" s="735"/>
      <c r="U662" s="735"/>
      <c r="V662" s="735"/>
    </row>
    <row r="663" spans="20:22" ht="15.75" customHeight="1">
      <c r="T663" s="735"/>
      <c r="U663" s="735"/>
      <c r="V663" s="735"/>
    </row>
    <row r="664" spans="20:22" ht="15.75" customHeight="1">
      <c r="T664" s="735"/>
      <c r="U664" s="735"/>
      <c r="V664" s="735"/>
    </row>
    <row r="665" spans="20:22" ht="15.75" customHeight="1">
      <c r="T665" s="735"/>
      <c r="U665" s="735"/>
      <c r="V665" s="735"/>
    </row>
    <row r="666" spans="20:22" ht="15.75" customHeight="1">
      <c r="T666" s="735"/>
      <c r="U666" s="735"/>
      <c r="V666" s="735"/>
    </row>
    <row r="667" spans="20:22" ht="15.75" customHeight="1">
      <c r="T667" s="735"/>
      <c r="U667" s="735"/>
      <c r="V667" s="735"/>
    </row>
    <row r="668" spans="20:22" ht="15.75" customHeight="1">
      <c r="T668" s="735"/>
      <c r="U668" s="735"/>
      <c r="V668" s="735"/>
    </row>
    <row r="669" spans="20:22" ht="15.75" customHeight="1">
      <c r="T669" s="735"/>
      <c r="U669" s="735"/>
      <c r="V669" s="735"/>
    </row>
    <row r="670" spans="20:22" ht="15.75" customHeight="1">
      <c r="T670" s="735"/>
      <c r="U670" s="735"/>
      <c r="V670" s="735"/>
    </row>
    <row r="671" spans="20:22" ht="15.75" customHeight="1">
      <c r="T671" s="735"/>
      <c r="U671" s="735"/>
      <c r="V671" s="735"/>
    </row>
    <row r="672" spans="20:22" ht="15.75" customHeight="1">
      <c r="T672" s="735"/>
      <c r="U672" s="735"/>
      <c r="V672" s="735"/>
    </row>
    <row r="673" spans="20:22" ht="15.75" customHeight="1">
      <c r="T673" s="735"/>
      <c r="U673" s="735"/>
      <c r="V673" s="735"/>
    </row>
    <row r="674" spans="20:22" ht="15.75" customHeight="1">
      <c r="T674" s="735"/>
      <c r="U674" s="735"/>
      <c r="V674" s="735"/>
    </row>
    <row r="675" spans="20:22" ht="15.75" customHeight="1">
      <c r="T675" s="735"/>
      <c r="U675" s="735"/>
      <c r="V675" s="735"/>
    </row>
    <row r="676" spans="20:22" ht="15.75" customHeight="1">
      <c r="T676" s="735"/>
      <c r="U676" s="735"/>
      <c r="V676" s="735"/>
    </row>
    <row r="677" spans="20:22" ht="15.75" customHeight="1">
      <c r="T677" s="735"/>
      <c r="U677" s="735"/>
      <c r="V677" s="735"/>
    </row>
    <row r="678" spans="20:22" ht="15.75" customHeight="1">
      <c r="T678" s="735"/>
      <c r="U678" s="735"/>
      <c r="V678" s="735"/>
    </row>
    <row r="679" spans="20:22" ht="15.75" customHeight="1">
      <c r="T679" s="735"/>
      <c r="U679" s="735"/>
      <c r="V679" s="735"/>
    </row>
    <row r="680" spans="20:22" ht="15.75" customHeight="1">
      <c r="T680" s="735"/>
      <c r="U680" s="735"/>
      <c r="V680" s="735"/>
    </row>
    <row r="681" spans="20:22" ht="15.75" customHeight="1">
      <c r="T681" s="735"/>
      <c r="U681" s="735"/>
      <c r="V681" s="735"/>
    </row>
    <row r="682" spans="20:22" ht="15.75" customHeight="1">
      <c r="T682" s="735"/>
      <c r="U682" s="735"/>
      <c r="V682" s="735"/>
    </row>
    <row r="683" spans="20:22" ht="15.75" customHeight="1">
      <c r="T683" s="735"/>
      <c r="U683" s="735"/>
      <c r="V683" s="735"/>
    </row>
    <row r="684" spans="20:22" ht="15.75" customHeight="1">
      <c r="T684" s="735"/>
      <c r="U684" s="735"/>
      <c r="V684" s="735"/>
    </row>
    <row r="685" spans="20:22" ht="15.75" customHeight="1">
      <c r="T685" s="735"/>
      <c r="U685" s="735"/>
      <c r="V685" s="735"/>
    </row>
    <row r="686" spans="20:22" ht="15.75" customHeight="1">
      <c r="T686" s="735"/>
      <c r="U686" s="735"/>
      <c r="V686" s="735"/>
    </row>
    <row r="687" spans="20:22" ht="15.75" customHeight="1">
      <c r="T687" s="735"/>
      <c r="U687" s="735"/>
      <c r="V687" s="735"/>
    </row>
    <row r="688" spans="20:22" ht="15.75" customHeight="1">
      <c r="T688" s="735"/>
      <c r="U688" s="735"/>
      <c r="V688" s="735"/>
    </row>
    <row r="689" spans="20:22" ht="15.75" customHeight="1">
      <c r="T689" s="735"/>
      <c r="U689" s="735"/>
      <c r="V689" s="735"/>
    </row>
    <row r="690" spans="20:22" ht="15.75" customHeight="1">
      <c r="T690" s="735"/>
      <c r="U690" s="735"/>
      <c r="V690" s="735"/>
    </row>
    <row r="691" spans="20:22" ht="15.75" customHeight="1">
      <c r="T691" s="735"/>
      <c r="U691" s="735"/>
      <c r="V691" s="735"/>
    </row>
    <row r="692" spans="20:22" ht="15.75" customHeight="1">
      <c r="T692" s="735"/>
      <c r="U692" s="735"/>
      <c r="V692" s="735"/>
    </row>
    <row r="693" spans="20:22" ht="15.75" customHeight="1">
      <c r="T693" s="735"/>
      <c r="U693" s="735"/>
      <c r="V693" s="735"/>
    </row>
    <row r="694" spans="20:22" ht="15.75" customHeight="1">
      <c r="T694" s="735"/>
      <c r="U694" s="735"/>
      <c r="V694" s="735"/>
    </row>
    <row r="695" spans="20:22" ht="15.75" customHeight="1">
      <c r="T695" s="735"/>
      <c r="U695" s="735"/>
      <c r="V695" s="735"/>
    </row>
    <row r="696" spans="20:22" ht="15.75" customHeight="1">
      <c r="T696" s="735"/>
      <c r="U696" s="735"/>
      <c r="V696" s="735"/>
    </row>
    <row r="697" spans="20:22" ht="15.75" customHeight="1">
      <c r="T697" s="735"/>
      <c r="U697" s="735"/>
      <c r="V697" s="735"/>
    </row>
    <row r="698" spans="20:22" ht="15.75" customHeight="1">
      <c r="T698" s="735"/>
      <c r="U698" s="735"/>
      <c r="V698" s="735"/>
    </row>
    <row r="699" spans="20:22" ht="15.75" customHeight="1">
      <c r="T699" s="735"/>
      <c r="U699" s="735"/>
      <c r="V699" s="735"/>
    </row>
    <row r="700" spans="20:22" ht="15.75" customHeight="1">
      <c r="T700" s="735"/>
      <c r="U700" s="735"/>
      <c r="V700" s="735"/>
    </row>
    <row r="701" spans="20:22" ht="15.75" customHeight="1">
      <c r="T701" s="735"/>
      <c r="U701" s="735"/>
      <c r="V701" s="735"/>
    </row>
    <row r="702" spans="20:22" ht="15.75" customHeight="1">
      <c r="T702" s="735"/>
      <c r="U702" s="735"/>
      <c r="V702" s="735"/>
    </row>
    <row r="703" spans="20:22" ht="15.75" customHeight="1">
      <c r="T703" s="735"/>
      <c r="U703" s="735"/>
      <c r="V703" s="735"/>
    </row>
    <row r="704" spans="20:22" ht="15.75" customHeight="1">
      <c r="T704" s="735"/>
      <c r="U704" s="735"/>
      <c r="V704" s="735"/>
    </row>
    <row r="705" spans="20:22" ht="15.75" customHeight="1">
      <c r="T705" s="735"/>
      <c r="U705" s="735"/>
      <c r="V705" s="735"/>
    </row>
    <row r="706" spans="20:22" ht="15.75" customHeight="1">
      <c r="T706" s="735"/>
      <c r="U706" s="735"/>
      <c r="V706" s="735"/>
    </row>
    <row r="707" spans="20:22" ht="15.75" customHeight="1">
      <c r="T707" s="735"/>
      <c r="U707" s="735"/>
      <c r="V707" s="735"/>
    </row>
    <row r="708" spans="20:22" ht="15.75" customHeight="1">
      <c r="T708" s="735"/>
      <c r="U708" s="735"/>
      <c r="V708" s="735"/>
    </row>
    <row r="709" spans="20:22" ht="15.75" customHeight="1">
      <c r="T709" s="735"/>
      <c r="U709" s="735"/>
      <c r="V709" s="735"/>
    </row>
    <row r="710" spans="20:22" ht="15.75" customHeight="1">
      <c r="T710" s="735"/>
      <c r="U710" s="735"/>
      <c r="V710" s="735"/>
    </row>
    <row r="711" spans="20:22" ht="15.75" customHeight="1">
      <c r="T711" s="735"/>
      <c r="U711" s="735"/>
      <c r="V711" s="735"/>
    </row>
    <row r="712" spans="20:22" ht="15.75" customHeight="1">
      <c r="T712" s="735"/>
      <c r="U712" s="735"/>
      <c r="V712" s="735"/>
    </row>
    <row r="713" spans="20:22" ht="15.75" customHeight="1">
      <c r="T713" s="735"/>
      <c r="U713" s="735"/>
      <c r="V713" s="735"/>
    </row>
    <row r="714" spans="20:22" ht="15.75" customHeight="1">
      <c r="T714" s="735"/>
      <c r="U714" s="735"/>
      <c r="V714" s="735"/>
    </row>
    <row r="715" spans="20:22" ht="15.75" customHeight="1">
      <c r="T715" s="735"/>
      <c r="U715" s="735"/>
      <c r="V715" s="735"/>
    </row>
    <row r="716" spans="20:22" ht="15.75" customHeight="1">
      <c r="T716" s="735"/>
      <c r="U716" s="735"/>
      <c r="V716" s="735"/>
    </row>
    <row r="717" spans="20:22" ht="15.75" customHeight="1">
      <c r="T717" s="735"/>
      <c r="U717" s="735"/>
      <c r="V717" s="735"/>
    </row>
    <row r="718" spans="20:22" ht="15.75" customHeight="1">
      <c r="T718" s="735"/>
      <c r="U718" s="735"/>
      <c r="V718" s="735"/>
    </row>
    <row r="719" spans="20:22" ht="15.75" customHeight="1">
      <c r="T719" s="735"/>
      <c r="U719" s="735"/>
      <c r="V719" s="735"/>
    </row>
    <row r="720" spans="20:22" ht="15.75" customHeight="1">
      <c r="T720" s="735"/>
      <c r="U720" s="735"/>
      <c r="V720" s="735"/>
    </row>
    <row r="721" spans="20:22" ht="15.75" customHeight="1">
      <c r="T721" s="735"/>
      <c r="U721" s="735"/>
      <c r="V721" s="735"/>
    </row>
    <row r="722" spans="20:22" ht="15.75" customHeight="1">
      <c r="T722" s="735"/>
      <c r="U722" s="735"/>
      <c r="V722" s="735"/>
    </row>
    <row r="723" spans="20:22" ht="15.75" customHeight="1">
      <c r="T723" s="735"/>
      <c r="U723" s="735"/>
      <c r="V723" s="735"/>
    </row>
    <row r="724" spans="20:22" ht="15.75" customHeight="1">
      <c r="T724" s="735"/>
      <c r="U724" s="735"/>
      <c r="V724" s="735"/>
    </row>
    <row r="725" spans="20:22" ht="15.75" customHeight="1">
      <c r="T725" s="735"/>
      <c r="U725" s="735"/>
      <c r="V725" s="735"/>
    </row>
    <row r="726" spans="20:22" ht="15.75" customHeight="1">
      <c r="T726" s="735"/>
      <c r="U726" s="735"/>
      <c r="V726" s="735"/>
    </row>
    <row r="727" spans="20:22" ht="15.75" customHeight="1">
      <c r="T727" s="735"/>
      <c r="U727" s="735"/>
      <c r="V727" s="735"/>
    </row>
    <row r="728" spans="20:22" ht="15.75" customHeight="1">
      <c r="T728" s="735"/>
      <c r="U728" s="735"/>
      <c r="V728" s="735"/>
    </row>
    <row r="729" spans="20:22" ht="15.75" customHeight="1">
      <c r="T729" s="735"/>
      <c r="U729" s="735"/>
      <c r="V729" s="735"/>
    </row>
    <row r="730" spans="20:22" ht="15.75" customHeight="1">
      <c r="T730" s="735"/>
      <c r="U730" s="735"/>
      <c r="V730" s="735"/>
    </row>
    <row r="731" spans="20:22" ht="15.75" customHeight="1">
      <c r="T731" s="735"/>
      <c r="U731" s="735"/>
      <c r="V731" s="735"/>
    </row>
    <row r="732" spans="20:22" ht="15.75" customHeight="1">
      <c r="T732" s="735"/>
      <c r="U732" s="735"/>
      <c r="V732" s="735"/>
    </row>
    <row r="733" spans="20:22" ht="15.75" customHeight="1">
      <c r="T733" s="735"/>
      <c r="U733" s="735"/>
      <c r="V733" s="735"/>
    </row>
    <row r="734" spans="20:22" ht="15.75" customHeight="1">
      <c r="T734" s="735"/>
      <c r="U734" s="735"/>
      <c r="V734" s="735"/>
    </row>
    <row r="735" spans="20:22" ht="15.75" customHeight="1">
      <c r="T735" s="735"/>
      <c r="U735" s="735"/>
      <c r="V735" s="735"/>
    </row>
    <row r="736" spans="20:22" ht="15.75" customHeight="1">
      <c r="T736" s="735"/>
      <c r="U736" s="735"/>
      <c r="V736" s="735"/>
    </row>
    <row r="737" spans="20:22" ht="15.75" customHeight="1">
      <c r="T737" s="735"/>
      <c r="U737" s="735"/>
      <c r="V737" s="735"/>
    </row>
    <row r="738" spans="20:22" ht="15.75" customHeight="1">
      <c r="T738" s="735"/>
      <c r="U738" s="735"/>
      <c r="V738" s="735"/>
    </row>
    <row r="739" spans="20:22" ht="15.75" customHeight="1">
      <c r="T739" s="735"/>
      <c r="U739" s="735"/>
      <c r="V739" s="735"/>
    </row>
    <row r="740" spans="20:22" ht="15.75" customHeight="1">
      <c r="T740" s="735"/>
      <c r="U740" s="735"/>
      <c r="V740" s="735"/>
    </row>
    <row r="741" spans="20:22" ht="15.75" customHeight="1">
      <c r="T741" s="735"/>
      <c r="U741" s="735"/>
      <c r="V741" s="735"/>
    </row>
    <row r="742" spans="20:22" ht="15.75" customHeight="1">
      <c r="T742" s="735"/>
      <c r="U742" s="735"/>
      <c r="V742" s="735"/>
    </row>
    <row r="743" spans="20:22" ht="15.75" customHeight="1">
      <c r="T743" s="735"/>
      <c r="U743" s="735"/>
      <c r="V743" s="735"/>
    </row>
    <row r="744" spans="20:22" ht="15.75" customHeight="1">
      <c r="T744" s="735"/>
      <c r="U744" s="735"/>
      <c r="V744" s="735"/>
    </row>
    <row r="745" spans="20:22" ht="15.75" customHeight="1">
      <c r="T745" s="735"/>
      <c r="U745" s="735"/>
      <c r="V745" s="735"/>
    </row>
    <row r="746" spans="20:22" ht="15.75" customHeight="1">
      <c r="T746" s="735"/>
      <c r="U746" s="735"/>
      <c r="V746" s="735"/>
    </row>
    <row r="747" spans="20:22" ht="15.75" customHeight="1">
      <c r="T747" s="735"/>
      <c r="U747" s="735"/>
      <c r="V747" s="735"/>
    </row>
    <row r="748" spans="20:22" ht="15.75" customHeight="1">
      <c r="T748" s="735"/>
      <c r="U748" s="735"/>
      <c r="V748" s="735"/>
    </row>
    <row r="749" spans="20:22" ht="15.75" customHeight="1">
      <c r="T749" s="735"/>
      <c r="U749" s="735"/>
      <c r="V749" s="735"/>
    </row>
    <row r="750" spans="20:22" ht="15.75" customHeight="1">
      <c r="T750" s="735"/>
      <c r="U750" s="735"/>
      <c r="V750" s="735"/>
    </row>
    <row r="751" spans="20:22" ht="15.75" customHeight="1">
      <c r="T751" s="735"/>
      <c r="U751" s="735"/>
      <c r="V751" s="735"/>
    </row>
    <row r="752" spans="20:22" ht="15.75" customHeight="1">
      <c r="T752" s="735"/>
      <c r="U752" s="735"/>
      <c r="V752" s="735"/>
    </row>
    <row r="753" spans="20:22" ht="15.75" customHeight="1">
      <c r="T753" s="735"/>
      <c r="U753" s="735"/>
      <c r="V753" s="735"/>
    </row>
    <row r="754" spans="20:22" ht="15.75" customHeight="1">
      <c r="T754" s="735"/>
      <c r="U754" s="735"/>
      <c r="V754" s="735"/>
    </row>
    <row r="755" spans="20:22" ht="15.75" customHeight="1">
      <c r="T755" s="735"/>
      <c r="U755" s="735"/>
      <c r="V755" s="735"/>
    </row>
    <row r="756" spans="20:22" ht="15.75" customHeight="1">
      <c r="T756" s="735"/>
      <c r="U756" s="735"/>
      <c r="V756" s="735"/>
    </row>
    <row r="757" spans="20:22" ht="15.75" customHeight="1">
      <c r="T757" s="735"/>
      <c r="U757" s="735"/>
      <c r="V757" s="735"/>
    </row>
    <row r="758" spans="20:22" ht="15.75" customHeight="1">
      <c r="T758" s="735"/>
      <c r="U758" s="735"/>
      <c r="V758" s="735"/>
    </row>
    <row r="759" spans="20:22" ht="15.75" customHeight="1">
      <c r="T759" s="735"/>
      <c r="U759" s="735"/>
      <c r="V759" s="735"/>
    </row>
    <row r="760" spans="20:22" ht="15.75" customHeight="1">
      <c r="T760" s="735"/>
      <c r="U760" s="735"/>
      <c r="V760" s="735"/>
    </row>
    <row r="761" spans="20:22" ht="15.75" customHeight="1">
      <c r="T761" s="735"/>
      <c r="U761" s="735"/>
      <c r="V761" s="735"/>
    </row>
    <row r="762" spans="20:22" ht="15.75" customHeight="1">
      <c r="T762" s="735"/>
      <c r="U762" s="735"/>
      <c r="V762" s="735"/>
    </row>
    <row r="763" spans="20:22" ht="15.75" customHeight="1">
      <c r="T763" s="735"/>
      <c r="U763" s="735"/>
      <c r="V763" s="735"/>
    </row>
    <row r="764" spans="20:22" ht="15.75" customHeight="1">
      <c r="T764" s="735"/>
      <c r="U764" s="735"/>
      <c r="V764" s="735"/>
    </row>
    <row r="765" spans="20:22" ht="15.75" customHeight="1">
      <c r="T765" s="735"/>
      <c r="U765" s="735"/>
      <c r="V765" s="735"/>
    </row>
    <row r="766" spans="20:22" ht="15.75" customHeight="1">
      <c r="T766" s="735"/>
      <c r="U766" s="735"/>
      <c r="V766" s="735"/>
    </row>
    <row r="767" spans="20:22" ht="15.75" customHeight="1">
      <c r="T767" s="735"/>
      <c r="U767" s="735"/>
      <c r="V767" s="735"/>
    </row>
    <row r="768" spans="20:22" ht="15.75" customHeight="1">
      <c r="T768" s="735"/>
      <c r="U768" s="735"/>
      <c r="V768" s="735"/>
    </row>
    <row r="769" spans="20:22" ht="15.75" customHeight="1">
      <c r="T769" s="735"/>
      <c r="U769" s="735"/>
      <c r="V769" s="735"/>
    </row>
    <row r="770" spans="20:22" ht="15.75" customHeight="1">
      <c r="T770" s="735"/>
      <c r="U770" s="735"/>
      <c r="V770" s="735"/>
    </row>
    <row r="771" spans="20:22" ht="15.75" customHeight="1">
      <c r="T771" s="735"/>
      <c r="U771" s="735"/>
      <c r="V771" s="735"/>
    </row>
    <row r="772" spans="20:22" ht="15.75" customHeight="1">
      <c r="T772" s="735"/>
      <c r="U772" s="735"/>
      <c r="V772" s="735"/>
    </row>
    <row r="773" spans="20:22" ht="15.75" customHeight="1">
      <c r="T773" s="735"/>
      <c r="U773" s="735"/>
      <c r="V773" s="735"/>
    </row>
    <row r="774" spans="20:22" ht="15.75" customHeight="1">
      <c r="T774" s="735"/>
      <c r="U774" s="735"/>
      <c r="V774" s="735"/>
    </row>
    <row r="775" spans="20:22" ht="15.75" customHeight="1">
      <c r="T775" s="735"/>
      <c r="U775" s="735"/>
      <c r="V775" s="735"/>
    </row>
    <row r="776" spans="20:22" ht="15.75" customHeight="1">
      <c r="T776" s="735"/>
      <c r="U776" s="735"/>
      <c r="V776" s="735"/>
    </row>
    <row r="777" spans="20:22" ht="15.75" customHeight="1">
      <c r="T777" s="735"/>
      <c r="U777" s="735"/>
      <c r="V777" s="735"/>
    </row>
    <row r="778" spans="20:22" ht="15.75" customHeight="1">
      <c r="T778" s="735"/>
      <c r="U778" s="735"/>
      <c r="V778" s="735"/>
    </row>
    <row r="779" spans="20:22" ht="15.75" customHeight="1">
      <c r="T779" s="735"/>
      <c r="U779" s="735"/>
      <c r="V779" s="735"/>
    </row>
    <row r="780" spans="20:22" ht="15.75" customHeight="1">
      <c r="T780" s="735"/>
      <c r="U780" s="735"/>
      <c r="V780" s="735"/>
    </row>
    <row r="781" spans="20:22" ht="15.75" customHeight="1">
      <c r="T781" s="735"/>
      <c r="U781" s="735"/>
      <c r="V781" s="735"/>
    </row>
    <row r="782" spans="20:22" ht="15.75" customHeight="1">
      <c r="T782" s="735"/>
      <c r="U782" s="735"/>
      <c r="V782" s="735"/>
    </row>
    <row r="783" spans="20:22" ht="15.75" customHeight="1">
      <c r="T783" s="735"/>
      <c r="U783" s="735"/>
      <c r="V783" s="735"/>
    </row>
    <row r="784" spans="20:22" ht="15.75" customHeight="1">
      <c r="T784" s="735"/>
      <c r="U784" s="735"/>
      <c r="V784" s="735"/>
    </row>
    <row r="785" spans="20:22" ht="15.75" customHeight="1">
      <c r="T785" s="735"/>
      <c r="U785" s="735"/>
      <c r="V785" s="735"/>
    </row>
    <row r="786" spans="20:22" ht="15.75" customHeight="1">
      <c r="T786" s="735"/>
      <c r="U786" s="735"/>
      <c r="V786" s="735"/>
    </row>
    <row r="787" spans="20:22" ht="15.75" customHeight="1">
      <c r="T787" s="735"/>
      <c r="U787" s="735"/>
      <c r="V787" s="735"/>
    </row>
    <row r="788" spans="20:22" ht="15.75" customHeight="1">
      <c r="T788" s="735"/>
      <c r="U788" s="735"/>
      <c r="V788" s="735"/>
    </row>
    <row r="789" spans="20:22" ht="15.75" customHeight="1">
      <c r="T789" s="735"/>
      <c r="U789" s="735"/>
      <c r="V789" s="735"/>
    </row>
    <row r="790" spans="20:22" ht="15.75" customHeight="1">
      <c r="T790" s="735"/>
      <c r="U790" s="735"/>
      <c r="V790" s="735"/>
    </row>
    <row r="791" spans="20:22" ht="15.75" customHeight="1">
      <c r="T791" s="735"/>
      <c r="U791" s="735"/>
      <c r="V791" s="735"/>
    </row>
    <row r="792" spans="20:22" ht="15.75" customHeight="1">
      <c r="T792" s="735"/>
      <c r="U792" s="735"/>
      <c r="V792" s="735"/>
    </row>
    <row r="793" spans="20:22" ht="15.75" customHeight="1">
      <c r="T793" s="735"/>
      <c r="U793" s="735"/>
      <c r="V793" s="735"/>
    </row>
    <row r="794" spans="20:22" ht="15.75" customHeight="1">
      <c r="T794" s="735"/>
      <c r="U794" s="735"/>
      <c r="V794" s="735"/>
    </row>
    <row r="795" spans="20:22" ht="15.75" customHeight="1">
      <c r="T795" s="735"/>
      <c r="U795" s="735"/>
      <c r="V795" s="735"/>
    </row>
    <row r="796" spans="20:22" ht="15.75" customHeight="1">
      <c r="T796" s="735"/>
      <c r="U796" s="735"/>
      <c r="V796" s="735"/>
    </row>
    <row r="797" spans="20:22" ht="15.75" customHeight="1">
      <c r="T797" s="735"/>
      <c r="U797" s="735"/>
      <c r="V797" s="735"/>
    </row>
    <row r="798" spans="20:22" ht="15.75" customHeight="1">
      <c r="T798" s="735"/>
      <c r="U798" s="735"/>
      <c r="V798" s="735"/>
    </row>
    <row r="799" spans="20:22" ht="15.75" customHeight="1">
      <c r="T799" s="735"/>
      <c r="U799" s="735"/>
      <c r="V799" s="735"/>
    </row>
    <row r="800" spans="20:22" ht="15.75" customHeight="1">
      <c r="T800" s="735"/>
      <c r="U800" s="735"/>
      <c r="V800" s="735"/>
    </row>
    <row r="801" spans="20:22" ht="15.75" customHeight="1">
      <c r="T801" s="735"/>
      <c r="U801" s="735"/>
      <c r="V801" s="735"/>
    </row>
    <row r="802" spans="20:22" ht="15.75" customHeight="1">
      <c r="T802" s="735"/>
      <c r="U802" s="735"/>
      <c r="V802" s="735"/>
    </row>
    <row r="803" spans="20:22" ht="15.75" customHeight="1">
      <c r="T803" s="735"/>
      <c r="U803" s="735"/>
      <c r="V803" s="735"/>
    </row>
    <row r="804" spans="20:22" ht="15.75" customHeight="1">
      <c r="T804" s="735"/>
      <c r="U804" s="735"/>
      <c r="V804" s="735"/>
    </row>
    <row r="805" spans="20:22" ht="15.75" customHeight="1">
      <c r="T805" s="735"/>
      <c r="U805" s="735"/>
      <c r="V805" s="735"/>
    </row>
    <row r="806" spans="20:22" ht="15.75" customHeight="1">
      <c r="T806" s="735"/>
      <c r="U806" s="735"/>
      <c r="V806" s="735"/>
    </row>
    <row r="807" spans="20:22" ht="15.75" customHeight="1">
      <c r="T807" s="735"/>
      <c r="U807" s="735"/>
      <c r="V807" s="735"/>
    </row>
    <row r="808" spans="20:22" ht="15.75" customHeight="1">
      <c r="T808" s="735"/>
      <c r="U808" s="735"/>
      <c r="V808" s="735"/>
    </row>
    <row r="809" spans="20:22" ht="15.75" customHeight="1">
      <c r="T809" s="735"/>
      <c r="U809" s="735"/>
      <c r="V809" s="735"/>
    </row>
    <row r="810" spans="20:22" ht="15.75" customHeight="1">
      <c r="T810" s="735"/>
      <c r="U810" s="735"/>
      <c r="V810" s="735"/>
    </row>
    <row r="811" spans="20:22" ht="15.75" customHeight="1">
      <c r="T811" s="735"/>
      <c r="U811" s="735"/>
      <c r="V811" s="735"/>
    </row>
    <row r="812" spans="20:22" ht="15.75" customHeight="1">
      <c r="T812" s="735"/>
      <c r="U812" s="735"/>
      <c r="V812" s="735"/>
    </row>
    <row r="813" spans="20:22" ht="15.75" customHeight="1">
      <c r="T813" s="735"/>
      <c r="U813" s="735"/>
      <c r="V813" s="735"/>
    </row>
    <row r="814" spans="20:22" ht="15.75" customHeight="1">
      <c r="T814" s="735"/>
      <c r="U814" s="735"/>
      <c r="V814" s="735"/>
    </row>
    <row r="815" spans="20:22" ht="15.75" customHeight="1">
      <c r="T815" s="735"/>
      <c r="U815" s="735"/>
      <c r="V815" s="735"/>
    </row>
    <row r="816" spans="20:22" ht="15.75" customHeight="1">
      <c r="T816" s="735"/>
      <c r="U816" s="735"/>
      <c r="V816" s="735"/>
    </row>
    <row r="817" spans="20:22" ht="15.75" customHeight="1">
      <c r="T817" s="735"/>
      <c r="U817" s="735"/>
      <c r="V817" s="735"/>
    </row>
    <row r="818" spans="20:22" ht="15.75" customHeight="1">
      <c r="T818" s="735"/>
      <c r="U818" s="735"/>
      <c r="V818" s="735"/>
    </row>
    <row r="819" spans="20:22" ht="15.75" customHeight="1">
      <c r="T819" s="735"/>
      <c r="U819" s="735"/>
      <c r="V819" s="735"/>
    </row>
    <row r="820" spans="20:22" ht="15.75" customHeight="1">
      <c r="T820" s="735"/>
      <c r="U820" s="735"/>
      <c r="V820" s="735"/>
    </row>
    <row r="821" spans="20:22" ht="15.75" customHeight="1">
      <c r="T821" s="735"/>
      <c r="U821" s="735"/>
      <c r="V821" s="735"/>
    </row>
    <row r="822" spans="20:22" ht="15.75" customHeight="1">
      <c r="T822" s="735"/>
      <c r="U822" s="735"/>
      <c r="V822" s="735"/>
    </row>
    <row r="823" spans="20:22" ht="15.75" customHeight="1">
      <c r="T823" s="735"/>
      <c r="U823" s="735"/>
      <c r="V823" s="735"/>
    </row>
    <row r="824" spans="20:22" ht="15.75" customHeight="1">
      <c r="T824" s="735"/>
      <c r="U824" s="735"/>
      <c r="V824" s="735"/>
    </row>
    <row r="825" spans="20:22" ht="15.75" customHeight="1">
      <c r="T825" s="735"/>
      <c r="U825" s="735"/>
      <c r="V825" s="735"/>
    </row>
    <row r="826" spans="20:22" ht="15.75" customHeight="1">
      <c r="T826" s="735"/>
      <c r="U826" s="735"/>
      <c r="V826" s="735"/>
    </row>
    <row r="827" spans="20:22" ht="15.75" customHeight="1">
      <c r="T827" s="735"/>
      <c r="U827" s="735"/>
      <c r="V827" s="735"/>
    </row>
    <row r="828" spans="20:22" ht="15.75" customHeight="1">
      <c r="T828" s="735"/>
      <c r="U828" s="735"/>
      <c r="V828" s="735"/>
    </row>
    <row r="829" spans="20:22" ht="15.75" customHeight="1">
      <c r="T829" s="735"/>
      <c r="U829" s="735"/>
      <c r="V829" s="735"/>
    </row>
    <row r="830" spans="20:22" ht="15.75" customHeight="1">
      <c r="T830" s="735"/>
      <c r="U830" s="735"/>
      <c r="V830" s="735"/>
    </row>
    <row r="831" spans="20:22" ht="15.75" customHeight="1">
      <c r="T831" s="735"/>
      <c r="U831" s="735"/>
      <c r="V831" s="735"/>
    </row>
    <row r="832" spans="20:22" ht="15.75" customHeight="1">
      <c r="T832" s="735"/>
      <c r="U832" s="735"/>
      <c r="V832" s="735"/>
    </row>
    <row r="833" spans="20:22" ht="15.75" customHeight="1">
      <c r="T833" s="735"/>
      <c r="U833" s="735"/>
      <c r="V833" s="735"/>
    </row>
    <row r="834" spans="20:22" ht="15.75" customHeight="1">
      <c r="T834" s="735"/>
      <c r="U834" s="735"/>
      <c r="V834" s="735"/>
    </row>
    <row r="835" spans="20:22" ht="15.75" customHeight="1">
      <c r="T835" s="735"/>
      <c r="U835" s="735"/>
      <c r="V835" s="735"/>
    </row>
    <row r="836" spans="20:22" ht="15.75" customHeight="1">
      <c r="T836" s="735"/>
      <c r="U836" s="735"/>
      <c r="V836" s="735"/>
    </row>
    <row r="837" spans="20:22" ht="15.75" customHeight="1">
      <c r="T837" s="735"/>
      <c r="U837" s="735"/>
      <c r="V837" s="735"/>
    </row>
    <row r="838" spans="20:22" ht="15.75" customHeight="1">
      <c r="T838" s="735"/>
      <c r="U838" s="735"/>
      <c r="V838" s="735"/>
    </row>
    <row r="839" spans="20:22" ht="15.75" customHeight="1">
      <c r="T839" s="735"/>
      <c r="U839" s="735"/>
      <c r="V839" s="735"/>
    </row>
    <row r="840" spans="20:22" ht="15.75" customHeight="1">
      <c r="T840" s="735"/>
      <c r="U840" s="735"/>
      <c r="V840" s="735"/>
    </row>
    <row r="841" spans="20:22" ht="15.75" customHeight="1">
      <c r="T841" s="735"/>
      <c r="U841" s="735"/>
      <c r="V841" s="735"/>
    </row>
    <row r="842" spans="20:22" ht="15.75" customHeight="1">
      <c r="T842" s="735"/>
      <c r="U842" s="735"/>
      <c r="V842" s="735"/>
    </row>
    <row r="843" spans="20:22" ht="15.75" customHeight="1">
      <c r="T843" s="735"/>
      <c r="U843" s="735"/>
      <c r="V843" s="735"/>
    </row>
    <row r="844" spans="20:22" ht="15.75" customHeight="1">
      <c r="T844" s="735"/>
      <c r="U844" s="735"/>
      <c r="V844" s="735"/>
    </row>
    <row r="845" spans="20:22" ht="15.75" customHeight="1">
      <c r="T845" s="735"/>
      <c r="U845" s="735"/>
      <c r="V845" s="735"/>
    </row>
    <row r="846" spans="20:22" ht="15.75" customHeight="1">
      <c r="T846" s="735"/>
      <c r="U846" s="735"/>
      <c r="V846" s="735"/>
    </row>
    <row r="847" spans="20:22" ht="15.75" customHeight="1">
      <c r="T847" s="735"/>
      <c r="U847" s="735"/>
      <c r="V847" s="735"/>
    </row>
    <row r="848" spans="20:22" ht="15.75" customHeight="1">
      <c r="T848" s="735"/>
      <c r="U848" s="735"/>
      <c r="V848" s="735"/>
    </row>
    <row r="849" spans="20:22" ht="15.75" customHeight="1">
      <c r="T849" s="735"/>
      <c r="U849" s="735"/>
      <c r="V849" s="735"/>
    </row>
    <row r="850" spans="20:22" ht="15.75" customHeight="1">
      <c r="T850" s="735"/>
      <c r="U850" s="735"/>
      <c r="V850" s="735"/>
    </row>
    <row r="851" spans="20:22" ht="15.75" customHeight="1">
      <c r="T851" s="735"/>
      <c r="U851" s="735"/>
      <c r="V851" s="735"/>
    </row>
    <row r="852" spans="20:22" ht="15.75" customHeight="1">
      <c r="T852" s="735"/>
      <c r="U852" s="735"/>
      <c r="V852" s="735"/>
    </row>
    <row r="853" spans="20:22" ht="15.75" customHeight="1">
      <c r="T853" s="735"/>
      <c r="U853" s="735"/>
      <c r="V853" s="735"/>
    </row>
    <row r="854" spans="20:22" ht="15.75" customHeight="1">
      <c r="T854" s="735"/>
      <c r="U854" s="735"/>
      <c r="V854" s="735"/>
    </row>
    <row r="855" spans="20:22" ht="15.75" customHeight="1">
      <c r="T855" s="735"/>
      <c r="U855" s="735"/>
      <c r="V855" s="735"/>
    </row>
    <row r="856" spans="20:22" ht="15.75" customHeight="1">
      <c r="T856" s="735"/>
      <c r="U856" s="735"/>
      <c r="V856" s="735"/>
    </row>
    <row r="857" spans="20:22" ht="15.75" customHeight="1">
      <c r="T857" s="735"/>
      <c r="U857" s="735"/>
      <c r="V857" s="735"/>
    </row>
    <row r="858" spans="20:22" ht="15.75" customHeight="1">
      <c r="T858" s="735"/>
      <c r="U858" s="735"/>
      <c r="V858" s="735"/>
    </row>
    <row r="859" spans="20:22" ht="15.75" customHeight="1">
      <c r="T859" s="735"/>
      <c r="U859" s="735"/>
      <c r="V859" s="735"/>
    </row>
    <row r="860" spans="20:22" ht="15.75" customHeight="1">
      <c r="T860" s="735"/>
      <c r="U860" s="735"/>
      <c r="V860" s="735"/>
    </row>
    <row r="861" spans="20:22" ht="15.75" customHeight="1">
      <c r="T861" s="735"/>
      <c r="U861" s="735"/>
      <c r="V861" s="735"/>
    </row>
    <row r="862" spans="20:22" ht="15.75" customHeight="1">
      <c r="T862" s="735"/>
      <c r="U862" s="735"/>
      <c r="V862" s="735"/>
    </row>
    <row r="863" spans="20:22" ht="15.75" customHeight="1">
      <c r="T863" s="735"/>
      <c r="U863" s="735"/>
      <c r="V863" s="735"/>
    </row>
    <row r="864" spans="20:22" ht="15.75" customHeight="1">
      <c r="T864" s="735"/>
      <c r="U864" s="735"/>
      <c r="V864" s="735"/>
    </row>
    <row r="865" spans="20:22" ht="15.75" customHeight="1">
      <c r="T865" s="735"/>
      <c r="U865" s="735"/>
      <c r="V865" s="735"/>
    </row>
    <row r="866" spans="20:22" ht="15.75" customHeight="1">
      <c r="T866" s="735"/>
      <c r="U866" s="735"/>
      <c r="V866" s="735"/>
    </row>
    <row r="867" spans="20:22" ht="15.75" customHeight="1">
      <c r="T867" s="735"/>
      <c r="U867" s="735"/>
      <c r="V867" s="735"/>
    </row>
    <row r="868" spans="20:22" ht="15.75" customHeight="1">
      <c r="T868" s="735"/>
      <c r="U868" s="735"/>
      <c r="V868" s="735"/>
    </row>
    <row r="869" spans="20:22" ht="15.75" customHeight="1">
      <c r="T869" s="735"/>
      <c r="U869" s="735"/>
      <c r="V869" s="735"/>
    </row>
    <row r="870" spans="20:22" ht="15.75" customHeight="1">
      <c r="T870" s="735"/>
      <c r="U870" s="735"/>
      <c r="V870" s="735"/>
    </row>
    <row r="871" spans="20:22" ht="15.75" customHeight="1">
      <c r="T871" s="735"/>
      <c r="U871" s="735"/>
      <c r="V871" s="735"/>
    </row>
    <row r="872" spans="20:22" ht="15.75" customHeight="1">
      <c r="T872" s="735"/>
      <c r="U872" s="735"/>
      <c r="V872" s="735"/>
    </row>
    <row r="873" spans="20:22" ht="15.75" customHeight="1">
      <c r="T873" s="735"/>
      <c r="U873" s="735"/>
      <c r="V873" s="735"/>
    </row>
    <row r="874" spans="20:22" ht="15.75" customHeight="1">
      <c r="T874" s="735"/>
      <c r="U874" s="735"/>
      <c r="V874" s="735"/>
    </row>
    <row r="875" spans="20:22" ht="15.75" customHeight="1">
      <c r="T875" s="735"/>
      <c r="U875" s="735"/>
      <c r="V875" s="735"/>
    </row>
    <row r="876" spans="20:22" ht="15.75" customHeight="1">
      <c r="T876" s="735"/>
      <c r="U876" s="735"/>
      <c r="V876" s="735"/>
    </row>
    <row r="877" spans="20:22" ht="15.75" customHeight="1">
      <c r="T877" s="735"/>
      <c r="U877" s="735"/>
      <c r="V877" s="735"/>
    </row>
    <row r="878" spans="20:22" ht="15.75" customHeight="1">
      <c r="T878" s="735"/>
      <c r="U878" s="735"/>
      <c r="V878" s="735"/>
    </row>
    <row r="879" spans="20:22" ht="15.75" customHeight="1">
      <c r="T879" s="735"/>
      <c r="U879" s="735"/>
      <c r="V879" s="735"/>
    </row>
    <row r="880" spans="20:22" ht="15.75" customHeight="1">
      <c r="T880" s="735"/>
      <c r="U880" s="735"/>
      <c r="V880" s="735"/>
    </row>
    <row r="881" spans="20:22" ht="15.75" customHeight="1">
      <c r="T881" s="735"/>
      <c r="U881" s="735"/>
      <c r="V881" s="735"/>
    </row>
    <row r="882" spans="20:22" ht="15.75" customHeight="1">
      <c r="T882" s="735"/>
      <c r="U882" s="735"/>
      <c r="V882" s="735"/>
    </row>
    <row r="883" spans="20:22" ht="15.75" customHeight="1">
      <c r="T883" s="735"/>
      <c r="U883" s="735"/>
      <c r="V883" s="735"/>
    </row>
    <row r="884" spans="20:22" ht="15.75" customHeight="1">
      <c r="T884" s="735"/>
      <c r="U884" s="735"/>
      <c r="V884" s="735"/>
    </row>
    <row r="885" spans="20:22" ht="15.75" customHeight="1">
      <c r="T885" s="735"/>
      <c r="U885" s="735"/>
      <c r="V885" s="735"/>
    </row>
    <row r="886" spans="20:22" ht="15.75" customHeight="1">
      <c r="T886" s="735"/>
      <c r="U886" s="735"/>
      <c r="V886" s="735"/>
    </row>
    <row r="887" spans="20:22" ht="15.75" customHeight="1">
      <c r="T887" s="735"/>
      <c r="U887" s="735"/>
      <c r="V887" s="735"/>
    </row>
    <row r="888" spans="20:22" ht="15.75" customHeight="1">
      <c r="T888" s="735"/>
      <c r="U888" s="735"/>
      <c r="V888" s="735"/>
    </row>
    <row r="889" spans="20:22" ht="15.75" customHeight="1">
      <c r="T889" s="735"/>
      <c r="U889" s="735"/>
      <c r="V889" s="735"/>
    </row>
    <row r="890" spans="20:22" ht="15.75" customHeight="1">
      <c r="T890" s="735"/>
      <c r="U890" s="735"/>
      <c r="V890" s="735"/>
    </row>
    <row r="891" spans="20:22" ht="15.75" customHeight="1">
      <c r="T891" s="735"/>
      <c r="U891" s="735"/>
      <c r="V891" s="735"/>
    </row>
    <row r="892" spans="20:22" ht="15.75" customHeight="1">
      <c r="T892" s="735"/>
      <c r="U892" s="735"/>
      <c r="V892" s="735"/>
    </row>
    <row r="893" spans="20:22" ht="15.75" customHeight="1">
      <c r="T893" s="735"/>
      <c r="U893" s="735"/>
      <c r="V893" s="735"/>
    </row>
    <row r="894" spans="20:22" ht="15.75" customHeight="1">
      <c r="T894" s="735"/>
      <c r="U894" s="735"/>
      <c r="V894" s="735"/>
    </row>
    <row r="895" spans="20:22" ht="15.75" customHeight="1">
      <c r="T895" s="735"/>
      <c r="U895" s="735"/>
      <c r="V895" s="735"/>
    </row>
    <row r="896" spans="20:22" ht="15.75" customHeight="1">
      <c r="T896" s="735"/>
      <c r="U896" s="735"/>
      <c r="V896" s="735"/>
    </row>
    <row r="897" spans="20:22" ht="15.75" customHeight="1">
      <c r="T897" s="735"/>
      <c r="U897" s="735"/>
      <c r="V897" s="735"/>
    </row>
    <row r="898" spans="20:22" ht="15.75" customHeight="1">
      <c r="T898" s="735"/>
      <c r="U898" s="735"/>
      <c r="V898" s="735"/>
    </row>
    <row r="899" spans="20:22" ht="15.75" customHeight="1">
      <c r="T899" s="735"/>
      <c r="U899" s="735"/>
      <c r="V899" s="735"/>
    </row>
    <row r="900" spans="20:22" ht="15.75" customHeight="1">
      <c r="T900" s="735"/>
      <c r="U900" s="735"/>
      <c r="V900" s="735"/>
    </row>
    <row r="901" spans="20:22" ht="15.75" customHeight="1">
      <c r="T901" s="735"/>
      <c r="U901" s="735"/>
      <c r="V901" s="735"/>
    </row>
    <row r="902" spans="20:22" ht="15.75" customHeight="1">
      <c r="T902" s="735"/>
      <c r="U902" s="735"/>
      <c r="V902" s="735"/>
    </row>
    <row r="903" spans="20:22" ht="15.75" customHeight="1">
      <c r="T903" s="735"/>
      <c r="U903" s="735"/>
      <c r="V903" s="735"/>
    </row>
    <row r="904" spans="20:22" ht="15.75" customHeight="1">
      <c r="T904" s="735"/>
      <c r="U904" s="735"/>
      <c r="V904" s="735"/>
    </row>
    <row r="905" spans="20:22" ht="15.75" customHeight="1">
      <c r="T905" s="735"/>
      <c r="U905" s="735"/>
      <c r="V905" s="735"/>
    </row>
    <row r="906" spans="20:22" ht="15.75" customHeight="1">
      <c r="T906" s="735"/>
      <c r="U906" s="735"/>
      <c r="V906" s="735"/>
    </row>
    <row r="907" spans="20:22" ht="15.75" customHeight="1">
      <c r="T907" s="735"/>
      <c r="U907" s="735"/>
      <c r="V907" s="735"/>
    </row>
    <row r="908" spans="20:22" ht="15.75" customHeight="1">
      <c r="T908" s="735"/>
      <c r="U908" s="735"/>
      <c r="V908" s="735"/>
    </row>
    <row r="909" spans="20:22" ht="15.75" customHeight="1">
      <c r="T909" s="735"/>
      <c r="U909" s="735"/>
      <c r="V909" s="735"/>
    </row>
    <row r="910" spans="20:22" ht="15.75" customHeight="1">
      <c r="T910" s="735"/>
      <c r="U910" s="735"/>
      <c r="V910" s="735"/>
    </row>
    <row r="911" spans="20:22" ht="15.75" customHeight="1">
      <c r="T911" s="735"/>
      <c r="U911" s="735"/>
      <c r="V911" s="735"/>
    </row>
    <row r="912" spans="20:22" ht="15.75" customHeight="1">
      <c r="T912" s="735"/>
      <c r="U912" s="735"/>
      <c r="V912" s="735"/>
    </row>
    <row r="913" spans="20:22" ht="15.75" customHeight="1">
      <c r="T913" s="735"/>
      <c r="U913" s="735"/>
      <c r="V913" s="735"/>
    </row>
    <row r="914" spans="20:22" ht="15.75" customHeight="1">
      <c r="T914" s="735"/>
      <c r="U914" s="735"/>
      <c r="V914" s="735"/>
    </row>
    <row r="915" spans="20:22" ht="15.75" customHeight="1">
      <c r="T915" s="735"/>
      <c r="U915" s="735"/>
      <c r="V915" s="735"/>
    </row>
    <row r="916" spans="20:22" ht="15.75" customHeight="1">
      <c r="T916" s="735"/>
      <c r="U916" s="735"/>
      <c r="V916" s="735"/>
    </row>
    <row r="917" spans="20:22" ht="15.75" customHeight="1">
      <c r="T917" s="735"/>
      <c r="U917" s="735"/>
      <c r="V917" s="735"/>
    </row>
    <row r="918" spans="20:22" ht="15.75" customHeight="1">
      <c r="T918" s="735"/>
      <c r="U918" s="735"/>
      <c r="V918" s="735"/>
    </row>
    <row r="919" spans="20:22" ht="15.75" customHeight="1">
      <c r="T919" s="735"/>
      <c r="U919" s="735"/>
      <c r="V919" s="735"/>
    </row>
    <row r="920" spans="20:22" ht="15.75" customHeight="1">
      <c r="T920" s="735"/>
      <c r="U920" s="735"/>
      <c r="V920" s="735"/>
    </row>
    <row r="921" spans="20:22" ht="15.75" customHeight="1">
      <c r="T921" s="735"/>
      <c r="U921" s="735"/>
      <c r="V921" s="735"/>
    </row>
    <row r="922" spans="20:22" ht="15.75" customHeight="1">
      <c r="T922" s="735"/>
      <c r="U922" s="735"/>
      <c r="V922" s="735"/>
    </row>
    <row r="923" spans="20:22" ht="15.75" customHeight="1">
      <c r="T923" s="735"/>
      <c r="U923" s="735"/>
      <c r="V923" s="735"/>
    </row>
    <row r="924" spans="20:22" ht="15.75" customHeight="1">
      <c r="T924" s="735"/>
      <c r="U924" s="735"/>
      <c r="V924" s="735"/>
    </row>
    <row r="925" spans="20:22" ht="15.75" customHeight="1">
      <c r="T925" s="735"/>
      <c r="U925" s="735"/>
      <c r="V925" s="735"/>
    </row>
    <row r="926" spans="20:22" ht="15.75" customHeight="1">
      <c r="T926" s="735"/>
      <c r="U926" s="735"/>
      <c r="V926" s="735"/>
    </row>
    <row r="927" spans="20:22" ht="15.75" customHeight="1">
      <c r="T927" s="735"/>
      <c r="U927" s="735"/>
      <c r="V927" s="735"/>
    </row>
    <row r="928" spans="20:22" ht="15.75" customHeight="1">
      <c r="T928" s="735"/>
      <c r="U928" s="735"/>
      <c r="V928" s="735"/>
    </row>
    <row r="929" spans="20:22" ht="15.75" customHeight="1">
      <c r="T929" s="735"/>
      <c r="U929" s="735"/>
      <c r="V929" s="735"/>
    </row>
    <row r="930" spans="20:22" ht="15.75" customHeight="1">
      <c r="T930" s="735"/>
      <c r="U930" s="735"/>
      <c r="V930" s="735"/>
    </row>
    <row r="931" spans="20:22" ht="15.75" customHeight="1">
      <c r="T931" s="735"/>
      <c r="U931" s="735"/>
      <c r="V931" s="735"/>
    </row>
    <row r="932" spans="20:22" ht="15.75" customHeight="1">
      <c r="T932" s="735"/>
      <c r="U932" s="735"/>
      <c r="V932" s="735"/>
    </row>
    <row r="933" spans="20:22" ht="15.75" customHeight="1">
      <c r="T933" s="735"/>
      <c r="U933" s="735"/>
      <c r="V933" s="735"/>
    </row>
    <row r="934" spans="20:22" ht="15.75" customHeight="1">
      <c r="T934" s="735"/>
      <c r="U934" s="735"/>
      <c r="V934" s="735"/>
    </row>
    <row r="935" spans="20:22" ht="15.75" customHeight="1">
      <c r="T935" s="735"/>
      <c r="U935" s="735"/>
      <c r="V935" s="735"/>
    </row>
    <row r="936" spans="20:22" ht="15.75" customHeight="1">
      <c r="T936" s="735"/>
      <c r="U936" s="735"/>
      <c r="V936" s="735"/>
    </row>
    <row r="937" spans="20:22" ht="15.75" customHeight="1">
      <c r="T937" s="735"/>
      <c r="U937" s="735"/>
      <c r="V937" s="735"/>
    </row>
    <row r="938" spans="20:22" ht="15.75" customHeight="1">
      <c r="T938" s="735"/>
      <c r="U938" s="735"/>
      <c r="V938" s="735"/>
    </row>
    <row r="939" spans="20:22" ht="15.75" customHeight="1">
      <c r="T939" s="735"/>
      <c r="U939" s="735"/>
      <c r="V939" s="735"/>
    </row>
    <row r="940" spans="20:22" ht="15.75" customHeight="1">
      <c r="T940" s="735"/>
      <c r="U940" s="735"/>
      <c r="V940" s="735"/>
    </row>
    <row r="941" spans="20:22" ht="15.75" customHeight="1">
      <c r="T941" s="735"/>
      <c r="U941" s="735"/>
      <c r="V941" s="735"/>
    </row>
    <row r="942" spans="20:22" ht="15.75" customHeight="1">
      <c r="T942" s="735"/>
      <c r="U942" s="735"/>
      <c r="V942" s="735"/>
    </row>
    <row r="943" spans="20:22" ht="15.75" customHeight="1">
      <c r="T943" s="735"/>
      <c r="U943" s="735"/>
      <c r="V943" s="735"/>
    </row>
    <row r="944" spans="20:22" ht="15.75" customHeight="1">
      <c r="T944" s="735"/>
      <c r="U944" s="735"/>
      <c r="V944" s="735"/>
    </row>
    <row r="945" spans="20:22" ht="15.75" customHeight="1">
      <c r="T945" s="735"/>
      <c r="U945" s="735"/>
      <c r="V945" s="735"/>
    </row>
    <row r="946" spans="20:22" ht="15.75" customHeight="1">
      <c r="T946" s="735"/>
      <c r="U946" s="735"/>
      <c r="V946" s="735"/>
    </row>
    <row r="947" spans="20:22" ht="15.75" customHeight="1">
      <c r="T947" s="735"/>
      <c r="U947" s="735"/>
      <c r="V947" s="735"/>
    </row>
    <row r="948" spans="20:22" ht="15.75" customHeight="1">
      <c r="T948" s="735"/>
      <c r="U948" s="735"/>
      <c r="V948" s="735"/>
    </row>
    <row r="949" spans="20:22" ht="15.75" customHeight="1">
      <c r="T949" s="735"/>
      <c r="U949" s="735"/>
      <c r="V949" s="735"/>
    </row>
    <row r="950" spans="20:22" ht="15.75" customHeight="1">
      <c r="T950" s="735"/>
      <c r="U950" s="735"/>
      <c r="V950" s="735"/>
    </row>
    <row r="951" spans="20:22" ht="15.75" customHeight="1">
      <c r="T951" s="735"/>
      <c r="U951" s="735"/>
      <c r="V951" s="735"/>
    </row>
    <row r="952" spans="20:22" ht="15.75" customHeight="1">
      <c r="T952" s="735"/>
      <c r="U952" s="735"/>
      <c r="V952" s="735"/>
    </row>
    <row r="953" spans="20:22" ht="15.75" customHeight="1">
      <c r="T953" s="735"/>
      <c r="U953" s="735"/>
      <c r="V953" s="735"/>
    </row>
    <row r="954" spans="20:22" ht="15.75" customHeight="1">
      <c r="T954" s="735"/>
      <c r="U954" s="735"/>
      <c r="V954" s="735"/>
    </row>
    <row r="955" spans="20:22" ht="15.75" customHeight="1">
      <c r="T955" s="735"/>
      <c r="U955" s="735"/>
      <c r="V955" s="735"/>
    </row>
    <row r="956" spans="20:22" ht="15.75" customHeight="1">
      <c r="T956" s="735"/>
      <c r="U956" s="735"/>
      <c r="V956" s="735"/>
    </row>
    <row r="957" spans="20:22" ht="15.75" customHeight="1">
      <c r="T957" s="735"/>
      <c r="U957" s="735"/>
      <c r="V957" s="735"/>
    </row>
    <row r="958" spans="20:22" ht="15.75" customHeight="1">
      <c r="T958" s="735"/>
      <c r="U958" s="735"/>
      <c r="V958" s="735"/>
    </row>
    <row r="959" spans="20:22" ht="15.75" customHeight="1">
      <c r="T959" s="735"/>
      <c r="U959" s="735"/>
      <c r="V959" s="735"/>
    </row>
    <row r="960" spans="20:22" ht="15.75" customHeight="1">
      <c r="T960" s="735"/>
      <c r="U960" s="735"/>
      <c r="V960" s="735"/>
    </row>
    <row r="961" spans="20:22" ht="15.75" customHeight="1">
      <c r="T961" s="735"/>
      <c r="U961" s="735"/>
      <c r="V961" s="735"/>
    </row>
    <row r="962" spans="20:22" ht="15.75" customHeight="1">
      <c r="T962" s="735"/>
      <c r="U962" s="735"/>
      <c r="V962" s="735"/>
    </row>
    <row r="963" spans="20:22" ht="15.75" customHeight="1">
      <c r="T963" s="735"/>
      <c r="U963" s="735"/>
      <c r="V963" s="735"/>
    </row>
    <row r="964" spans="20:22" ht="15.75" customHeight="1">
      <c r="T964" s="735"/>
      <c r="U964" s="735"/>
      <c r="V964" s="735"/>
    </row>
    <row r="965" spans="20:22" ht="15.75" customHeight="1">
      <c r="T965" s="735"/>
      <c r="U965" s="735"/>
      <c r="V965" s="735"/>
    </row>
    <row r="966" spans="20:22" ht="15.75" customHeight="1">
      <c r="T966" s="735"/>
      <c r="U966" s="735"/>
      <c r="V966" s="735"/>
    </row>
    <row r="967" spans="20:22" ht="15.75" customHeight="1">
      <c r="T967" s="735"/>
      <c r="U967" s="735"/>
      <c r="V967" s="735"/>
    </row>
    <row r="968" spans="20:22" ht="15.75" customHeight="1">
      <c r="T968" s="735"/>
      <c r="U968" s="735"/>
      <c r="V968" s="735"/>
    </row>
    <row r="969" spans="20:22" ht="15.75" customHeight="1">
      <c r="T969" s="735"/>
      <c r="U969" s="735"/>
      <c r="V969" s="735"/>
    </row>
    <row r="970" spans="20:22" ht="15.75" customHeight="1">
      <c r="T970" s="735"/>
      <c r="U970" s="735"/>
      <c r="V970" s="735"/>
    </row>
    <row r="971" spans="20:22" ht="15.75" customHeight="1">
      <c r="T971" s="735"/>
      <c r="U971" s="735"/>
      <c r="V971" s="735"/>
    </row>
    <row r="972" spans="20:22" ht="15.75" customHeight="1">
      <c r="T972" s="735"/>
      <c r="U972" s="735"/>
      <c r="V972" s="735"/>
    </row>
    <row r="973" spans="20:22" ht="15.75" customHeight="1">
      <c r="T973" s="735"/>
      <c r="U973" s="735"/>
      <c r="V973" s="735"/>
    </row>
    <row r="974" spans="20:22" ht="15.75" customHeight="1">
      <c r="T974" s="735"/>
      <c r="U974" s="735"/>
      <c r="V974" s="735"/>
    </row>
    <row r="975" spans="20:22" ht="15.75" customHeight="1">
      <c r="T975" s="735"/>
      <c r="U975" s="735"/>
      <c r="V975" s="735"/>
    </row>
    <row r="976" spans="20:22" ht="15.75" customHeight="1">
      <c r="T976" s="735"/>
      <c r="U976" s="735"/>
      <c r="V976" s="735"/>
    </row>
    <row r="977" spans="20:22" ht="15.75" customHeight="1">
      <c r="T977" s="735"/>
      <c r="U977" s="735"/>
      <c r="V977" s="735"/>
    </row>
    <row r="978" spans="20:22" ht="15.75" customHeight="1">
      <c r="T978" s="735"/>
      <c r="U978" s="735"/>
      <c r="V978" s="735"/>
    </row>
    <row r="979" spans="20:22" ht="15.75" customHeight="1">
      <c r="T979" s="735"/>
      <c r="U979" s="735"/>
      <c r="V979" s="735"/>
    </row>
    <row r="980" spans="20:22" ht="15.75" customHeight="1">
      <c r="T980" s="735"/>
      <c r="U980" s="735"/>
      <c r="V980" s="735"/>
    </row>
    <row r="981" spans="20:22" ht="15.75" customHeight="1">
      <c r="T981" s="735"/>
      <c r="U981" s="735"/>
      <c r="V981" s="735"/>
    </row>
    <row r="982" spans="20:22" ht="15.75" customHeight="1">
      <c r="T982" s="735"/>
      <c r="U982" s="735"/>
      <c r="V982" s="735"/>
    </row>
    <row r="983" spans="20:22" ht="15.75" customHeight="1">
      <c r="T983" s="735"/>
      <c r="U983" s="735"/>
      <c r="V983" s="735"/>
    </row>
    <row r="984" spans="20:22" ht="15.75" customHeight="1">
      <c r="T984" s="735"/>
      <c r="U984" s="735"/>
      <c r="V984" s="735"/>
    </row>
    <row r="985" spans="20:22" ht="15.75" customHeight="1">
      <c r="T985" s="735"/>
      <c r="U985" s="735"/>
      <c r="V985" s="735"/>
    </row>
    <row r="986" spans="20:22" ht="15.75" customHeight="1">
      <c r="T986" s="735"/>
      <c r="U986" s="735"/>
      <c r="V986" s="735"/>
    </row>
    <row r="987" spans="20:22" ht="15.75" customHeight="1">
      <c r="T987" s="735"/>
      <c r="U987" s="735"/>
      <c r="V987" s="735"/>
    </row>
    <row r="988" spans="20:22" ht="15.75" customHeight="1">
      <c r="T988" s="735"/>
      <c r="U988" s="735"/>
      <c r="V988" s="735"/>
    </row>
    <row r="989" spans="20:22" ht="15.75" customHeight="1">
      <c r="T989" s="735"/>
      <c r="U989" s="735"/>
      <c r="V989" s="735"/>
    </row>
    <row r="990" spans="20:22" ht="15.75" customHeight="1">
      <c r="T990" s="735"/>
      <c r="U990" s="735"/>
      <c r="V990" s="735"/>
    </row>
    <row r="991" spans="20:22" ht="15.75" customHeight="1">
      <c r="T991" s="735"/>
      <c r="U991" s="735"/>
      <c r="V991" s="735"/>
    </row>
    <row r="992" spans="20:22" ht="15.75" customHeight="1">
      <c r="T992" s="735"/>
      <c r="U992" s="735"/>
      <c r="V992" s="735"/>
    </row>
    <row r="993" spans="20:22" ht="15.75" customHeight="1">
      <c r="T993" s="735"/>
      <c r="U993" s="735"/>
      <c r="V993" s="735"/>
    </row>
    <row r="994" spans="20:22" ht="15.75" customHeight="1">
      <c r="T994" s="735"/>
      <c r="U994" s="735"/>
      <c r="V994" s="735"/>
    </row>
    <row r="995" spans="20:22" ht="15.75" customHeight="1">
      <c r="T995" s="735"/>
      <c r="U995" s="735"/>
      <c r="V995" s="735"/>
    </row>
    <row r="996" spans="20:22" ht="15.75" customHeight="1">
      <c r="T996" s="735"/>
      <c r="U996" s="735"/>
      <c r="V996" s="735"/>
    </row>
    <row r="997" spans="20:22" ht="15.75" customHeight="1">
      <c r="T997" s="735"/>
      <c r="U997" s="735"/>
      <c r="V997" s="735"/>
    </row>
    <row r="998" spans="20:22" ht="15.75" customHeight="1">
      <c r="T998" s="735"/>
      <c r="U998" s="735"/>
      <c r="V998" s="735"/>
    </row>
    <row r="999" spans="20:22" ht="15.75" customHeight="1">
      <c r="T999" s="735"/>
      <c r="U999" s="735"/>
      <c r="V999" s="735"/>
    </row>
    <row r="1000" spans="20:22" ht="15.75" customHeight="1">
      <c r="T1000" s="735"/>
      <c r="U1000" s="735"/>
      <c r="V1000" s="735"/>
    </row>
  </sheetData>
  <mergeCells count="96">
    <mergeCell ref="AC43:AE43"/>
    <mergeCell ref="AF43:AH43"/>
    <mergeCell ref="E43:G43"/>
    <mergeCell ref="H43:J43"/>
    <mergeCell ref="K43:M43"/>
    <mergeCell ref="N43:P43"/>
    <mergeCell ref="Q43:S43"/>
    <mergeCell ref="T43:V43"/>
    <mergeCell ref="W43:Y43"/>
    <mergeCell ref="AC44:AE44"/>
    <mergeCell ref="AF44:AH44"/>
    <mergeCell ref="E44:G44"/>
    <mergeCell ref="H44:J44"/>
    <mergeCell ref="K44:M44"/>
    <mergeCell ref="N44:P44"/>
    <mergeCell ref="Q44:S44"/>
    <mergeCell ref="T44:V44"/>
    <mergeCell ref="W44:Y44"/>
    <mergeCell ref="A12:A22"/>
    <mergeCell ref="B12:B22"/>
    <mergeCell ref="A23:A32"/>
    <mergeCell ref="B23:B32"/>
    <mergeCell ref="Z44:AB44"/>
    <mergeCell ref="Z43:AB43"/>
    <mergeCell ref="A33:A41"/>
    <mergeCell ref="Q49:S49"/>
    <mergeCell ref="E50:G50"/>
    <mergeCell ref="H50:J50"/>
    <mergeCell ref="K50:M50"/>
    <mergeCell ref="N50:P50"/>
    <mergeCell ref="Q50:S50"/>
    <mergeCell ref="B33:B41"/>
    <mergeCell ref="A42:D42"/>
    <mergeCell ref="A43:D43"/>
    <mergeCell ref="A44:D44"/>
    <mergeCell ref="A45:D45"/>
    <mergeCell ref="E49:G49"/>
    <mergeCell ref="H49:J49"/>
    <mergeCell ref="K49:M49"/>
    <mergeCell ref="N49:P49"/>
    <mergeCell ref="AL50:AN50"/>
    <mergeCell ref="AO50:AQ50"/>
    <mergeCell ref="AR50:AT50"/>
    <mergeCell ref="AU50:AW50"/>
    <mergeCell ref="AI49:AK49"/>
    <mergeCell ref="AL49:AN49"/>
    <mergeCell ref="AO49:AQ49"/>
    <mergeCell ref="AR49:AT49"/>
    <mergeCell ref="AU49:AW49"/>
    <mergeCell ref="AX49:AZ49"/>
    <mergeCell ref="AI50:AK50"/>
    <mergeCell ref="AX50:AZ50"/>
    <mergeCell ref="T10:V10"/>
    <mergeCell ref="W10:Y10"/>
    <mergeCell ref="AC10:AE10"/>
    <mergeCell ref="AF10:AH10"/>
    <mergeCell ref="Z42:AB42"/>
    <mergeCell ref="AC42:AE42"/>
    <mergeCell ref="AF42:AH42"/>
    <mergeCell ref="T42:V42"/>
    <mergeCell ref="W42:Y42"/>
    <mergeCell ref="Z45:AB45"/>
    <mergeCell ref="AC45:AE45"/>
    <mergeCell ref="AF45:AH45"/>
    <mergeCell ref="T45:V45"/>
    <mergeCell ref="A5:AB5"/>
    <mergeCell ref="A10:A11"/>
    <mergeCell ref="B10:B11"/>
    <mergeCell ref="C10:D11"/>
    <mergeCell ref="E10:G10"/>
    <mergeCell ref="H10:J10"/>
    <mergeCell ref="K10:M10"/>
    <mergeCell ref="Z10:AB10"/>
    <mergeCell ref="N10:P10"/>
    <mergeCell ref="Q10:S10"/>
    <mergeCell ref="E42:G42"/>
    <mergeCell ref="H42:J42"/>
    <mergeCell ref="K42:M42"/>
    <mergeCell ref="N42:P42"/>
    <mergeCell ref="Q42:S42"/>
    <mergeCell ref="E45:G45"/>
    <mergeCell ref="H45:J45"/>
    <mergeCell ref="K45:M45"/>
    <mergeCell ref="N45:P45"/>
    <mergeCell ref="Q45:S45"/>
    <mergeCell ref="AF50:AH50"/>
    <mergeCell ref="W45:Y45"/>
    <mergeCell ref="T50:V50"/>
    <mergeCell ref="W50:Y50"/>
    <mergeCell ref="Z50:AB50"/>
    <mergeCell ref="AC50:AE50"/>
    <mergeCell ref="T49:V49"/>
    <mergeCell ref="W49:Y49"/>
    <mergeCell ref="Z49:AB49"/>
    <mergeCell ref="AC49:AE49"/>
    <mergeCell ref="AF49:AH49"/>
  </mergeCells>
  <dataValidations count="2">
    <dataValidation type="list" allowBlank="1" showInputMessage="1" showErrorMessage="1" prompt="Cara Pengisian - Beri tanda checklist dengan mengetik huru &quot;v&quot; _x000a_huruf kecil" sqref="E12:AH12">
      <formula1>"v"</formula1>
    </dataValidation>
    <dataValidation type="list" allowBlank="1" showInputMessage="1" showErrorMessage="1" prompt="Anda Salah Mengetik - Ketik huruf &quot;v&quot; (kecil)_x000a_huruf lain tidak mau" sqref="E13:AH41">
      <formula1>"v"</formula1>
    </dataValidation>
  </dataValidations>
  <pageMargins left="0.7" right="0.7" top="0.75" bottom="0.75" header="0" footer="0"/>
  <pageSetup paperSize="5" scale="90"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showGridLines="0" workbookViewId="0">
      <selection activeCell="B7" sqref="B7:B8"/>
    </sheetView>
  </sheetViews>
  <sheetFormatPr defaultColWidth="14.42578125" defaultRowHeight="15" customHeight="1"/>
  <cols>
    <col min="1" max="1" width="3.5703125" customWidth="1"/>
    <col min="2" max="2" width="16.85546875" customWidth="1"/>
    <col min="3" max="3" width="3.85546875" customWidth="1"/>
    <col min="4" max="4" width="57.140625" customWidth="1"/>
    <col min="5" max="19" width="3.7109375" customWidth="1"/>
    <col min="20" max="34" width="4.7109375" customWidth="1"/>
    <col min="35" max="37" width="9" customWidth="1"/>
  </cols>
  <sheetData>
    <row r="1" spans="1:34">
      <c r="A1" s="3"/>
      <c r="B1" s="3"/>
    </row>
    <row r="2" spans="1:34">
      <c r="A2" s="3"/>
      <c r="B2" s="3"/>
    </row>
    <row r="3" spans="1:34">
      <c r="A3" s="3"/>
      <c r="B3" s="3"/>
    </row>
    <row r="4" spans="1:34" ht="18.75">
      <c r="A4" s="1523" t="s">
        <v>1394</v>
      </c>
      <c r="B4" s="1289"/>
      <c r="C4" s="1289"/>
      <c r="D4" s="1289"/>
      <c r="E4" s="1289"/>
      <c r="F4" s="1289"/>
      <c r="G4" s="1289"/>
      <c r="H4" s="1289"/>
      <c r="I4" s="1289"/>
      <c r="J4" s="1289"/>
      <c r="K4" s="1289"/>
      <c r="L4" s="1289"/>
      <c r="M4" s="1289"/>
      <c r="N4" s="1289"/>
      <c r="O4" s="1289"/>
      <c r="P4" s="1289"/>
      <c r="Q4" s="1289"/>
      <c r="R4" s="1289"/>
      <c r="S4" s="1289"/>
      <c r="T4" s="679"/>
    </row>
    <row r="5" spans="1:34">
      <c r="A5" s="679" t="s">
        <v>54</v>
      </c>
      <c r="B5" s="679"/>
      <c r="C5" s="131" t="s">
        <v>252</v>
      </c>
      <c r="D5" s="741" t="str">
        <f>'2.IDENTITAS'!$G$15</f>
        <v>Suyono</v>
      </c>
      <c r="E5" s="131"/>
      <c r="F5" s="131"/>
      <c r="G5" s="131"/>
      <c r="H5" s="131"/>
      <c r="I5" s="131"/>
      <c r="J5" s="131"/>
      <c r="K5" s="131"/>
      <c r="L5" s="131"/>
      <c r="M5" s="131"/>
      <c r="N5" s="131"/>
      <c r="O5" s="131"/>
      <c r="P5" s="131"/>
      <c r="Q5" s="131"/>
      <c r="R5" s="131"/>
      <c r="S5" s="131"/>
      <c r="T5" s="679"/>
    </row>
    <row r="6" spans="1:34">
      <c r="A6" s="679" t="s">
        <v>57</v>
      </c>
      <c r="B6" s="679"/>
      <c r="C6" s="131" t="s">
        <v>252</v>
      </c>
      <c r="D6" s="742">
        <f>'2.IDENTITAS'!$G$16</f>
        <v>0</v>
      </c>
      <c r="E6" s="131"/>
      <c r="F6" s="131"/>
      <c r="G6" s="131"/>
      <c r="H6" s="131"/>
      <c r="I6" s="131"/>
      <c r="J6" s="131"/>
      <c r="K6" s="131"/>
      <c r="L6" s="131"/>
      <c r="M6" s="131"/>
      <c r="N6" s="131"/>
      <c r="O6" s="131"/>
      <c r="P6" s="131"/>
      <c r="Q6" s="131"/>
      <c r="R6" s="131"/>
      <c r="S6" s="131"/>
      <c r="T6" s="679"/>
    </row>
    <row r="7" spans="1:34">
      <c r="A7" s="1514" t="s">
        <v>254</v>
      </c>
      <c r="B7" s="1514" t="s">
        <v>1253</v>
      </c>
      <c r="C7" s="1515" t="s">
        <v>1254</v>
      </c>
      <c r="D7" s="1360"/>
      <c r="E7" s="1502" t="s">
        <v>1383</v>
      </c>
      <c r="F7" s="1347"/>
      <c r="G7" s="1302"/>
      <c r="H7" s="1502" t="s">
        <v>1384</v>
      </c>
      <c r="I7" s="1347"/>
      <c r="J7" s="1302"/>
      <c r="K7" s="1502" t="s">
        <v>1385</v>
      </c>
      <c r="L7" s="1347"/>
      <c r="M7" s="1302"/>
      <c r="N7" s="1502" t="s">
        <v>1386</v>
      </c>
      <c r="O7" s="1347"/>
      <c r="P7" s="1302"/>
      <c r="Q7" s="1502" t="s">
        <v>1387</v>
      </c>
      <c r="R7" s="1347"/>
      <c r="S7" s="1302"/>
      <c r="T7" s="1502" t="s">
        <v>1388</v>
      </c>
      <c r="U7" s="1347"/>
      <c r="V7" s="1302"/>
      <c r="W7" s="1502" t="s">
        <v>1389</v>
      </c>
      <c r="X7" s="1347"/>
      <c r="Y7" s="1302"/>
      <c r="Z7" s="1502" t="s">
        <v>1390</v>
      </c>
      <c r="AA7" s="1347"/>
      <c r="AB7" s="1302"/>
      <c r="AC7" s="1502" t="s">
        <v>1391</v>
      </c>
      <c r="AD7" s="1347"/>
      <c r="AE7" s="1302"/>
      <c r="AF7" s="1502" t="s">
        <v>1392</v>
      </c>
      <c r="AG7" s="1347"/>
      <c r="AH7" s="1302"/>
    </row>
    <row r="8" spans="1:34">
      <c r="A8" s="1304"/>
      <c r="B8" s="1304"/>
      <c r="C8" s="1516"/>
      <c r="D8" s="1517"/>
      <c r="E8" s="704">
        <v>0</v>
      </c>
      <c r="F8" s="704">
        <v>1</v>
      </c>
      <c r="G8" s="704">
        <v>2</v>
      </c>
      <c r="H8" s="704">
        <v>0</v>
      </c>
      <c r="I8" s="704">
        <v>1</v>
      </c>
      <c r="J8" s="704">
        <v>2</v>
      </c>
      <c r="K8" s="704">
        <v>0</v>
      </c>
      <c r="L8" s="704">
        <v>1</v>
      </c>
      <c r="M8" s="704">
        <v>2</v>
      </c>
      <c r="N8" s="704">
        <v>0</v>
      </c>
      <c r="O8" s="704">
        <v>1</v>
      </c>
      <c r="P8" s="704">
        <v>2</v>
      </c>
      <c r="Q8" s="704">
        <v>0</v>
      </c>
      <c r="R8" s="704">
        <v>1</v>
      </c>
      <c r="S8" s="704">
        <v>2</v>
      </c>
      <c r="T8" s="704">
        <v>0</v>
      </c>
      <c r="U8" s="704">
        <v>1</v>
      </c>
      <c r="V8" s="704">
        <v>2</v>
      </c>
      <c r="W8" s="704">
        <v>0</v>
      </c>
      <c r="X8" s="704">
        <v>1</v>
      </c>
      <c r="Y8" s="704">
        <v>2</v>
      </c>
      <c r="Z8" s="704">
        <v>0</v>
      </c>
      <c r="AA8" s="704">
        <v>1</v>
      </c>
      <c r="AB8" s="704">
        <v>2</v>
      </c>
      <c r="AC8" s="704">
        <v>0</v>
      </c>
      <c r="AD8" s="704">
        <v>1</v>
      </c>
      <c r="AE8" s="704">
        <v>2</v>
      </c>
      <c r="AF8" s="704">
        <v>0</v>
      </c>
      <c r="AG8" s="704">
        <v>1</v>
      </c>
      <c r="AH8" s="704">
        <v>2</v>
      </c>
    </row>
    <row r="9" spans="1:34" ht="31.5" customHeight="1">
      <c r="A9" s="1508">
        <v>1</v>
      </c>
      <c r="B9" s="1509" t="s">
        <v>1313</v>
      </c>
      <c r="C9" s="707">
        <v>1</v>
      </c>
      <c r="D9" s="731" t="s">
        <v>1314</v>
      </c>
      <c r="E9" s="135"/>
      <c r="F9" s="135"/>
      <c r="G9" s="135">
        <v>2</v>
      </c>
      <c r="H9" s="135"/>
      <c r="I9" s="135"/>
      <c r="J9" s="135">
        <v>2</v>
      </c>
      <c r="K9" s="135"/>
      <c r="L9" s="135"/>
      <c r="M9" s="135">
        <v>2</v>
      </c>
      <c r="N9" s="743"/>
      <c r="O9" s="743"/>
      <c r="P9" s="743">
        <v>2</v>
      </c>
      <c r="Q9" s="135"/>
      <c r="R9" s="135"/>
      <c r="S9" s="135">
        <v>2</v>
      </c>
      <c r="T9" s="135"/>
      <c r="U9" s="135"/>
      <c r="V9" s="135">
        <v>2</v>
      </c>
      <c r="W9" s="743"/>
      <c r="X9" s="743"/>
      <c r="Y9" s="743">
        <v>2</v>
      </c>
      <c r="Z9" s="135"/>
      <c r="AA9" s="135"/>
      <c r="AB9" s="135">
        <v>2</v>
      </c>
      <c r="AC9" s="743"/>
      <c r="AD9" s="743"/>
      <c r="AE9" s="743">
        <v>2</v>
      </c>
      <c r="AF9" s="135"/>
      <c r="AG9" s="135"/>
      <c r="AH9" s="135">
        <v>2</v>
      </c>
    </row>
    <row r="10" spans="1:34" ht="31.5" customHeight="1">
      <c r="A10" s="1341"/>
      <c r="B10" s="1341"/>
      <c r="C10" s="707">
        <v>2</v>
      </c>
      <c r="D10" s="731" t="s">
        <v>1315</v>
      </c>
      <c r="E10" s="135"/>
      <c r="F10" s="135"/>
      <c r="G10" s="135">
        <v>2</v>
      </c>
      <c r="H10" s="135"/>
      <c r="I10" s="135">
        <v>1</v>
      </c>
      <c r="J10" s="135"/>
      <c r="K10" s="135"/>
      <c r="L10" s="135"/>
      <c r="M10" s="135"/>
      <c r="N10" s="743"/>
      <c r="O10" s="743"/>
      <c r="P10" s="743"/>
      <c r="Q10" s="135"/>
      <c r="R10" s="135"/>
      <c r="S10" s="135"/>
      <c r="T10" s="135"/>
      <c r="U10" s="135"/>
      <c r="V10" s="135"/>
      <c r="W10" s="743"/>
      <c r="X10" s="743"/>
      <c r="Y10" s="743"/>
      <c r="Z10" s="135"/>
      <c r="AA10" s="135"/>
      <c r="AB10" s="135"/>
      <c r="AC10" s="743"/>
      <c r="AD10" s="743"/>
      <c r="AE10" s="743"/>
      <c r="AF10" s="135"/>
      <c r="AG10" s="135"/>
      <c r="AH10" s="135"/>
    </row>
    <row r="11" spans="1:34" ht="31.5" customHeight="1">
      <c r="A11" s="1341"/>
      <c r="B11" s="1341"/>
      <c r="C11" s="707">
        <v>3</v>
      </c>
      <c r="D11" s="731" t="s">
        <v>1316</v>
      </c>
      <c r="E11" s="135"/>
      <c r="F11" s="135">
        <v>1</v>
      </c>
      <c r="G11" s="135"/>
      <c r="H11" s="135"/>
      <c r="I11" s="135"/>
      <c r="J11" s="135">
        <v>2</v>
      </c>
      <c r="K11" s="135"/>
      <c r="L11" s="135"/>
      <c r="M11" s="135"/>
      <c r="N11" s="743"/>
      <c r="O11" s="743"/>
      <c r="P11" s="743">
        <v>2</v>
      </c>
      <c r="Q11" s="135"/>
      <c r="R11" s="135"/>
      <c r="S11" s="135"/>
      <c r="T11" s="135"/>
      <c r="U11" s="135"/>
      <c r="V11" s="135"/>
      <c r="W11" s="743"/>
      <c r="X11" s="743"/>
      <c r="Y11" s="743"/>
      <c r="Z11" s="135"/>
      <c r="AA11" s="135"/>
      <c r="AB11" s="135"/>
      <c r="AC11" s="743"/>
      <c r="AD11" s="743"/>
      <c r="AE11" s="743"/>
      <c r="AF11" s="135"/>
      <c r="AG11" s="135"/>
      <c r="AH11" s="135"/>
    </row>
    <row r="12" spans="1:34" ht="21" customHeight="1">
      <c r="A12" s="1341"/>
      <c r="B12" s="1341"/>
      <c r="C12" s="707">
        <v>4</v>
      </c>
      <c r="D12" s="731" t="s">
        <v>1317</v>
      </c>
      <c r="E12" s="135"/>
      <c r="F12" s="135"/>
      <c r="G12" s="135">
        <v>2</v>
      </c>
      <c r="H12" s="135"/>
      <c r="I12" s="135"/>
      <c r="J12" s="135">
        <v>2</v>
      </c>
      <c r="K12" s="135"/>
      <c r="L12" s="135"/>
      <c r="M12" s="135"/>
      <c r="N12" s="743"/>
      <c r="O12" s="743"/>
      <c r="P12" s="743"/>
      <c r="Q12" s="135"/>
      <c r="R12" s="135"/>
      <c r="S12" s="135"/>
      <c r="T12" s="135"/>
      <c r="U12" s="135"/>
      <c r="V12" s="135"/>
      <c r="W12" s="743"/>
      <c r="X12" s="743"/>
      <c r="Y12" s="743"/>
      <c r="Z12" s="135"/>
      <c r="AA12" s="135"/>
      <c r="AB12" s="135"/>
      <c r="AC12" s="743"/>
      <c r="AD12" s="743"/>
      <c r="AE12" s="743"/>
      <c r="AF12" s="135"/>
      <c r="AG12" s="135"/>
      <c r="AH12" s="135"/>
    </row>
    <row r="13" spans="1:34" ht="21" customHeight="1">
      <c r="A13" s="1341"/>
      <c r="B13" s="1341"/>
      <c r="C13" s="707">
        <v>5</v>
      </c>
      <c r="D13" s="731" t="s">
        <v>1318</v>
      </c>
      <c r="E13" s="135"/>
      <c r="F13" s="135"/>
      <c r="G13" s="135">
        <v>2</v>
      </c>
      <c r="H13" s="135"/>
      <c r="I13" s="135"/>
      <c r="J13" s="135">
        <v>2</v>
      </c>
      <c r="K13" s="135"/>
      <c r="L13" s="135"/>
      <c r="M13" s="135"/>
      <c r="N13" s="743"/>
      <c r="O13" s="743"/>
      <c r="P13" s="743"/>
      <c r="Q13" s="135"/>
      <c r="R13" s="135"/>
      <c r="S13" s="135"/>
      <c r="T13" s="135"/>
      <c r="U13" s="135"/>
      <c r="V13" s="135"/>
      <c r="W13" s="743"/>
      <c r="X13" s="743"/>
      <c r="Y13" s="743"/>
      <c r="Z13" s="135"/>
      <c r="AA13" s="135"/>
      <c r="AB13" s="135"/>
      <c r="AC13" s="743"/>
      <c r="AD13" s="743"/>
      <c r="AE13" s="743"/>
      <c r="AF13" s="135"/>
      <c r="AG13" s="135"/>
      <c r="AH13" s="135"/>
    </row>
    <row r="14" spans="1:34" ht="21" customHeight="1">
      <c r="A14" s="1304"/>
      <c r="B14" s="1304"/>
      <c r="C14" s="707">
        <v>6</v>
      </c>
      <c r="D14" s="731" t="s">
        <v>1319</v>
      </c>
      <c r="E14" s="135"/>
      <c r="F14" s="135"/>
      <c r="G14" s="135">
        <v>2</v>
      </c>
      <c r="H14" s="135"/>
      <c r="I14" s="135">
        <v>1</v>
      </c>
      <c r="J14" s="135"/>
      <c r="K14" s="135"/>
      <c r="L14" s="135"/>
      <c r="M14" s="135"/>
      <c r="N14" s="743"/>
      <c r="O14" s="743"/>
      <c r="P14" s="743"/>
      <c r="Q14" s="135"/>
      <c r="R14" s="135"/>
      <c r="S14" s="135"/>
      <c r="T14" s="135"/>
      <c r="U14" s="135"/>
      <c r="V14" s="135"/>
      <c r="W14" s="743"/>
      <c r="X14" s="743"/>
      <c r="Y14" s="743"/>
      <c r="Z14" s="135"/>
      <c r="AA14" s="135"/>
      <c r="AB14" s="135"/>
      <c r="AC14" s="743"/>
      <c r="AD14" s="743"/>
      <c r="AE14" s="743"/>
      <c r="AF14" s="135"/>
      <c r="AG14" s="135"/>
      <c r="AH14" s="135"/>
    </row>
    <row r="15" spans="1:34" ht="30">
      <c r="A15" s="1508">
        <v>2</v>
      </c>
      <c r="B15" s="1509" t="s">
        <v>1320</v>
      </c>
      <c r="C15" s="707">
        <v>1</v>
      </c>
      <c r="D15" s="731" t="s">
        <v>1321</v>
      </c>
      <c r="E15" s="135"/>
      <c r="F15" s="135">
        <v>1</v>
      </c>
      <c r="G15" s="135"/>
      <c r="H15" s="135"/>
      <c r="I15" s="135"/>
      <c r="J15" s="135">
        <v>2</v>
      </c>
      <c r="K15" s="135"/>
      <c r="L15" s="135"/>
      <c r="M15" s="135"/>
      <c r="N15" s="743"/>
      <c r="O15" s="743"/>
      <c r="P15" s="743">
        <v>2</v>
      </c>
      <c r="Q15" s="135"/>
      <c r="R15" s="135"/>
      <c r="S15" s="135"/>
      <c r="T15" s="135"/>
      <c r="U15" s="135"/>
      <c r="V15" s="135"/>
      <c r="W15" s="743"/>
      <c r="X15" s="743"/>
      <c r="Y15" s="743"/>
      <c r="Z15" s="135"/>
      <c r="AA15" s="135"/>
      <c r="AB15" s="135"/>
      <c r="AC15" s="743"/>
      <c r="AD15" s="743"/>
      <c r="AE15" s="743"/>
      <c r="AF15" s="135"/>
      <c r="AG15" s="135"/>
      <c r="AH15" s="135"/>
    </row>
    <row r="16" spans="1:34" ht="30">
      <c r="A16" s="1341"/>
      <c r="B16" s="1341"/>
      <c r="C16" s="707">
        <v>2</v>
      </c>
      <c r="D16" s="731" t="s">
        <v>1395</v>
      </c>
      <c r="E16" s="135"/>
      <c r="F16" s="135"/>
      <c r="G16" s="135">
        <v>2</v>
      </c>
      <c r="H16" s="135"/>
      <c r="I16" s="135"/>
      <c r="J16" s="135">
        <v>2</v>
      </c>
      <c r="K16" s="135"/>
      <c r="L16" s="135"/>
      <c r="M16" s="135"/>
      <c r="N16" s="743"/>
      <c r="O16" s="743"/>
      <c r="P16" s="743"/>
      <c r="Q16" s="135"/>
      <c r="R16" s="135"/>
      <c r="S16" s="135"/>
      <c r="T16" s="135"/>
      <c r="U16" s="135"/>
      <c r="V16" s="135"/>
      <c r="W16" s="743"/>
      <c r="X16" s="743"/>
      <c r="Y16" s="743"/>
      <c r="Z16" s="135"/>
      <c r="AA16" s="135"/>
      <c r="AB16" s="135"/>
      <c r="AC16" s="743"/>
      <c r="AD16" s="743"/>
      <c r="AE16" s="743"/>
      <c r="AF16" s="135"/>
      <c r="AG16" s="135"/>
      <c r="AH16" s="135"/>
    </row>
    <row r="17" spans="1:34" ht="30">
      <c r="A17" s="1341"/>
      <c r="B17" s="1341"/>
      <c r="C17" s="707">
        <v>3</v>
      </c>
      <c r="D17" s="731" t="s">
        <v>1396</v>
      </c>
      <c r="E17" s="135"/>
      <c r="F17" s="135"/>
      <c r="G17" s="135">
        <v>2</v>
      </c>
      <c r="H17" s="135"/>
      <c r="I17" s="135">
        <v>1</v>
      </c>
      <c r="J17" s="135"/>
      <c r="K17" s="135"/>
      <c r="L17" s="135"/>
      <c r="M17" s="135"/>
      <c r="N17" s="743"/>
      <c r="O17" s="743"/>
      <c r="P17" s="743"/>
      <c r="Q17" s="135"/>
      <c r="R17" s="135"/>
      <c r="S17" s="135"/>
      <c r="T17" s="135"/>
      <c r="U17" s="135"/>
      <c r="V17" s="135"/>
      <c r="W17" s="743"/>
      <c r="X17" s="743"/>
      <c r="Y17" s="743"/>
      <c r="Z17" s="135"/>
      <c r="AA17" s="135"/>
      <c r="AB17" s="135"/>
      <c r="AC17" s="743"/>
      <c r="AD17" s="743"/>
      <c r="AE17" s="743"/>
      <c r="AF17" s="135"/>
      <c r="AG17" s="135"/>
      <c r="AH17" s="135"/>
    </row>
    <row r="18" spans="1:34" ht="30">
      <c r="A18" s="1341"/>
      <c r="B18" s="1341"/>
      <c r="C18" s="707">
        <v>4</v>
      </c>
      <c r="D18" s="731" t="s">
        <v>1324</v>
      </c>
      <c r="E18" s="135"/>
      <c r="F18" s="135">
        <v>1</v>
      </c>
      <c r="G18" s="135"/>
      <c r="H18" s="135"/>
      <c r="I18" s="135"/>
      <c r="J18" s="135">
        <v>2</v>
      </c>
      <c r="K18" s="135"/>
      <c r="L18" s="135"/>
      <c r="M18" s="135"/>
      <c r="N18" s="743"/>
      <c r="O18" s="743"/>
      <c r="P18" s="743"/>
      <c r="Q18" s="135"/>
      <c r="R18" s="135"/>
      <c r="S18" s="135"/>
      <c r="T18" s="135"/>
      <c r="U18" s="135"/>
      <c r="V18" s="135"/>
      <c r="W18" s="743"/>
      <c r="X18" s="743"/>
      <c r="Y18" s="743"/>
      <c r="Z18" s="135"/>
      <c r="AA18" s="135"/>
      <c r="AB18" s="135"/>
      <c r="AC18" s="743"/>
      <c r="AD18" s="743"/>
      <c r="AE18" s="743"/>
      <c r="AF18" s="135"/>
      <c r="AG18" s="135"/>
      <c r="AH18" s="135"/>
    </row>
    <row r="19" spans="1:34" ht="30">
      <c r="A19" s="1341"/>
      <c r="B19" s="1341"/>
      <c r="C19" s="707">
        <v>5</v>
      </c>
      <c r="D19" s="731" t="s">
        <v>1397</v>
      </c>
      <c r="E19" s="135"/>
      <c r="F19" s="135"/>
      <c r="G19" s="135">
        <v>2</v>
      </c>
      <c r="H19" s="135"/>
      <c r="I19" s="135">
        <v>1</v>
      </c>
      <c r="J19" s="135"/>
      <c r="K19" s="135"/>
      <c r="L19" s="135"/>
      <c r="M19" s="135"/>
      <c r="N19" s="743"/>
      <c r="O19" s="743"/>
      <c r="P19" s="743">
        <v>2</v>
      </c>
      <c r="Q19" s="135"/>
      <c r="R19" s="135"/>
      <c r="S19" s="135"/>
      <c r="T19" s="135"/>
      <c r="U19" s="135"/>
      <c r="V19" s="135"/>
      <c r="W19" s="743"/>
      <c r="X19" s="743"/>
      <c r="Y19" s="743"/>
      <c r="Z19" s="135"/>
      <c r="AA19" s="135"/>
      <c r="AB19" s="135"/>
      <c r="AC19" s="743"/>
      <c r="AD19" s="743"/>
      <c r="AE19" s="743"/>
      <c r="AF19" s="135"/>
      <c r="AG19" s="135"/>
      <c r="AH19" s="135"/>
    </row>
    <row r="20" spans="1:34" ht="21" customHeight="1">
      <c r="A20" s="1341"/>
      <c r="B20" s="1341"/>
      <c r="C20" s="707">
        <v>6</v>
      </c>
      <c r="D20" s="731" t="s">
        <v>1398</v>
      </c>
      <c r="E20" s="135"/>
      <c r="F20" s="135">
        <v>1</v>
      </c>
      <c r="G20" s="135"/>
      <c r="H20" s="135"/>
      <c r="I20" s="135">
        <v>1</v>
      </c>
      <c r="J20" s="135"/>
      <c r="K20" s="135"/>
      <c r="L20" s="135"/>
      <c r="M20" s="135"/>
      <c r="N20" s="743"/>
      <c r="O20" s="743"/>
      <c r="P20" s="743"/>
      <c r="Q20" s="135"/>
      <c r="R20" s="135"/>
      <c r="S20" s="135"/>
      <c r="T20" s="135"/>
      <c r="U20" s="135"/>
      <c r="V20" s="135"/>
      <c r="W20" s="743"/>
      <c r="X20" s="743"/>
      <c r="Y20" s="743"/>
      <c r="Z20" s="135"/>
      <c r="AA20" s="135"/>
      <c r="AB20" s="135"/>
      <c r="AC20" s="743"/>
      <c r="AD20" s="743"/>
      <c r="AE20" s="743"/>
      <c r="AF20" s="135"/>
      <c r="AG20" s="135"/>
      <c r="AH20" s="135"/>
    </row>
    <row r="21" spans="1:34" ht="15.75" customHeight="1">
      <c r="A21" s="1341"/>
      <c r="B21" s="1341"/>
      <c r="C21" s="707">
        <v>7</v>
      </c>
      <c r="D21" s="731" t="s">
        <v>1399</v>
      </c>
      <c r="E21" s="135"/>
      <c r="F21" s="135">
        <v>1</v>
      </c>
      <c r="G21" s="135"/>
      <c r="H21" s="135"/>
      <c r="I21" s="135"/>
      <c r="J21" s="135">
        <v>2</v>
      </c>
      <c r="K21" s="135"/>
      <c r="L21" s="135"/>
      <c r="M21" s="135"/>
      <c r="N21" s="743"/>
      <c r="O21" s="743"/>
      <c r="P21" s="743"/>
      <c r="Q21" s="135"/>
      <c r="R21" s="135"/>
      <c r="S21" s="135"/>
      <c r="T21" s="135"/>
      <c r="U21" s="135"/>
      <c r="V21" s="135"/>
      <c r="W21" s="743"/>
      <c r="X21" s="743"/>
      <c r="Y21" s="743"/>
      <c r="Z21" s="135"/>
      <c r="AA21" s="135"/>
      <c r="AB21" s="135"/>
      <c r="AC21" s="743"/>
      <c r="AD21" s="743"/>
      <c r="AE21" s="743"/>
      <c r="AF21" s="135"/>
      <c r="AG21" s="135"/>
      <c r="AH21" s="135"/>
    </row>
    <row r="22" spans="1:34" ht="30.75" customHeight="1">
      <c r="A22" s="1341"/>
      <c r="B22" s="1341"/>
      <c r="C22" s="707">
        <v>8</v>
      </c>
      <c r="D22" s="731" t="s">
        <v>1400</v>
      </c>
      <c r="E22" s="135"/>
      <c r="F22" s="135"/>
      <c r="G22" s="135">
        <v>2</v>
      </c>
      <c r="H22" s="135"/>
      <c r="I22" s="135"/>
      <c r="J22" s="135">
        <v>2</v>
      </c>
      <c r="K22" s="135"/>
      <c r="L22" s="135"/>
      <c r="M22" s="135"/>
      <c r="N22" s="743"/>
      <c r="O22" s="743"/>
      <c r="P22" s="743"/>
      <c r="Q22" s="135"/>
      <c r="R22" s="135"/>
      <c r="S22" s="135"/>
      <c r="T22" s="135"/>
      <c r="U22" s="135"/>
      <c r="V22" s="135"/>
      <c r="W22" s="743"/>
      <c r="X22" s="743"/>
      <c r="Y22" s="743"/>
      <c r="Z22" s="135"/>
      <c r="AA22" s="135"/>
      <c r="AB22" s="135"/>
      <c r="AC22" s="743"/>
      <c r="AD22" s="743"/>
      <c r="AE22" s="743"/>
      <c r="AF22" s="135"/>
      <c r="AG22" s="135"/>
      <c r="AH22" s="135"/>
    </row>
    <row r="23" spans="1:34" ht="15.75" customHeight="1">
      <c r="A23" s="1341"/>
      <c r="B23" s="1341"/>
      <c r="C23" s="707">
        <v>9</v>
      </c>
      <c r="D23" s="731" t="s">
        <v>1401</v>
      </c>
      <c r="E23" s="135"/>
      <c r="F23" s="135"/>
      <c r="G23" s="135">
        <v>2</v>
      </c>
      <c r="H23" s="135"/>
      <c r="I23" s="135">
        <v>1</v>
      </c>
      <c r="J23" s="135"/>
      <c r="K23" s="135"/>
      <c r="L23" s="135"/>
      <c r="M23" s="135"/>
      <c r="N23" s="743"/>
      <c r="O23" s="743"/>
      <c r="P23" s="743">
        <v>2</v>
      </c>
      <c r="Q23" s="135"/>
      <c r="R23" s="135"/>
      <c r="S23" s="135"/>
      <c r="T23" s="135"/>
      <c r="U23" s="135"/>
      <c r="V23" s="135"/>
      <c r="W23" s="743"/>
      <c r="X23" s="743"/>
      <c r="Y23" s="743"/>
      <c r="Z23" s="135"/>
      <c r="AA23" s="135"/>
      <c r="AB23" s="135"/>
      <c r="AC23" s="743"/>
      <c r="AD23" s="743"/>
      <c r="AE23" s="743"/>
      <c r="AF23" s="135"/>
      <c r="AG23" s="135"/>
      <c r="AH23" s="135"/>
    </row>
    <row r="24" spans="1:34" ht="15.75" customHeight="1">
      <c r="A24" s="1341"/>
      <c r="B24" s="1341"/>
      <c r="C24" s="707">
        <v>10</v>
      </c>
      <c r="D24" s="731" t="s">
        <v>1330</v>
      </c>
      <c r="E24" s="135"/>
      <c r="F24" s="135"/>
      <c r="G24" s="135">
        <v>2</v>
      </c>
      <c r="H24" s="135"/>
      <c r="I24" s="135"/>
      <c r="J24" s="135">
        <v>2</v>
      </c>
      <c r="K24" s="135"/>
      <c r="L24" s="135"/>
      <c r="M24" s="135"/>
      <c r="N24" s="743"/>
      <c r="O24" s="743"/>
      <c r="P24" s="743"/>
      <c r="Q24" s="135"/>
      <c r="R24" s="135"/>
      <c r="S24" s="135"/>
      <c r="T24" s="135"/>
      <c r="U24" s="135"/>
      <c r="V24" s="135"/>
      <c r="W24" s="743"/>
      <c r="X24" s="743"/>
      <c r="Y24" s="743"/>
      <c r="Z24" s="135"/>
      <c r="AA24" s="135"/>
      <c r="AB24" s="135"/>
      <c r="AC24" s="743"/>
      <c r="AD24" s="743"/>
      <c r="AE24" s="743"/>
      <c r="AF24" s="135"/>
      <c r="AG24" s="135"/>
      <c r="AH24" s="135"/>
    </row>
    <row r="25" spans="1:34" ht="15.75" customHeight="1">
      <c r="A25" s="1341"/>
      <c r="B25" s="1341"/>
      <c r="C25" s="707">
        <v>11</v>
      </c>
      <c r="D25" s="731" t="s">
        <v>1402</v>
      </c>
      <c r="E25" s="135"/>
      <c r="F25" s="135">
        <v>1</v>
      </c>
      <c r="G25" s="135"/>
      <c r="H25" s="135"/>
      <c r="I25" s="135"/>
      <c r="J25" s="135">
        <v>2</v>
      </c>
      <c r="K25" s="135"/>
      <c r="L25" s="135"/>
      <c r="M25" s="135"/>
      <c r="N25" s="743"/>
      <c r="O25" s="743"/>
      <c r="P25" s="743"/>
      <c r="Q25" s="135"/>
      <c r="R25" s="135"/>
      <c r="S25" s="135"/>
      <c r="T25" s="135"/>
      <c r="U25" s="135"/>
      <c r="V25" s="135"/>
      <c r="W25" s="743"/>
      <c r="X25" s="743"/>
      <c r="Y25" s="743"/>
      <c r="Z25" s="135"/>
      <c r="AA25" s="135"/>
      <c r="AB25" s="135"/>
      <c r="AC25" s="743"/>
      <c r="AD25" s="743"/>
      <c r="AE25" s="743"/>
      <c r="AF25" s="135"/>
      <c r="AG25" s="135"/>
      <c r="AH25" s="135"/>
    </row>
    <row r="26" spans="1:34" ht="33" customHeight="1">
      <c r="A26" s="1341"/>
      <c r="B26" s="1341"/>
      <c r="C26" s="707">
        <v>12</v>
      </c>
      <c r="D26" s="731" t="s">
        <v>1403</v>
      </c>
      <c r="E26" s="135"/>
      <c r="F26" s="135"/>
      <c r="G26" s="135">
        <v>2</v>
      </c>
      <c r="H26" s="135"/>
      <c r="I26" s="135"/>
      <c r="J26" s="135">
        <v>2</v>
      </c>
      <c r="K26" s="135"/>
      <c r="L26" s="135"/>
      <c r="M26" s="135"/>
      <c r="N26" s="743"/>
      <c r="O26" s="743"/>
      <c r="P26" s="743"/>
      <c r="Q26" s="135"/>
      <c r="R26" s="135"/>
      <c r="S26" s="135"/>
      <c r="T26" s="135"/>
      <c r="U26" s="135"/>
      <c r="V26" s="135"/>
      <c r="W26" s="743"/>
      <c r="X26" s="743"/>
      <c r="Y26" s="743"/>
      <c r="Z26" s="135"/>
      <c r="AA26" s="135"/>
      <c r="AB26" s="135"/>
      <c r="AC26" s="743"/>
      <c r="AD26" s="743"/>
      <c r="AE26" s="743"/>
      <c r="AF26" s="135"/>
      <c r="AG26" s="135"/>
      <c r="AH26" s="135"/>
    </row>
    <row r="27" spans="1:34" ht="21" customHeight="1">
      <c r="A27" s="1341"/>
      <c r="B27" s="1341"/>
      <c r="C27" s="707">
        <v>13</v>
      </c>
      <c r="D27" s="731" t="s">
        <v>1404</v>
      </c>
      <c r="E27" s="135"/>
      <c r="F27" s="135">
        <v>1</v>
      </c>
      <c r="G27" s="135"/>
      <c r="H27" s="135"/>
      <c r="I27" s="135">
        <v>1</v>
      </c>
      <c r="J27" s="135"/>
      <c r="K27" s="135"/>
      <c r="L27" s="135"/>
      <c r="M27" s="135"/>
      <c r="N27" s="743"/>
      <c r="O27" s="743"/>
      <c r="P27" s="743">
        <v>2</v>
      </c>
      <c r="Q27" s="135"/>
      <c r="R27" s="135"/>
      <c r="S27" s="135"/>
      <c r="T27" s="135"/>
      <c r="U27" s="135"/>
      <c r="V27" s="135"/>
      <c r="W27" s="743"/>
      <c r="X27" s="743"/>
      <c r="Y27" s="743"/>
      <c r="Z27" s="135"/>
      <c r="AA27" s="135"/>
      <c r="AB27" s="135"/>
      <c r="AC27" s="743"/>
      <c r="AD27" s="743"/>
      <c r="AE27" s="743"/>
      <c r="AF27" s="135"/>
      <c r="AG27" s="135"/>
      <c r="AH27" s="135"/>
    </row>
    <row r="28" spans="1:34" ht="21" customHeight="1">
      <c r="A28" s="1304"/>
      <c r="B28" s="1304"/>
      <c r="C28" s="707">
        <v>14</v>
      </c>
      <c r="D28" s="731" t="s">
        <v>1405</v>
      </c>
      <c r="E28" s="135"/>
      <c r="F28" s="135"/>
      <c r="G28" s="135">
        <v>2</v>
      </c>
      <c r="H28" s="135"/>
      <c r="I28" s="135"/>
      <c r="J28" s="135">
        <v>2</v>
      </c>
      <c r="K28" s="135"/>
      <c r="L28" s="135"/>
      <c r="M28" s="135"/>
      <c r="N28" s="743"/>
      <c r="O28" s="743"/>
      <c r="P28" s="743"/>
      <c r="Q28" s="135"/>
      <c r="R28" s="135"/>
      <c r="S28" s="135"/>
      <c r="T28" s="135"/>
      <c r="U28" s="135"/>
      <c r="V28" s="135"/>
      <c r="W28" s="743"/>
      <c r="X28" s="743"/>
      <c r="Y28" s="743"/>
      <c r="Z28" s="135"/>
      <c r="AA28" s="135"/>
      <c r="AB28" s="135"/>
      <c r="AC28" s="743"/>
      <c r="AD28" s="743"/>
      <c r="AE28" s="743"/>
      <c r="AF28" s="135"/>
      <c r="AG28" s="135"/>
      <c r="AH28" s="135"/>
    </row>
    <row r="29" spans="1:34" ht="15.75" customHeight="1">
      <c r="A29" s="1508">
        <v>3</v>
      </c>
      <c r="B29" s="1509" t="s">
        <v>1335</v>
      </c>
      <c r="C29" s="707">
        <v>1</v>
      </c>
      <c r="D29" s="731" t="s">
        <v>1406</v>
      </c>
      <c r="E29" s="135"/>
      <c r="F29" s="135"/>
      <c r="G29" s="135">
        <v>2</v>
      </c>
      <c r="H29" s="135"/>
      <c r="I29" s="135"/>
      <c r="J29" s="135">
        <v>2</v>
      </c>
      <c r="K29" s="135"/>
      <c r="L29" s="135"/>
      <c r="M29" s="135"/>
      <c r="N29" s="743"/>
      <c r="O29" s="743"/>
      <c r="P29" s="743"/>
      <c r="Q29" s="135"/>
      <c r="R29" s="135"/>
      <c r="S29" s="135"/>
      <c r="T29" s="135"/>
      <c r="U29" s="135"/>
      <c r="V29" s="135"/>
      <c r="W29" s="743"/>
      <c r="X29" s="743"/>
      <c r="Y29" s="743"/>
      <c r="Z29" s="135"/>
      <c r="AA29" s="135"/>
      <c r="AB29" s="135"/>
      <c r="AC29" s="743"/>
      <c r="AD29" s="743"/>
      <c r="AE29" s="743"/>
      <c r="AF29" s="135"/>
      <c r="AG29" s="135"/>
      <c r="AH29" s="135"/>
    </row>
    <row r="30" spans="1:34" ht="20.25" customHeight="1">
      <c r="A30" s="1341"/>
      <c r="B30" s="1341"/>
      <c r="C30" s="707">
        <v>2</v>
      </c>
      <c r="D30" s="731" t="s">
        <v>1407</v>
      </c>
      <c r="E30" s="135"/>
      <c r="F30" s="135"/>
      <c r="G30" s="135">
        <v>2</v>
      </c>
      <c r="H30" s="135"/>
      <c r="I30" s="135">
        <v>1</v>
      </c>
      <c r="J30" s="135"/>
      <c r="K30" s="135"/>
      <c r="L30" s="135"/>
      <c r="M30" s="135"/>
      <c r="N30" s="743"/>
      <c r="O30" s="743"/>
      <c r="P30" s="743"/>
      <c r="Q30" s="135"/>
      <c r="R30" s="135"/>
      <c r="S30" s="135"/>
      <c r="T30" s="135"/>
      <c r="U30" s="135"/>
      <c r="V30" s="135"/>
      <c r="W30" s="743"/>
      <c r="X30" s="743"/>
      <c r="Y30" s="743"/>
      <c r="Z30" s="135"/>
      <c r="AA30" s="135"/>
      <c r="AB30" s="135"/>
      <c r="AC30" s="743"/>
      <c r="AD30" s="743"/>
      <c r="AE30" s="743"/>
      <c r="AF30" s="135"/>
      <c r="AG30" s="135"/>
      <c r="AH30" s="135"/>
    </row>
    <row r="31" spans="1:34" ht="20.25" customHeight="1">
      <c r="A31" s="1341"/>
      <c r="B31" s="1341"/>
      <c r="C31" s="707">
        <v>3</v>
      </c>
      <c r="D31" s="731" t="s">
        <v>1408</v>
      </c>
      <c r="E31" s="135"/>
      <c r="F31" s="135"/>
      <c r="G31" s="135">
        <v>2</v>
      </c>
      <c r="H31" s="135"/>
      <c r="I31" s="135"/>
      <c r="J31" s="135">
        <v>2</v>
      </c>
      <c r="K31" s="135"/>
      <c r="L31" s="135"/>
      <c r="M31" s="135"/>
      <c r="N31" s="743"/>
      <c r="O31" s="743"/>
      <c r="P31" s="743">
        <v>2</v>
      </c>
      <c r="Q31" s="135"/>
      <c r="R31" s="135"/>
      <c r="S31" s="135"/>
      <c r="T31" s="135"/>
      <c r="U31" s="135"/>
      <c r="V31" s="135"/>
      <c r="W31" s="743"/>
      <c r="X31" s="743"/>
      <c r="Y31" s="743"/>
      <c r="Z31" s="135"/>
      <c r="AA31" s="135"/>
      <c r="AB31" s="135"/>
      <c r="AC31" s="743"/>
      <c r="AD31" s="743"/>
      <c r="AE31" s="743"/>
      <c r="AF31" s="135"/>
      <c r="AG31" s="135"/>
      <c r="AH31" s="135"/>
    </row>
    <row r="32" spans="1:34" ht="20.25" customHeight="1">
      <c r="A32" s="1341"/>
      <c r="B32" s="1341"/>
      <c r="C32" s="707">
        <v>4</v>
      </c>
      <c r="D32" s="731" t="s">
        <v>1339</v>
      </c>
      <c r="E32" s="135"/>
      <c r="F32" s="135"/>
      <c r="G32" s="135">
        <v>2</v>
      </c>
      <c r="H32" s="135"/>
      <c r="I32" s="135">
        <v>1</v>
      </c>
      <c r="J32" s="135"/>
      <c r="K32" s="135"/>
      <c r="L32" s="135"/>
      <c r="M32" s="135"/>
      <c r="N32" s="743"/>
      <c r="O32" s="743"/>
      <c r="P32" s="743"/>
      <c r="Q32" s="135"/>
      <c r="R32" s="135"/>
      <c r="S32" s="135"/>
      <c r="T32" s="135"/>
      <c r="U32" s="135"/>
      <c r="V32" s="135"/>
      <c r="W32" s="743"/>
      <c r="X32" s="743"/>
      <c r="Y32" s="743"/>
      <c r="Z32" s="135"/>
      <c r="AA32" s="135"/>
      <c r="AB32" s="135"/>
      <c r="AC32" s="743"/>
      <c r="AD32" s="743"/>
      <c r="AE32" s="743"/>
      <c r="AF32" s="135"/>
      <c r="AG32" s="135"/>
      <c r="AH32" s="135"/>
    </row>
    <row r="33" spans="1:34" ht="20.25" customHeight="1">
      <c r="A33" s="1341"/>
      <c r="B33" s="1341"/>
      <c r="C33" s="707">
        <v>5</v>
      </c>
      <c r="D33" s="731" t="s">
        <v>1340</v>
      </c>
      <c r="E33" s="135"/>
      <c r="F33" s="135"/>
      <c r="G33" s="135">
        <v>2</v>
      </c>
      <c r="H33" s="135"/>
      <c r="I33" s="135">
        <v>1</v>
      </c>
      <c r="J33" s="135"/>
      <c r="K33" s="135"/>
      <c r="L33" s="135"/>
      <c r="M33" s="135"/>
      <c r="N33" s="743"/>
      <c r="O33" s="743"/>
      <c r="P33" s="743"/>
      <c r="Q33" s="135"/>
      <c r="R33" s="135"/>
      <c r="S33" s="135"/>
      <c r="T33" s="135"/>
      <c r="U33" s="135"/>
      <c r="V33" s="135"/>
      <c r="W33" s="743"/>
      <c r="X33" s="743"/>
      <c r="Y33" s="743"/>
      <c r="Z33" s="135"/>
      <c r="AA33" s="135"/>
      <c r="AB33" s="135"/>
      <c r="AC33" s="743"/>
      <c r="AD33" s="743"/>
      <c r="AE33" s="743"/>
      <c r="AF33" s="135"/>
      <c r="AG33" s="135"/>
      <c r="AH33" s="135"/>
    </row>
    <row r="34" spans="1:34" ht="20.25" customHeight="1">
      <c r="A34" s="1341"/>
      <c r="B34" s="1341"/>
      <c r="C34" s="707">
        <v>6</v>
      </c>
      <c r="D34" s="731" t="s">
        <v>1341</v>
      </c>
      <c r="E34" s="135"/>
      <c r="F34" s="135"/>
      <c r="G34" s="135">
        <v>2</v>
      </c>
      <c r="H34" s="135"/>
      <c r="I34" s="135"/>
      <c r="J34" s="135">
        <v>2</v>
      </c>
      <c r="K34" s="135"/>
      <c r="L34" s="135"/>
      <c r="M34" s="135"/>
      <c r="N34" s="743"/>
      <c r="O34" s="743"/>
      <c r="P34" s="743"/>
      <c r="Q34" s="135"/>
      <c r="R34" s="135"/>
      <c r="S34" s="135"/>
      <c r="T34" s="135"/>
      <c r="U34" s="135"/>
      <c r="V34" s="135"/>
      <c r="W34" s="743"/>
      <c r="X34" s="743"/>
      <c r="Y34" s="743"/>
      <c r="Z34" s="135"/>
      <c r="AA34" s="135"/>
      <c r="AB34" s="135"/>
      <c r="AC34" s="743"/>
      <c r="AD34" s="743"/>
      <c r="AE34" s="743"/>
      <c r="AF34" s="135"/>
      <c r="AG34" s="135"/>
      <c r="AH34" s="135"/>
    </row>
    <row r="35" spans="1:34" ht="20.25" customHeight="1">
      <c r="A35" s="1341"/>
      <c r="B35" s="1341"/>
      <c r="C35" s="707">
        <v>7</v>
      </c>
      <c r="D35" s="731" t="s">
        <v>1342</v>
      </c>
      <c r="E35" s="135"/>
      <c r="F35" s="135"/>
      <c r="G35" s="135">
        <v>2</v>
      </c>
      <c r="H35" s="135"/>
      <c r="I35" s="135"/>
      <c r="J35" s="135">
        <v>2</v>
      </c>
      <c r="K35" s="135"/>
      <c r="L35" s="135"/>
      <c r="M35" s="135"/>
      <c r="N35" s="743"/>
      <c r="O35" s="743"/>
      <c r="P35" s="743"/>
      <c r="Q35" s="135"/>
      <c r="R35" s="135"/>
      <c r="S35" s="135">
        <v>2</v>
      </c>
      <c r="T35" s="135"/>
      <c r="U35" s="135"/>
      <c r="V35" s="135"/>
      <c r="W35" s="743"/>
      <c r="X35" s="743"/>
      <c r="Y35" s="743"/>
      <c r="Z35" s="135"/>
      <c r="AA35" s="135"/>
      <c r="AB35" s="135"/>
      <c r="AC35" s="743"/>
      <c r="AD35" s="743"/>
      <c r="AE35" s="743"/>
      <c r="AF35" s="135"/>
      <c r="AG35" s="135"/>
      <c r="AH35" s="135"/>
    </row>
    <row r="36" spans="1:34" ht="20.25" customHeight="1">
      <c r="A36" s="1341"/>
      <c r="B36" s="1341"/>
      <c r="C36" s="707">
        <v>8</v>
      </c>
      <c r="D36" s="731" t="s">
        <v>1343</v>
      </c>
      <c r="E36" s="135"/>
      <c r="F36" s="135"/>
      <c r="G36" s="135">
        <v>2</v>
      </c>
      <c r="H36" s="135"/>
      <c r="I36" s="135">
        <v>1</v>
      </c>
      <c r="J36" s="135"/>
      <c r="K36" s="135"/>
      <c r="L36" s="135"/>
      <c r="M36" s="135"/>
      <c r="N36" s="743"/>
      <c r="O36" s="743"/>
      <c r="P36" s="743">
        <v>2</v>
      </c>
      <c r="Q36" s="135"/>
      <c r="R36" s="135"/>
      <c r="S36" s="135">
        <v>2</v>
      </c>
      <c r="T36" s="135"/>
      <c r="U36" s="135"/>
      <c r="V36" s="135"/>
      <c r="W36" s="743"/>
      <c r="X36" s="743"/>
      <c r="Y36" s="743"/>
      <c r="Z36" s="135"/>
      <c r="AA36" s="135"/>
      <c r="AB36" s="135"/>
      <c r="AC36" s="743"/>
      <c r="AD36" s="743"/>
      <c r="AE36" s="743"/>
      <c r="AF36" s="135"/>
      <c r="AG36" s="135"/>
      <c r="AH36" s="135"/>
    </row>
    <row r="37" spans="1:34" ht="20.25" customHeight="1">
      <c r="A37" s="1341"/>
      <c r="B37" s="1341"/>
      <c r="C37" s="707">
        <v>9</v>
      </c>
      <c r="D37" s="731" t="s">
        <v>1344</v>
      </c>
      <c r="E37" s="135"/>
      <c r="F37" s="135"/>
      <c r="G37" s="135">
        <v>2</v>
      </c>
      <c r="H37" s="135"/>
      <c r="I37" s="135"/>
      <c r="J37" s="135">
        <v>2</v>
      </c>
      <c r="K37" s="135"/>
      <c r="L37" s="135"/>
      <c r="M37" s="135"/>
      <c r="N37" s="743"/>
      <c r="O37" s="743"/>
      <c r="P37" s="743"/>
      <c r="Q37" s="135"/>
      <c r="R37" s="135"/>
      <c r="S37" s="135">
        <v>2</v>
      </c>
      <c r="T37" s="135"/>
      <c r="U37" s="135"/>
      <c r="V37" s="135"/>
      <c r="W37" s="743"/>
      <c r="X37" s="743"/>
      <c r="Y37" s="743"/>
      <c r="Z37" s="135"/>
      <c r="AA37" s="135"/>
      <c r="AB37" s="135"/>
      <c r="AC37" s="743"/>
      <c r="AD37" s="743"/>
      <c r="AE37" s="743"/>
      <c r="AF37" s="135"/>
      <c r="AG37" s="135"/>
      <c r="AH37" s="135"/>
    </row>
    <row r="38" spans="1:34" ht="20.25" customHeight="1">
      <c r="A38" s="1341"/>
      <c r="B38" s="1341"/>
      <c r="C38" s="707">
        <v>10</v>
      </c>
      <c r="D38" s="731" t="s">
        <v>1345</v>
      </c>
      <c r="E38" s="135"/>
      <c r="F38" s="135">
        <v>1</v>
      </c>
      <c r="G38" s="135"/>
      <c r="H38" s="135"/>
      <c r="I38" s="135"/>
      <c r="J38" s="135">
        <v>2</v>
      </c>
      <c r="K38" s="135"/>
      <c r="L38" s="135"/>
      <c r="M38" s="135"/>
      <c r="N38" s="743"/>
      <c r="O38" s="743"/>
      <c r="P38" s="743"/>
      <c r="Q38" s="135"/>
      <c r="R38" s="135"/>
      <c r="S38" s="135">
        <v>2</v>
      </c>
      <c r="T38" s="135"/>
      <c r="U38" s="135"/>
      <c r="V38" s="135"/>
      <c r="W38" s="743"/>
      <c r="X38" s="743"/>
      <c r="Y38" s="743"/>
      <c r="Z38" s="135"/>
      <c r="AA38" s="135"/>
      <c r="AB38" s="135"/>
      <c r="AC38" s="743"/>
      <c r="AD38" s="743"/>
      <c r="AE38" s="743"/>
      <c r="AF38" s="135"/>
      <c r="AG38" s="135"/>
      <c r="AH38" s="135"/>
    </row>
    <row r="39" spans="1:34" ht="20.25" customHeight="1">
      <c r="A39" s="1341"/>
      <c r="B39" s="1341"/>
      <c r="C39" s="707">
        <v>11</v>
      </c>
      <c r="D39" s="731" t="s">
        <v>1346</v>
      </c>
      <c r="E39" s="135"/>
      <c r="F39" s="135">
        <v>1</v>
      </c>
      <c r="G39" s="135"/>
      <c r="H39" s="135"/>
      <c r="I39" s="135"/>
      <c r="J39" s="135">
        <v>2</v>
      </c>
      <c r="K39" s="135"/>
      <c r="L39" s="135"/>
      <c r="M39" s="135"/>
      <c r="N39" s="743"/>
      <c r="O39" s="743"/>
      <c r="P39" s="743"/>
      <c r="Q39" s="135"/>
      <c r="R39" s="135"/>
      <c r="S39" s="135">
        <v>2</v>
      </c>
      <c r="T39" s="135"/>
      <c r="U39" s="135"/>
      <c r="V39" s="135"/>
      <c r="W39" s="743"/>
      <c r="X39" s="743"/>
      <c r="Y39" s="743"/>
      <c r="Z39" s="135"/>
      <c r="AA39" s="135"/>
      <c r="AB39" s="135"/>
      <c r="AC39" s="743"/>
      <c r="AD39" s="743"/>
      <c r="AE39" s="743"/>
      <c r="AF39" s="135"/>
      <c r="AG39" s="135"/>
      <c r="AH39" s="135"/>
    </row>
    <row r="40" spans="1:34" ht="20.25" customHeight="1">
      <c r="A40" s="1341"/>
      <c r="B40" s="1341"/>
      <c r="C40" s="707">
        <v>12</v>
      </c>
      <c r="D40" s="731" t="s">
        <v>1347</v>
      </c>
      <c r="E40" s="135"/>
      <c r="F40" s="135"/>
      <c r="G40" s="135">
        <v>2</v>
      </c>
      <c r="H40" s="135"/>
      <c r="I40" s="135">
        <v>1</v>
      </c>
      <c r="J40" s="135"/>
      <c r="K40" s="135"/>
      <c r="L40" s="135"/>
      <c r="M40" s="135"/>
      <c r="N40" s="743"/>
      <c r="O40" s="743"/>
      <c r="P40" s="743"/>
      <c r="Q40" s="135"/>
      <c r="R40" s="135"/>
      <c r="S40" s="135"/>
      <c r="T40" s="135"/>
      <c r="U40" s="135"/>
      <c r="V40" s="135"/>
      <c r="W40" s="743"/>
      <c r="X40" s="743"/>
      <c r="Y40" s="743"/>
      <c r="Z40" s="135"/>
      <c r="AA40" s="135"/>
      <c r="AB40" s="135"/>
      <c r="AC40" s="743"/>
      <c r="AD40" s="743"/>
      <c r="AE40" s="743"/>
      <c r="AF40" s="135"/>
      <c r="AG40" s="135"/>
      <c r="AH40" s="135"/>
    </row>
    <row r="41" spans="1:34" ht="20.25" customHeight="1">
      <c r="A41" s="1341"/>
      <c r="B41" s="1341"/>
      <c r="C41" s="707">
        <v>13</v>
      </c>
      <c r="D41" s="731" t="s">
        <v>1348</v>
      </c>
      <c r="E41" s="135"/>
      <c r="F41" s="135"/>
      <c r="G41" s="135">
        <v>2</v>
      </c>
      <c r="H41" s="135"/>
      <c r="I41" s="135"/>
      <c r="J41" s="135">
        <v>2</v>
      </c>
      <c r="K41" s="135"/>
      <c r="L41" s="135"/>
      <c r="M41" s="135"/>
      <c r="N41" s="743"/>
      <c r="O41" s="743"/>
      <c r="P41" s="743">
        <v>2</v>
      </c>
      <c r="Q41" s="135"/>
      <c r="R41" s="135"/>
      <c r="S41" s="135"/>
      <c r="T41" s="135"/>
      <c r="U41" s="135"/>
      <c r="V41" s="135"/>
      <c r="W41" s="743"/>
      <c r="X41" s="743"/>
      <c r="Y41" s="743"/>
      <c r="Z41" s="135"/>
      <c r="AA41" s="135"/>
      <c r="AB41" s="135"/>
      <c r="AC41" s="743"/>
      <c r="AD41" s="743"/>
      <c r="AE41" s="743"/>
      <c r="AF41" s="135"/>
      <c r="AG41" s="135"/>
      <c r="AH41" s="135"/>
    </row>
    <row r="42" spans="1:34" ht="20.25" customHeight="1">
      <c r="A42" s="1341"/>
      <c r="B42" s="1341"/>
      <c r="C42" s="707">
        <v>14</v>
      </c>
      <c r="D42" s="731" t="s">
        <v>1349</v>
      </c>
      <c r="E42" s="135"/>
      <c r="F42" s="135"/>
      <c r="G42" s="135">
        <v>2</v>
      </c>
      <c r="H42" s="135"/>
      <c r="I42" s="135"/>
      <c r="J42" s="135">
        <v>2</v>
      </c>
      <c r="K42" s="135"/>
      <c r="L42" s="135">
        <v>1</v>
      </c>
      <c r="M42" s="135"/>
      <c r="N42" s="743"/>
      <c r="O42" s="743"/>
      <c r="P42" s="743"/>
      <c r="Q42" s="135"/>
      <c r="R42" s="135"/>
      <c r="S42" s="135"/>
      <c r="T42" s="135"/>
      <c r="U42" s="135"/>
      <c r="V42" s="135"/>
      <c r="W42" s="743"/>
      <c r="X42" s="743"/>
      <c r="Y42" s="743"/>
      <c r="Z42" s="135"/>
      <c r="AA42" s="135"/>
      <c r="AB42" s="135"/>
      <c r="AC42" s="743"/>
      <c r="AD42" s="743"/>
      <c r="AE42" s="743"/>
      <c r="AF42" s="135"/>
      <c r="AG42" s="135"/>
      <c r="AH42" s="135"/>
    </row>
    <row r="43" spans="1:34" ht="15.75" customHeight="1">
      <c r="A43" s="1304"/>
      <c r="B43" s="1304"/>
      <c r="C43" s="707">
        <v>15</v>
      </c>
      <c r="D43" s="731" t="s">
        <v>1350</v>
      </c>
      <c r="E43" s="135"/>
      <c r="F43" s="135"/>
      <c r="G43" s="135">
        <v>2</v>
      </c>
      <c r="H43" s="135"/>
      <c r="I43" s="135">
        <v>1</v>
      </c>
      <c r="J43" s="135"/>
      <c r="K43" s="135"/>
      <c r="L43" s="135">
        <v>1</v>
      </c>
      <c r="M43" s="135"/>
      <c r="N43" s="743"/>
      <c r="O43" s="743"/>
      <c r="P43" s="743"/>
      <c r="Q43" s="135"/>
      <c r="R43" s="135"/>
      <c r="S43" s="135"/>
      <c r="T43" s="135"/>
      <c r="U43" s="135"/>
      <c r="V43" s="135"/>
      <c r="W43" s="743"/>
      <c r="X43" s="743"/>
      <c r="Y43" s="743"/>
      <c r="Z43" s="135"/>
      <c r="AA43" s="135"/>
      <c r="AB43" s="135"/>
      <c r="AC43" s="743"/>
      <c r="AD43" s="743"/>
      <c r="AE43" s="743"/>
      <c r="AF43" s="135"/>
      <c r="AG43" s="135"/>
      <c r="AH43" s="135"/>
    </row>
    <row r="44" spans="1:34" ht="16.5" customHeight="1">
      <c r="A44" s="1508">
        <v>4</v>
      </c>
      <c r="B44" s="1509" t="s">
        <v>1409</v>
      </c>
      <c r="C44" s="707">
        <v>1</v>
      </c>
      <c r="D44" s="731" t="s">
        <v>1352</v>
      </c>
      <c r="E44" s="135"/>
      <c r="F44" s="135"/>
      <c r="G44" s="135">
        <v>2</v>
      </c>
      <c r="H44" s="135"/>
      <c r="I44" s="135"/>
      <c r="J44" s="135">
        <v>2</v>
      </c>
      <c r="K44" s="135"/>
      <c r="L44" s="135">
        <v>1</v>
      </c>
      <c r="M44" s="135"/>
      <c r="N44" s="743"/>
      <c r="O44" s="743"/>
      <c r="P44" s="743"/>
      <c r="Q44" s="135"/>
      <c r="R44" s="135"/>
      <c r="S44" s="135">
        <v>2</v>
      </c>
      <c r="T44" s="135"/>
      <c r="U44" s="135"/>
      <c r="V44" s="135"/>
      <c r="W44" s="743"/>
      <c r="X44" s="743"/>
      <c r="Y44" s="743"/>
      <c r="Z44" s="135"/>
      <c r="AA44" s="135"/>
      <c r="AB44" s="135"/>
      <c r="AC44" s="743"/>
      <c r="AD44" s="743"/>
      <c r="AE44" s="743"/>
      <c r="AF44" s="135"/>
      <c r="AG44" s="135"/>
      <c r="AH44" s="135"/>
    </row>
    <row r="45" spans="1:34" ht="31.5" customHeight="1">
      <c r="A45" s="1341"/>
      <c r="B45" s="1341"/>
      <c r="C45" s="707">
        <v>2</v>
      </c>
      <c r="D45" s="731" t="s">
        <v>1353</v>
      </c>
      <c r="E45" s="135"/>
      <c r="F45" s="135">
        <v>1</v>
      </c>
      <c r="G45" s="135"/>
      <c r="H45" s="135"/>
      <c r="I45" s="135">
        <v>1</v>
      </c>
      <c r="J45" s="135"/>
      <c r="K45" s="135"/>
      <c r="L45" s="135"/>
      <c r="M45" s="135">
        <v>2</v>
      </c>
      <c r="N45" s="743"/>
      <c r="O45" s="743"/>
      <c r="P45" s="743"/>
      <c r="Q45" s="135"/>
      <c r="R45" s="135"/>
      <c r="S45" s="135"/>
      <c r="T45" s="135"/>
      <c r="U45" s="135"/>
      <c r="V45" s="135"/>
      <c r="W45" s="743"/>
      <c r="X45" s="743"/>
      <c r="Y45" s="743"/>
      <c r="Z45" s="135"/>
      <c r="AA45" s="135"/>
      <c r="AB45" s="135"/>
      <c r="AC45" s="743"/>
      <c r="AD45" s="743"/>
      <c r="AE45" s="743"/>
      <c r="AF45" s="135"/>
      <c r="AG45" s="135"/>
      <c r="AH45" s="135">
        <v>2</v>
      </c>
    </row>
    <row r="46" spans="1:34" ht="19.5" customHeight="1">
      <c r="A46" s="1341"/>
      <c r="B46" s="1341"/>
      <c r="C46" s="707">
        <v>3</v>
      </c>
      <c r="D46" s="731" t="s">
        <v>1354</v>
      </c>
      <c r="E46" s="135"/>
      <c r="F46" s="135"/>
      <c r="G46" s="135">
        <v>2</v>
      </c>
      <c r="H46" s="135"/>
      <c r="I46" s="135">
        <v>1</v>
      </c>
      <c r="J46" s="135"/>
      <c r="K46" s="135"/>
      <c r="L46" s="135"/>
      <c r="M46" s="135">
        <v>2</v>
      </c>
      <c r="N46" s="743"/>
      <c r="O46" s="743"/>
      <c r="P46" s="743"/>
      <c r="Q46" s="135"/>
      <c r="R46" s="135"/>
      <c r="S46" s="135">
        <v>2</v>
      </c>
      <c r="T46" s="135"/>
      <c r="U46" s="135"/>
      <c r="V46" s="135"/>
      <c r="W46" s="743"/>
      <c r="X46" s="743"/>
      <c r="Y46" s="743"/>
      <c r="Z46" s="135"/>
      <c r="AA46" s="135"/>
      <c r="AB46" s="135"/>
      <c r="AC46" s="743"/>
      <c r="AD46" s="743"/>
      <c r="AE46" s="743"/>
      <c r="AF46" s="135"/>
      <c r="AG46" s="135">
        <v>1</v>
      </c>
      <c r="AH46" s="135"/>
    </row>
    <row r="47" spans="1:34" ht="15.75" customHeight="1">
      <c r="A47" s="1341"/>
      <c r="B47" s="1341"/>
      <c r="C47" s="707">
        <v>4</v>
      </c>
      <c r="D47" s="731" t="s">
        <v>1355</v>
      </c>
      <c r="E47" s="135"/>
      <c r="F47" s="135"/>
      <c r="G47" s="135">
        <v>2</v>
      </c>
      <c r="H47" s="135"/>
      <c r="I47" s="135"/>
      <c r="J47" s="135">
        <v>2</v>
      </c>
      <c r="K47" s="135"/>
      <c r="L47" s="135"/>
      <c r="M47" s="135">
        <v>2</v>
      </c>
      <c r="N47" s="743"/>
      <c r="O47" s="743"/>
      <c r="P47" s="743">
        <v>2</v>
      </c>
      <c r="Q47" s="135"/>
      <c r="R47" s="135"/>
      <c r="S47" s="135"/>
      <c r="T47" s="135"/>
      <c r="U47" s="135"/>
      <c r="V47" s="135"/>
      <c r="W47" s="743"/>
      <c r="X47" s="743"/>
      <c r="Y47" s="743"/>
      <c r="Z47" s="135"/>
      <c r="AA47" s="135"/>
      <c r="AB47" s="135"/>
      <c r="AC47" s="743"/>
      <c r="AD47" s="743"/>
      <c r="AE47" s="743"/>
      <c r="AF47" s="135"/>
      <c r="AG47" s="135"/>
      <c r="AH47" s="135">
        <v>2</v>
      </c>
    </row>
    <row r="48" spans="1:34" ht="15.75" customHeight="1">
      <c r="A48" s="1341"/>
      <c r="B48" s="1341"/>
      <c r="C48" s="707">
        <v>5</v>
      </c>
      <c r="D48" s="731" t="s">
        <v>1356</v>
      </c>
      <c r="E48" s="135"/>
      <c r="F48" s="135"/>
      <c r="G48" s="135">
        <v>2</v>
      </c>
      <c r="H48" s="743"/>
      <c r="I48" s="743">
        <v>1</v>
      </c>
      <c r="J48" s="743"/>
      <c r="K48" s="135"/>
      <c r="L48" s="135"/>
      <c r="M48" s="135">
        <v>2</v>
      </c>
      <c r="N48" s="743"/>
      <c r="O48" s="743"/>
      <c r="P48" s="743"/>
      <c r="Q48" s="135"/>
      <c r="R48" s="135"/>
      <c r="S48" s="135"/>
      <c r="T48" s="135"/>
      <c r="U48" s="135"/>
      <c r="V48" s="135"/>
      <c r="W48" s="743"/>
      <c r="X48" s="743"/>
      <c r="Y48" s="743"/>
      <c r="Z48" s="135"/>
      <c r="AA48" s="135"/>
      <c r="AB48" s="135"/>
      <c r="AC48" s="743"/>
      <c r="AD48" s="743"/>
      <c r="AE48" s="743">
        <v>2</v>
      </c>
      <c r="AF48" s="135"/>
      <c r="AG48" s="135"/>
      <c r="AH48" s="135">
        <v>2</v>
      </c>
    </row>
    <row r="49" spans="1:37" ht="19.5" customHeight="1">
      <c r="A49" s="1341"/>
      <c r="B49" s="1341"/>
      <c r="C49" s="707">
        <v>6</v>
      </c>
      <c r="D49" s="731" t="s">
        <v>1357</v>
      </c>
      <c r="E49" s="135"/>
      <c r="F49" s="135"/>
      <c r="G49" s="135">
        <v>2</v>
      </c>
      <c r="H49" s="743"/>
      <c r="I49" s="743">
        <v>1</v>
      </c>
      <c r="J49" s="743"/>
      <c r="K49" s="135"/>
      <c r="L49" s="135"/>
      <c r="M49" s="135"/>
      <c r="N49" s="743"/>
      <c r="O49" s="743"/>
      <c r="P49" s="743"/>
      <c r="Q49" s="135"/>
      <c r="R49" s="135"/>
      <c r="S49" s="135">
        <v>2</v>
      </c>
      <c r="T49" s="135"/>
      <c r="U49" s="135"/>
      <c r="V49" s="135"/>
      <c r="W49" s="743"/>
      <c r="X49" s="743"/>
      <c r="Y49" s="743"/>
      <c r="Z49" s="135"/>
      <c r="AA49" s="135"/>
      <c r="AB49" s="135"/>
      <c r="AC49" s="743"/>
      <c r="AD49" s="743">
        <v>1</v>
      </c>
      <c r="AE49" s="743"/>
      <c r="AF49" s="135"/>
      <c r="AG49" s="135"/>
      <c r="AH49" s="135"/>
    </row>
    <row r="50" spans="1:37" ht="31.5" customHeight="1">
      <c r="A50" s="1304"/>
      <c r="B50" s="1304"/>
      <c r="C50" s="707">
        <v>7</v>
      </c>
      <c r="D50" s="731" t="s">
        <v>1358</v>
      </c>
      <c r="E50" s="135"/>
      <c r="F50" s="135"/>
      <c r="G50" s="135">
        <v>2</v>
      </c>
      <c r="H50" s="743"/>
      <c r="I50" s="743">
        <v>1</v>
      </c>
      <c r="J50" s="743"/>
      <c r="K50" s="135"/>
      <c r="L50" s="135"/>
      <c r="M50" s="135"/>
      <c r="N50" s="743"/>
      <c r="O50" s="743"/>
      <c r="P50" s="743"/>
      <c r="Q50" s="135"/>
      <c r="R50" s="135"/>
      <c r="S50" s="135">
        <v>2</v>
      </c>
      <c r="T50" s="135"/>
      <c r="U50" s="135"/>
      <c r="V50" s="135"/>
      <c r="W50" s="743"/>
      <c r="X50" s="743"/>
      <c r="Y50" s="743"/>
      <c r="Z50" s="135"/>
      <c r="AA50" s="135"/>
      <c r="AB50" s="135"/>
      <c r="AC50" s="743"/>
      <c r="AD50" s="743"/>
      <c r="AE50" s="743">
        <v>2</v>
      </c>
      <c r="AF50" s="135"/>
      <c r="AG50" s="135"/>
      <c r="AH50" s="135">
        <v>2</v>
      </c>
    </row>
    <row r="51" spans="1:37" ht="31.5" customHeight="1">
      <c r="A51" s="711"/>
      <c r="B51" s="712"/>
      <c r="C51" s="707"/>
      <c r="D51" s="731"/>
      <c r="E51" s="135"/>
      <c r="F51" s="135"/>
      <c r="G51" s="135"/>
      <c r="H51" s="743"/>
      <c r="I51" s="743"/>
      <c r="J51" s="743"/>
      <c r="K51" s="135"/>
      <c r="L51" s="135"/>
      <c r="M51" s="135"/>
      <c r="N51" s="743"/>
      <c r="O51" s="743"/>
      <c r="P51" s="743"/>
      <c r="Q51" s="135"/>
      <c r="R51" s="135"/>
      <c r="S51" s="135"/>
      <c r="T51" s="135"/>
      <c r="U51" s="135"/>
      <c r="V51" s="135"/>
      <c r="W51" s="743"/>
      <c r="X51" s="743"/>
      <c r="Y51" s="743"/>
      <c r="Z51" s="135"/>
      <c r="AA51" s="135"/>
      <c r="AB51" s="135"/>
      <c r="AC51" s="743"/>
      <c r="AD51" s="743"/>
      <c r="AE51" s="743"/>
      <c r="AF51" s="135"/>
      <c r="AG51" s="135"/>
      <c r="AH51" s="135"/>
    </row>
    <row r="52" spans="1:37" ht="15.75" customHeight="1">
      <c r="A52" s="1510" t="s">
        <v>1293</v>
      </c>
      <c r="B52" s="1347"/>
      <c r="C52" s="1347"/>
      <c r="D52" s="1302"/>
      <c r="E52" s="1350">
        <f>SUM(E9:G50)</f>
        <v>74</v>
      </c>
      <c r="F52" s="1347"/>
      <c r="G52" s="1302"/>
      <c r="H52" s="1350">
        <f>SUM(H9:J50)</f>
        <v>66</v>
      </c>
      <c r="I52" s="1347"/>
      <c r="J52" s="1302"/>
      <c r="K52" s="1350">
        <f>SUM(K9:M50)</f>
        <v>13</v>
      </c>
      <c r="L52" s="1347"/>
      <c r="M52" s="1302"/>
      <c r="N52" s="1350">
        <f>SUM(N9:P50)</f>
        <v>20</v>
      </c>
      <c r="O52" s="1347"/>
      <c r="P52" s="1302"/>
      <c r="Q52" s="1350">
        <f>SUM(Q9:S50)</f>
        <v>20</v>
      </c>
      <c r="R52" s="1347"/>
      <c r="S52" s="1302"/>
      <c r="T52" s="1350">
        <f>SUM(T9:V50)</f>
        <v>2</v>
      </c>
      <c r="U52" s="1347"/>
      <c r="V52" s="1302"/>
      <c r="W52" s="1350">
        <f>SUM(W9:Y50)</f>
        <v>2</v>
      </c>
      <c r="X52" s="1347"/>
      <c r="Y52" s="1302"/>
      <c r="Z52" s="1350">
        <f>SUM(Z9:AB50)</f>
        <v>2</v>
      </c>
      <c r="AA52" s="1347"/>
      <c r="AB52" s="1302"/>
      <c r="AC52" s="1350">
        <f>SUM(AC9:AE50)</f>
        <v>7</v>
      </c>
      <c r="AD52" s="1347"/>
      <c r="AE52" s="1302"/>
      <c r="AF52" s="1350">
        <f>SUM(AF9:AH50)</f>
        <v>11</v>
      </c>
      <c r="AG52" s="1347"/>
      <c r="AH52" s="1302"/>
      <c r="AI52" s="740">
        <f>AVERAGE(E52:AH52)</f>
        <v>21.7</v>
      </c>
    </row>
    <row r="53" spans="1:37" ht="15.75" customHeight="1">
      <c r="A53" s="1510" t="s">
        <v>1294</v>
      </c>
      <c r="B53" s="1347"/>
      <c r="C53" s="1347"/>
      <c r="D53" s="1302"/>
      <c r="E53" s="1350">
        <f>ROWS(G9:G50)*2</f>
        <v>84</v>
      </c>
      <c r="F53" s="1347"/>
      <c r="G53" s="1302"/>
      <c r="H53" s="1350">
        <f>ROWS(J9:J50)*2</f>
        <v>84</v>
      </c>
      <c r="I53" s="1347"/>
      <c r="J53" s="1302"/>
      <c r="K53" s="1350">
        <f>ROWS(M9:M50)*2</f>
        <v>84</v>
      </c>
      <c r="L53" s="1347"/>
      <c r="M53" s="1302"/>
      <c r="N53" s="1350">
        <f>ROWS(P9:P50)*2</f>
        <v>84</v>
      </c>
      <c r="O53" s="1347"/>
      <c r="P53" s="1302"/>
      <c r="Q53" s="1350">
        <f>ROWS(S9:S50)*2</f>
        <v>84</v>
      </c>
      <c r="R53" s="1347"/>
      <c r="S53" s="1302"/>
      <c r="T53" s="1350">
        <f>ROWS(V9:V50)*2</f>
        <v>84</v>
      </c>
      <c r="U53" s="1347"/>
      <c r="V53" s="1302"/>
      <c r="W53" s="1350">
        <f>ROWS(Y9:Y50)*2</f>
        <v>84</v>
      </c>
      <c r="X53" s="1347"/>
      <c r="Y53" s="1302"/>
      <c r="Z53" s="1350">
        <f>ROWS(AB9:AB50)*2</f>
        <v>84</v>
      </c>
      <c r="AA53" s="1347"/>
      <c r="AB53" s="1302"/>
      <c r="AC53" s="1350">
        <f>ROWS(AE9:AE50)*2</f>
        <v>84</v>
      </c>
      <c r="AD53" s="1347"/>
      <c r="AE53" s="1302"/>
      <c r="AF53" s="1350">
        <f>ROWS(AH9:AH50)*2</f>
        <v>84</v>
      </c>
      <c r="AG53" s="1347"/>
      <c r="AH53" s="1302"/>
      <c r="AI53" s="740" t="s">
        <v>1393</v>
      </c>
    </row>
    <row r="54" spans="1:37" ht="15.75" customHeight="1">
      <c r="A54" s="1510" t="s">
        <v>1295</v>
      </c>
      <c r="B54" s="1347"/>
      <c r="C54" s="1347"/>
      <c r="D54" s="1302"/>
      <c r="E54" s="1511">
        <f>E52/E53*100</f>
        <v>88.095238095238088</v>
      </c>
      <c r="F54" s="1347"/>
      <c r="G54" s="1302"/>
      <c r="H54" s="1511">
        <f>H52/H53*100</f>
        <v>78.571428571428569</v>
      </c>
      <c r="I54" s="1347"/>
      <c r="J54" s="1302"/>
      <c r="K54" s="1511">
        <f>K52/K53*100</f>
        <v>15.476190476190476</v>
      </c>
      <c r="L54" s="1347"/>
      <c r="M54" s="1302"/>
      <c r="N54" s="1511">
        <f>N52/N53*100</f>
        <v>23.809523809523807</v>
      </c>
      <c r="O54" s="1347"/>
      <c r="P54" s="1302"/>
      <c r="Q54" s="1511">
        <f>Q52/Q53*100</f>
        <v>23.809523809523807</v>
      </c>
      <c r="R54" s="1347"/>
      <c r="S54" s="1302"/>
      <c r="T54" s="1511">
        <f>T52/T53*100</f>
        <v>2.3809523809523809</v>
      </c>
      <c r="U54" s="1347"/>
      <c r="V54" s="1302"/>
      <c r="W54" s="1511">
        <f>W52/W53*100</f>
        <v>2.3809523809523809</v>
      </c>
      <c r="X54" s="1347"/>
      <c r="Y54" s="1302"/>
      <c r="Z54" s="1511">
        <f>Z52/Z53*100</f>
        <v>2.3809523809523809</v>
      </c>
      <c r="AA54" s="1347"/>
      <c r="AB54" s="1302"/>
      <c r="AC54" s="1511">
        <f>AC52/AC53*100</f>
        <v>8.3333333333333321</v>
      </c>
      <c r="AD54" s="1347"/>
      <c r="AE54" s="1302"/>
      <c r="AF54" s="1511">
        <f>AF52/AF53*100</f>
        <v>13.095238095238097</v>
      </c>
      <c r="AG54" s="1347"/>
      <c r="AH54" s="1302"/>
      <c r="AI54" s="740">
        <f>(AI52/AF53)*100</f>
        <v>25.833333333333329</v>
      </c>
    </row>
    <row r="55" spans="1:37" ht="15.75" customHeight="1">
      <c r="A55" s="1510" t="s">
        <v>1296</v>
      </c>
      <c r="B55" s="1347"/>
      <c r="C55" s="1347"/>
      <c r="D55" s="1302"/>
      <c r="E55" s="1526" t="str">
        <f>IF(E54&gt;=91,"Sangat Baik",IF(E54&gt;=76,"Baik",IF(E54&gt;=61,"Cukup",IF(E54&gt;=51,"Kurang",IF(E54&lt;51,"Buruk","")))))</f>
        <v>Baik</v>
      </c>
      <c r="F55" s="1347"/>
      <c r="G55" s="1302"/>
      <c r="H55" s="1526" t="str">
        <f>IF(H54&gt;=91,"Sangat Baik",IF(H54&gt;=76,"Baik",IF(H54&gt;=61,"Cukup",IF(H54&gt;=51,"Kurang",IF(H54&lt;51,"Buruk","")))))</f>
        <v>Baik</v>
      </c>
      <c r="I55" s="1347"/>
      <c r="J55" s="1302"/>
      <c r="K55" s="1526" t="str">
        <f>IF(K54&gt;=91,"Sangat Baik",IF(K54&gt;=76,"Baik",IF(K54&gt;=61,"Cukup",IF(K54&gt;=51,"Kurang",IF(K54&lt;51,"Buruk","")))))</f>
        <v>Buruk</v>
      </c>
      <c r="L55" s="1347"/>
      <c r="M55" s="1302"/>
      <c r="N55" s="1526" t="str">
        <f>IF(N54&gt;=91,"Sangat Baik",IF(N54&gt;=76,"Baik",IF(N54&gt;=61,"Cukup",IF(N54&gt;=51,"Kurang",IF(N54&lt;51,"Buruk","")))))</f>
        <v>Buruk</v>
      </c>
      <c r="O55" s="1347"/>
      <c r="P55" s="1302"/>
      <c r="Q55" s="1526" t="str">
        <f>IF(Q54&gt;=91,"Sangat Baik",IF(Q54&gt;=76,"Baik",IF(Q54&gt;=61,"Cukup",IF(Q54&gt;=51,"Kurang",IF(Q54&lt;51,"Buruk","")))))</f>
        <v>Buruk</v>
      </c>
      <c r="R55" s="1347"/>
      <c r="S55" s="1302"/>
      <c r="T55" s="1526" t="str">
        <f>IF(T54&gt;=91,"Sangat Baik",IF(T54&gt;=76,"Baik",IF(T54&gt;=61,"Cukup",IF(T54&gt;=51,"Kurang",IF(T54&lt;51,"Buruk","")))))</f>
        <v>Buruk</v>
      </c>
      <c r="U55" s="1347"/>
      <c r="V55" s="1302"/>
      <c r="W55" s="1526" t="str">
        <f>IF(W54&gt;=91,"Sangat Baik",IF(W54&gt;=76,"Baik",IF(W54&gt;=61,"Cukup",IF(W54&gt;=51,"Kurang",IF(W54&lt;51,"Buruk","")))))</f>
        <v>Buruk</v>
      </c>
      <c r="X55" s="1347"/>
      <c r="Y55" s="1302"/>
      <c r="Z55" s="1526" t="str">
        <f>IF(Z54&gt;=91,"Sangat Baik",IF(Z54&gt;=76,"Baik",IF(Z54&gt;=61,"Cukup",IF(Z54&gt;=51,"Kurang",IF(Z54&lt;51,"Buruk","")))))</f>
        <v>Buruk</v>
      </c>
      <c r="AA55" s="1347"/>
      <c r="AB55" s="1302"/>
      <c r="AC55" s="1526" t="str">
        <f>IF(AC54&gt;=91,"Sangat Baik",IF(AC54&gt;=76,"Baik",IF(AC54&gt;=61,"Cukup",IF(AC54&gt;=51,"Kurang",IF(AC54&lt;51,"Buruk","")))))</f>
        <v>Buruk</v>
      </c>
      <c r="AD55" s="1347"/>
      <c r="AE55" s="1302"/>
      <c r="AF55" s="1526" t="str">
        <f>IF(AF54&gt;=91,"Sangat Baik",IF(AF54&gt;=76,"Baik",IF(AF54&gt;=61,"Cukup",IF(AF54&gt;=51,"Kurang",IF(AF54&lt;51,"Buruk","")))))</f>
        <v>Buruk</v>
      </c>
      <c r="AG55" s="1347"/>
      <c r="AH55" s="1302"/>
      <c r="AI55" s="143" t="str">
        <f>IF(AI54&gt;=91,"Sangat Baik",IF(AI54&gt;=76,"Baik",IF(AI54&gt;=61,"Cukup",IF(AI54&gt;=51,"Kurang",IF(AI54&lt;51,"Buruk","")))))</f>
        <v>Buruk</v>
      </c>
      <c r="AJ55" s="744"/>
      <c r="AK55" s="679"/>
    </row>
    <row r="56" spans="1:37" ht="15.75" customHeight="1"/>
    <row r="57" spans="1:37" ht="15.75" customHeight="1"/>
    <row r="58" spans="1:37" ht="15.75" hidden="1" customHeight="1">
      <c r="A58" s="54"/>
      <c r="B58" s="54"/>
      <c r="C58" s="54"/>
      <c r="D58" s="54"/>
      <c r="E58" s="54">
        <f>COUNTA(E9:E50)*0</f>
        <v>0</v>
      </c>
      <c r="F58" s="54">
        <f>COUNTA(F9:F50)*1</f>
        <v>10</v>
      </c>
      <c r="G58" s="54">
        <f>COUNTA(G9:G50)*2</f>
        <v>64</v>
      </c>
      <c r="H58" s="54">
        <f>COUNTA(H9:H50)*0</f>
        <v>0</v>
      </c>
      <c r="I58" s="54">
        <f>COUNTA(I9:I50)*1</f>
        <v>18</v>
      </c>
      <c r="J58" s="54">
        <f>COUNTA(J9:J50)*2</f>
        <v>48</v>
      </c>
      <c r="K58" s="54">
        <f>COUNTA(K9:K50)*0</f>
        <v>0</v>
      </c>
      <c r="L58" s="54">
        <f>COUNTA(L9:L50)*1</f>
        <v>3</v>
      </c>
      <c r="M58" s="54">
        <f>COUNTA(M9:M50)*2</f>
        <v>10</v>
      </c>
      <c r="N58" s="54">
        <f>COUNTA(N9:N50)*0</f>
        <v>0</v>
      </c>
      <c r="O58" s="54">
        <f>COUNTA(O9:O50)*1</f>
        <v>0</v>
      </c>
      <c r="P58" s="54">
        <f>COUNTA(P9:P50)*2</f>
        <v>20</v>
      </c>
      <c r="Q58" s="54">
        <f>COUNTA(Q9:Q50)*0</f>
        <v>0</v>
      </c>
      <c r="R58" s="54">
        <f>COUNTA(R9:R50)*1</f>
        <v>0</v>
      </c>
      <c r="S58" s="54">
        <f>COUNTA(S9:S50)*2</f>
        <v>20</v>
      </c>
      <c r="T58" s="54"/>
      <c r="U58" s="54" t="s">
        <v>1261</v>
      </c>
      <c r="V58" s="54"/>
      <c r="W58" s="54"/>
      <c r="X58" s="54"/>
      <c r="Y58" s="54"/>
      <c r="Z58" s="54"/>
      <c r="AA58" s="54"/>
      <c r="AB58" s="54"/>
      <c r="AC58" s="54"/>
      <c r="AD58" s="54"/>
      <c r="AE58" s="54"/>
      <c r="AF58" s="54"/>
      <c r="AG58" s="54"/>
      <c r="AH58" s="54"/>
      <c r="AI58" s="54"/>
      <c r="AJ58" s="54"/>
      <c r="AK58" s="54"/>
    </row>
    <row r="59" spans="1:37" ht="15" hidden="1" customHeight="1">
      <c r="A59" s="54"/>
      <c r="B59" s="54"/>
      <c r="C59" s="54"/>
      <c r="D59" s="54"/>
      <c r="E59" s="1322">
        <f>SUM(E58:G58)</f>
        <v>74</v>
      </c>
      <c r="F59" s="1289"/>
      <c r="G59" s="1289"/>
      <c r="H59" s="1322">
        <f>SUM(H58:J58)</f>
        <v>66</v>
      </c>
      <c r="I59" s="1289"/>
      <c r="J59" s="1289"/>
      <c r="K59" s="1322">
        <f>SUM(K58:M58)</f>
        <v>13</v>
      </c>
      <c r="L59" s="1289"/>
      <c r="M59" s="1289"/>
      <c r="N59" s="1322">
        <f>SUM(N58:P58)</f>
        <v>20</v>
      </c>
      <c r="O59" s="1289"/>
      <c r="P59" s="1289"/>
      <c r="Q59" s="1322">
        <f>SUM(Q58:S58)</f>
        <v>20</v>
      </c>
      <c r="R59" s="1289"/>
      <c r="S59" s="1289"/>
      <c r="T59" s="54"/>
      <c r="U59" s="54"/>
      <c r="V59" s="54"/>
      <c r="W59" s="54"/>
      <c r="X59" s="54"/>
      <c r="Y59" s="54"/>
      <c r="Z59" s="54"/>
      <c r="AA59" s="54"/>
      <c r="AB59" s="54"/>
      <c r="AC59" s="54"/>
      <c r="AD59" s="54"/>
      <c r="AE59" s="54"/>
      <c r="AF59" s="54"/>
      <c r="AG59" s="54"/>
      <c r="AH59" s="54"/>
      <c r="AI59" s="54"/>
      <c r="AJ59" s="54"/>
      <c r="AK59" s="54"/>
    </row>
    <row r="60" spans="1:37" ht="15" hidden="1" customHeight="1">
      <c r="A60" s="54"/>
      <c r="B60" s="54"/>
      <c r="C60" s="54"/>
      <c r="D60" s="54"/>
      <c r="E60" s="1525">
        <f>IF(E59=0,0,1)</f>
        <v>1</v>
      </c>
      <c r="F60" s="1289"/>
      <c r="G60" s="1289"/>
      <c r="H60" s="1525">
        <f>IF(H59=0,0,1)</f>
        <v>1</v>
      </c>
      <c r="I60" s="1289"/>
      <c r="J60" s="1289"/>
      <c r="K60" s="1525">
        <f>IF(K59=0,0,1)</f>
        <v>1</v>
      </c>
      <c r="L60" s="1289"/>
      <c r="M60" s="1289"/>
      <c r="N60" s="1525">
        <f>IF(N59=0,0,1)</f>
        <v>1</v>
      </c>
      <c r="O60" s="1289"/>
      <c r="P60" s="1289"/>
      <c r="Q60" s="1525">
        <f>IF(Q59=0,0,1)</f>
        <v>1</v>
      </c>
      <c r="R60" s="1289"/>
      <c r="S60" s="1289"/>
      <c r="T60" s="54">
        <f>SUM(E60:S60)</f>
        <v>5</v>
      </c>
      <c r="U60" s="54"/>
      <c r="V60" s="54"/>
      <c r="W60" s="54"/>
      <c r="X60" s="54"/>
      <c r="Y60" s="54"/>
      <c r="Z60" s="54"/>
      <c r="AA60" s="54"/>
      <c r="AB60" s="54"/>
      <c r="AC60" s="54"/>
      <c r="AD60" s="54"/>
      <c r="AE60" s="54"/>
      <c r="AF60" s="54"/>
      <c r="AG60" s="54"/>
      <c r="AH60" s="54"/>
      <c r="AI60" s="54"/>
      <c r="AJ60" s="54"/>
      <c r="AK60" s="54"/>
    </row>
    <row r="61" spans="1:37" ht="15.75" customHeight="1"/>
    <row r="62" spans="1:37" ht="15.75" customHeight="1"/>
    <row r="63" spans="1:37" ht="15.75" customHeight="1"/>
    <row r="64" spans="1:3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W54:Y54"/>
    <mergeCell ref="Z54:AB54"/>
    <mergeCell ref="AC54:AE54"/>
    <mergeCell ref="AF54:AH54"/>
    <mergeCell ref="A54:D54"/>
    <mergeCell ref="E54:G54"/>
    <mergeCell ref="H54:J54"/>
    <mergeCell ref="K54:M54"/>
    <mergeCell ref="N54:P54"/>
    <mergeCell ref="Q54:S54"/>
    <mergeCell ref="T54:V54"/>
    <mergeCell ref="W55:Y55"/>
    <mergeCell ref="Z55:AB55"/>
    <mergeCell ref="AC55:AE55"/>
    <mergeCell ref="AF55:AH55"/>
    <mergeCell ref="A55:D55"/>
    <mergeCell ref="E55:G55"/>
    <mergeCell ref="H55:J55"/>
    <mergeCell ref="K55:M55"/>
    <mergeCell ref="N55:P55"/>
    <mergeCell ref="Q55:S55"/>
    <mergeCell ref="T55:V55"/>
    <mergeCell ref="Q59:S59"/>
    <mergeCell ref="E60:G60"/>
    <mergeCell ref="H60:J60"/>
    <mergeCell ref="Q60:S60"/>
    <mergeCell ref="N7:P7"/>
    <mergeCell ref="Q7:S7"/>
    <mergeCell ref="K60:M60"/>
    <mergeCell ref="N60:P60"/>
    <mergeCell ref="E59:G59"/>
    <mergeCell ref="H59:J59"/>
    <mergeCell ref="K59:M59"/>
    <mergeCell ref="N59:P59"/>
    <mergeCell ref="T7:V7"/>
    <mergeCell ref="W7:Y7"/>
    <mergeCell ref="Z7:AB7"/>
    <mergeCell ref="AC7:AE7"/>
    <mergeCell ref="AF7:AH7"/>
    <mergeCell ref="A4:S4"/>
    <mergeCell ref="A7:A8"/>
    <mergeCell ref="B7:B8"/>
    <mergeCell ref="C7:D8"/>
    <mergeCell ref="E7:G7"/>
    <mergeCell ref="H7:J7"/>
    <mergeCell ref="K7:M7"/>
    <mergeCell ref="A9:A14"/>
    <mergeCell ref="B9:B14"/>
    <mergeCell ref="A15:A28"/>
    <mergeCell ref="B15:B28"/>
    <mergeCell ref="A29:A43"/>
    <mergeCell ref="B29:B43"/>
    <mergeCell ref="AF52:AH52"/>
    <mergeCell ref="B44:B50"/>
    <mergeCell ref="A52:D52"/>
    <mergeCell ref="E52:G52"/>
    <mergeCell ref="H52:J52"/>
    <mergeCell ref="K52:M52"/>
    <mergeCell ref="N52:P52"/>
    <mergeCell ref="Q52:S52"/>
    <mergeCell ref="A44:A50"/>
    <mergeCell ref="T52:V52"/>
    <mergeCell ref="W52:Y52"/>
    <mergeCell ref="Z52:AB52"/>
    <mergeCell ref="AC52:AE52"/>
    <mergeCell ref="W53:Y53"/>
    <mergeCell ref="Z53:AB53"/>
    <mergeCell ref="AC53:AE53"/>
    <mergeCell ref="AF53:AH53"/>
    <mergeCell ref="A53:D53"/>
    <mergeCell ref="E53:G53"/>
    <mergeCell ref="H53:J53"/>
    <mergeCell ref="K53:M53"/>
    <mergeCell ref="N53:P53"/>
    <mergeCell ref="Q53:S53"/>
    <mergeCell ref="T53:V53"/>
  </mergeCells>
  <pageMargins left="0.7" right="0.7" top="0.75" bottom="0.75" header="0" footer="0"/>
  <pageSetup paperSize="5"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activeCell="G12" sqref="G12"/>
    </sheetView>
  </sheetViews>
  <sheetFormatPr defaultColWidth="14.42578125" defaultRowHeight="15" customHeight="1"/>
  <cols>
    <col min="1" max="2" width="3.85546875" customWidth="1"/>
    <col min="3" max="3" width="4.140625" customWidth="1"/>
    <col min="4" max="10" width="9" customWidth="1"/>
    <col min="11" max="11" width="13.28515625" customWidth="1"/>
    <col min="12" max="12" width="21" customWidth="1"/>
    <col min="13" max="26" width="9" customWidth="1"/>
  </cols>
  <sheetData>
    <row r="1" spans="1:24">
      <c r="A1" s="3"/>
      <c r="B1" s="3"/>
      <c r="C1" s="3"/>
      <c r="D1" s="3"/>
    </row>
    <row r="2" spans="1:24">
      <c r="A2" s="3"/>
      <c r="B2" s="3"/>
      <c r="C2" s="3"/>
      <c r="D2" s="3"/>
    </row>
    <row r="3" spans="1:24">
      <c r="A3" s="3"/>
      <c r="B3" s="3"/>
      <c r="C3" s="3"/>
      <c r="D3" s="3"/>
    </row>
    <row r="4" spans="1:24">
      <c r="A4" s="3"/>
      <c r="B4" s="3"/>
      <c r="C4" s="3"/>
      <c r="D4" s="3"/>
    </row>
    <row r="6" spans="1:24" ht="18.75">
      <c r="A6" s="4"/>
      <c r="B6" s="1281" t="s">
        <v>4</v>
      </c>
      <c r="C6" s="1282"/>
      <c r="D6" s="5" t="s">
        <v>5</v>
      </c>
      <c r="E6" s="6"/>
      <c r="F6" s="6"/>
      <c r="G6" s="6"/>
      <c r="H6" s="6"/>
      <c r="I6" s="6"/>
      <c r="J6" s="6"/>
      <c r="K6" s="6"/>
      <c r="L6" s="7"/>
    </row>
    <row r="7" spans="1:24" ht="55.5" customHeight="1">
      <c r="A7" s="8"/>
      <c r="B7" s="9"/>
      <c r="C7" s="9"/>
      <c r="D7" s="1277" t="s">
        <v>6</v>
      </c>
      <c r="E7" s="1274"/>
      <c r="F7" s="1274"/>
      <c r="G7" s="1274"/>
      <c r="H7" s="1274"/>
      <c r="I7" s="1274"/>
      <c r="J7" s="1274"/>
      <c r="K7" s="1274"/>
      <c r="L7" s="1278"/>
      <c r="M7" s="10"/>
      <c r="N7" s="10"/>
      <c r="O7" s="10"/>
      <c r="P7" s="10"/>
      <c r="Q7" s="10"/>
      <c r="R7" s="10"/>
      <c r="S7" s="10"/>
      <c r="T7" s="10"/>
      <c r="U7" s="10"/>
      <c r="V7" s="10"/>
      <c r="W7" s="10"/>
      <c r="X7" s="10"/>
    </row>
    <row r="8" spans="1:24" ht="18" customHeight="1">
      <c r="A8" s="8"/>
      <c r="B8" s="1283" t="s">
        <v>7</v>
      </c>
      <c r="C8" s="1275"/>
      <c r="D8" s="1284" t="s">
        <v>8</v>
      </c>
      <c r="E8" s="1274"/>
      <c r="F8" s="1274"/>
      <c r="G8" s="1274"/>
      <c r="H8" s="1274"/>
      <c r="I8" s="1274"/>
      <c r="J8" s="1274"/>
      <c r="K8" s="1274"/>
      <c r="L8" s="1278"/>
      <c r="M8" s="10"/>
      <c r="N8" s="10"/>
      <c r="O8" s="10"/>
      <c r="P8" s="10"/>
      <c r="Q8" s="10"/>
      <c r="R8" s="10"/>
      <c r="S8" s="10"/>
      <c r="T8" s="10"/>
      <c r="U8" s="10"/>
      <c r="V8" s="10"/>
      <c r="W8" s="10"/>
      <c r="X8" s="10"/>
    </row>
    <row r="9" spans="1:24" ht="41.25" customHeight="1">
      <c r="A9" s="8"/>
      <c r="B9" s="11"/>
      <c r="C9" s="11"/>
      <c r="D9" s="1285" t="s">
        <v>9</v>
      </c>
      <c r="E9" s="1274"/>
      <c r="F9" s="1274"/>
      <c r="G9" s="1274"/>
      <c r="H9" s="1274"/>
      <c r="I9" s="1274"/>
      <c r="J9" s="1274"/>
      <c r="K9" s="1274"/>
      <c r="L9" s="1278"/>
      <c r="M9" s="10"/>
      <c r="N9" s="10"/>
      <c r="O9" s="10"/>
      <c r="P9" s="10"/>
      <c r="Q9" s="10"/>
      <c r="R9" s="10"/>
      <c r="S9" s="10"/>
      <c r="T9" s="10"/>
      <c r="U9" s="10"/>
      <c r="V9" s="10"/>
      <c r="W9" s="10"/>
      <c r="X9" s="10"/>
    </row>
    <row r="10" spans="1:24" ht="18.75">
      <c r="A10" s="8"/>
      <c r="B10" s="1279" t="s">
        <v>10</v>
      </c>
      <c r="C10" s="1275"/>
      <c r="D10" s="12" t="s">
        <v>11</v>
      </c>
      <c r="E10" s="13"/>
      <c r="F10" s="13"/>
      <c r="G10" s="13"/>
      <c r="H10" s="13"/>
      <c r="I10" s="13"/>
      <c r="J10" s="13"/>
      <c r="K10" s="13"/>
      <c r="L10" s="14"/>
    </row>
    <row r="11" spans="1:24" ht="18.75">
      <c r="A11" s="8"/>
      <c r="B11" s="13"/>
      <c r="C11" s="13">
        <v>1</v>
      </c>
      <c r="D11" s="13" t="s">
        <v>12</v>
      </c>
      <c r="E11" s="13"/>
      <c r="F11" s="13"/>
      <c r="G11" s="13"/>
      <c r="H11" s="13"/>
      <c r="I11" s="13"/>
      <c r="J11" s="13"/>
      <c r="K11" s="13"/>
      <c r="L11" s="14"/>
    </row>
    <row r="12" spans="1:24" ht="18.75">
      <c r="A12" s="8"/>
      <c r="B12" s="13"/>
      <c r="C12" s="13"/>
      <c r="D12" s="13" t="s">
        <v>13</v>
      </c>
      <c r="E12" s="13"/>
      <c r="F12" s="13"/>
      <c r="G12" s="13"/>
      <c r="H12" s="13"/>
      <c r="I12" s="13"/>
      <c r="J12" s="13"/>
      <c r="K12" s="13"/>
      <c r="L12" s="14"/>
    </row>
    <row r="13" spans="1:24" ht="18.75">
      <c r="A13" s="8"/>
      <c r="B13" s="13"/>
      <c r="C13" s="13">
        <v>2</v>
      </c>
      <c r="D13" s="13" t="s">
        <v>14</v>
      </c>
      <c r="E13" s="13"/>
      <c r="F13" s="13"/>
      <c r="G13" s="13"/>
      <c r="H13" s="13"/>
      <c r="I13" s="13"/>
      <c r="J13" s="13"/>
      <c r="K13" s="13"/>
      <c r="L13" s="14"/>
    </row>
    <row r="14" spans="1:24" ht="51.75" customHeight="1">
      <c r="A14" s="8"/>
      <c r="B14" s="13"/>
      <c r="C14" s="13"/>
      <c r="D14" s="1277" t="s">
        <v>15</v>
      </c>
      <c r="E14" s="1274"/>
      <c r="F14" s="1274"/>
      <c r="G14" s="1274"/>
      <c r="H14" s="1274"/>
      <c r="I14" s="1274"/>
      <c r="J14" s="1274"/>
      <c r="K14" s="1274"/>
      <c r="L14" s="1278"/>
      <c r="M14" s="10"/>
      <c r="N14" s="10"/>
      <c r="O14" s="10"/>
      <c r="P14" s="10"/>
      <c r="Q14" s="10"/>
      <c r="R14" s="10"/>
      <c r="S14" s="10"/>
      <c r="T14" s="10"/>
      <c r="U14" s="10"/>
    </row>
    <row r="15" spans="1:24" ht="18.75">
      <c r="A15" s="8"/>
      <c r="B15" s="13"/>
      <c r="C15" s="13">
        <v>3</v>
      </c>
      <c r="D15" s="13" t="s">
        <v>16</v>
      </c>
      <c r="E15" s="13"/>
      <c r="F15" s="13"/>
      <c r="G15" s="13"/>
      <c r="H15" s="13"/>
      <c r="I15" s="13"/>
      <c r="J15" s="13"/>
      <c r="K15" s="13"/>
      <c r="L15" s="14"/>
    </row>
    <row r="16" spans="1:24" ht="18.75">
      <c r="A16" s="8"/>
      <c r="B16" s="13"/>
      <c r="C16" s="13"/>
      <c r="D16" s="1280" t="s">
        <v>17</v>
      </c>
      <c r="E16" s="1274"/>
      <c r="F16" s="1274"/>
      <c r="G16" s="1274"/>
      <c r="H16" s="1274"/>
      <c r="I16" s="1274"/>
      <c r="J16" s="1274"/>
      <c r="K16" s="1274"/>
      <c r="L16" s="1278"/>
    </row>
    <row r="17" spans="1:24" ht="18.75">
      <c r="A17" s="8"/>
      <c r="B17" s="13"/>
      <c r="C17" s="13">
        <v>4</v>
      </c>
      <c r="D17" s="13" t="s">
        <v>18</v>
      </c>
      <c r="E17" s="13"/>
      <c r="F17" s="13"/>
      <c r="G17" s="13"/>
      <c r="H17" s="13"/>
      <c r="I17" s="13"/>
      <c r="J17" s="13"/>
      <c r="K17" s="13"/>
      <c r="L17" s="14"/>
    </row>
    <row r="18" spans="1:24" ht="33.75" customHeight="1">
      <c r="A18" s="8"/>
      <c r="B18" s="13"/>
      <c r="C18" s="13"/>
      <c r="D18" s="1277" t="s">
        <v>19</v>
      </c>
      <c r="E18" s="1274"/>
      <c r="F18" s="1274"/>
      <c r="G18" s="1274"/>
      <c r="H18" s="1274"/>
      <c r="I18" s="1274"/>
      <c r="J18" s="1274"/>
      <c r="K18" s="1274"/>
      <c r="L18" s="1278"/>
    </row>
    <row r="19" spans="1:24" ht="18.75">
      <c r="A19" s="8"/>
      <c r="B19" s="13"/>
      <c r="C19" s="13">
        <v>5</v>
      </c>
      <c r="D19" s="13" t="s">
        <v>20</v>
      </c>
      <c r="E19" s="13"/>
      <c r="F19" s="13"/>
      <c r="G19" s="13"/>
      <c r="H19" s="13"/>
      <c r="I19" s="13"/>
      <c r="J19" s="13"/>
      <c r="K19" s="13"/>
      <c r="L19" s="14"/>
    </row>
    <row r="20" spans="1:24" ht="33" customHeight="1">
      <c r="A20" s="8"/>
      <c r="B20" s="13"/>
      <c r="C20" s="13"/>
      <c r="D20" s="1277" t="s">
        <v>21</v>
      </c>
      <c r="E20" s="1274"/>
      <c r="F20" s="1274"/>
      <c r="G20" s="1274"/>
      <c r="H20" s="1274"/>
      <c r="I20" s="1274"/>
      <c r="J20" s="1274"/>
      <c r="K20" s="1274"/>
      <c r="L20" s="1278"/>
    </row>
    <row r="21" spans="1:24" ht="15.75" customHeight="1">
      <c r="A21" s="8"/>
      <c r="B21" s="13"/>
      <c r="C21" s="13">
        <v>6</v>
      </c>
      <c r="D21" s="13" t="s">
        <v>22</v>
      </c>
      <c r="E21" s="13"/>
      <c r="F21" s="13"/>
      <c r="G21" s="13"/>
      <c r="H21" s="13"/>
      <c r="I21" s="13"/>
      <c r="J21" s="13"/>
      <c r="K21" s="13"/>
      <c r="L21" s="14"/>
    </row>
    <row r="22" spans="1:24" ht="67.5" customHeight="1">
      <c r="A22" s="8"/>
      <c r="B22" s="13"/>
      <c r="C22" s="13"/>
      <c r="D22" s="1277" t="s">
        <v>23</v>
      </c>
      <c r="E22" s="1274"/>
      <c r="F22" s="1274"/>
      <c r="G22" s="1274"/>
      <c r="H22" s="1274"/>
      <c r="I22" s="1274"/>
      <c r="J22" s="1274"/>
      <c r="K22" s="1274"/>
      <c r="L22" s="1278"/>
      <c r="M22" s="10"/>
      <c r="N22" s="10"/>
      <c r="O22" s="10"/>
      <c r="P22" s="10"/>
      <c r="Q22" s="10"/>
      <c r="R22" s="10"/>
      <c r="S22" s="10"/>
      <c r="T22" s="10"/>
      <c r="U22" s="10"/>
      <c r="V22" s="10"/>
      <c r="W22" s="10"/>
      <c r="X22" s="10"/>
    </row>
    <row r="23" spans="1:24" ht="15.75" customHeight="1">
      <c r="A23" s="8"/>
      <c r="B23" s="13"/>
      <c r="C23" s="13">
        <v>7</v>
      </c>
      <c r="D23" s="13" t="s">
        <v>24</v>
      </c>
      <c r="E23" s="13"/>
      <c r="F23" s="13"/>
      <c r="G23" s="13"/>
      <c r="H23" s="13"/>
      <c r="I23" s="13"/>
      <c r="J23" s="13"/>
      <c r="K23" s="13"/>
      <c r="L23" s="14"/>
    </row>
    <row r="24" spans="1:24" ht="83.25" customHeight="1">
      <c r="A24" s="8"/>
      <c r="B24" s="13"/>
      <c r="C24" s="13"/>
      <c r="D24" s="1277" t="s">
        <v>25</v>
      </c>
      <c r="E24" s="1274"/>
      <c r="F24" s="1274"/>
      <c r="G24" s="1274"/>
      <c r="H24" s="1274"/>
      <c r="I24" s="1274"/>
      <c r="J24" s="1274"/>
      <c r="K24" s="1274"/>
      <c r="L24" s="1278"/>
      <c r="M24" s="10"/>
      <c r="N24" s="10"/>
      <c r="O24" s="10"/>
      <c r="P24" s="10"/>
      <c r="Q24" s="10"/>
      <c r="R24" s="10"/>
      <c r="S24" s="10"/>
      <c r="T24" s="10"/>
      <c r="U24" s="10"/>
      <c r="V24" s="10"/>
      <c r="W24" s="10"/>
      <c r="X24" s="10"/>
    </row>
    <row r="25" spans="1:24" ht="15.75" customHeight="1">
      <c r="A25" s="8"/>
      <c r="B25" s="13"/>
      <c r="C25" s="13">
        <v>8</v>
      </c>
      <c r="D25" s="13" t="s">
        <v>26</v>
      </c>
      <c r="E25" s="13"/>
      <c r="F25" s="13"/>
      <c r="G25" s="13"/>
      <c r="H25" s="13"/>
      <c r="I25" s="13"/>
      <c r="J25" s="13"/>
      <c r="K25" s="13"/>
      <c r="L25" s="14"/>
    </row>
    <row r="26" spans="1:24" ht="51" customHeight="1">
      <c r="A26" s="8"/>
      <c r="B26" s="13"/>
      <c r="C26" s="13"/>
      <c r="D26" s="1277" t="s">
        <v>27</v>
      </c>
      <c r="E26" s="1274"/>
      <c r="F26" s="1274"/>
      <c r="G26" s="1274"/>
      <c r="H26" s="1274"/>
      <c r="I26" s="1274"/>
      <c r="J26" s="1274"/>
      <c r="K26" s="1274"/>
      <c r="L26" s="1278"/>
      <c r="M26" s="10"/>
      <c r="N26" s="10"/>
      <c r="O26" s="10"/>
      <c r="P26" s="10"/>
      <c r="Q26" s="10"/>
    </row>
    <row r="27" spans="1:24" ht="15.75" customHeight="1">
      <c r="A27" s="8"/>
      <c r="B27" s="13"/>
      <c r="C27" s="13">
        <v>9</v>
      </c>
      <c r="D27" s="13" t="s">
        <v>28</v>
      </c>
      <c r="E27" s="13"/>
      <c r="F27" s="13"/>
      <c r="G27" s="13"/>
      <c r="H27" s="13"/>
      <c r="I27" s="13"/>
      <c r="J27" s="13"/>
      <c r="K27" s="13"/>
      <c r="L27" s="14"/>
    </row>
    <row r="28" spans="1:24" ht="66.75" customHeight="1">
      <c r="A28" s="8"/>
      <c r="B28" s="13"/>
      <c r="C28" s="13"/>
      <c r="D28" s="1277" t="s">
        <v>29</v>
      </c>
      <c r="E28" s="1274"/>
      <c r="F28" s="1274"/>
      <c r="G28" s="1274"/>
      <c r="H28" s="1274"/>
      <c r="I28" s="1274"/>
      <c r="J28" s="1274"/>
      <c r="K28" s="1274"/>
      <c r="L28" s="1278"/>
      <c r="M28" s="10"/>
      <c r="N28" s="10"/>
      <c r="O28" s="10"/>
      <c r="P28" s="10"/>
      <c r="Q28" s="10"/>
      <c r="R28" s="10"/>
      <c r="S28" s="10"/>
    </row>
    <row r="29" spans="1:24" ht="15.75" customHeight="1">
      <c r="A29" s="8"/>
      <c r="B29" s="13"/>
      <c r="C29" s="13">
        <v>10</v>
      </c>
      <c r="D29" s="13" t="s">
        <v>30</v>
      </c>
      <c r="E29" s="13"/>
      <c r="F29" s="13"/>
      <c r="G29" s="13"/>
      <c r="H29" s="13"/>
      <c r="I29" s="13"/>
      <c r="J29" s="13"/>
      <c r="K29" s="13"/>
      <c r="L29" s="14"/>
    </row>
    <row r="30" spans="1:24" ht="52.5" customHeight="1">
      <c r="A30" s="8"/>
      <c r="B30" s="13"/>
      <c r="C30" s="13"/>
      <c r="D30" s="1277" t="s">
        <v>31</v>
      </c>
      <c r="E30" s="1274"/>
      <c r="F30" s="1274"/>
      <c r="G30" s="1274"/>
      <c r="H30" s="1274"/>
      <c r="I30" s="1274"/>
      <c r="J30" s="1274"/>
      <c r="K30" s="1274"/>
      <c r="L30" s="1278"/>
      <c r="M30" s="10"/>
      <c r="N30" s="10"/>
      <c r="O30" s="10"/>
      <c r="P30" s="10"/>
      <c r="Q30" s="10"/>
      <c r="R30" s="10"/>
      <c r="S30" s="10"/>
      <c r="T30" s="10"/>
      <c r="U30" s="10"/>
    </row>
    <row r="31" spans="1:24" ht="15.75" customHeight="1">
      <c r="A31" s="8"/>
      <c r="B31" s="13"/>
      <c r="C31" s="13">
        <v>11</v>
      </c>
      <c r="D31" s="13" t="s">
        <v>32</v>
      </c>
      <c r="E31" s="13"/>
      <c r="F31" s="13"/>
      <c r="G31" s="13"/>
      <c r="H31" s="13"/>
      <c r="I31" s="13"/>
      <c r="J31" s="13"/>
      <c r="K31" s="13"/>
      <c r="L31" s="14"/>
    </row>
    <row r="32" spans="1:24" ht="57" customHeight="1">
      <c r="A32" s="8"/>
      <c r="B32" s="13"/>
      <c r="C32" s="13"/>
      <c r="D32" s="1277" t="s">
        <v>33</v>
      </c>
      <c r="E32" s="1274"/>
      <c r="F32" s="1274"/>
      <c r="G32" s="1274"/>
      <c r="H32" s="1274"/>
      <c r="I32" s="1274"/>
      <c r="J32" s="1274"/>
      <c r="K32" s="1274"/>
      <c r="L32" s="1278"/>
      <c r="M32" s="10"/>
      <c r="N32" s="10"/>
      <c r="O32" s="10"/>
      <c r="P32" s="10"/>
      <c r="Q32" s="10"/>
      <c r="R32" s="10"/>
      <c r="S32" s="10"/>
      <c r="T32" s="10"/>
      <c r="U32" s="10"/>
    </row>
    <row r="33" spans="1:24" ht="15.75" customHeight="1">
      <c r="A33" s="8"/>
      <c r="B33" s="13"/>
      <c r="C33" s="13">
        <v>12</v>
      </c>
      <c r="D33" s="13" t="s">
        <v>34</v>
      </c>
      <c r="E33" s="13"/>
      <c r="F33" s="13"/>
      <c r="G33" s="13"/>
      <c r="H33" s="13"/>
      <c r="I33" s="13"/>
      <c r="J33" s="13"/>
      <c r="K33" s="13"/>
      <c r="L33" s="14"/>
    </row>
    <row r="34" spans="1:24" ht="47.25" customHeight="1">
      <c r="A34" s="8"/>
      <c r="B34" s="13"/>
      <c r="C34" s="13"/>
      <c r="D34" s="1277" t="s">
        <v>35</v>
      </c>
      <c r="E34" s="1274"/>
      <c r="F34" s="1274"/>
      <c r="G34" s="1274"/>
      <c r="H34" s="1274"/>
      <c r="I34" s="1274"/>
      <c r="J34" s="1274"/>
      <c r="K34" s="1274"/>
      <c r="L34" s="1278"/>
      <c r="M34" s="10"/>
      <c r="N34" s="10"/>
      <c r="O34" s="10"/>
      <c r="P34" s="10"/>
      <c r="Q34" s="10"/>
      <c r="R34" s="10"/>
      <c r="S34" s="10"/>
      <c r="T34" s="10"/>
      <c r="U34" s="10"/>
      <c r="V34" s="10"/>
      <c r="W34" s="10"/>
    </row>
    <row r="35" spans="1:24" ht="21.75" customHeight="1">
      <c r="A35" s="8"/>
      <c r="B35" s="13"/>
      <c r="C35" s="13">
        <v>13</v>
      </c>
      <c r="D35" s="13" t="s">
        <v>36</v>
      </c>
      <c r="E35" s="13"/>
      <c r="F35" s="13"/>
      <c r="G35" s="13"/>
      <c r="H35" s="13"/>
      <c r="I35" s="13"/>
      <c r="J35" s="13"/>
      <c r="K35" s="13"/>
      <c r="L35" s="14"/>
    </row>
    <row r="36" spans="1:24" ht="51.75" customHeight="1">
      <c r="A36" s="8"/>
      <c r="B36" s="13"/>
      <c r="C36" s="13"/>
      <c r="D36" s="1277" t="s">
        <v>37</v>
      </c>
      <c r="E36" s="1274"/>
      <c r="F36" s="1274"/>
      <c r="G36" s="1274"/>
      <c r="H36" s="1274"/>
      <c r="I36" s="1274"/>
      <c r="J36" s="1274"/>
      <c r="K36" s="1274"/>
      <c r="L36" s="1278"/>
      <c r="M36" s="10"/>
      <c r="N36" s="10"/>
      <c r="O36" s="10"/>
      <c r="P36" s="10"/>
      <c r="Q36" s="10"/>
      <c r="R36" s="10"/>
      <c r="S36" s="10"/>
      <c r="T36" s="10"/>
      <c r="U36" s="10"/>
      <c r="V36" s="10"/>
      <c r="W36" s="10"/>
      <c r="X36" s="10"/>
    </row>
    <row r="37" spans="1:24" ht="18" customHeight="1">
      <c r="A37" s="8"/>
      <c r="B37" s="13"/>
      <c r="C37" s="13">
        <v>14</v>
      </c>
      <c r="D37" s="1277" t="s">
        <v>38</v>
      </c>
      <c r="E37" s="1274"/>
      <c r="F37" s="1274"/>
      <c r="G37" s="1274"/>
      <c r="H37" s="1274"/>
      <c r="I37" s="1274"/>
      <c r="J37" s="1274"/>
      <c r="K37" s="1274"/>
      <c r="L37" s="1278"/>
      <c r="M37" s="10"/>
      <c r="N37" s="10"/>
      <c r="O37" s="10"/>
      <c r="P37" s="10"/>
      <c r="Q37" s="10"/>
      <c r="R37" s="10"/>
      <c r="S37" s="10"/>
      <c r="T37" s="10"/>
      <c r="U37" s="10"/>
      <c r="V37" s="10"/>
      <c r="W37" s="10"/>
      <c r="X37" s="10"/>
    </row>
    <row r="38" spans="1:24" ht="33" customHeight="1">
      <c r="A38" s="8"/>
      <c r="B38" s="13"/>
      <c r="C38" s="13"/>
      <c r="D38" s="1277" t="s">
        <v>39</v>
      </c>
      <c r="E38" s="1274"/>
      <c r="F38" s="1274"/>
      <c r="G38" s="1274"/>
      <c r="H38" s="1274"/>
      <c r="I38" s="1274"/>
      <c r="J38" s="1274"/>
      <c r="K38" s="1274"/>
      <c r="L38" s="1278"/>
      <c r="M38" s="10"/>
      <c r="N38" s="10"/>
      <c r="O38" s="10"/>
      <c r="P38" s="10"/>
      <c r="Q38" s="10"/>
      <c r="R38" s="10"/>
      <c r="S38" s="10"/>
      <c r="T38" s="10"/>
      <c r="U38" s="10"/>
      <c r="V38" s="10"/>
      <c r="W38" s="10"/>
      <c r="X38" s="10"/>
    </row>
    <row r="39" spans="1:24" ht="19.5" customHeight="1">
      <c r="A39" s="8"/>
      <c r="B39" s="13"/>
      <c r="C39" s="13">
        <v>15</v>
      </c>
      <c r="D39" s="1277" t="s">
        <v>40</v>
      </c>
      <c r="E39" s="1274"/>
      <c r="F39" s="1274"/>
      <c r="G39" s="1274"/>
      <c r="H39" s="1274"/>
      <c r="I39" s="1274"/>
      <c r="J39" s="1274"/>
      <c r="K39" s="1274"/>
      <c r="L39" s="1278"/>
      <c r="M39" s="10"/>
      <c r="N39" s="10"/>
      <c r="O39" s="10"/>
      <c r="P39" s="10"/>
      <c r="Q39" s="10"/>
      <c r="R39" s="10"/>
      <c r="S39" s="10"/>
      <c r="T39" s="10"/>
      <c r="U39" s="10"/>
      <c r="V39" s="10"/>
      <c r="W39" s="10"/>
      <c r="X39" s="10"/>
    </row>
    <row r="40" spans="1:24" ht="36.75" customHeight="1">
      <c r="A40" s="8"/>
      <c r="B40" s="13"/>
      <c r="C40" s="13"/>
      <c r="D40" s="1277" t="s">
        <v>41</v>
      </c>
      <c r="E40" s="1274"/>
      <c r="F40" s="1274"/>
      <c r="G40" s="1274"/>
      <c r="H40" s="1274"/>
      <c r="I40" s="1274"/>
      <c r="J40" s="1274"/>
      <c r="K40" s="1274"/>
      <c r="L40" s="1278"/>
      <c r="M40" s="10"/>
      <c r="N40" s="10"/>
      <c r="O40" s="10"/>
      <c r="P40" s="10"/>
      <c r="Q40" s="10"/>
      <c r="R40" s="10"/>
      <c r="S40" s="10"/>
      <c r="T40" s="10"/>
      <c r="U40" s="10"/>
      <c r="V40" s="10"/>
      <c r="W40" s="10"/>
      <c r="X40" s="10"/>
    </row>
    <row r="41" spans="1:24" ht="15.75" customHeight="1">
      <c r="A41" s="8"/>
      <c r="B41" s="13"/>
      <c r="C41" s="13">
        <v>16</v>
      </c>
      <c r="D41" s="13" t="s">
        <v>42</v>
      </c>
      <c r="E41" s="13"/>
      <c r="F41" s="13"/>
      <c r="G41" s="13"/>
      <c r="H41" s="13"/>
      <c r="I41" s="13"/>
      <c r="J41" s="13"/>
      <c r="K41" s="13"/>
      <c r="L41" s="14"/>
    </row>
    <row r="42" spans="1:24" ht="15.75" customHeight="1">
      <c r="A42" s="8"/>
      <c r="B42" s="13"/>
      <c r="C42" s="13"/>
      <c r="D42" s="13" t="s">
        <v>43</v>
      </c>
      <c r="E42" s="13"/>
      <c r="F42" s="13"/>
      <c r="G42" s="13"/>
      <c r="H42" s="13"/>
      <c r="I42" s="13"/>
      <c r="J42" s="13"/>
      <c r="K42" s="13"/>
      <c r="L42" s="14"/>
    </row>
    <row r="43" spans="1:24" ht="15.75" customHeight="1">
      <c r="A43" s="8"/>
      <c r="B43" s="13"/>
      <c r="C43" s="13"/>
      <c r="D43" s="13" t="s">
        <v>44</v>
      </c>
      <c r="E43" s="13"/>
      <c r="F43" s="13"/>
      <c r="G43" s="13"/>
      <c r="H43" s="13"/>
      <c r="I43" s="13"/>
      <c r="J43" s="13"/>
      <c r="K43" s="13"/>
      <c r="L43" s="14"/>
    </row>
    <row r="44" spans="1:24" ht="15.75" customHeight="1">
      <c r="A44" s="8"/>
      <c r="B44" s="13"/>
      <c r="C44" s="13"/>
      <c r="D44" s="13" t="s">
        <v>45</v>
      </c>
      <c r="E44" s="13"/>
      <c r="F44" s="13"/>
      <c r="G44" s="13"/>
      <c r="H44" s="13"/>
      <c r="I44" s="13"/>
      <c r="J44" s="13"/>
      <c r="K44" s="13"/>
      <c r="L44" s="14"/>
    </row>
    <row r="45" spans="1:24" ht="15.75" customHeight="1">
      <c r="A45" s="8"/>
      <c r="B45" s="13"/>
      <c r="C45" s="13"/>
      <c r="D45" s="13" t="s">
        <v>46</v>
      </c>
      <c r="E45" s="13"/>
      <c r="F45" s="13"/>
      <c r="G45" s="13"/>
      <c r="H45" s="13"/>
      <c r="I45" s="13"/>
      <c r="J45" s="13"/>
      <c r="K45" s="13"/>
      <c r="L45" s="14"/>
    </row>
    <row r="46" spans="1:24" ht="15.75" customHeight="1">
      <c r="A46" s="8"/>
      <c r="B46" s="13"/>
      <c r="C46" s="13"/>
      <c r="D46" s="13"/>
      <c r="E46" s="13"/>
      <c r="F46" s="13"/>
      <c r="G46" s="13"/>
      <c r="H46" s="13"/>
      <c r="I46" s="13"/>
      <c r="J46" s="13"/>
      <c r="K46" s="13"/>
      <c r="L46" s="14"/>
    </row>
    <row r="47" spans="1:24" ht="15.75" customHeight="1">
      <c r="A47" s="8"/>
      <c r="B47" s="13"/>
      <c r="C47" s="13"/>
      <c r="D47" s="13"/>
      <c r="E47" s="13"/>
      <c r="F47" s="13"/>
      <c r="G47" s="13"/>
      <c r="H47" s="13"/>
      <c r="I47" s="13"/>
      <c r="J47" s="13"/>
      <c r="K47" s="13"/>
      <c r="L47" s="14"/>
    </row>
    <row r="48" spans="1:24" ht="15.75" customHeight="1">
      <c r="A48" s="8"/>
      <c r="B48" s="13"/>
      <c r="C48" s="13"/>
      <c r="D48" s="13"/>
      <c r="E48" s="13"/>
      <c r="F48" s="13"/>
      <c r="G48" s="13"/>
      <c r="H48" s="13"/>
      <c r="I48" s="13"/>
      <c r="J48" s="13"/>
      <c r="K48" s="13"/>
      <c r="L48" s="14"/>
    </row>
    <row r="49" spans="1:12" ht="15.75" customHeight="1">
      <c r="A49" s="15"/>
      <c r="B49" s="16"/>
      <c r="C49" s="16"/>
      <c r="D49" s="16"/>
      <c r="E49" s="16"/>
      <c r="F49" s="16"/>
      <c r="G49" s="16"/>
      <c r="H49" s="16"/>
      <c r="I49" s="16"/>
      <c r="J49" s="16"/>
      <c r="K49" s="16"/>
      <c r="L49" s="17"/>
    </row>
    <row r="50" spans="1:12" ht="15.75" customHeight="1"/>
    <row r="51" spans="1:12" ht="15.75" customHeight="1"/>
    <row r="52" spans="1:12" ht="15.75" customHeight="1"/>
    <row r="53" spans="1:12" ht="15.75" customHeight="1"/>
    <row r="54" spans="1:12" ht="15.75" customHeight="1"/>
    <row r="55" spans="1:12" ht="15.75" customHeight="1"/>
    <row r="56" spans="1:12" ht="15.75" customHeight="1"/>
    <row r="57" spans="1:12" ht="15.75" customHeight="1"/>
    <row r="58" spans="1:12" ht="15.75" customHeight="1"/>
    <row r="59" spans="1:12" ht="15.75" customHeight="1"/>
    <row r="60" spans="1:12" ht="15.75" customHeight="1"/>
    <row r="61" spans="1:12" ht="15.75" customHeight="1"/>
    <row r="62" spans="1:12" ht="15.75" customHeight="1"/>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
    <mergeCell ref="B6:C6"/>
    <mergeCell ref="D7:L7"/>
    <mergeCell ref="B8:C8"/>
    <mergeCell ref="D8:L8"/>
    <mergeCell ref="D9:L9"/>
    <mergeCell ref="B10:C10"/>
    <mergeCell ref="D14:L14"/>
    <mergeCell ref="D30:L30"/>
    <mergeCell ref="D32:L32"/>
    <mergeCell ref="D34:L34"/>
    <mergeCell ref="D16:L16"/>
    <mergeCell ref="D18:L18"/>
    <mergeCell ref="D20:L20"/>
    <mergeCell ref="D22:L22"/>
    <mergeCell ref="D24:L24"/>
    <mergeCell ref="D26:L26"/>
    <mergeCell ref="D28:L28"/>
    <mergeCell ref="D36:L36"/>
    <mergeCell ref="D37:L37"/>
    <mergeCell ref="D38:L38"/>
    <mergeCell ref="D39:L39"/>
    <mergeCell ref="D40:L40"/>
  </mergeCells>
  <pageMargins left="0.7" right="0.7" top="0.75" bottom="0.75" header="0" footer="0"/>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showGridLines="0" workbookViewId="0"/>
  </sheetViews>
  <sheetFormatPr defaultColWidth="14.42578125" defaultRowHeight="15" customHeight="1"/>
  <cols>
    <col min="1" max="1" width="3.7109375" customWidth="1"/>
    <col min="2" max="2" width="11.5703125" customWidth="1"/>
    <col min="3" max="3" width="3.42578125" customWidth="1"/>
    <col min="4" max="4" width="64.28515625" customWidth="1"/>
    <col min="5" max="13" width="4.42578125" customWidth="1"/>
    <col min="14" max="14" width="13.140625" customWidth="1"/>
    <col min="15" max="34" width="9" customWidth="1"/>
  </cols>
  <sheetData>
    <row r="1" spans="1:34">
      <c r="A1" s="3"/>
      <c r="B1" s="3"/>
    </row>
    <row r="2" spans="1:34">
      <c r="A2" s="3"/>
      <c r="B2" s="3"/>
    </row>
    <row r="3" spans="1:34">
      <c r="A3" s="3"/>
      <c r="B3" s="3"/>
    </row>
    <row r="5" spans="1:34" ht="42.75" customHeight="1">
      <c r="A5" s="1528" t="s">
        <v>1410</v>
      </c>
      <c r="B5" s="1289"/>
      <c r="C5" s="1289"/>
      <c r="D5" s="1289"/>
      <c r="E5" s="1289"/>
      <c r="F5" s="1289"/>
      <c r="G5" s="1289"/>
      <c r="H5" s="1289"/>
      <c r="I5" s="1289"/>
      <c r="J5" s="1289"/>
      <c r="K5" s="1289"/>
      <c r="L5" s="1289"/>
      <c r="M5" s="1289"/>
      <c r="N5" s="679"/>
      <c r="O5" s="679"/>
      <c r="P5" s="679"/>
      <c r="Q5" s="679"/>
      <c r="R5" s="679"/>
      <c r="S5" s="679"/>
      <c r="T5" s="679"/>
      <c r="U5" s="679"/>
      <c r="V5" s="679"/>
      <c r="W5" s="679"/>
      <c r="X5" s="679"/>
      <c r="Y5" s="679"/>
      <c r="Z5" s="679"/>
      <c r="AA5" s="679"/>
      <c r="AB5" s="679"/>
      <c r="AC5" s="679"/>
      <c r="AD5" s="679"/>
    </row>
    <row r="6" spans="1:34" ht="18.75">
      <c r="A6" s="736"/>
      <c r="B6" s="736"/>
      <c r="C6" s="736"/>
      <c r="D6" s="736"/>
      <c r="E6" s="131"/>
      <c r="F6" s="131"/>
      <c r="G6" s="131"/>
      <c r="H6" s="131"/>
      <c r="I6" s="131"/>
      <c r="J6" s="131"/>
      <c r="K6" s="131"/>
      <c r="L6" s="131"/>
      <c r="M6" s="131"/>
      <c r="N6" s="679"/>
      <c r="O6" s="679"/>
      <c r="P6" s="679"/>
      <c r="Q6" s="679"/>
      <c r="R6" s="679"/>
      <c r="S6" s="679"/>
      <c r="T6" s="679"/>
      <c r="U6" s="679"/>
      <c r="V6" s="679"/>
      <c r="W6" s="679"/>
      <c r="X6" s="679"/>
      <c r="Y6" s="679"/>
      <c r="Z6" s="679"/>
      <c r="AA6" s="679"/>
      <c r="AB6" s="679"/>
      <c r="AC6" s="679"/>
      <c r="AD6" s="679"/>
    </row>
    <row r="7" spans="1:34" ht="15.75">
      <c r="A7" s="745" t="s">
        <v>54</v>
      </c>
      <c r="B7" s="745"/>
      <c r="C7" s="745" t="s">
        <v>252</v>
      </c>
      <c r="D7" s="746" t="str">
        <f>'2.IDENTITAS'!$G$15</f>
        <v>Suyono</v>
      </c>
      <c r="E7" s="747"/>
      <c r="F7" s="747"/>
      <c r="G7" s="747"/>
      <c r="H7" s="747"/>
      <c r="I7" s="747"/>
      <c r="J7" s="747"/>
      <c r="K7" s="747"/>
      <c r="L7" s="747"/>
      <c r="M7" s="747"/>
      <c r="N7" s="745"/>
      <c r="O7" s="745"/>
      <c r="P7" s="745"/>
      <c r="Q7" s="745"/>
      <c r="R7" s="745"/>
      <c r="S7" s="745"/>
      <c r="T7" s="745"/>
      <c r="U7" s="745"/>
      <c r="V7" s="745"/>
      <c r="W7" s="745"/>
      <c r="X7" s="745"/>
      <c r="Y7" s="745"/>
      <c r="Z7" s="745"/>
      <c r="AA7" s="745"/>
      <c r="AB7" s="745"/>
      <c r="AC7" s="745"/>
      <c r="AD7" s="745"/>
      <c r="AE7" s="748"/>
      <c r="AF7" s="748"/>
      <c r="AG7" s="748"/>
      <c r="AH7" s="748"/>
    </row>
    <row r="8" spans="1:34" ht="15.75">
      <c r="A8" s="745" t="s">
        <v>57</v>
      </c>
      <c r="B8" s="745"/>
      <c r="C8" s="745" t="s">
        <v>252</v>
      </c>
      <c r="D8" s="749">
        <f>'2.IDENTITAS'!$G$16</f>
        <v>0</v>
      </c>
      <c r="E8" s="747"/>
      <c r="F8" s="747"/>
      <c r="G8" s="747"/>
      <c r="H8" s="747"/>
      <c r="I8" s="747"/>
      <c r="J8" s="747" t="s">
        <v>506</v>
      </c>
      <c r="K8" s="747"/>
      <c r="L8" s="747"/>
      <c r="M8" s="747"/>
      <c r="N8" s="745"/>
      <c r="O8" s="745"/>
      <c r="P8" s="745"/>
      <c r="Q8" s="745"/>
      <c r="R8" s="745"/>
      <c r="S8" s="745"/>
      <c r="T8" s="745"/>
      <c r="U8" s="745"/>
      <c r="V8" s="745"/>
      <c r="W8" s="745"/>
      <c r="X8" s="745"/>
      <c r="Y8" s="745"/>
      <c r="Z8" s="745"/>
      <c r="AA8" s="745"/>
      <c r="AB8" s="745"/>
      <c r="AC8" s="745"/>
      <c r="AD8" s="745"/>
      <c r="AE8" s="748"/>
      <c r="AF8" s="748"/>
      <c r="AG8" s="748"/>
      <c r="AH8" s="748"/>
    </row>
    <row r="9" spans="1:34">
      <c r="A9" s="679"/>
      <c r="B9" s="750"/>
      <c r="C9" s="750"/>
      <c r="D9" s="133"/>
      <c r="E9" s="131"/>
      <c r="F9" s="131"/>
      <c r="G9" s="131"/>
      <c r="H9" s="131"/>
      <c r="I9" s="131"/>
      <c r="J9" s="131"/>
      <c r="K9" s="131"/>
      <c r="L9" s="131"/>
      <c r="M9" s="131"/>
      <c r="N9" s="679"/>
      <c r="O9" s="679"/>
      <c r="P9" s="679"/>
      <c r="Q9" s="679"/>
      <c r="R9" s="679"/>
      <c r="S9" s="679"/>
      <c r="T9" s="679"/>
      <c r="U9" s="679"/>
      <c r="V9" s="679"/>
      <c r="W9" s="679"/>
      <c r="X9" s="679"/>
      <c r="Y9" s="679"/>
      <c r="Z9" s="679"/>
      <c r="AA9" s="679"/>
      <c r="AB9" s="679"/>
      <c r="AC9" s="679"/>
      <c r="AD9" s="679"/>
    </row>
    <row r="10" spans="1:34">
      <c r="A10" s="1514" t="s">
        <v>254</v>
      </c>
      <c r="B10" s="1514" t="s">
        <v>1253</v>
      </c>
      <c r="C10" s="1515" t="s">
        <v>1254</v>
      </c>
      <c r="D10" s="1360"/>
      <c r="E10" s="1502" t="s">
        <v>1383</v>
      </c>
      <c r="F10" s="1347"/>
      <c r="G10" s="1302"/>
      <c r="H10" s="1502" t="s">
        <v>1384</v>
      </c>
      <c r="I10" s="1347"/>
      <c r="J10" s="1302"/>
      <c r="K10" s="1502" t="s">
        <v>1385</v>
      </c>
      <c r="L10" s="1347"/>
      <c r="M10" s="1302"/>
      <c r="N10" s="679"/>
      <c r="O10" s="679"/>
      <c r="P10" s="679"/>
      <c r="Q10" s="679"/>
      <c r="R10" s="679"/>
      <c r="S10" s="679"/>
      <c r="T10" s="679"/>
      <c r="U10" s="679"/>
      <c r="V10" s="679"/>
      <c r="W10" s="679"/>
      <c r="X10" s="679"/>
      <c r="Y10" s="679"/>
      <c r="Z10" s="679"/>
      <c r="AA10" s="679"/>
      <c r="AB10" s="679"/>
      <c r="AC10" s="679"/>
      <c r="AD10" s="679"/>
      <c r="AE10" s="679"/>
      <c r="AF10" s="679"/>
      <c r="AG10" s="679"/>
    </row>
    <row r="11" spans="1:34">
      <c r="A11" s="1304"/>
      <c r="B11" s="1304"/>
      <c r="C11" s="1516"/>
      <c r="D11" s="1517"/>
      <c r="E11" s="704">
        <v>0</v>
      </c>
      <c r="F11" s="704">
        <v>1</v>
      </c>
      <c r="G11" s="704">
        <v>2</v>
      </c>
      <c r="H11" s="704">
        <v>0</v>
      </c>
      <c r="I11" s="704">
        <v>1</v>
      </c>
      <c r="J11" s="704">
        <v>2</v>
      </c>
      <c r="K11" s="704">
        <v>0</v>
      </c>
      <c r="L11" s="704">
        <v>1</v>
      </c>
      <c r="M11" s="704">
        <v>2</v>
      </c>
      <c r="N11" s="679"/>
      <c r="O11" s="679"/>
      <c r="P11" s="679"/>
      <c r="Q11" s="679"/>
      <c r="R11" s="679"/>
      <c r="S11" s="679"/>
      <c r="T11" s="679"/>
      <c r="U11" s="679"/>
      <c r="V11" s="679"/>
      <c r="W11" s="679"/>
      <c r="X11" s="679"/>
      <c r="Y11" s="679"/>
      <c r="Z11" s="679"/>
      <c r="AA11" s="679"/>
      <c r="AB11" s="679"/>
      <c r="AC11" s="679"/>
      <c r="AD11" s="679"/>
      <c r="AE11" s="679"/>
      <c r="AF11" s="679"/>
      <c r="AG11" s="679"/>
    </row>
    <row r="12" spans="1:34">
      <c r="A12" s="1508">
        <v>1</v>
      </c>
      <c r="B12" s="1508" t="s">
        <v>1370</v>
      </c>
      <c r="C12" s="707">
        <v>1</v>
      </c>
      <c r="D12" s="731" t="s">
        <v>1371</v>
      </c>
      <c r="E12" s="135"/>
      <c r="F12" s="135" t="s">
        <v>1261</v>
      </c>
      <c r="G12" s="135"/>
      <c r="H12" s="743" t="s">
        <v>1261</v>
      </c>
      <c r="I12" s="743"/>
      <c r="J12" s="743"/>
      <c r="K12" s="135"/>
      <c r="L12" s="135"/>
      <c r="M12" s="135" t="s">
        <v>1261</v>
      </c>
      <c r="N12" s="19"/>
      <c r="O12" s="19"/>
      <c r="P12" s="19"/>
      <c r="Q12" s="19"/>
      <c r="R12" s="19"/>
      <c r="S12" s="19"/>
      <c r="T12" s="19"/>
      <c r="U12" s="19"/>
      <c r="V12" s="19"/>
      <c r="W12" s="19"/>
      <c r="X12" s="19"/>
      <c r="Y12" s="19"/>
      <c r="Z12" s="19"/>
      <c r="AA12" s="19"/>
      <c r="AB12" s="19"/>
      <c r="AC12" s="19"/>
      <c r="AD12" s="19"/>
      <c r="AE12" s="19"/>
      <c r="AF12" s="19"/>
      <c r="AG12" s="19"/>
    </row>
    <row r="13" spans="1:34" ht="30">
      <c r="A13" s="1341"/>
      <c r="B13" s="1341"/>
      <c r="C13" s="707">
        <v>2</v>
      </c>
      <c r="D13" s="731" t="s">
        <v>1411</v>
      </c>
      <c r="E13" s="135"/>
      <c r="F13" s="135"/>
      <c r="G13" s="135" t="s">
        <v>1261</v>
      </c>
      <c r="H13" s="743"/>
      <c r="I13" s="743"/>
      <c r="J13" s="743" t="s">
        <v>1261</v>
      </c>
      <c r="K13" s="135"/>
      <c r="L13" s="135"/>
      <c r="M13" s="135" t="s">
        <v>1261</v>
      </c>
      <c r="N13" s="19"/>
      <c r="O13" s="19"/>
      <c r="P13" s="19"/>
      <c r="Q13" s="19"/>
      <c r="R13" s="19"/>
      <c r="S13" s="19"/>
      <c r="T13" s="19"/>
      <c r="U13" s="19"/>
      <c r="V13" s="19"/>
      <c r="W13" s="19"/>
      <c r="X13" s="19"/>
      <c r="Y13" s="19"/>
      <c r="Z13" s="19"/>
      <c r="AA13" s="19"/>
      <c r="AB13" s="19"/>
      <c r="AC13" s="19"/>
      <c r="AD13" s="19"/>
      <c r="AE13" s="19"/>
      <c r="AF13" s="19"/>
      <c r="AG13" s="19"/>
    </row>
    <row r="14" spans="1:34" ht="30">
      <c r="A14" s="1341"/>
      <c r="B14" s="1341"/>
      <c r="C14" s="707">
        <v>3</v>
      </c>
      <c r="D14" s="731" t="s">
        <v>1412</v>
      </c>
      <c r="E14" s="135"/>
      <c r="F14" s="135"/>
      <c r="G14" s="135" t="s">
        <v>1261</v>
      </c>
      <c r="H14" s="743"/>
      <c r="I14" s="743"/>
      <c r="J14" s="743" t="s">
        <v>1261</v>
      </c>
      <c r="K14" s="135"/>
      <c r="L14" s="135"/>
      <c r="M14" s="135" t="s">
        <v>1261</v>
      </c>
      <c r="N14" s="19"/>
      <c r="O14" s="19"/>
      <c r="P14" s="19"/>
      <c r="Q14" s="19"/>
      <c r="R14" s="19"/>
      <c r="S14" s="19"/>
      <c r="T14" s="19"/>
      <c r="U14" s="19"/>
      <c r="V14" s="19"/>
      <c r="W14" s="19"/>
      <c r="X14" s="19"/>
      <c r="Y14" s="19"/>
      <c r="Z14" s="19"/>
      <c r="AA14" s="19"/>
      <c r="AB14" s="19"/>
      <c r="AC14" s="19"/>
      <c r="AD14" s="19"/>
      <c r="AE14" s="19"/>
      <c r="AF14" s="19"/>
      <c r="AG14" s="19"/>
    </row>
    <row r="15" spans="1:34">
      <c r="A15" s="1508">
        <v>2</v>
      </c>
      <c r="B15" s="1509" t="s">
        <v>1374</v>
      </c>
      <c r="C15" s="142">
        <v>1</v>
      </c>
      <c r="D15" s="731" t="s">
        <v>1413</v>
      </c>
      <c r="E15" s="135"/>
      <c r="F15" s="135"/>
      <c r="G15" s="135" t="s">
        <v>1261</v>
      </c>
      <c r="H15" s="743"/>
      <c r="I15" s="743"/>
      <c r="J15" s="743" t="s">
        <v>1261</v>
      </c>
      <c r="K15" s="135"/>
      <c r="L15" s="135"/>
      <c r="M15" s="135" t="s">
        <v>1261</v>
      </c>
      <c r="N15" s="19"/>
      <c r="O15" s="19"/>
      <c r="P15" s="19"/>
      <c r="Q15" s="19"/>
      <c r="R15" s="19"/>
      <c r="S15" s="19"/>
      <c r="T15" s="19"/>
      <c r="U15" s="19"/>
      <c r="V15" s="19"/>
      <c r="W15" s="19"/>
      <c r="X15" s="19"/>
      <c r="Y15" s="19"/>
      <c r="Z15" s="19"/>
      <c r="AA15" s="19"/>
      <c r="AB15" s="19"/>
      <c r="AC15" s="19"/>
      <c r="AD15" s="19"/>
      <c r="AE15" s="19"/>
      <c r="AF15" s="19"/>
      <c r="AG15" s="19"/>
    </row>
    <row r="16" spans="1:34">
      <c r="A16" s="1341"/>
      <c r="B16" s="1341"/>
      <c r="C16" s="142">
        <v>2</v>
      </c>
      <c r="D16" s="731" t="s">
        <v>1414</v>
      </c>
      <c r="E16" s="135"/>
      <c r="F16" s="135"/>
      <c r="G16" s="135" t="s">
        <v>1261</v>
      </c>
      <c r="H16" s="743"/>
      <c r="I16" s="743"/>
      <c r="J16" s="743" t="s">
        <v>1261</v>
      </c>
      <c r="K16" s="135"/>
      <c r="L16" s="135"/>
      <c r="M16" s="135" t="s">
        <v>1261</v>
      </c>
      <c r="N16" s="19"/>
      <c r="O16" s="19"/>
      <c r="P16" s="19"/>
      <c r="Q16" s="19"/>
      <c r="R16" s="19"/>
      <c r="S16" s="19"/>
      <c r="T16" s="19"/>
      <c r="U16" s="19"/>
      <c r="V16" s="19"/>
      <c r="W16" s="19"/>
      <c r="X16" s="19"/>
      <c r="Y16" s="19"/>
      <c r="Z16" s="19"/>
      <c r="AA16" s="19"/>
      <c r="AB16" s="19"/>
      <c r="AC16" s="19"/>
      <c r="AD16" s="19"/>
      <c r="AE16" s="19"/>
      <c r="AF16" s="19"/>
      <c r="AG16" s="19"/>
    </row>
    <row r="17" spans="1:34" ht="45">
      <c r="A17" s="1341"/>
      <c r="B17" s="1341"/>
      <c r="C17" s="142">
        <v>3</v>
      </c>
      <c r="D17" s="731" t="s">
        <v>1415</v>
      </c>
      <c r="E17" s="135"/>
      <c r="F17" s="135" t="s">
        <v>1261</v>
      </c>
      <c r="G17" s="135"/>
      <c r="H17" s="743"/>
      <c r="I17" s="743"/>
      <c r="J17" s="743" t="s">
        <v>1261</v>
      </c>
      <c r="K17" s="135"/>
      <c r="L17" s="135"/>
      <c r="M17" s="135" t="s">
        <v>1261</v>
      </c>
      <c r="N17" s="19"/>
      <c r="O17" s="19"/>
      <c r="P17" s="19"/>
      <c r="Q17" s="19"/>
      <c r="R17" s="19"/>
      <c r="S17" s="19"/>
      <c r="T17" s="19"/>
      <c r="U17" s="19"/>
      <c r="V17" s="19"/>
      <c r="W17" s="19"/>
      <c r="X17" s="19"/>
      <c r="Y17" s="19"/>
      <c r="Z17" s="19"/>
      <c r="AA17" s="19"/>
      <c r="AB17" s="19"/>
      <c r="AC17" s="19"/>
      <c r="AD17" s="19"/>
      <c r="AE17" s="19"/>
      <c r="AF17" s="19"/>
      <c r="AG17" s="19"/>
    </row>
    <row r="18" spans="1:34">
      <c r="A18" s="1341"/>
      <c r="B18" s="1341"/>
      <c r="C18" s="142">
        <v>4</v>
      </c>
      <c r="D18" s="731" t="s">
        <v>1416</v>
      </c>
      <c r="E18" s="135"/>
      <c r="F18" s="135"/>
      <c r="G18" s="135" t="s">
        <v>1261</v>
      </c>
      <c r="H18" s="743"/>
      <c r="I18" s="743"/>
      <c r="J18" s="743" t="s">
        <v>1261</v>
      </c>
      <c r="K18" s="135"/>
      <c r="L18" s="135"/>
      <c r="M18" s="135" t="s">
        <v>1261</v>
      </c>
      <c r="N18" s="19"/>
      <c r="O18" s="19"/>
      <c r="P18" s="19"/>
      <c r="Q18" s="19"/>
      <c r="R18" s="19"/>
      <c r="S18" s="19"/>
      <c r="T18" s="19"/>
      <c r="U18" s="19"/>
      <c r="V18" s="19"/>
      <c r="W18" s="19"/>
      <c r="X18" s="19"/>
      <c r="Y18" s="19"/>
      <c r="Z18" s="19"/>
      <c r="AA18" s="19"/>
      <c r="AB18" s="19"/>
      <c r="AC18" s="19"/>
      <c r="AD18" s="19"/>
      <c r="AE18" s="19"/>
      <c r="AF18" s="19"/>
      <c r="AG18" s="19"/>
    </row>
    <row r="19" spans="1:34" ht="30">
      <c r="A19" s="1304"/>
      <c r="B19" s="1304"/>
      <c r="C19" s="142">
        <v>5</v>
      </c>
      <c r="D19" s="731" t="s">
        <v>1417</v>
      </c>
      <c r="E19" s="135"/>
      <c r="F19" s="135" t="s">
        <v>1261</v>
      </c>
      <c r="G19" s="135"/>
      <c r="H19" s="743"/>
      <c r="I19" s="743"/>
      <c r="J19" s="743" t="s">
        <v>1261</v>
      </c>
      <c r="K19" s="135"/>
      <c r="L19" s="135"/>
      <c r="M19" s="135" t="s">
        <v>1261</v>
      </c>
      <c r="N19" s="19"/>
      <c r="O19" s="19"/>
      <c r="P19" s="19"/>
      <c r="Q19" s="19"/>
      <c r="R19" s="19"/>
      <c r="S19" s="19"/>
      <c r="T19" s="19"/>
      <c r="U19" s="19"/>
      <c r="V19" s="19"/>
      <c r="W19" s="19"/>
      <c r="X19" s="19"/>
      <c r="Y19" s="19"/>
      <c r="Z19" s="19"/>
      <c r="AA19" s="19"/>
      <c r="AB19" s="19"/>
      <c r="AC19" s="19"/>
      <c r="AD19" s="19"/>
      <c r="AE19" s="19"/>
      <c r="AF19" s="19"/>
      <c r="AG19" s="19"/>
    </row>
    <row r="20" spans="1:34">
      <c r="A20" s="1510" t="s">
        <v>1293</v>
      </c>
      <c r="B20" s="1347"/>
      <c r="C20" s="1347"/>
      <c r="D20" s="1302"/>
      <c r="E20" s="1350">
        <f>E26</f>
        <v>13</v>
      </c>
      <c r="F20" s="1347"/>
      <c r="G20" s="1302"/>
      <c r="H20" s="1527">
        <f>H26</f>
        <v>14</v>
      </c>
      <c r="I20" s="1347"/>
      <c r="J20" s="1302"/>
      <c r="K20" s="1350">
        <f>K26</f>
        <v>16</v>
      </c>
      <c r="L20" s="1347"/>
      <c r="M20" s="1302"/>
      <c r="N20" s="751">
        <f>AVERAGE(E20:M20)</f>
        <v>14.333333333333334</v>
      </c>
      <c r="O20" s="19"/>
      <c r="P20" s="19"/>
      <c r="Q20" s="19"/>
      <c r="R20" s="19"/>
      <c r="S20" s="19"/>
      <c r="T20" s="19"/>
      <c r="U20" s="19"/>
      <c r="V20" s="19"/>
      <c r="W20" s="19"/>
      <c r="X20" s="19"/>
      <c r="Y20" s="19"/>
      <c r="Z20" s="19"/>
      <c r="AA20" s="19"/>
      <c r="AB20" s="19"/>
      <c r="AC20" s="19"/>
      <c r="AD20" s="19"/>
      <c r="AE20" s="19"/>
      <c r="AF20" s="19"/>
      <c r="AG20" s="19"/>
      <c r="AH20" s="19"/>
    </row>
    <row r="21" spans="1:34" ht="15.75" customHeight="1">
      <c r="A21" s="1510" t="s">
        <v>1294</v>
      </c>
      <c r="B21" s="1347"/>
      <c r="C21" s="1347"/>
      <c r="D21" s="1302"/>
      <c r="E21" s="1350">
        <f>ROWS(G12:G19)*2</f>
        <v>16</v>
      </c>
      <c r="F21" s="1347"/>
      <c r="G21" s="1302"/>
      <c r="H21" s="1350">
        <f>ROWS(J12:J19)*2</f>
        <v>16</v>
      </c>
      <c r="I21" s="1347"/>
      <c r="J21" s="1302"/>
      <c r="K21" s="1350">
        <f>ROWS(M12:M19)*2</f>
        <v>16</v>
      </c>
      <c r="L21" s="1347"/>
      <c r="M21" s="1302"/>
      <c r="N21" s="751" t="s">
        <v>1418</v>
      </c>
      <c r="O21" s="19"/>
      <c r="P21" s="19"/>
      <c r="Q21" s="19"/>
      <c r="R21" s="19"/>
      <c r="S21" s="19"/>
      <c r="T21" s="19"/>
      <c r="U21" s="19"/>
      <c r="V21" s="19"/>
      <c r="W21" s="19"/>
      <c r="X21" s="19"/>
      <c r="Y21" s="19"/>
      <c r="Z21" s="19"/>
      <c r="AA21" s="19"/>
      <c r="AB21" s="19"/>
      <c r="AC21" s="19"/>
      <c r="AD21" s="19"/>
      <c r="AE21" s="19"/>
      <c r="AF21" s="19"/>
      <c r="AG21" s="19"/>
      <c r="AH21" s="19"/>
    </row>
    <row r="22" spans="1:34" ht="15.75" customHeight="1">
      <c r="A22" s="1510" t="s">
        <v>1295</v>
      </c>
      <c r="B22" s="1347"/>
      <c r="C22" s="1347"/>
      <c r="D22" s="1302"/>
      <c r="E22" s="1511">
        <f>(E20/E21)*100</f>
        <v>81.25</v>
      </c>
      <c r="F22" s="1347"/>
      <c r="G22" s="1302"/>
      <c r="H22" s="1511">
        <f>(H20/H21)*100</f>
        <v>87.5</v>
      </c>
      <c r="I22" s="1347"/>
      <c r="J22" s="1302"/>
      <c r="K22" s="1511">
        <f>(K20/K21)*100</f>
        <v>100</v>
      </c>
      <c r="L22" s="1347"/>
      <c r="M22" s="1302"/>
      <c r="N22" s="752">
        <f>(N20/K21)*100</f>
        <v>89.583333333333343</v>
      </c>
      <c r="O22" s="19"/>
      <c r="P22" s="19"/>
      <c r="Q22" s="19"/>
      <c r="R22" s="19"/>
      <c r="S22" s="19"/>
      <c r="T22" s="19"/>
      <c r="U22" s="19"/>
      <c r="V22" s="19"/>
      <c r="W22" s="19"/>
      <c r="X22" s="19"/>
      <c r="Y22" s="19"/>
      <c r="Z22" s="19"/>
      <c r="AA22" s="19"/>
      <c r="AB22" s="19"/>
      <c r="AC22" s="19"/>
      <c r="AD22" s="19"/>
      <c r="AE22" s="19"/>
      <c r="AF22" s="19"/>
      <c r="AG22" s="19"/>
      <c r="AH22" s="19"/>
    </row>
    <row r="23" spans="1:34" ht="15.75" customHeight="1">
      <c r="A23" s="1510" t="s">
        <v>1296</v>
      </c>
      <c r="B23" s="1347"/>
      <c r="C23" s="1347"/>
      <c r="D23" s="1302"/>
      <c r="E23" s="1350" t="str">
        <f>IF(E22&gt;=91,"Sangat Baik",IF(E22&gt;=76,"Baik",IF(E22&gt;=61,"Cukup",IF(E22&gt;=51,"Kurang",IF(E22&lt;51,"Buruk","")))))</f>
        <v>Baik</v>
      </c>
      <c r="F23" s="1347"/>
      <c r="G23" s="1302"/>
      <c r="H23" s="1350" t="str">
        <f>IF(H22&gt;=91,"Sangat Baik",IF(H22&gt;=76,"Baik",IF(H22&gt;=61,"Cukup",IF(H22&gt;=51,"Kurang",IF(H22&lt;51,"Buruk","")))))</f>
        <v>Baik</v>
      </c>
      <c r="I23" s="1347"/>
      <c r="J23" s="1302"/>
      <c r="K23" s="1350" t="str">
        <f>IF(K22&gt;=91,"Sangat Baik",IF(K22&gt;=76,"Baik",IF(K22&gt;=61,"Cukup",IF(K22&gt;=51,"Kurang",IF(K22&lt;51,"Buruk","")))))</f>
        <v>Sangat Baik</v>
      </c>
      <c r="L23" s="1347"/>
      <c r="M23" s="1302"/>
      <c r="N23" s="135" t="str">
        <f>IF(N22&gt;=91,"Sangat Baik",IF(N22&gt;=76,"Baik",IF(N22&gt;=61,"Cukup",IF(N22&gt;=51,"Kurang",IF(N22&lt;51,"Buruk","")))))</f>
        <v>Baik</v>
      </c>
      <c r="O23" s="19"/>
      <c r="P23" s="19"/>
      <c r="Q23" s="19"/>
      <c r="R23" s="19"/>
      <c r="S23" s="19"/>
      <c r="T23" s="19"/>
      <c r="U23" s="19"/>
      <c r="V23" s="19"/>
      <c r="W23" s="19"/>
      <c r="X23" s="19"/>
      <c r="Y23" s="19"/>
      <c r="Z23" s="19"/>
      <c r="AA23" s="19"/>
      <c r="AB23" s="19"/>
      <c r="AC23" s="19"/>
      <c r="AD23" s="19"/>
      <c r="AE23" s="19"/>
      <c r="AF23" s="19"/>
      <c r="AG23" s="19"/>
      <c r="AH23" s="19"/>
    </row>
    <row r="24" spans="1:34" ht="15.75" customHeight="1"/>
    <row r="25" spans="1:34" ht="15.75" hidden="1" customHeight="1">
      <c r="A25" s="54"/>
      <c r="B25" s="54"/>
      <c r="C25" s="54"/>
      <c r="D25" s="54"/>
      <c r="E25" s="54">
        <f>COUNTA(E12:E19)*0</f>
        <v>0</v>
      </c>
      <c r="F25" s="54">
        <f>COUNTA(F12:F19)*1</f>
        <v>3</v>
      </c>
      <c r="G25" s="54">
        <f>COUNTA(G12:G19)*2</f>
        <v>10</v>
      </c>
      <c r="H25" s="54">
        <f>COUNTA(H12:H19)*0</f>
        <v>0</v>
      </c>
      <c r="I25" s="54">
        <f>COUNTA(I12:I19)*1</f>
        <v>0</v>
      </c>
      <c r="J25" s="54">
        <f>COUNTA(J12:J19)*2</f>
        <v>14</v>
      </c>
      <c r="K25" s="54">
        <f>COUNTA(K12:K19)*0</f>
        <v>0</v>
      </c>
      <c r="L25" s="54">
        <f>COUNTA(L12:L19)*1</f>
        <v>0</v>
      </c>
      <c r="M25" s="54">
        <f>COUNTA(M12:M19)*2</f>
        <v>16</v>
      </c>
      <c r="N25" s="54"/>
      <c r="O25" s="54"/>
      <c r="P25" s="54"/>
      <c r="Q25" s="54"/>
      <c r="R25" s="54"/>
      <c r="S25" s="54"/>
      <c r="T25" s="54"/>
      <c r="U25" s="54"/>
      <c r="V25" s="54"/>
      <c r="W25" s="54"/>
      <c r="X25" s="54"/>
      <c r="Y25" s="54"/>
      <c r="Z25" s="54"/>
      <c r="AA25" s="54"/>
      <c r="AB25" s="54"/>
      <c r="AC25" s="54"/>
      <c r="AD25" s="54"/>
      <c r="AE25" s="54"/>
      <c r="AF25" s="54"/>
      <c r="AG25" s="54"/>
      <c r="AH25" s="54"/>
    </row>
    <row r="26" spans="1:34" ht="15" hidden="1" customHeight="1">
      <c r="A26" s="54"/>
      <c r="B26" s="54"/>
      <c r="C26" s="54"/>
      <c r="D26" s="54"/>
      <c r="E26" s="1322">
        <f>SUM(E25:G25)</f>
        <v>13</v>
      </c>
      <c r="F26" s="1289"/>
      <c r="G26" s="1289"/>
      <c r="H26" s="1322">
        <f>SUM(H25:J25)</f>
        <v>14</v>
      </c>
      <c r="I26" s="1289"/>
      <c r="J26" s="1289"/>
      <c r="K26" s="1322">
        <f>SUM(K25:M25)</f>
        <v>16</v>
      </c>
      <c r="L26" s="1289"/>
      <c r="M26" s="1289"/>
      <c r="N26" s="54"/>
      <c r="O26" s="54"/>
      <c r="P26" s="54"/>
      <c r="Q26" s="54"/>
      <c r="R26" s="54"/>
      <c r="S26" s="54"/>
      <c r="T26" s="54"/>
      <c r="U26" s="54"/>
      <c r="V26" s="54"/>
      <c r="W26" s="54"/>
      <c r="X26" s="54"/>
      <c r="Y26" s="54"/>
      <c r="Z26" s="54"/>
      <c r="AA26" s="54"/>
      <c r="AB26" s="54"/>
      <c r="AC26" s="54"/>
      <c r="AD26" s="54"/>
      <c r="AE26" s="54"/>
      <c r="AF26" s="54"/>
      <c r="AG26" s="54"/>
      <c r="AH26" s="54"/>
    </row>
    <row r="27" spans="1:34" ht="15" hidden="1" customHeight="1">
      <c r="A27" s="54"/>
      <c r="B27" s="54"/>
      <c r="C27" s="54"/>
      <c r="D27" s="54"/>
      <c r="E27" s="1322">
        <f>IF(E26=0,0,1)</f>
        <v>1</v>
      </c>
      <c r="F27" s="1289"/>
      <c r="G27" s="1289"/>
      <c r="H27" s="1322">
        <f>IF(H26=0,0,1)</f>
        <v>1</v>
      </c>
      <c r="I27" s="1289"/>
      <c r="J27" s="1289"/>
      <c r="K27" s="1322">
        <f>IF(K26=0,0,1)</f>
        <v>1</v>
      </c>
      <c r="L27" s="1289"/>
      <c r="M27" s="1289"/>
      <c r="N27" s="54">
        <f>SUM(E27:M27)</f>
        <v>3</v>
      </c>
      <c r="O27" s="54"/>
      <c r="P27" s="54"/>
      <c r="Q27" s="54"/>
      <c r="R27" s="54"/>
      <c r="S27" s="54"/>
      <c r="T27" s="54"/>
      <c r="U27" s="54"/>
      <c r="V27" s="54"/>
      <c r="W27" s="54"/>
      <c r="X27" s="54"/>
      <c r="Y27" s="54"/>
      <c r="Z27" s="54"/>
      <c r="AA27" s="54"/>
      <c r="AB27" s="54"/>
      <c r="AC27" s="54"/>
      <c r="AD27" s="54"/>
      <c r="AE27" s="54"/>
      <c r="AF27" s="54"/>
      <c r="AG27" s="54"/>
      <c r="AH27" s="54"/>
    </row>
    <row r="28" spans="1:34" ht="15.75" customHeight="1"/>
    <row r="29" spans="1:34" ht="15.75" customHeight="1"/>
    <row r="30" spans="1:34" ht="15.75" customHeight="1"/>
    <row r="31" spans="1:34" ht="15.75" customHeight="1"/>
    <row r="32" spans="1: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spans="5:5" ht="15.75" customHeight="1"/>
    <row r="50" spans="5:5" ht="15.75" customHeight="1">
      <c r="E50" s="132" t="e">
        <f>'13.REKAP ORANG TUA'!#REF!</f>
        <v>#REF!</v>
      </c>
    </row>
    <row r="51" spans="5:5" ht="15.75" customHeight="1"/>
    <row r="52" spans="5:5" ht="15.75" customHeight="1"/>
    <row r="53" spans="5:5" ht="15.75" customHeight="1"/>
    <row r="54" spans="5:5" ht="15.75" customHeight="1"/>
    <row r="55" spans="5:5" ht="15.75" customHeight="1"/>
    <row r="56" spans="5:5" ht="15.75" customHeight="1"/>
    <row r="57" spans="5:5" ht="15.75" customHeight="1"/>
    <row r="58" spans="5:5" ht="15.75" customHeight="1"/>
    <row r="59" spans="5:5" ht="15.75" customHeight="1"/>
    <row r="60" spans="5:5" ht="15.75" customHeight="1"/>
    <row r="61" spans="5:5" ht="15.75" customHeight="1"/>
    <row r="62" spans="5:5" ht="15.75" customHeight="1"/>
    <row r="63" spans="5:5" ht="15.75" customHeight="1"/>
    <row r="64" spans="5: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3">
    <mergeCell ref="A5:M5"/>
    <mergeCell ref="A10:A11"/>
    <mergeCell ref="B10:B11"/>
    <mergeCell ref="C10:D11"/>
    <mergeCell ref="E10:G10"/>
    <mergeCell ref="H10:J10"/>
    <mergeCell ref="K10:M10"/>
    <mergeCell ref="A12:A14"/>
    <mergeCell ref="B12:B14"/>
    <mergeCell ref="A15:A19"/>
    <mergeCell ref="B15:B19"/>
    <mergeCell ref="E20:G20"/>
    <mergeCell ref="H20:J20"/>
    <mergeCell ref="K20:M20"/>
    <mergeCell ref="H22:J22"/>
    <mergeCell ref="K22:M22"/>
    <mergeCell ref="A20:D20"/>
    <mergeCell ref="A21:D21"/>
    <mergeCell ref="E21:G21"/>
    <mergeCell ref="H21:J21"/>
    <mergeCell ref="K21:M21"/>
    <mergeCell ref="A22:D22"/>
    <mergeCell ref="E22:G22"/>
    <mergeCell ref="E27:G27"/>
    <mergeCell ref="H27:J27"/>
    <mergeCell ref="K27:M27"/>
    <mergeCell ref="A23:D23"/>
    <mergeCell ref="E23:G23"/>
    <mergeCell ref="H23:J23"/>
    <mergeCell ref="K23:M23"/>
    <mergeCell ref="E26:G26"/>
    <mergeCell ref="H26:J26"/>
    <mergeCell ref="K26:M26"/>
  </mergeCells>
  <conditionalFormatting sqref="D9">
    <cfRule type="cellIs" dxfId="2" priority="1" operator="equal">
      <formula>0</formula>
    </cfRule>
  </conditionalFormatting>
  <conditionalFormatting sqref="D9">
    <cfRule type="cellIs" dxfId="1" priority="2" operator="equal">
      <formula>0</formula>
    </cfRule>
  </conditionalFormatting>
  <conditionalFormatting sqref="D9">
    <cfRule type="cellIs" dxfId="0" priority="3" operator="equal">
      <formula>0</formula>
    </cfRule>
  </conditionalFormatting>
  <dataValidations count="1">
    <dataValidation type="list" allowBlank="1" showErrorMessage="1" sqref="B9">
      <formula1>"Kepala Sekolah"</formula1>
    </dataValidation>
  </dataValidations>
  <pageMargins left="0.7" right="0.7" top="0.75" bottom="0.75" header="0" footer="0"/>
  <pageSetup paperSize="5"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showGridLines="0" workbookViewId="0"/>
  </sheetViews>
  <sheetFormatPr defaultColWidth="14.42578125" defaultRowHeight="15" customHeight="1"/>
  <cols>
    <col min="1" max="1" width="5.85546875" customWidth="1"/>
    <col min="2" max="2" width="5" customWidth="1"/>
    <col min="3" max="3" width="9.42578125" customWidth="1"/>
    <col min="4" max="4" width="7.5703125" customWidth="1"/>
    <col min="5" max="5" width="12.85546875" customWidth="1"/>
    <col min="6" max="6" width="5.7109375" customWidth="1"/>
    <col min="7" max="7" width="9.42578125" customWidth="1"/>
    <col min="8" max="8" width="5.42578125" customWidth="1"/>
    <col min="9" max="9" width="9.28515625" customWidth="1"/>
    <col min="10" max="10" width="4.7109375" customWidth="1"/>
    <col min="11" max="11" width="5.140625" customWidth="1"/>
    <col min="12" max="12" width="9.85546875" customWidth="1"/>
    <col min="13" max="13" width="8" customWidth="1"/>
    <col min="14" max="26" width="9.140625" customWidth="1"/>
  </cols>
  <sheetData>
    <row r="1" spans="1:26">
      <c r="A1" s="92"/>
      <c r="B1" s="92"/>
      <c r="C1" s="92"/>
    </row>
    <row r="2" spans="1:26">
      <c r="A2" s="92"/>
      <c r="B2" s="92"/>
      <c r="C2" s="92"/>
    </row>
    <row r="3" spans="1:26">
      <c r="A3" s="92"/>
      <c r="B3" s="92"/>
      <c r="C3" s="92"/>
    </row>
    <row r="4" spans="1:26" ht="12" customHeight="1">
      <c r="A4" s="19"/>
      <c r="B4" s="87"/>
      <c r="C4" s="87"/>
      <c r="D4" s="87"/>
      <c r="E4" s="87"/>
      <c r="F4" s="87"/>
      <c r="G4" s="87"/>
      <c r="H4" s="87"/>
      <c r="I4" s="87"/>
      <c r="J4" s="87"/>
      <c r="K4" s="1537"/>
      <c r="L4" s="1289"/>
      <c r="M4" s="1289"/>
      <c r="N4" s="19"/>
      <c r="O4" s="19"/>
      <c r="P4" s="19"/>
      <c r="Q4" s="19"/>
      <c r="R4" s="19"/>
      <c r="S4" s="19"/>
      <c r="T4" s="19"/>
      <c r="U4" s="19"/>
      <c r="V4" s="19"/>
      <c r="W4" s="19"/>
      <c r="X4" s="19"/>
      <c r="Y4" s="19"/>
      <c r="Z4" s="19"/>
    </row>
    <row r="5" spans="1:26" ht="17.25" customHeight="1">
      <c r="A5" s="19"/>
      <c r="B5" s="1538" t="s">
        <v>1419</v>
      </c>
      <c r="C5" s="1289"/>
      <c r="D5" s="1289"/>
      <c r="E5" s="1289"/>
      <c r="F5" s="1289"/>
      <c r="G5" s="1289"/>
      <c r="H5" s="1289"/>
      <c r="I5" s="1289"/>
      <c r="J5" s="1289"/>
      <c r="K5" s="1289"/>
      <c r="L5" s="1289"/>
      <c r="M5" s="1289"/>
      <c r="N5" s="19"/>
      <c r="O5" s="19"/>
      <c r="P5" s="19"/>
      <c r="Q5" s="19"/>
      <c r="R5" s="19"/>
      <c r="S5" s="19"/>
      <c r="T5" s="19"/>
      <c r="U5" s="19"/>
      <c r="V5" s="19"/>
      <c r="W5" s="19"/>
      <c r="X5" s="19"/>
      <c r="Y5" s="19"/>
      <c r="Z5" s="19"/>
    </row>
    <row r="6" spans="1:26" ht="17.25" customHeight="1">
      <c r="A6" s="19"/>
      <c r="B6" s="1538" t="s">
        <v>1420</v>
      </c>
      <c r="C6" s="1289"/>
      <c r="D6" s="1289"/>
      <c r="E6" s="1289"/>
      <c r="F6" s="1289"/>
      <c r="G6" s="1289"/>
      <c r="H6" s="1289"/>
      <c r="I6" s="1289"/>
      <c r="J6" s="1289"/>
      <c r="K6" s="1289"/>
      <c r="L6" s="1289"/>
      <c r="M6" s="1289"/>
      <c r="N6" s="19"/>
      <c r="O6" s="19"/>
      <c r="P6" s="19"/>
      <c r="Q6" s="19"/>
      <c r="R6" s="19"/>
      <c r="S6" s="19"/>
      <c r="T6" s="19"/>
      <c r="U6" s="19"/>
      <c r="V6" s="19"/>
      <c r="W6" s="19"/>
      <c r="X6" s="19"/>
      <c r="Y6" s="19"/>
      <c r="Z6" s="19"/>
    </row>
    <row r="7" spans="1:26" ht="15" customHeight="1">
      <c r="A7" s="19"/>
      <c r="B7" s="87"/>
      <c r="C7" s="87"/>
      <c r="D7" s="87"/>
      <c r="E7" s="87"/>
      <c r="F7" s="87"/>
      <c r="G7" s="87"/>
      <c r="H7" s="87"/>
      <c r="I7" s="87"/>
      <c r="J7" s="87"/>
      <c r="K7" s="87"/>
      <c r="L7" s="87"/>
      <c r="M7" s="19"/>
      <c r="N7" s="19"/>
      <c r="O7" s="19"/>
      <c r="P7" s="19"/>
      <c r="Q7" s="19"/>
      <c r="R7" s="19"/>
      <c r="S7" s="19"/>
      <c r="T7" s="19"/>
      <c r="U7" s="19"/>
      <c r="V7" s="19"/>
      <c r="W7" s="19"/>
      <c r="X7" s="19"/>
      <c r="Y7" s="19"/>
      <c r="Z7" s="19"/>
    </row>
    <row r="8" spans="1:26" ht="18" customHeight="1">
      <c r="A8" s="19"/>
      <c r="B8" s="753" t="s">
        <v>509</v>
      </c>
      <c r="C8" s="754" t="s">
        <v>54</v>
      </c>
      <c r="D8" s="755"/>
      <c r="E8" s="756"/>
      <c r="F8" s="754" t="s">
        <v>252</v>
      </c>
      <c r="G8" s="757" t="str">
        <f>'2.IDENTITAS'!G15</f>
        <v>Suyono</v>
      </c>
      <c r="H8" s="757"/>
      <c r="I8" s="757"/>
      <c r="J8" s="755"/>
      <c r="K8" s="755"/>
      <c r="L8" s="755"/>
      <c r="M8" s="756"/>
      <c r="N8" s="19"/>
      <c r="O8" s="19"/>
      <c r="P8" s="19"/>
      <c r="Q8" s="19"/>
      <c r="R8" s="19"/>
      <c r="S8" s="19"/>
      <c r="T8" s="19"/>
      <c r="U8" s="19"/>
      <c r="V8" s="19"/>
      <c r="W8" s="19"/>
      <c r="X8" s="19"/>
      <c r="Y8" s="19"/>
      <c r="Z8" s="19"/>
    </row>
    <row r="9" spans="1:26" ht="18" customHeight="1">
      <c r="A9" s="19"/>
      <c r="B9" s="444"/>
      <c r="C9" s="754" t="s">
        <v>57</v>
      </c>
      <c r="D9" s="755"/>
      <c r="E9" s="756"/>
      <c r="F9" s="754" t="s">
        <v>252</v>
      </c>
      <c r="G9" s="758">
        <f>'2.IDENTITAS'!G16</f>
        <v>0</v>
      </c>
      <c r="H9" s="757"/>
      <c r="I9" s="758"/>
      <c r="J9" s="759"/>
      <c r="K9" s="759"/>
      <c r="L9" s="759"/>
      <c r="M9" s="756"/>
      <c r="N9" s="19"/>
      <c r="O9" s="19"/>
      <c r="P9" s="19"/>
      <c r="Q9" s="19"/>
      <c r="R9" s="19"/>
      <c r="S9" s="19"/>
      <c r="T9" s="19"/>
      <c r="U9" s="19"/>
      <c r="V9" s="19"/>
      <c r="W9" s="19"/>
      <c r="X9" s="19"/>
      <c r="Y9" s="19"/>
      <c r="Z9" s="19"/>
    </row>
    <row r="10" spans="1:26" ht="18" customHeight="1">
      <c r="A10" s="19"/>
      <c r="B10" s="444"/>
      <c r="C10" s="754" t="s">
        <v>60</v>
      </c>
      <c r="D10" s="755"/>
      <c r="E10" s="756"/>
      <c r="F10" s="754" t="s">
        <v>252</v>
      </c>
      <c r="G10" s="757" t="str">
        <f>'2.IDENTITAS'!G17</f>
        <v>Sleman, 00 April 1900</v>
      </c>
      <c r="H10" s="757"/>
      <c r="I10" s="757"/>
      <c r="J10" s="755"/>
      <c r="K10" s="755"/>
      <c r="L10" s="755"/>
      <c r="M10" s="756"/>
      <c r="N10" s="19"/>
      <c r="O10" s="19"/>
      <c r="P10" s="19"/>
      <c r="Q10" s="19"/>
      <c r="R10" s="19"/>
      <c r="S10" s="19"/>
      <c r="T10" s="19"/>
      <c r="U10" s="19"/>
      <c r="V10" s="19"/>
      <c r="W10" s="19"/>
      <c r="X10" s="19"/>
      <c r="Y10" s="19"/>
      <c r="Z10" s="19"/>
    </row>
    <row r="11" spans="1:26" ht="18" customHeight="1">
      <c r="A11" s="19"/>
      <c r="B11" s="444"/>
      <c r="C11" s="754" t="s">
        <v>1421</v>
      </c>
      <c r="D11" s="755"/>
      <c r="E11" s="756"/>
      <c r="F11" s="754" t="s">
        <v>252</v>
      </c>
      <c r="G11" s="758">
        <f>'2.IDENTITAS'!$G$21</f>
        <v>0</v>
      </c>
      <c r="H11" s="757"/>
      <c r="I11" s="757"/>
      <c r="J11" s="755" t="s">
        <v>1422</v>
      </c>
      <c r="K11" s="755"/>
      <c r="L11" s="759">
        <f>'2.IDENTITAS'!$V$21</f>
        <v>0</v>
      </c>
      <c r="M11" s="756"/>
      <c r="N11" s="19"/>
      <c r="O11" s="19"/>
      <c r="P11" s="19"/>
      <c r="Q11" s="19"/>
      <c r="R11" s="19"/>
      <c r="S11" s="19"/>
      <c r="T11" s="19"/>
      <c r="U11" s="19"/>
      <c r="V11" s="19"/>
      <c r="W11" s="19"/>
      <c r="X11" s="19"/>
      <c r="Y11" s="19"/>
      <c r="Z11" s="19"/>
    </row>
    <row r="12" spans="1:26" ht="18" customHeight="1">
      <c r="A12" s="19"/>
      <c r="B12" s="444"/>
      <c r="C12" s="754" t="s">
        <v>1423</v>
      </c>
      <c r="D12" s="755"/>
      <c r="E12" s="756"/>
      <c r="F12" s="754" t="s">
        <v>252</v>
      </c>
      <c r="G12" s="1539">
        <f>'2.IDENTITAS'!G22</f>
        <v>34060</v>
      </c>
      <c r="H12" s="1287"/>
      <c r="I12" s="1287"/>
      <c r="J12" s="759"/>
      <c r="K12" s="759"/>
      <c r="L12" s="759"/>
      <c r="M12" s="756"/>
      <c r="N12" s="19"/>
      <c r="O12" s="19"/>
      <c r="P12" s="19"/>
      <c r="Q12" s="19"/>
      <c r="R12" s="19"/>
      <c r="S12" s="19"/>
      <c r="T12" s="19"/>
      <c r="U12" s="19"/>
      <c r="V12" s="19"/>
      <c r="W12" s="19"/>
      <c r="X12" s="19"/>
      <c r="Y12" s="19"/>
      <c r="Z12" s="19"/>
    </row>
    <row r="13" spans="1:26" ht="18" customHeight="1">
      <c r="A13" s="19"/>
      <c r="B13" s="444"/>
      <c r="C13" s="754" t="s">
        <v>83</v>
      </c>
      <c r="D13" s="755"/>
      <c r="E13" s="756"/>
      <c r="F13" s="754" t="s">
        <v>252</v>
      </c>
      <c r="G13" s="757">
        <f>'2.IDENTITAS'!G23</f>
        <v>0</v>
      </c>
      <c r="H13" s="757" t="s">
        <v>1424</v>
      </c>
      <c r="I13" s="760">
        <f>'2.IDENTITAS'!G24</f>
        <v>5</v>
      </c>
      <c r="J13" s="755" t="s">
        <v>1425</v>
      </c>
      <c r="K13" s="755"/>
      <c r="L13" s="755"/>
      <c r="M13" s="756"/>
      <c r="N13" s="19"/>
      <c r="O13" s="19"/>
      <c r="P13" s="19"/>
      <c r="Q13" s="19"/>
      <c r="R13" s="19"/>
      <c r="S13" s="19"/>
      <c r="T13" s="19"/>
      <c r="U13" s="19"/>
      <c r="V13" s="19"/>
      <c r="W13" s="19"/>
      <c r="X13" s="19"/>
      <c r="Y13" s="19"/>
      <c r="Z13" s="19"/>
    </row>
    <row r="14" spans="1:26" ht="18" customHeight="1">
      <c r="A14" s="19"/>
      <c r="B14" s="444"/>
      <c r="C14" s="754" t="s">
        <v>1426</v>
      </c>
      <c r="D14" s="755"/>
      <c r="E14" s="756"/>
      <c r="F14" s="754" t="s">
        <v>252</v>
      </c>
      <c r="G14" s="755" t="str">
        <f>'2.IDENTITAS'!G18</f>
        <v>Perempuan</v>
      </c>
      <c r="H14" s="755"/>
      <c r="I14" s="755"/>
      <c r="J14" s="755"/>
      <c r="K14" s="755"/>
      <c r="L14" s="755"/>
      <c r="M14" s="756"/>
      <c r="N14" s="19"/>
      <c r="O14" s="19"/>
      <c r="P14" s="19"/>
      <c r="Q14" s="19"/>
      <c r="R14" s="19"/>
      <c r="S14" s="19"/>
      <c r="T14" s="19"/>
      <c r="U14" s="19"/>
      <c r="V14" s="19"/>
      <c r="W14" s="19"/>
      <c r="X14" s="19"/>
      <c r="Y14" s="19"/>
      <c r="Z14" s="19"/>
    </row>
    <row r="15" spans="1:26" ht="18" customHeight="1">
      <c r="A15" s="19"/>
      <c r="B15" s="444"/>
      <c r="C15" s="754" t="s">
        <v>1427</v>
      </c>
      <c r="D15" s="755"/>
      <c r="E15" s="756"/>
      <c r="F15" s="754" t="s">
        <v>252</v>
      </c>
      <c r="G15" s="755" t="str">
        <f>'2.IDENTITAS'!G25</f>
        <v>S1</v>
      </c>
      <c r="H15" s="755"/>
      <c r="I15" s="755"/>
      <c r="J15" s="755"/>
      <c r="K15" s="755"/>
      <c r="L15" s="755"/>
      <c r="M15" s="756"/>
      <c r="N15" s="19"/>
      <c r="O15" s="19"/>
      <c r="P15" s="19"/>
      <c r="Q15" s="19"/>
      <c r="R15" s="19"/>
      <c r="S15" s="19"/>
      <c r="T15" s="19"/>
      <c r="U15" s="19"/>
      <c r="V15" s="19"/>
      <c r="W15" s="19"/>
      <c r="X15" s="19"/>
      <c r="Y15" s="19"/>
      <c r="Z15" s="19"/>
    </row>
    <row r="16" spans="1:26" ht="18" customHeight="1">
      <c r="A16" s="19"/>
      <c r="B16" s="455"/>
      <c r="C16" s="754" t="s">
        <v>100</v>
      </c>
      <c r="D16" s="755"/>
      <c r="E16" s="756"/>
      <c r="F16" s="754" t="s">
        <v>252</v>
      </c>
      <c r="G16" s="761" t="str">
        <f>'2.IDENTITAS'!G26</f>
        <v>Sejarah</v>
      </c>
      <c r="H16" s="755"/>
      <c r="I16" s="761" t="str">
        <f>'2.IDENTITAS'!O26</f>
        <v>/Kelas 11</v>
      </c>
      <c r="J16" s="755"/>
      <c r="K16" s="755"/>
      <c r="L16" s="340"/>
      <c r="M16" s="553"/>
      <c r="N16" s="19"/>
      <c r="O16" s="19"/>
      <c r="P16" s="19"/>
      <c r="Q16" s="19"/>
      <c r="R16" s="19"/>
      <c r="S16" s="19"/>
      <c r="T16" s="19"/>
      <c r="U16" s="19"/>
      <c r="V16" s="19"/>
      <c r="W16" s="19"/>
      <c r="X16" s="19"/>
      <c r="Y16" s="19"/>
      <c r="Z16" s="19"/>
    </row>
    <row r="17" spans="1:26" ht="18" customHeight="1">
      <c r="A17" s="19"/>
      <c r="B17" s="753" t="s">
        <v>511</v>
      </c>
      <c r="C17" s="754" t="s">
        <v>1428</v>
      </c>
      <c r="D17" s="755"/>
      <c r="E17" s="756"/>
      <c r="F17" s="754" t="s">
        <v>252</v>
      </c>
      <c r="G17" s="755" t="str">
        <f>'2.IDENTITAS'!G28</f>
        <v>PKBM PERMATA UNGGUL</v>
      </c>
      <c r="H17" s="755"/>
      <c r="I17" s="755"/>
      <c r="J17" s="755"/>
      <c r="K17" s="755"/>
      <c r="L17" s="755"/>
      <c r="M17" s="756"/>
      <c r="N17" s="19"/>
      <c r="O17" s="19"/>
      <c r="P17" s="19"/>
      <c r="Q17" s="19"/>
      <c r="R17" s="19"/>
      <c r="S17" s="19"/>
      <c r="T17" s="19"/>
      <c r="U17" s="19"/>
      <c r="V17" s="19"/>
      <c r="W17" s="19"/>
      <c r="X17" s="19"/>
      <c r="Y17" s="19"/>
      <c r="Z17" s="19"/>
    </row>
    <row r="18" spans="1:26" ht="18" customHeight="1">
      <c r="A18" s="19"/>
      <c r="B18" s="762"/>
      <c r="C18" s="754" t="s">
        <v>1429</v>
      </c>
      <c r="D18" s="755"/>
      <c r="E18" s="756"/>
      <c r="F18" s="754" t="s">
        <v>252</v>
      </c>
      <c r="G18" s="755" t="str">
        <f>'2.IDENTITAS'!G29</f>
        <v>(0274) 000000</v>
      </c>
      <c r="H18" s="755"/>
      <c r="I18" s="759"/>
      <c r="J18" s="759"/>
      <c r="K18" s="759"/>
      <c r="L18" s="759"/>
      <c r="M18" s="756"/>
      <c r="N18" s="19"/>
      <c r="O18" s="19"/>
      <c r="P18" s="19"/>
      <c r="Q18" s="19"/>
      <c r="R18" s="19"/>
      <c r="S18" s="19"/>
      <c r="T18" s="19"/>
      <c r="U18" s="19"/>
      <c r="V18" s="19"/>
      <c r="W18" s="19"/>
      <c r="X18" s="19"/>
      <c r="Y18" s="19"/>
      <c r="Z18" s="19"/>
    </row>
    <row r="19" spans="1:26" ht="18" customHeight="1">
      <c r="A19" s="19"/>
      <c r="B19" s="762"/>
      <c r="C19" s="754" t="s">
        <v>119</v>
      </c>
      <c r="D19" s="755"/>
      <c r="E19" s="756"/>
      <c r="F19" s="754" t="s">
        <v>252</v>
      </c>
      <c r="G19" s="755" t="str">
        <f>'2.IDENTITAS'!G30</f>
        <v>Sembada</v>
      </c>
      <c r="H19" s="755"/>
      <c r="I19" s="755"/>
      <c r="J19" s="755"/>
      <c r="K19" s="755"/>
      <c r="L19" s="755"/>
      <c r="M19" s="756"/>
      <c r="N19" s="19"/>
      <c r="O19" s="19"/>
      <c r="P19" s="19"/>
      <c r="Q19" s="19"/>
      <c r="R19" s="19"/>
      <c r="S19" s="19"/>
      <c r="T19" s="19"/>
      <c r="U19" s="19"/>
      <c r="V19" s="19"/>
      <c r="W19" s="19"/>
      <c r="X19" s="19"/>
      <c r="Y19" s="19"/>
      <c r="Z19" s="19"/>
    </row>
    <row r="20" spans="1:26" ht="18" customHeight="1">
      <c r="A20" s="19"/>
      <c r="B20" s="762"/>
      <c r="C20" s="754" t="s">
        <v>123</v>
      </c>
      <c r="D20" s="755"/>
      <c r="E20" s="756"/>
      <c r="F20" s="754" t="s">
        <v>252</v>
      </c>
      <c r="G20" s="755" t="str">
        <f>'2.IDENTITAS'!G31</f>
        <v>Sleman</v>
      </c>
      <c r="H20" s="755"/>
      <c r="I20" s="755"/>
      <c r="J20" s="755"/>
      <c r="K20" s="755"/>
      <c r="L20" s="755"/>
      <c r="M20" s="756"/>
      <c r="N20" s="19"/>
      <c r="O20" s="19"/>
      <c r="P20" s="19"/>
      <c r="Q20" s="19"/>
      <c r="R20" s="19"/>
      <c r="S20" s="19"/>
      <c r="T20" s="19"/>
      <c r="U20" s="19"/>
      <c r="V20" s="19"/>
      <c r="W20" s="19"/>
      <c r="X20" s="19"/>
      <c r="Y20" s="19"/>
      <c r="Z20" s="19"/>
    </row>
    <row r="21" spans="1:26" ht="18" customHeight="1">
      <c r="A21" s="19"/>
      <c r="B21" s="762"/>
      <c r="C21" s="754" t="s">
        <v>126</v>
      </c>
      <c r="D21" s="755"/>
      <c r="E21" s="756"/>
      <c r="F21" s="754" t="s">
        <v>252</v>
      </c>
      <c r="G21" s="755" t="str">
        <f>'2.IDENTITAS'!G32</f>
        <v>Sleman</v>
      </c>
      <c r="H21" s="755"/>
      <c r="I21" s="755"/>
      <c r="J21" s="755"/>
      <c r="K21" s="755"/>
      <c r="L21" s="755"/>
      <c r="M21" s="756"/>
      <c r="N21" s="19"/>
      <c r="O21" s="19"/>
      <c r="P21" s="19"/>
      <c r="Q21" s="19"/>
      <c r="R21" s="19"/>
      <c r="S21" s="19"/>
      <c r="T21" s="19"/>
      <c r="U21" s="19"/>
      <c r="V21" s="19"/>
      <c r="W21" s="19"/>
      <c r="X21" s="19"/>
      <c r="Y21" s="19"/>
      <c r="Z21" s="19"/>
    </row>
    <row r="22" spans="1:26" ht="18" customHeight="1">
      <c r="A22" s="19"/>
      <c r="B22" s="763"/>
      <c r="C22" s="754" t="s">
        <v>128</v>
      </c>
      <c r="D22" s="755"/>
      <c r="E22" s="756"/>
      <c r="F22" s="754" t="s">
        <v>252</v>
      </c>
      <c r="G22" s="755" t="str">
        <f>'2.IDENTITAS'!G33</f>
        <v>Daerah Istimewa Yogyakarta</v>
      </c>
      <c r="H22" s="755"/>
      <c r="I22" s="755"/>
      <c r="J22" s="755"/>
      <c r="K22" s="755"/>
      <c r="L22" s="755"/>
      <c r="M22" s="756"/>
      <c r="N22" s="19"/>
      <c r="O22" s="19"/>
      <c r="P22" s="19"/>
      <c r="Q22" s="19"/>
      <c r="R22" s="19"/>
      <c r="S22" s="19"/>
      <c r="T22" s="19"/>
      <c r="U22" s="19"/>
      <c r="V22" s="19"/>
      <c r="W22" s="19"/>
      <c r="X22" s="19"/>
      <c r="Y22" s="19"/>
      <c r="Z22" s="19"/>
    </row>
    <row r="23" spans="1:26" ht="11.25" customHeight="1">
      <c r="A23" s="19"/>
      <c r="B23" s="83"/>
      <c r="C23" s="83"/>
      <c r="D23" s="83"/>
      <c r="E23" s="83"/>
      <c r="F23" s="83"/>
      <c r="G23" s="83"/>
      <c r="H23" s="83"/>
      <c r="I23" s="83"/>
      <c r="J23" s="83"/>
      <c r="K23" s="83"/>
      <c r="L23" s="83"/>
      <c r="M23" s="83"/>
      <c r="N23" s="19"/>
      <c r="O23" s="19"/>
      <c r="P23" s="19"/>
      <c r="Q23" s="19"/>
      <c r="R23" s="19"/>
      <c r="S23" s="19"/>
      <c r="T23" s="19"/>
      <c r="U23" s="19"/>
      <c r="V23" s="19"/>
      <c r="W23" s="19"/>
      <c r="X23" s="19"/>
      <c r="Y23" s="19"/>
      <c r="Z23" s="19"/>
    </row>
    <row r="24" spans="1:26" ht="19.5" customHeight="1">
      <c r="A24" s="19"/>
      <c r="B24" s="1540" t="s">
        <v>1430</v>
      </c>
      <c r="C24" s="1309"/>
      <c r="D24" s="1309"/>
      <c r="E24" s="1309"/>
      <c r="F24" s="1310"/>
      <c r="G24" s="1541" t="str">
        <f>'2.IDENTITAS'!G36</f>
        <v>PENILAIAN SUMATIF</v>
      </c>
      <c r="H24" s="1309"/>
      <c r="I24" s="1310"/>
      <c r="J24" s="1540" t="s">
        <v>84</v>
      </c>
      <c r="K24" s="1309"/>
      <c r="L24" s="1309"/>
      <c r="M24" s="1310"/>
      <c r="N24" s="19"/>
      <c r="O24" s="19"/>
      <c r="P24" s="19"/>
      <c r="Q24" s="19"/>
      <c r="R24" s="19"/>
      <c r="S24" s="19"/>
      <c r="T24" s="19"/>
      <c r="U24" s="19"/>
      <c r="V24" s="19"/>
      <c r="W24" s="19"/>
      <c r="X24" s="19"/>
      <c r="Y24" s="19"/>
      <c r="Z24" s="19"/>
    </row>
    <row r="25" spans="1:26" ht="19.5" customHeight="1">
      <c r="A25" s="19"/>
      <c r="B25" s="1535" t="str">
        <f>'2.IDENTITAS'!H34</f>
        <v>03 Januari 2023</v>
      </c>
      <c r="C25" s="1312"/>
      <c r="D25" s="764" t="s">
        <v>134</v>
      </c>
      <c r="E25" s="1536" t="str">
        <f>'2.IDENTITAS'!S34</f>
        <v>31 Desember 2023</v>
      </c>
      <c r="F25" s="1313"/>
      <c r="G25" s="1311"/>
      <c r="H25" s="1312"/>
      <c r="I25" s="1313"/>
      <c r="J25" s="1533">
        <v>2020</v>
      </c>
      <c r="K25" s="1312"/>
      <c r="L25" s="1312"/>
      <c r="M25" s="1313"/>
      <c r="N25" s="19"/>
      <c r="O25" s="19"/>
      <c r="P25" s="19"/>
      <c r="Q25" s="19"/>
      <c r="R25" s="19"/>
      <c r="S25" s="19"/>
      <c r="T25" s="19"/>
      <c r="U25" s="19"/>
      <c r="V25" s="19"/>
      <c r="W25" s="19"/>
      <c r="X25" s="19"/>
      <c r="Y25" s="19"/>
      <c r="Z25" s="19"/>
    </row>
    <row r="26" spans="1:26" ht="6.75" customHeight="1">
      <c r="A26" s="19"/>
      <c r="B26" s="83"/>
      <c r="C26" s="83"/>
      <c r="D26" s="83"/>
      <c r="E26" s="83"/>
      <c r="F26" s="83"/>
      <c r="G26" s="83"/>
      <c r="H26" s="83"/>
      <c r="I26" s="83"/>
      <c r="J26" s="83"/>
      <c r="K26" s="83"/>
      <c r="L26" s="83"/>
      <c r="M26" s="83"/>
      <c r="N26" s="19"/>
      <c r="O26" s="19"/>
      <c r="P26" s="19"/>
      <c r="Q26" s="19"/>
      <c r="R26" s="19"/>
      <c r="S26" s="19"/>
      <c r="T26" s="19"/>
      <c r="U26" s="19"/>
      <c r="V26" s="19"/>
      <c r="W26" s="19"/>
      <c r="X26" s="19"/>
      <c r="Y26" s="19"/>
      <c r="Z26" s="19"/>
    </row>
    <row r="27" spans="1:26" ht="23.25" customHeight="1">
      <c r="A27" s="19"/>
      <c r="B27" s="765" t="s">
        <v>278</v>
      </c>
      <c r="C27" s="1529" t="s">
        <v>1069</v>
      </c>
      <c r="D27" s="1287"/>
      <c r="E27" s="1287"/>
      <c r="F27" s="1287"/>
      <c r="G27" s="1287"/>
      <c r="H27" s="1287"/>
      <c r="I27" s="1287"/>
      <c r="J27" s="1287"/>
      <c r="K27" s="1287"/>
      <c r="L27" s="1529" t="s">
        <v>1108</v>
      </c>
      <c r="M27" s="1293"/>
      <c r="N27" s="19"/>
      <c r="O27" s="19"/>
      <c r="P27" s="19"/>
      <c r="Q27" s="19"/>
      <c r="R27" s="19"/>
      <c r="S27" s="19"/>
      <c r="T27" s="19"/>
      <c r="U27" s="19"/>
      <c r="V27" s="19"/>
      <c r="W27" s="19"/>
      <c r="X27" s="19"/>
      <c r="Y27" s="19"/>
      <c r="Z27" s="19"/>
    </row>
    <row r="28" spans="1:26" ht="21.75" customHeight="1">
      <c r="A28" s="19"/>
      <c r="B28" s="767"/>
      <c r="C28" s="1529" t="s">
        <v>1431</v>
      </c>
      <c r="D28" s="1287"/>
      <c r="E28" s="1287"/>
      <c r="F28" s="1287"/>
      <c r="G28" s="1287"/>
      <c r="H28" s="1287"/>
      <c r="I28" s="1287"/>
      <c r="J28" s="1287"/>
      <c r="K28" s="1293"/>
      <c r="L28" s="768">
        <f>SUM(L29:L35)</f>
        <v>24</v>
      </c>
      <c r="M28" s="769">
        <f>L28/28*(100)</f>
        <v>85.714285714285708</v>
      </c>
      <c r="N28" s="19"/>
      <c r="O28" s="19"/>
      <c r="P28" s="19"/>
      <c r="Q28" s="19"/>
      <c r="R28" s="19"/>
      <c r="S28" s="19"/>
      <c r="T28" s="19"/>
      <c r="U28" s="19"/>
      <c r="V28" s="19"/>
      <c r="W28" s="19"/>
      <c r="X28" s="19"/>
      <c r="Y28" s="19"/>
      <c r="Z28" s="19"/>
    </row>
    <row r="29" spans="1:26" ht="21.75" customHeight="1">
      <c r="A29" s="19"/>
      <c r="B29" s="297">
        <v>1</v>
      </c>
      <c r="C29" s="1374" t="s">
        <v>1074</v>
      </c>
      <c r="D29" s="1287"/>
      <c r="E29" s="1287"/>
      <c r="F29" s="1287"/>
      <c r="G29" s="1287"/>
      <c r="H29" s="1287"/>
      <c r="I29" s="1287"/>
      <c r="J29" s="1287"/>
      <c r="K29" s="1287"/>
      <c r="L29" s="297">
        <f>'7.INSTRUMEN'!Z21</f>
        <v>4</v>
      </c>
      <c r="M29" s="1530" t="str">
        <f>IF(M28&gt;=91,"Amat baik",IF(M28&gt;=76,"Baik",IF(M28&gt;=61,"Cukup",IF(M28&gt;=51,"Sedang",IF(M28&lt;=50,"Kurang","-")))))</f>
        <v>Baik</v>
      </c>
      <c r="N29" s="19"/>
      <c r="O29" s="19"/>
      <c r="P29" s="19"/>
      <c r="Q29" s="19"/>
      <c r="R29" s="19"/>
      <c r="S29" s="19"/>
      <c r="T29" s="19"/>
      <c r="U29" s="19"/>
      <c r="V29" s="19"/>
      <c r="W29" s="19"/>
      <c r="X29" s="19"/>
      <c r="Y29" s="19"/>
      <c r="Z29" s="19"/>
    </row>
    <row r="30" spans="1:26" ht="21.75" customHeight="1">
      <c r="A30" s="19"/>
      <c r="B30" s="297">
        <v>2</v>
      </c>
      <c r="C30" s="1374" t="s">
        <v>1432</v>
      </c>
      <c r="D30" s="1287"/>
      <c r="E30" s="1287"/>
      <c r="F30" s="1287"/>
      <c r="G30" s="1287"/>
      <c r="H30" s="1287"/>
      <c r="I30" s="1287"/>
      <c r="J30" s="1287"/>
      <c r="K30" s="1287"/>
      <c r="L30" s="297">
        <f>'7.INSTRUMEN'!Z30</f>
        <v>3</v>
      </c>
      <c r="M30" s="1379"/>
      <c r="N30" s="19"/>
      <c r="O30" s="19"/>
      <c r="P30" s="19"/>
      <c r="Q30" s="19"/>
      <c r="R30" s="19"/>
      <c r="S30" s="19"/>
      <c r="T30" s="19"/>
      <c r="U30" s="19"/>
      <c r="V30" s="19"/>
      <c r="W30" s="19"/>
      <c r="X30" s="19"/>
      <c r="Y30" s="19"/>
      <c r="Z30" s="19"/>
    </row>
    <row r="31" spans="1:26" ht="21.75" customHeight="1">
      <c r="A31" s="19"/>
      <c r="B31" s="297">
        <v>3</v>
      </c>
      <c r="C31" s="1374" t="s">
        <v>1433</v>
      </c>
      <c r="D31" s="1287"/>
      <c r="E31" s="1287"/>
      <c r="F31" s="1287"/>
      <c r="G31" s="1287"/>
      <c r="H31" s="1287"/>
      <c r="I31" s="1287"/>
      <c r="J31" s="1287"/>
      <c r="K31" s="1287"/>
      <c r="L31" s="297">
        <f>'7.INSTRUMEN'!Z37</f>
        <v>4</v>
      </c>
      <c r="M31" s="1379"/>
      <c r="N31" s="19"/>
      <c r="O31" s="19"/>
      <c r="P31" s="19"/>
      <c r="Q31" s="19"/>
      <c r="R31" s="19"/>
      <c r="S31" s="19"/>
      <c r="T31" s="19"/>
      <c r="U31" s="19"/>
      <c r="V31" s="19"/>
      <c r="W31" s="19"/>
      <c r="X31" s="19"/>
      <c r="Y31" s="19"/>
      <c r="Z31" s="19"/>
    </row>
    <row r="32" spans="1:26" ht="21.75" customHeight="1">
      <c r="A32" s="19"/>
      <c r="B32" s="297">
        <v>4</v>
      </c>
      <c r="C32" s="340" t="s">
        <v>1434</v>
      </c>
      <c r="D32" s="341"/>
      <c r="E32" s="341"/>
      <c r="F32" s="341"/>
      <c r="G32" s="341"/>
      <c r="H32" s="341"/>
      <c r="I32" s="341"/>
      <c r="J32" s="341"/>
      <c r="K32" s="342"/>
      <c r="L32" s="297">
        <f>'7.INSTRUMEN'!Z51</f>
        <v>3</v>
      </c>
      <c r="M32" s="1379"/>
      <c r="N32" s="19"/>
      <c r="O32" s="19"/>
      <c r="P32" s="19"/>
      <c r="Q32" s="19"/>
      <c r="R32" s="19"/>
      <c r="S32" s="19"/>
      <c r="T32" s="19"/>
      <c r="U32" s="19"/>
      <c r="V32" s="19"/>
      <c r="W32" s="19"/>
      <c r="X32" s="19"/>
      <c r="Y32" s="19"/>
      <c r="Z32" s="19"/>
    </row>
    <row r="33" spans="1:26" ht="21.75" customHeight="1">
      <c r="A33" s="19"/>
      <c r="B33" s="297">
        <v>5</v>
      </c>
      <c r="C33" s="1374" t="s">
        <v>1435</v>
      </c>
      <c r="D33" s="1287"/>
      <c r="E33" s="1287"/>
      <c r="F33" s="1287"/>
      <c r="G33" s="1287"/>
      <c r="H33" s="1287"/>
      <c r="I33" s="1287"/>
      <c r="J33" s="1287"/>
      <c r="K33" s="1287"/>
      <c r="L33" s="297">
        <f>'7.INSTRUMEN'!Z61</f>
        <v>3</v>
      </c>
      <c r="M33" s="1379"/>
      <c r="N33" s="19"/>
      <c r="O33" s="19"/>
      <c r="P33" s="19"/>
      <c r="Q33" s="19"/>
      <c r="R33" s="19"/>
      <c r="S33" s="19"/>
      <c r="T33" s="19"/>
      <c r="U33" s="19"/>
      <c r="V33" s="19"/>
      <c r="W33" s="19"/>
      <c r="X33" s="19"/>
      <c r="Y33" s="19"/>
      <c r="Z33" s="19"/>
    </row>
    <row r="34" spans="1:26" ht="21.75" customHeight="1">
      <c r="A34" s="19"/>
      <c r="B34" s="297">
        <v>6</v>
      </c>
      <c r="C34" s="1374" t="s">
        <v>1436</v>
      </c>
      <c r="D34" s="1287"/>
      <c r="E34" s="1287"/>
      <c r="F34" s="1287"/>
      <c r="G34" s="1287"/>
      <c r="H34" s="1287"/>
      <c r="I34" s="1287"/>
      <c r="J34" s="1287"/>
      <c r="K34" s="1287"/>
      <c r="L34" s="297">
        <f>'7.INSTRUMEN'!Z70</f>
        <v>4</v>
      </c>
      <c r="M34" s="1379"/>
      <c r="N34" s="19"/>
      <c r="O34" s="19"/>
      <c r="P34" s="19"/>
      <c r="Q34" s="19"/>
      <c r="R34" s="19"/>
      <c r="S34" s="19"/>
      <c r="T34" s="19"/>
      <c r="U34" s="19"/>
      <c r="V34" s="19"/>
      <c r="W34" s="19"/>
      <c r="X34" s="19"/>
      <c r="Y34" s="19"/>
      <c r="Z34" s="19"/>
    </row>
    <row r="35" spans="1:26" ht="21.75" customHeight="1">
      <c r="A35" s="19"/>
      <c r="B35" s="359">
        <v>7</v>
      </c>
      <c r="C35" s="1534" t="s">
        <v>1437</v>
      </c>
      <c r="D35" s="1309"/>
      <c r="E35" s="1309"/>
      <c r="F35" s="1309"/>
      <c r="G35" s="1309"/>
      <c r="H35" s="1309"/>
      <c r="I35" s="1309"/>
      <c r="J35" s="1309"/>
      <c r="K35" s="1309"/>
      <c r="L35" s="359">
        <f>'7.INSTRUMEN'!Z78</f>
        <v>3</v>
      </c>
      <c r="M35" s="1380"/>
      <c r="N35" s="19"/>
      <c r="O35" s="19"/>
      <c r="P35" s="19"/>
      <c r="Q35" s="19"/>
      <c r="R35" s="19"/>
      <c r="S35" s="19"/>
      <c r="T35" s="19"/>
      <c r="U35" s="19"/>
      <c r="V35" s="19"/>
      <c r="W35" s="19"/>
      <c r="X35" s="19"/>
      <c r="Y35" s="19"/>
      <c r="Z35" s="19"/>
    </row>
    <row r="36" spans="1:26" ht="24" customHeight="1">
      <c r="A36" s="19"/>
      <c r="B36" s="767"/>
      <c r="C36" s="1529" t="s">
        <v>1438</v>
      </c>
      <c r="D36" s="1287"/>
      <c r="E36" s="1287"/>
      <c r="F36" s="1287"/>
      <c r="G36" s="1287"/>
      <c r="H36" s="1287"/>
      <c r="I36" s="1287"/>
      <c r="J36" s="1287"/>
      <c r="K36" s="1293"/>
      <c r="L36" s="768">
        <f>SUM(L37:L39)</f>
        <v>10</v>
      </c>
      <c r="M36" s="769">
        <f>L36/12*(100)</f>
        <v>83.333333333333343</v>
      </c>
      <c r="N36" s="19"/>
      <c r="O36" s="19"/>
      <c r="P36" s="19"/>
      <c r="Q36" s="19"/>
      <c r="R36" s="19"/>
      <c r="S36" s="19"/>
      <c r="T36" s="19"/>
      <c r="U36" s="19"/>
      <c r="V36" s="19"/>
      <c r="W36" s="19"/>
      <c r="X36" s="19"/>
      <c r="Y36" s="19"/>
      <c r="Z36" s="19"/>
    </row>
    <row r="37" spans="1:26" ht="31.5" customHeight="1">
      <c r="A37" s="19"/>
      <c r="B37" s="297">
        <v>8</v>
      </c>
      <c r="C37" s="1374" t="s">
        <v>1439</v>
      </c>
      <c r="D37" s="1287"/>
      <c r="E37" s="1287"/>
      <c r="F37" s="1287"/>
      <c r="G37" s="1287"/>
      <c r="H37" s="1287"/>
      <c r="I37" s="1287"/>
      <c r="J37" s="1287"/>
      <c r="K37" s="1293"/>
      <c r="L37" s="297">
        <f>'7.INSTRUMEN'!Z86</f>
        <v>4</v>
      </c>
      <c r="M37" s="1530" t="str">
        <f>IF(M36&gt;=91,"Amat baik",IF(M36&gt;=76,"Baik",IF(M36&gt;=61,"Cukup",IF(M36&gt;=51,"Sedang",IF(M36&lt;=50,"Kurang","-")))))</f>
        <v>Baik</v>
      </c>
      <c r="N37" s="19"/>
      <c r="O37" s="19"/>
      <c r="P37" s="19"/>
      <c r="Q37" s="19"/>
      <c r="R37" s="19"/>
      <c r="S37" s="19"/>
      <c r="T37" s="19"/>
      <c r="U37" s="19"/>
      <c r="V37" s="19"/>
      <c r="W37" s="19"/>
      <c r="X37" s="19"/>
      <c r="Y37" s="19"/>
      <c r="Z37" s="19"/>
    </row>
    <row r="38" spans="1:26" ht="21.75" customHeight="1">
      <c r="A38" s="19"/>
      <c r="B38" s="297">
        <v>9</v>
      </c>
      <c r="C38" s="1377" t="s">
        <v>1440</v>
      </c>
      <c r="D38" s="1287"/>
      <c r="E38" s="1287"/>
      <c r="F38" s="1287"/>
      <c r="G38" s="1287"/>
      <c r="H38" s="1287"/>
      <c r="I38" s="1287"/>
      <c r="J38" s="1287"/>
      <c r="K38" s="1287"/>
      <c r="L38" s="297">
        <f>'7.INSTRUMEN'!Z94</f>
        <v>3</v>
      </c>
      <c r="M38" s="1379"/>
      <c r="N38" s="19"/>
      <c r="O38" s="19"/>
      <c r="P38" s="19"/>
      <c r="Q38" s="19"/>
      <c r="R38" s="19"/>
      <c r="S38" s="19"/>
      <c r="T38" s="19"/>
      <c r="U38" s="19"/>
      <c r="V38" s="19"/>
      <c r="W38" s="19"/>
      <c r="X38" s="19"/>
      <c r="Y38" s="19"/>
      <c r="Z38" s="19"/>
    </row>
    <row r="39" spans="1:26" ht="21.75" customHeight="1">
      <c r="A39" s="19"/>
      <c r="B39" s="359">
        <v>10</v>
      </c>
      <c r="C39" s="1422" t="s">
        <v>1441</v>
      </c>
      <c r="D39" s="1309"/>
      <c r="E39" s="1309"/>
      <c r="F39" s="1309"/>
      <c r="G39" s="1309"/>
      <c r="H39" s="1309"/>
      <c r="I39" s="1309"/>
      <c r="J39" s="1309"/>
      <c r="K39" s="1309"/>
      <c r="L39" s="359">
        <f>'7.INSTRUMEN'!Z105</f>
        <v>3</v>
      </c>
      <c r="M39" s="1380"/>
      <c r="N39" s="19"/>
      <c r="O39" s="19"/>
      <c r="P39" s="19"/>
      <c r="Q39" s="19"/>
      <c r="R39" s="19"/>
      <c r="S39" s="19"/>
      <c r="T39" s="19"/>
      <c r="U39" s="19"/>
      <c r="V39" s="19"/>
      <c r="W39" s="19"/>
      <c r="X39" s="19"/>
      <c r="Y39" s="19"/>
      <c r="Z39" s="19"/>
    </row>
    <row r="40" spans="1:26" ht="24" customHeight="1">
      <c r="A40" s="19"/>
      <c r="B40" s="767"/>
      <c r="C40" s="1529" t="s">
        <v>1442</v>
      </c>
      <c r="D40" s="1287"/>
      <c r="E40" s="1287"/>
      <c r="F40" s="1287"/>
      <c r="G40" s="1287"/>
      <c r="H40" s="1287"/>
      <c r="I40" s="1287"/>
      <c r="J40" s="1287"/>
      <c r="K40" s="1293"/>
      <c r="L40" s="768">
        <f>SUM(L41:L42)</f>
        <v>7</v>
      </c>
      <c r="M40" s="769">
        <f>L40/8*(100)</f>
        <v>87.5</v>
      </c>
      <c r="N40" s="19"/>
      <c r="O40" s="19"/>
      <c r="P40" s="19"/>
      <c r="Q40" s="19"/>
      <c r="R40" s="19"/>
      <c r="S40" s="19"/>
      <c r="T40" s="19"/>
      <c r="U40" s="19"/>
      <c r="V40" s="19"/>
      <c r="W40" s="19"/>
      <c r="X40" s="19"/>
      <c r="Y40" s="19"/>
      <c r="Z40" s="19"/>
    </row>
    <row r="41" spans="1:26" ht="21.75" customHeight="1">
      <c r="A41" s="19"/>
      <c r="B41" s="297">
        <v>11</v>
      </c>
      <c r="C41" s="770" t="s">
        <v>1443</v>
      </c>
      <c r="D41" s="771"/>
      <c r="E41" s="771"/>
      <c r="F41" s="771"/>
      <c r="G41" s="771"/>
      <c r="H41" s="771"/>
      <c r="I41" s="771"/>
      <c r="J41" s="771"/>
      <c r="K41" s="772"/>
      <c r="L41" s="378">
        <f>'7.INSTRUMEN'!Z111</f>
        <v>4</v>
      </c>
      <c r="M41" s="1530" t="str">
        <f>IF(M40&gt;=91,"Amat baik",IF(M40&gt;=76,"Baik",IF(M40&gt;=61,"Cukup",IF(M40&gt;=51,"Sedang",IF(M40&lt;=50,"Kurang","-")))))</f>
        <v>Baik</v>
      </c>
      <c r="N41" s="19"/>
      <c r="O41" s="19"/>
      <c r="P41" s="19"/>
      <c r="Q41" s="19"/>
      <c r="R41" s="19"/>
      <c r="S41" s="19"/>
      <c r="T41" s="19"/>
      <c r="U41" s="19"/>
      <c r="V41" s="19"/>
      <c r="W41" s="19"/>
      <c r="X41" s="19"/>
      <c r="Y41" s="19"/>
      <c r="Z41" s="19"/>
    </row>
    <row r="42" spans="1:26" ht="31.5" customHeight="1">
      <c r="A42" s="19"/>
      <c r="B42" s="297">
        <v>12</v>
      </c>
      <c r="C42" s="1374" t="s">
        <v>1444</v>
      </c>
      <c r="D42" s="1287"/>
      <c r="E42" s="1287"/>
      <c r="F42" s="1287"/>
      <c r="G42" s="1287"/>
      <c r="H42" s="1287"/>
      <c r="I42" s="1287"/>
      <c r="J42" s="1287"/>
      <c r="K42" s="1287"/>
      <c r="L42" s="297">
        <f>'7.INSTRUMEN'!Z117</f>
        <v>3</v>
      </c>
      <c r="M42" s="1380"/>
      <c r="N42" s="19"/>
      <c r="O42" s="19"/>
      <c r="P42" s="19"/>
      <c r="Q42" s="19"/>
      <c r="R42" s="19"/>
      <c r="S42" s="19"/>
      <c r="T42" s="19"/>
      <c r="U42" s="19"/>
      <c r="V42" s="19"/>
      <c r="W42" s="19"/>
      <c r="X42" s="19"/>
      <c r="Y42" s="19"/>
      <c r="Z42" s="19"/>
    </row>
    <row r="43" spans="1:26" ht="24" customHeight="1">
      <c r="A43" s="19"/>
      <c r="B43" s="767"/>
      <c r="C43" s="1529" t="s">
        <v>1445</v>
      </c>
      <c r="D43" s="1287"/>
      <c r="E43" s="1287"/>
      <c r="F43" s="1287"/>
      <c r="G43" s="1287"/>
      <c r="H43" s="1287"/>
      <c r="I43" s="1287"/>
      <c r="J43" s="1287"/>
      <c r="K43" s="1293"/>
      <c r="L43" s="768">
        <f>SUM(L44:L45)</f>
        <v>4</v>
      </c>
      <c r="M43" s="769">
        <f>L43/8*(100)</f>
        <v>50</v>
      </c>
      <c r="N43" s="19"/>
      <c r="O43" s="19"/>
      <c r="P43" s="19"/>
      <c r="Q43" s="19"/>
      <c r="R43" s="19"/>
      <c r="S43" s="19"/>
      <c r="T43" s="19"/>
      <c r="U43" s="19"/>
      <c r="V43" s="19"/>
      <c r="W43" s="19"/>
      <c r="X43" s="19"/>
      <c r="Y43" s="19"/>
      <c r="Z43" s="19"/>
    </row>
    <row r="44" spans="1:26" ht="31.5" customHeight="1">
      <c r="A44" s="19"/>
      <c r="B44" s="297">
        <v>13</v>
      </c>
      <c r="C44" s="1374" t="s">
        <v>1446</v>
      </c>
      <c r="D44" s="1287"/>
      <c r="E44" s="1287"/>
      <c r="F44" s="1287"/>
      <c r="G44" s="1287"/>
      <c r="H44" s="1287"/>
      <c r="I44" s="1287"/>
      <c r="J44" s="1287"/>
      <c r="K44" s="1287"/>
      <c r="L44" s="297">
        <f>'7.INSTRUMEN'!Z123</f>
        <v>4</v>
      </c>
      <c r="M44" s="1530" t="str">
        <f>IF(M43&gt;=91,"Amat baik",IF(M43&gt;=76,"Baik",IF(M43&gt;=61,"Cukup",IF(M43&gt;=51,"Sedang",IF(M43&lt;=50,"Kurang","-")))))</f>
        <v>Kurang</v>
      </c>
      <c r="N44" s="19"/>
      <c r="O44" s="19"/>
      <c r="P44" s="19"/>
      <c r="Q44" s="19"/>
      <c r="R44" s="19"/>
      <c r="S44" s="19"/>
      <c r="T44" s="19"/>
      <c r="U44" s="19"/>
      <c r="V44" s="19"/>
      <c r="W44" s="19"/>
      <c r="X44" s="19"/>
      <c r="Y44" s="19"/>
      <c r="Z44" s="19"/>
    </row>
    <row r="45" spans="1:26" ht="21.75" customHeight="1">
      <c r="A45" s="19"/>
      <c r="B45" s="297">
        <v>14</v>
      </c>
      <c r="C45" s="1374" t="s">
        <v>1447</v>
      </c>
      <c r="D45" s="1287"/>
      <c r="E45" s="1287"/>
      <c r="F45" s="1287"/>
      <c r="G45" s="1287"/>
      <c r="H45" s="1287"/>
      <c r="I45" s="1287"/>
      <c r="J45" s="1287"/>
      <c r="K45" s="1287"/>
      <c r="L45" s="297" t="str">
        <f>'7.INSTRUMEN'!Z132</f>
        <v xml:space="preserve"> </v>
      </c>
      <c r="M45" s="1380"/>
      <c r="N45" s="19"/>
      <c r="O45" s="19"/>
      <c r="P45" s="19"/>
      <c r="Q45" s="19"/>
      <c r="R45" s="19"/>
      <c r="S45" s="19"/>
      <c r="T45" s="19"/>
      <c r="U45" s="19"/>
      <c r="V45" s="19"/>
      <c r="W45" s="19"/>
      <c r="X45" s="19"/>
      <c r="Y45" s="19"/>
      <c r="Z45" s="19"/>
    </row>
    <row r="46" spans="1:26" ht="19.5" customHeight="1">
      <c r="A46" s="19"/>
      <c r="B46" s="1531" t="s">
        <v>1448</v>
      </c>
      <c r="C46" s="1309"/>
      <c r="D46" s="1309"/>
      <c r="E46" s="1309"/>
      <c r="F46" s="1309"/>
      <c r="G46" s="1309"/>
      <c r="H46" s="1309"/>
      <c r="I46" s="1309"/>
      <c r="J46" s="1309"/>
      <c r="K46" s="1310"/>
      <c r="L46" s="773">
        <f>L28+L36+L40+L43</f>
        <v>45</v>
      </c>
      <c r="M46" s="774">
        <f>L46/56*(100)</f>
        <v>80.357142857142861</v>
      </c>
      <c r="N46" s="19"/>
      <c r="O46" s="19"/>
      <c r="P46" s="19"/>
      <c r="Q46" s="19"/>
      <c r="R46" s="19"/>
      <c r="S46" s="19"/>
      <c r="T46" s="19"/>
      <c r="U46" s="19"/>
      <c r="V46" s="19"/>
      <c r="W46" s="19"/>
      <c r="X46" s="19"/>
      <c r="Y46" s="19"/>
      <c r="Z46" s="19"/>
    </row>
    <row r="47" spans="1:26" ht="19.5" customHeight="1">
      <c r="A47" s="19"/>
      <c r="B47" s="1311"/>
      <c r="C47" s="1312"/>
      <c r="D47" s="1312"/>
      <c r="E47" s="1312"/>
      <c r="F47" s="1312"/>
      <c r="G47" s="1312"/>
      <c r="H47" s="1312"/>
      <c r="I47" s="1312"/>
      <c r="J47" s="1312"/>
      <c r="K47" s="1313"/>
      <c r="L47" s="1532" t="str">
        <f>IF(M46&gt;=91,"Amat Baik",IF(M46&gt;=76,"Baik",IF(M46&gt;=61,"Cukup",IF(M46&gt;=51,"Sedang",IF(M46&lt;=50,"Kurang","-")))))</f>
        <v>Baik</v>
      </c>
      <c r="M47" s="1293"/>
      <c r="N47" s="19"/>
      <c r="O47" s="19"/>
      <c r="P47" s="19"/>
      <c r="Q47" s="19"/>
      <c r="R47" s="19"/>
      <c r="S47" s="19"/>
      <c r="T47" s="19"/>
      <c r="U47" s="19"/>
      <c r="V47" s="19"/>
      <c r="W47" s="19"/>
      <c r="X47" s="19"/>
      <c r="Y47" s="19"/>
      <c r="Z47" s="19"/>
    </row>
    <row r="48" spans="1:26" ht="15.75" customHeight="1">
      <c r="A48" s="19"/>
      <c r="B48" s="83"/>
      <c r="C48" s="83"/>
      <c r="D48" s="83"/>
      <c r="E48" s="83"/>
      <c r="F48" s="83"/>
      <c r="G48" s="83"/>
      <c r="H48" s="83"/>
      <c r="I48" s="83"/>
      <c r="J48" s="83"/>
      <c r="K48" s="83"/>
      <c r="L48" s="83"/>
      <c r="M48" s="83"/>
      <c r="N48" s="19"/>
      <c r="O48" s="19"/>
      <c r="P48" s="19"/>
      <c r="Q48" s="19"/>
      <c r="R48" s="19"/>
      <c r="S48" s="19"/>
      <c r="T48" s="19"/>
      <c r="U48" s="19"/>
      <c r="V48" s="19"/>
      <c r="W48" s="19"/>
      <c r="X48" s="19"/>
      <c r="Y48" s="19"/>
      <c r="Z48" s="19"/>
    </row>
    <row r="49" spans="1:26" ht="15.75" customHeight="1">
      <c r="A49" s="19"/>
      <c r="B49" s="83"/>
      <c r="C49" s="83"/>
      <c r="D49" s="83"/>
      <c r="E49" s="83"/>
      <c r="F49" s="83"/>
      <c r="G49" s="83"/>
      <c r="H49" s="83"/>
      <c r="I49" s="83"/>
      <c r="J49" s="83"/>
      <c r="K49" s="83"/>
      <c r="L49" s="83"/>
      <c r="M49" s="83"/>
      <c r="N49" s="19"/>
      <c r="O49" s="19"/>
      <c r="P49" s="19"/>
      <c r="Q49" s="19"/>
      <c r="R49" s="19"/>
      <c r="S49" s="19"/>
      <c r="T49" s="19"/>
      <c r="U49" s="19"/>
      <c r="V49" s="19"/>
      <c r="W49" s="19"/>
      <c r="X49" s="19"/>
      <c r="Y49" s="19"/>
      <c r="Z49" s="19"/>
    </row>
    <row r="50" spans="1:26" ht="15.75" customHeight="1">
      <c r="A50" s="19"/>
      <c r="B50" s="83"/>
      <c r="C50" s="83"/>
      <c r="D50" s="83"/>
      <c r="E50" s="83"/>
      <c r="F50" s="83"/>
      <c r="G50" s="83"/>
      <c r="H50" s="83"/>
      <c r="I50" s="83"/>
      <c r="J50" s="83" t="s">
        <v>333</v>
      </c>
      <c r="K50" s="83"/>
      <c r="L50" s="1404" t="str">
        <f>'2.IDENTITAS'!G41</f>
        <v>30 Desember 2023</v>
      </c>
      <c r="M50" s="1289"/>
      <c r="N50" s="19"/>
      <c r="O50" s="19"/>
      <c r="P50" s="19"/>
      <c r="Q50" s="19"/>
      <c r="R50" s="19"/>
      <c r="S50" s="19"/>
      <c r="T50" s="19"/>
      <c r="U50" s="19"/>
      <c r="V50" s="19"/>
      <c r="W50" s="19"/>
      <c r="X50" s="19"/>
      <c r="Y50" s="19"/>
      <c r="Z50" s="19"/>
    </row>
    <row r="51" spans="1:26" ht="15.75" customHeight="1">
      <c r="A51" s="19"/>
      <c r="B51" s="83" t="s">
        <v>334</v>
      </c>
      <c r="C51" s="83"/>
      <c r="D51" s="83"/>
      <c r="E51" s="83"/>
      <c r="F51" s="83" t="s">
        <v>335</v>
      </c>
      <c r="G51" s="83"/>
      <c r="H51" s="83"/>
      <c r="I51" s="83"/>
      <c r="J51" s="603" t="s">
        <v>1449</v>
      </c>
      <c r="K51" s="83"/>
      <c r="L51" s="83"/>
      <c r="M51" s="83"/>
      <c r="N51" s="19"/>
      <c r="O51" s="19"/>
      <c r="P51" s="19"/>
      <c r="Q51" s="19"/>
      <c r="R51" s="19"/>
      <c r="S51" s="19"/>
      <c r="T51" s="19"/>
      <c r="U51" s="19"/>
      <c r="V51" s="19"/>
      <c r="W51" s="19"/>
      <c r="X51" s="19"/>
      <c r="Y51" s="19"/>
      <c r="Z51" s="19"/>
    </row>
    <row r="52" spans="1:26" ht="15.75" customHeight="1">
      <c r="A52" s="19"/>
      <c r="B52" s="83"/>
      <c r="C52" s="83"/>
      <c r="D52" s="83"/>
      <c r="E52" s="83"/>
      <c r="F52" s="83"/>
      <c r="G52" s="83"/>
      <c r="H52" s="83"/>
      <c r="I52" s="83"/>
      <c r="J52" s="83"/>
      <c r="K52" s="83"/>
      <c r="L52" s="83"/>
      <c r="M52" s="83"/>
      <c r="N52" s="19"/>
      <c r="O52" s="19"/>
      <c r="P52" s="19"/>
      <c r="Q52" s="19"/>
      <c r="R52" s="19"/>
      <c r="S52" s="19"/>
      <c r="T52" s="19"/>
      <c r="U52" s="19"/>
      <c r="V52" s="19"/>
      <c r="W52" s="19"/>
      <c r="X52" s="19"/>
      <c r="Y52" s="19"/>
      <c r="Z52" s="19"/>
    </row>
    <row r="53" spans="1:26" ht="15.75" customHeight="1">
      <c r="A53" s="19"/>
      <c r="B53" s="83"/>
      <c r="C53" s="83"/>
      <c r="D53" s="83"/>
      <c r="E53" s="83"/>
      <c r="F53" s="83"/>
      <c r="G53" s="83"/>
      <c r="H53" s="83"/>
      <c r="I53" s="83"/>
      <c r="J53" s="83"/>
      <c r="K53" s="83"/>
      <c r="L53" s="83"/>
      <c r="M53" s="83"/>
      <c r="N53" s="19"/>
      <c r="O53" s="19"/>
      <c r="P53" s="19"/>
      <c r="Q53" s="19"/>
      <c r="R53" s="19"/>
      <c r="S53" s="19"/>
      <c r="T53" s="19"/>
      <c r="U53" s="19"/>
      <c r="V53" s="19"/>
      <c r="W53" s="19"/>
      <c r="X53" s="19"/>
      <c r="Y53" s="19"/>
      <c r="Z53" s="19"/>
    </row>
    <row r="54" spans="1:26" ht="15.75" customHeight="1">
      <c r="A54" s="19"/>
      <c r="B54" s="83"/>
      <c r="C54" s="83"/>
      <c r="D54" s="83"/>
      <c r="E54" s="83"/>
      <c r="F54" s="83"/>
      <c r="G54" s="83"/>
      <c r="H54" s="83"/>
      <c r="I54" s="83"/>
      <c r="J54" s="83"/>
      <c r="K54" s="83"/>
      <c r="L54" s="83"/>
      <c r="M54" s="83"/>
      <c r="N54" s="19"/>
      <c r="O54" s="19"/>
      <c r="P54" s="19"/>
      <c r="Q54" s="19"/>
      <c r="R54" s="19"/>
      <c r="S54" s="19"/>
      <c r="T54" s="19"/>
      <c r="U54" s="19"/>
      <c r="V54" s="19"/>
      <c r="W54" s="19"/>
      <c r="X54" s="19"/>
      <c r="Y54" s="19"/>
      <c r="Z54" s="19"/>
    </row>
    <row r="55" spans="1:26" ht="15.75" customHeight="1">
      <c r="A55" s="19"/>
      <c r="B55" s="83"/>
      <c r="C55" s="83"/>
      <c r="D55" s="83"/>
      <c r="E55" s="83"/>
      <c r="F55" s="83"/>
      <c r="G55" s="83"/>
      <c r="H55" s="83"/>
      <c r="I55" s="83"/>
      <c r="J55" s="83"/>
      <c r="K55" s="83"/>
      <c r="L55" s="83"/>
      <c r="M55" s="83"/>
      <c r="N55" s="19"/>
      <c r="O55" s="19"/>
      <c r="P55" s="19"/>
      <c r="Q55" s="19"/>
      <c r="R55" s="19"/>
      <c r="S55" s="19"/>
      <c r="T55" s="19"/>
      <c r="U55" s="19"/>
      <c r="V55" s="19"/>
      <c r="W55" s="19"/>
      <c r="X55" s="19"/>
      <c r="Y55" s="19"/>
      <c r="Z55" s="19"/>
    </row>
    <row r="56" spans="1:26" ht="15.75" customHeight="1">
      <c r="A56" s="19"/>
      <c r="B56" s="83" t="str">
        <f>'2.IDENTITAS'!G15</f>
        <v>Suyono</v>
      </c>
      <c r="C56" s="83"/>
      <c r="D56" s="83"/>
      <c r="E56" s="83"/>
      <c r="F56" s="83" t="str">
        <f>'2.IDENTITAS'!G37</f>
        <v>BINTANG, S.Pd.</v>
      </c>
      <c r="G56" s="83"/>
      <c r="H56" s="83"/>
      <c r="I56" s="83"/>
      <c r="J56" s="83" t="str">
        <f>'2.IDENTITAS'!G39</f>
        <v>BINTANG, S.Pd.</v>
      </c>
      <c r="K56" s="83"/>
      <c r="L56" s="83"/>
      <c r="M56" s="83"/>
      <c r="N56" s="19"/>
      <c r="O56" s="19"/>
      <c r="P56" s="19"/>
      <c r="Q56" s="19"/>
      <c r="R56" s="19"/>
      <c r="S56" s="19"/>
      <c r="T56" s="19"/>
      <c r="U56" s="19"/>
      <c r="V56" s="19"/>
      <c r="W56" s="19"/>
      <c r="X56" s="19"/>
      <c r="Y56" s="19"/>
      <c r="Z56" s="19"/>
    </row>
    <row r="57" spans="1:26" ht="15.75" customHeight="1">
      <c r="A57" s="19"/>
      <c r="B57" s="550" t="s">
        <v>57</v>
      </c>
      <c r="C57" s="550">
        <f>'2.IDENTITAS'!G16</f>
        <v>0</v>
      </c>
      <c r="D57" s="83"/>
      <c r="E57" s="83"/>
      <c r="F57" s="550" t="str">
        <f>CONCATENATE('2.IDENTITAS'!C38," ",'2.IDENTITAS'!G38)</f>
        <v>NIP 19690520 199303 1 011</v>
      </c>
      <c r="G57" s="550"/>
      <c r="H57" s="83"/>
      <c r="I57" s="83"/>
      <c r="J57" s="550" t="s">
        <v>57</v>
      </c>
      <c r="K57" s="550" t="str">
        <f>'2.IDENTITAS'!G40</f>
        <v>00000000 000000 0 000</v>
      </c>
      <c r="L57" s="83"/>
      <c r="M57" s="83"/>
      <c r="N57" s="19"/>
      <c r="O57" s="19"/>
      <c r="P57" s="19"/>
      <c r="Q57" s="19"/>
      <c r="R57" s="19"/>
      <c r="S57" s="19"/>
      <c r="T57" s="19"/>
      <c r="U57" s="19"/>
      <c r="V57" s="19"/>
      <c r="W57" s="19"/>
      <c r="X57" s="19"/>
      <c r="Y57" s="19"/>
      <c r="Z57" s="19"/>
    </row>
    <row r="58" spans="1:26" ht="15.75" customHeight="1">
      <c r="A58" s="19"/>
      <c r="B58" s="83"/>
      <c r="C58" s="83"/>
      <c r="D58" s="83"/>
      <c r="E58" s="83"/>
      <c r="F58" s="83"/>
      <c r="G58" s="83"/>
      <c r="H58" s="83"/>
      <c r="I58" s="83"/>
      <c r="J58" s="83"/>
      <c r="K58" s="83"/>
      <c r="L58" s="83"/>
      <c r="M58" s="83"/>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row r="139" spans="1:26" ht="15.75" customHeight="1"/>
    <row r="140" spans="1:26" ht="15.75" customHeight="1"/>
    <row r="141" spans="1:26" ht="15.75" customHeight="1"/>
    <row r="142" spans="1:26" ht="15.75" customHeight="1"/>
    <row r="143" spans="1:26" ht="15.75" customHeight="1"/>
    <row r="144" spans="1:26"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K4:M4"/>
    <mergeCell ref="B5:M5"/>
    <mergeCell ref="B6:M6"/>
    <mergeCell ref="G12:I12"/>
    <mergeCell ref="B24:F24"/>
    <mergeCell ref="G24:I25"/>
    <mergeCell ref="J24:M24"/>
    <mergeCell ref="C31:K31"/>
    <mergeCell ref="C33:K33"/>
    <mergeCell ref="J25:M25"/>
    <mergeCell ref="C27:K27"/>
    <mergeCell ref="L27:M27"/>
    <mergeCell ref="C28:K28"/>
    <mergeCell ref="C29:K29"/>
    <mergeCell ref="M29:M35"/>
    <mergeCell ref="C30:K30"/>
    <mergeCell ref="C34:K34"/>
    <mergeCell ref="C35:K35"/>
    <mergeCell ref="B25:C25"/>
    <mergeCell ref="E25:F25"/>
    <mergeCell ref="M37:M39"/>
    <mergeCell ref="M41:M42"/>
    <mergeCell ref="M44:M45"/>
    <mergeCell ref="L50:M50"/>
    <mergeCell ref="C42:K42"/>
    <mergeCell ref="C43:K43"/>
    <mergeCell ref="C44:K44"/>
    <mergeCell ref="C45:K45"/>
    <mergeCell ref="B46:K47"/>
    <mergeCell ref="L47:M47"/>
    <mergeCell ref="C36:K36"/>
    <mergeCell ref="C37:K37"/>
    <mergeCell ref="C38:K38"/>
    <mergeCell ref="C39:K39"/>
    <mergeCell ref="C40:K40"/>
  </mergeCells>
  <dataValidations count="1">
    <dataValidation type="list" allowBlank="1" showErrorMessage="1" sqref="J25">
      <formula1>"2019,2020,2021"</formula1>
    </dataValidation>
  </dataValidations>
  <pageMargins left="0.72" right="0.16" top="0.8" bottom="0.56999999999999995" header="0" footer="0"/>
  <pageSetup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509"/>
  <sheetViews>
    <sheetView showGridLines="0" workbookViewId="0"/>
  </sheetViews>
  <sheetFormatPr defaultColWidth="14.42578125" defaultRowHeight="15" customHeight="1"/>
  <cols>
    <col min="1" max="1" width="3.28515625" customWidth="1"/>
    <col min="2" max="2" width="4.7109375" customWidth="1"/>
    <col min="3" max="3" width="3.7109375" customWidth="1"/>
    <col min="4" max="9" width="3.28515625" customWidth="1"/>
    <col min="10" max="10" width="1.85546875" customWidth="1"/>
    <col min="11" max="11" width="3.5703125" customWidth="1"/>
    <col min="12" max="12" width="2.5703125" customWidth="1"/>
    <col min="13" max="13" width="3.7109375" customWidth="1"/>
    <col min="14" max="26" width="3.28515625" customWidth="1"/>
    <col min="27" max="28" width="4.7109375" customWidth="1"/>
    <col min="29" max="31" width="3.28515625" customWidth="1"/>
    <col min="32" max="32" width="5.28515625" customWidth="1"/>
    <col min="33" max="33" width="3.28515625" customWidth="1"/>
    <col min="34" max="34" width="11" customWidth="1"/>
    <col min="35" max="35" width="6.7109375" customWidth="1"/>
    <col min="36" max="36" width="2.7109375" customWidth="1"/>
    <col min="37" max="37" width="6.140625" customWidth="1"/>
    <col min="38" max="108" width="0.140625" hidden="1" customWidth="1"/>
  </cols>
  <sheetData>
    <row r="1" spans="1:108" ht="18">
      <c r="A1" s="83"/>
      <c r="B1" s="1426" t="s">
        <v>1113</v>
      </c>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83"/>
      <c r="AJ1" s="83"/>
      <c r="AK1" s="83"/>
      <c r="AL1" s="83"/>
      <c r="AM1" s="83" t="s">
        <v>1450</v>
      </c>
      <c r="AN1" s="550" t="s">
        <v>1451</v>
      </c>
      <c r="AO1" s="83"/>
      <c r="AP1" s="83"/>
      <c r="AQ1" s="83"/>
      <c r="AR1" s="83"/>
      <c r="AS1" s="83"/>
      <c r="AT1" s="83"/>
      <c r="AU1" s="83"/>
      <c r="AV1" s="83"/>
      <c r="AW1" s="83"/>
      <c r="AX1" s="83"/>
      <c r="AY1" s="83"/>
      <c r="AZ1" s="83"/>
      <c r="BA1" s="83"/>
      <c r="BB1" s="83"/>
      <c r="BC1" s="83"/>
      <c r="BD1" s="83"/>
    </row>
    <row r="2" spans="1:108">
      <c r="A2" s="83"/>
      <c r="B2" s="1581" t="str">
        <f>'2.IDENTITAS'!G36</f>
        <v>PENILAIAN SUMATIF</v>
      </c>
      <c r="C2" s="1289"/>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c r="AB2" s="1289"/>
      <c r="AC2" s="1289"/>
      <c r="AD2" s="1289"/>
      <c r="AE2" s="1289"/>
      <c r="AF2" s="1289"/>
      <c r="AG2" s="1289"/>
      <c r="AH2" s="1289"/>
      <c r="AI2" s="775" t="s">
        <v>117</v>
      </c>
      <c r="AJ2" s="83"/>
      <c r="AK2" s="83"/>
      <c r="AL2" s="83"/>
      <c r="AM2" s="83" t="s">
        <v>1452</v>
      </c>
      <c r="AN2" s="550" t="s">
        <v>1453</v>
      </c>
      <c r="AO2" s="83"/>
      <c r="AP2" s="83"/>
      <c r="AQ2" s="83"/>
      <c r="AR2" s="83"/>
      <c r="AS2" s="83"/>
      <c r="AT2" s="83"/>
      <c r="AU2" s="83"/>
      <c r="AV2" s="83"/>
      <c r="AW2" s="83"/>
      <c r="AX2" s="83"/>
      <c r="AY2" s="83"/>
      <c r="AZ2" s="83"/>
      <c r="BA2" s="83"/>
      <c r="BB2" s="83"/>
      <c r="BC2" s="83"/>
      <c r="BD2" s="83"/>
    </row>
    <row r="3" spans="1:108">
      <c r="A3" s="83"/>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776" t="s">
        <v>4</v>
      </c>
      <c r="AJ3" s="83"/>
      <c r="AK3" s="83"/>
      <c r="AL3" s="83"/>
      <c r="AM3" s="83" t="s">
        <v>1454</v>
      </c>
      <c r="AN3" s="550" t="s">
        <v>1455</v>
      </c>
      <c r="AO3" s="83"/>
      <c r="AP3" s="83"/>
      <c r="AQ3" s="83"/>
      <c r="AR3" s="83"/>
      <c r="AS3" s="83"/>
      <c r="AT3" s="83"/>
      <c r="AU3" s="83"/>
      <c r="AV3" s="83"/>
      <c r="AW3" s="83"/>
      <c r="AX3" s="83"/>
      <c r="AY3" s="83"/>
      <c r="AZ3" s="83"/>
      <c r="BA3" s="83"/>
      <c r="BB3" s="83"/>
      <c r="BC3" s="83"/>
      <c r="BD3" s="83"/>
    </row>
    <row r="4" spans="1:108" ht="18" customHeight="1">
      <c r="A4" s="83"/>
      <c r="B4" s="777" t="s">
        <v>269</v>
      </c>
      <c r="C4" s="778"/>
      <c r="D4" s="779"/>
      <c r="E4" s="780"/>
      <c r="F4" s="777" t="str">
        <f>'2.IDENTITAS'!G28</f>
        <v>PKBM PERMATA UNGGUL</v>
      </c>
      <c r="G4" s="779"/>
      <c r="H4" s="779"/>
      <c r="I4" s="779"/>
      <c r="J4" s="779"/>
      <c r="K4" s="779"/>
      <c r="L4" s="779"/>
      <c r="M4" s="780"/>
      <c r="N4" s="224"/>
      <c r="O4" s="224"/>
      <c r="P4" s="224"/>
      <c r="Q4" s="224"/>
      <c r="R4" s="224"/>
      <c r="S4" s="224"/>
      <c r="T4" s="224"/>
      <c r="U4" s="224"/>
      <c r="V4" s="224"/>
      <c r="W4" s="224"/>
      <c r="X4" s="224"/>
      <c r="Y4" s="224"/>
      <c r="Z4" s="224"/>
      <c r="AA4" s="224"/>
      <c r="AB4" s="224"/>
      <c r="AC4" s="224"/>
      <c r="AD4" s="224"/>
      <c r="AE4" s="224"/>
      <c r="AF4" s="224"/>
      <c r="AG4" s="224"/>
      <c r="AH4" s="224"/>
      <c r="AI4" s="776" t="s">
        <v>7</v>
      </c>
      <c r="AJ4" s="83"/>
      <c r="AK4" s="83"/>
      <c r="AL4" s="83"/>
      <c r="AM4" s="83" t="s">
        <v>1456</v>
      </c>
      <c r="AN4" s="550" t="s">
        <v>1457</v>
      </c>
      <c r="AO4" s="83"/>
      <c r="AP4" s="83"/>
      <c r="AQ4" s="83"/>
      <c r="AR4" s="83"/>
      <c r="AS4" s="83"/>
      <c r="AT4" s="83"/>
      <c r="AU4" s="83"/>
      <c r="AV4" s="83"/>
      <c r="AW4" s="83"/>
      <c r="AX4" s="83"/>
      <c r="AY4" s="83"/>
      <c r="AZ4" s="83"/>
      <c r="BA4" s="83"/>
      <c r="BB4" s="83"/>
      <c r="BC4" s="83"/>
      <c r="BD4" s="83"/>
    </row>
    <row r="5" spans="1:108" ht="18" customHeight="1">
      <c r="A5" s="83"/>
      <c r="B5" s="777" t="s">
        <v>54</v>
      </c>
      <c r="C5" s="778"/>
      <c r="D5" s="779"/>
      <c r="E5" s="780"/>
      <c r="F5" s="777" t="str">
        <f>'2.IDENTITAS'!G15</f>
        <v>Suyono</v>
      </c>
      <c r="G5" s="779"/>
      <c r="H5" s="779"/>
      <c r="I5" s="779"/>
      <c r="J5" s="779"/>
      <c r="K5" s="779"/>
      <c r="L5" s="779"/>
      <c r="M5" s="780"/>
      <c r="N5" s="224"/>
      <c r="O5" s="224"/>
      <c r="P5" s="224"/>
      <c r="Q5" s="224"/>
      <c r="R5" s="224"/>
      <c r="S5" s="224"/>
      <c r="T5" s="224"/>
      <c r="U5" s="224"/>
      <c r="V5" s="224"/>
      <c r="W5" s="224"/>
      <c r="X5" s="224"/>
      <c r="Y5" s="224"/>
      <c r="Z5" s="224"/>
      <c r="AA5" s="224"/>
      <c r="AB5" s="224"/>
      <c r="AC5" s="224"/>
      <c r="AD5" s="224"/>
      <c r="AE5" s="224"/>
      <c r="AF5" s="224"/>
      <c r="AG5" s="224"/>
      <c r="AH5" s="224"/>
      <c r="AI5" s="776" t="s">
        <v>10</v>
      </c>
      <c r="AJ5" s="83"/>
      <c r="AK5" s="83"/>
      <c r="AL5" s="83"/>
      <c r="AM5" s="83" t="s">
        <v>1458</v>
      </c>
      <c r="AN5" s="550">
        <v>0</v>
      </c>
      <c r="AO5" s="83"/>
      <c r="AP5" s="83"/>
      <c r="AQ5" s="83"/>
      <c r="AR5" s="83"/>
      <c r="AS5" s="83"/>
      <c r="AT5" s="83"/>
      <c r="AU5" s="83"/>
      <c r="AV5" s="83"/>
      <c r="AW5" s="83"/>
      <c r="AX5" s="83"/>
      <c r="AY5" s="83"/>
      <c r="AZ5" s="83"/>
      <c r="BA5" s="83"/>
      <c r="BB5" s="83"/>
      <c r="BC5" s="83"/>
      <c r="BD5" s="83"/>
    </row>
    <row r="6" spans="1:108" ht="18" customHeight="1">
      <c r="A6" s="83"/>
      <c r="B6" s="777" t="s">
        <v>57</v>
      </c>
      <c r="C6" s="778"/>
      <c r="D6" s="340"/>
      <c r="E6" s="553"/>
      <c r="F6" s="555">
        <f>'2.IDENTITAS'!G16</f>
        <v>0</v>
      </c>
      <c r="G6" s="340"/>
      <c r="H6" s="340"/>
      <c r="I6" s="340"/>
      <c r="J6" s="340"/>
      <c r="K6" s="340"/>
      <c r="L6" s="340"/>
      <c r="M6" s="553"/>
      <c r="N6" s="83"/>
      <c r="O6" s="83"/>
      <c r="P6" s="83"/>
      <c r="Q6" s="83"/>
      <c r="R6" s="83"/>
      <c r="S6" s="83"/>
      <c r="T6" s="83"/>
      <c r="U6" s="83"/>
      <c r="V6" s="83"/>
      <c r="W6" s="83"/>
      <c r="X6" s="83"/>
      <c r="Y6" s="83"/>
      <c r="Z6" s="83"/>
      <c r="AA6" s="83"/>
      <c r="AB6" s="83"/>
      <c r="AC6" s="781"/>
      <c r="AD6" s="781"/>
      <c r="AE6" s="781"/>
      <c r="AF6" s="83"/>
      <c r="AG6" s="83"/>
      <c r="AH6" s="83"/>
      <c r="AI6" s="776" t="s">
        <v>274</v>
      </c>
      <c r="AJ6" s="83"/>
      <c r="AK6" s="83"/>
      <c r="AL6" s="83"/>
      <c r="AM6" s="83"/>
      <c r="AN6" s="83"/>
      <c r="AO6" s="83"/>
      <c r="AP6" s="83"/>
      <c r="AQ6" s="83"/>
      <c r="AR6" s="83"/>
      <c r="AS6" s="83"/>
      <c r="AT6" s="83"/>
      <c r="AU6" s="83"/>
      <c r="AV6" s="83"/>
      <c r="AW6" s="83"/>
      <c r="AX6" s="83"/>
      <c r="AY6" s="83"/>
      <c r="AZ6" s="83"/>
      <c r="BA6" s="83"/>
      <c r="BB6" s="83"/>
      <c r="BC6" s="83"/>
      <c r="BD6" s="83"/>
    </row>
    <row r="7" spans="1:108">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781"/>
      <c r="AD7" s="781"/>
      <c r="AE7" s="781"/>
      <c r="AF7" s="83"/>
      <c r="AG7" s="83"/>
      <c r="AH7" s="83"/>
      <c r="AI7" s="776" t="s">
        <v>276</v>
      </c>
      <c r="AJ7" s="83"/>
      <c r="AK7" s="83"/>
      <c r="AL7" s="83"/>
      <c r="AM7" s="83"/>
      <c r="AN7" s="83"/>
      <c r="AO7" s="83"/>
      <c r="AP7" s="83"/>
      <c r="AQ7" s="83"/>
      <c r="AR7" s="83"/>
      <c r="AS7" s="83"/>
      <c r="AT7" s="83"/>
      <c r="AU7" s="83"/>
      <c r="AV7" s="83"/>
      <c r="AW7" s="83"/>
      <c r="AX7" s="83"/>
      <c r="AY7" s="83"/>
      <c r="AZ7" s="83"/>
      <c r="BA7" s="83"/>
      <c r="BB7" s="83"/>
      <c r="BC7" s="83"/>
      <c r="BD7" s="83"/>
    </row>
    <row r="8" spans="1:108" ht="52.5" customHeight="1">
      <c r="A8" s="83"/>
      <c r="B8" s="782" t="s">
        <v>278</v>
      </c>
      <c r="C8" s="783" t="s">
        <v>517</v>
      </c>
      <c r="D8" s="784"/>
      <c r="E8" s="784"/>
      <c r="F8" s="784"/>
      <c r="G8" s="784"/>
      <c r="H8" s="784"/>
      <c r="I8" s="784"/>
      <c r="J8" s="784"/>
      <c r="K8" s="784"/>
      <c r="L8" s="785"/>
      <c r="M8" s="1582" t="s">
        <v>518</v>
      </c>
      <c r="N8" s="1347"/>
      <c r="O8" s="1347"/>
      <c r="P8" s="1347"/>
      <c r="Q8" s="1347"/>
      <c r="R8" s="1347"/>
      <c r="S8" s="1347"/>
      <c r="T8" s="1347"/>
      <c r="U8" s="1347"/>
      <c r="V8" s="1347"/>
      <c r="W8" s="1347"/>
      <c r="X8" s="1347"/>
      <c r="Y8" s="1347"/>
      <c r="Z8" s="1347"/>
      <c r="AA8" s="1347"/>
      <c r="AB8" s="1302"/>
      <c r="AC8" s="1583" t="s">
        <v>532</v>
      </c>
      <c r="AD8" s="1584" t="s">
        <v>538</v>
      </c>
      <c r="AE8" s="1584" t="s">
        <v>1459</v>
      </c>
      <c r="AF8" s="786" t="s">
        <v>1460</v>
      </c>
      <c r="AG8" s="787"/>
      <c r="AH8" s="788"/>
      <c r="AI8" s="83"/>
      <c r="AJ8" s="83"/>
      <c r="AK8" s="83"/>
      <c r="AL8" s="83"/>
      <c r="AM8" s="83"/>
      <c r="AN8" s="83"/>
      <c r="AO8" s="83"/>
      <c r="AP8" s="83"/>
      <c r="AQ8" s="83"/>
      <c r="AR8" s="83"/>
      <c r="AS8" s="83"/>
      <c r="AT8" s="83"/>
      <c r="AU8" s="83"/>
      <c r="AV8" s="83"/>
      <c r="AW8" s="83"/>
      <c r="AX8" s="83"/>
      <c r="AY8" s="83"/>
      <c r="AZ8" s="83"/>
      <c r="BA8" s="83"/>
      <c r="BB8" s="83"/>
      <c r="BC8" s="83"/>
      <c r="BD8" s="83"/>
    </row>
    <row r="9" spans="1:108" ht="21.75" customHeight="1">
      <c r="A9" s="83"/>
      <c r="B9" s="789" t="s">
        <v>50</v>
      </c>
      <c r="C9" s="1580" t="s">
        <v>520</v>
      </c>
      <c r="D9" s="1347"/>
      <c r="E9" s="1347"/>
      <c r="F9" s="1347"/>
      <c r="G9" s="1347"/>
      <c r="H9" s="1347"/>
      <c r="I9" s="1347"/>
      <c r="J9" s="1347"/>
      <c r="K9" s="1347"/>
      <c r="L9" s="1347"/>
      <c r="M9" s="1347"/>
      <c r="N9" s="1347"/>
      <c r="O9" s="1347"/>
      <c r="P9" s="1347"/>
      <c r="Q9" s="1347"/>
      <c r="R9" s="1347"/>
      <c r="S9" s="1347"/>
      <c r="T9" s="1347"/>
      <c r="U9" s="1347"/>
      <c r="V9" s="1347"/>
      <c r="W9" s="1347"/>
      <c r="X9" s="1347"/>
      <c r="Y9" s="1347"/>
      <c r="Z9" s="1347"/>
      <c r="AA9" s="1347"/>
      <c r="AB9" s="1302"/>
      <c r="AC9" s="1304"/>
      <c r="AD9" s="1304"/>
      <c r="AE9" s="1304"/>
      <c r="AF9" s="790"/>
      <c r="AG9" s="791"/>
      <c r="AH9" s="792"/>
      <c r="AI9" s="83"/>
      <c r="AJ9" s="83"/>
      <c r="AK9" s="83"/>
      <c r="AL9" s="83"/>
      <c r="AM9" s="83"/>
      <c r="AN9" s="793" t="s">
        <v>523</v>
      </c>
      <c r="AO9" s="793" t="s">
        <v>522</v>
      </c>
      <c r="AP9" s="794" t="s">
        <v>1461</v>
      </c>
      <c r="AQ9" s="83"/>
      <c r="AR9" s="83"/>
      <c r="AS9" s="83" t="s">
        <v>1462</v>
      </c>
      <c r="AT9" s="83"/>
      <c r="AU9" s="83"/>
      <c r="AV9" s="83"/>
      <c r="AW9" s="83"/>
      <c r="AX9" s="83"/>
      <c r="AY9" s="83"/>
      <c r="AZ9" s="83"/>
      <c r="BA9" s="83"/>
      <c r="BB9" s="83"/>
      <c r="BC9" s="83"/>
      <c r="BD9" s="83"/>
    </row>
    <row r="10" spans="1:108" ht="18" customHeight="1">
      <c r="A10" s="83"/>
      <c r="B10" s="795"/>
      <c r="C10" s="796" t="s">
        <v>50</v>
      </c>
      <c r="D10" s="1557" t="s">
        <v>521</v>
      </c>
      <c r="E10" s="1358"/>
      <c r="F10" s="1358"/>
      <c r="G10" s="1358"/>
      <c r="H10" s="1358"/>
      <c r="I10" s="1358"/>
      <c r="J10" s="1358"/>
      <c r="K10" s="1358"/>
      <c r="L10" s="797"/>
      <c r="M10" s="798" t="s">
        <v>50</v>
      </c>
      <c r="N10" s="1568" t="s">
        <v>1463</v>
      </c>
      <c r="O10" s="1395"/>
      <c r="P10" s="1395"/>
      <c r="Q10" s="1395"/>
      <c r="R10" s="1395"/>
      <c r="S10" s="1395"/>
      <c r="T10" s="1395"/>
      <c r="U10" s="1395"/>
      <c r="V10" s="1395"/>
      <c r="W10" s="1395"/>
      <c r="X10" s="1395"/>
      <c r="Y10" s="1395"/>
      <c r="Z10" s="1395"/>
      <c r="AA10" s="1395"/>
      <c r="AB10" s="1469"/>
      <c r="AC10" s="799" t="s">
        <v>1261</v>
      </c>
      <c r="AD10" s="798"/>
      <c r="AE10" s="798"/>
      <c r="AF10" s="800" t="s">
        <v>117</v>
      </c>
      <c r="AG10" s="801"/>
      <c r="AH10" s="802" t="str">
        <f t="shared" ref="AH10:AH503" si="0">IF(AF10="A","Amat baik",IF(AF10="B","Baik",IF(AF10="C","Cukup",IF(AF10="D","Kurang",IF(AF10="E","Tidak ada bukti"," ")))))</f>
        <v xml:space="preserve"> </v>
      </c>
      <c r="AI10" s="803"/>
      <c r="AJ10" s="803"/>
      <c r="AK10" s="803"/>
      <c r="AL10" s="803"/>
      <c r="AM10" s="803"/>
      <c r="AN10" s="804">
        <f t="shared" ref="AN10:AN295" si="1">IF(AF10="A",4,IF(AF10="B",3,IF(AF10="C",2,IF(AF10="D",1,0))))</f>
        <v>0</v>
      </c>
      <c r="AO10" s="804">
        <f t="shared" ref="AO10:AO295" si="2">COUNTA(N10)</f>
        <v>1</v>
      </c>
      <c r="AP10" s="804">
        <f t="shared" ref="AP10:AP172" si="3">AN10*AO10</f>
        <v>0</v>
      </c>
      <c r="AQ10" s="805">
        <f t="shared" ref="AQ10:AQ18" si="4">COUNTA(N10)</f>
        <v>1</v>
      </c>
      <c r="AR10" s="806"/>
      <c r="AS10" s="807"/>
      <c r="AT10" s="807"/>
      <c r="AU10" s="808"/>
      <c r="AV10" s="803"/>
      <c r="AW10" s="803"/>
      <c r="AX10" s="803"/>
      <c r="AY10" s="83"/>
      <c r="AZ10" s="83"/>
      <c r="BA10" s="83"/>
      <c r="BB10" s="83"/>
      <c r="BC10" s="83"/>
      <c r="BD10" s="83"/>
    </row>
    <row r="11" spans="1:108" ht="18" customHeight="1">
      <c r="A11" s="83"/>
      <c r="B11" s="809"/>
      <c r="C11" s="810"/>
      <c r="D11" s="1425"/>
      <c r="E11" s="1289"/>
      <c r="F11" s="1289"/>
      <c r="G11" s="1289"/>
      <c r="H11" s="1289"/>
      <c r="I11" s="1289"/>
      <c r="J11" s="1289"/>
      <c r="K11" s="1289"/>
      <c r="L11" s="797"/>
      <c r="M11" s="811" t="s">
        <v>52</v>
      </c>
      <c r="N11" s="1576" t="s">
        <v>1464</v>
      </c>
      <c r="O11" s="1287"/>
      <c r="P11" s="1287"/>
      <c r="Q11" s="1287"/>
      <c r="R11" s="1287"/>
      <c r="S11" s="1287"/>
      <c r="T11" s="1287"/>
      <c r="U11" s="1287"/>
      <c r="V11" s="1287"/>
      <c r="W11" s="1287"/>
      <c r="X11" s="1287"/>
      <c r="Y11" s="1287"/>
      <c r="Z11" s="1287"/>
      <c r="AA11" s="1287"/>
      <c r="AB11" s="1293"/>
      <c r="AC11" s="812" t="s">
        <v>1261</v>
      </c>
      <c r="AD11" s="813"/>
      <c r="AE11" s="813"/>
      <c r="AF11" s="800" t="s">
        <v>117</v>
      </c>
      <c r="AG11" s="801"/>
      <c r="AH11" s="802" t="str">
        <f t="shared" si="0"/>
        <v xml:space="preserve"> </v>
      </c>
      <c r="AI11" s="803"/>
      <c r="AJ11" s="803"/>
      <c r="AK11" s="803"/>
      <c r="AL11" s="803"/>
      <c r="AM11" s="803"/>
      <c r="AN11" s="804">
        <f t="shared" si="1"/>
        <v>0</v>
      </c>
      <c r="AO11" s="804">
        <f t="shared" si="2"/>
        <v>1</v>
      </c>
      <c r="AP11" s="804">
        <f t="shared" si="3"/>
        <v>0</v>
      </c>
      <c r="AQ11" s="805">
        <f t="shared" si="4"/>
        <v>1</v>
      </c>
      <c r="AR11" s="814"/>
      <c r="AS11" s="815"/>
      <c r="AT11" s="815"/>
      <c r="AU11" s="816"/>
      <c r="AV11" s="803"/>
      <c r="AW11" s="803"/>
      <c r="AX11" s="803"/>
      <c r="AY11" s="83"/>
      <c r="AZ11" s="83"/>
      <c r="BA11" s="83"/>
      <c r="BB11" s="83"/>
      <c r="BC11" s="83"/>
      <c r="BD11" s="83"/>
    </row>
    <row r="12" spans="1:108" ht="25.5" customHeight="1">
      <c r="A12" s="83"/>
      <c r="B12" s="809"/>
      <c r="C12" s="810"/>
      <c r="D12" s="1425"/>
      <c r="E12" s="1289"/>
      <c r="F12" s="1289"/>
      <c r="G12" s="1289"/>
      <c r="H12" s="1289"/>
      <c r="I12" s="1289"/>
      <c r="J12" s="1289"/>
      <c r="K12" s="1289"/>
      <c r="L12" s="817"/>
      <c r="M12" s="811" t="s">
        <v>514</v>
      </c>
      <c r="N12" s="1576" t="s">
        <v>535</v>
      </c>
      <c r="O12" s="1287"/>
      <c r="P12" s="1287"/>
      <c r="Q12" s="1287"/>
      <c r="R12" s="1287"/>
      <c r="S12" s="1287"/>
      <c r="T12" s="1287"/>
      <c r="U12" s="1287"/>
      <c r="V12" s="1287"/>
      <c r="W12" s="1287"/>
      <c r="X12" s="1287"/>
      <c r="Y12" s="1287"/>
      <c r="Z12" s="1287"/>
      <c r="AA12" s="1287"/>
      <c r="AB12" s="1293"/>
      <c r="AC12" s="812" t="s">
        <v>1261</v>
      </c>
      <c r="AD12" s="813"/>
      <c r="AE12" s="813"/>
      <c r="AF12" s="800" t="s">
        <v>117</v>
      </c>
      <c r="AG12" s="801"/>
      <c r="AH12" s="802" t="str">
        <f t="shared" si="0"/>
        <v xml:space="preserve"> </v>
      </c>
      <c r="AI12" s="803"/>
      <c r="AJ12" s="803"/>
      <c r="AK12" s="803"/>
      <c r="AL12" s="803"/>
      <c r="AM12" s="803"/>
      <c r="AN12" s="804">
        <f t="shared" si="1"/>
        <v>0</v>
      </c>
      <c r="AO12" s="804">
        <f t="shared" si="2"/>
        <v>1</v>
      </c>
      <c r="AP12" s="804">
        <f t="shared" si="3"/>
        <v>0</v>
      </c>
      <c r="AQ12" s="805">
        <f t="shared" si="4"/>
        <v>1</v>
      </c>
      <c r="AR12" s="814"/>
      <c r="AS12" s="815"/>
      <c r="AT12" s="815"/>
      <c r="AU12" s="816"/>
      <c r="AV12" s="803"/>
      <c r="AW12" s="803"/>
      <c r="AX12" s="803"/>
      <c r="AY12" s="83"/>
      <c r="AZ12" s="83"/>
      <c r="BA12" s="83"/>
      <c r="BB12" s="83"/>
      <c r="BC12" s="83"/>
      <c r="BD12" s="83"/>
      <c r="DD12" s="178" t="s">
        <v>117</v>
      </c>
    </row>
    <row r="13" spans="1:108" ht="18" customHeight="1">
      <c r="A13" s="83"/>
      <c r="B13" s="818"/>
      <c r="C13" s="810"/>
      <c r="D13" s="819"/>
      <c r="E13" s="820"/>
      <c r="F13" s="820"/>
      <c r="G13" s="820"/>
      <c r="H13" s="820"/>
      <c r="I13" s="820"/>
      <c r="J13" s="820"/>
      <c r="K13" s="820"/>
      <c r="L13" s="821"/>
      <c r="M13" s="811" t="s">
        <v>629</v>
      </c>
      <c r="N13" s="1575" t="s">
        <v>537</v>
      </c>
      <c r="O13" s="1287"/>
      <c r="P13" s="1287"/>
      <c r="Q13" s="1287"/>
      <c r="R13" s="1287"/>
      <c r="S13" s="1287"/>
      <c r="T13" s="1287"/>
      <c r="U13" s="1287"/>
      <c r="V13" s="1287"/>
      <c r="W13" s="1287"/>
      <c r="X13" s="1287"/>
      <c r="Y13" s="1287"/>
      <c r="Z13" s="1287"/>
      <c r="AA13" s="1287"/>
      <c r="AB13" s="1293"/>
      <c r="AC13" s="822" t="s">
        <v>1261</v>
      </c>
      <c r="AD13" s="811"/>
      <c r="AE13" s="811"/>
      <c r="AF13" s="800" t="s">
        <v>117</v>
      </c>
      <c r="AG13" s="801"/>
      <c r="AH13" s="802" t="str">
        <f t="shared" si="0"/>
        <v xml:space="preserve"> </v>
      </c>
      <c r="AI13" s="803"/>
      <c r="AJ13" s="803"/>
      <c r="AK13" s="803"/>
      <c r="AL13" s="803"/>
      <c r="AM13" s="803"/>
      <c r="AN13" s="804">
        <f t="shared" si="1"/>
        <v>0</v>
      </c>
      <c r="AO13" s="804">
        <f t="shared" si="2"/>
        <v>1</v>
      </c>
      <c r="AP13" s="804">
        <f t="shared" si="3"/>
        <v>0</v>
      </c>
      <c r="AQ13" s="805">
        <f t="shared" si="4"/>
        <v>1</v>
      </c>
      <c r="AR13" s="814"/>
      <c r="AS13" s="815"/>
      <c r="AT13" s="815"/>
      <c r="AU13" s="816"/>
      <c r="AV13" s="803"/>
      <c r="AW13" s="803"/>
      <c r="AX13" s="803"/>
      <c r="AY13" s="83"/>
      <c r="AZ13" s="83"/>
      <c r="BA13" s="83"/>
      <c r="BB13" s="83"/>
      <c r="BC13" s="83"/>
      <c r="BD13" s="83"/>
      <c r="DD13" s="132" t="s">
        <v>4</v>
      </c>
    </row>
    <row r="14" spans="1:108" ht="18" customHeight="1">
      <c r="A14" s="83"/>
      <c r="B14" s="818"/>
      <c r="C14" s="810"/>
      <c r="D14" s="819"/>
      <c r="E14" s="820"/>
      <c r="F14" s="820"/>
      <c r="G14" s="820"/>
      <c r="H14" s="820"/>
      <c r="I14" s="820"/>
      <c r="J14" s="820"/>
      <c r="K14" s="820"/>
      <c r="L14" s="821"/>
      <c r="M14" s="811" t="s">
        <v>288</v>
      </c>
      <c r="N14" s="1576" t="s">
        <v>1465</v>
      </c>
      <c r="O14" s="1287"/>
      <c r="P14" s="1287"/>
      <c r="Q14" s="1287"/>
      <c r="R14" s="1287"/>
      <c r="S14" s="1287"/>
      <c r="T14" s="1287"/>
      <c r="U14" s="1287"/>
      <c r="V14" s="1287"/>
      <c r="W14" s="1287"/>
      <c r="X14" s="1287"/>
      <c r="Y14" s="1287"/>
      <c r="Z14" s="1287"/>
      <c r="AA14" s="1287"/>
      <c r="AB14" s="1293"/>
      <c r="AC14" s="813"/>
      <c r="AD14" s="812" t="s">
        <v>1261</v>
      </c>
      <c r="AE14" s="812"/>
      <c r="AF14" s="800" t="s">
        <v>117</v>
      </c>
      <c r="AG14" s="801"/>
      <c r="AH14" s="802" t="str">
        <f t="shared" si="0"/>
        <v xml:space="preserve"> </v>
      </c>
      <c r="AI14" s="803"/>
      <c r="AJ14" s="803"/>
      <c r="AK14" s="803"/>
      <c r="AL14" s="803"/>
      <c r="AM14" s="803"/>
      <c r="AN14" s="804">
        <f t="shared" si="1"/>
        <v>0</v>
      </c>
      <c r="AO14" s="804">
        <f t="shared" si="2"/>
        <v>1</v>
      </c>
      <c r="AP14" s="804">
        <f t="shared" si="3"/>
        <v>0</v>
      </c>
      <c r="AQ14" s="805">
        <f t="shared" si="4"/>
        <v>1</v>
      </c>
      <c r="AR14" s="814"/>
      <c r="AS14" s="815"/>
      <c r="AT14" s="815"/>
      <c r="AU14" s="816"/>
      <c r="AV14" s="803"/>
      <c r="AW14" s="803"/>
      <c r="AX14" s="803"/>
      <c r="AY14" s="83"/>
      <c r="AZ14" s="83"/>
      <c r="BA14" s="83"/>
      <c r="BB14" s="83"/>
      <c r="BC14" s="83"/>
      <c r="BD14" s="83"/>
      <c r="DD14" s="132" t="s">
        <v>7</v>
      </c>
    </row>
    <row r="15" spans="1:108" ht="25.5" customHeight="1">
      <c r="A15" s="83"/>
      <c r="B15" s="818"/>
      <c r="C15" s="810"/>
      <c r="D15" s="819"/>
      <c r="E15" s="820"/>
      <c r="F15" s="820"/>
      <c r="G15" s="820"/>
      <c r="H15" s="820"/>
      <c r="I15" s="820"/>
      <c r="J15" s="820"/>
      <c r="K15" s="820"/>
      <c r="L15" s="821"/>
      <c r="M15" s="811" t="s">
        <v>632</v>
      </c>
      <c r="N15" s="1576" t="s">
        <v>540</v>
      </c>
      <c r="O15" s="1287"/>
      <c r="P15" s="1287"/>
      <c r="Q15" s="1287"/>
      <c r="R15" s="1287"/>
      <c r="S15" s="1287"/>
      <c r="T15" s="1287"/>
      <c r="U15" s="1287"/>
      <c r="V15" s="1287"/>
      <c r="W15" s="1287"/>
      <c r="X15" s="1287"/>
      <c r="Y15" s="1287"/>
      <c r="Z15" s="1287"/>
      <c r="AA15" s="1287"/>
      <c r="AB15" s="1293"/>
      <c r="AC15" s="823"/>
      <c r="AD15" s="824" t="s">
        <v>1261</v>
      </c>
      <c r="AE15" s="824"/>
      <c r="AF15" s="800" t="s">
        <v>117</v>
      </c>
      <c r="AG15" s="801"/>
      <c r="AH15" s="802" t="str">
        <f t="shared" si="0"/>
        <v xml:space="preserve"> </v>
      </c>
      <c r="AI15" s="803"/>
      <c r="AJ15" s="803"/>
      <c r="AK15" s="803"/>
      <c r="AL15" s="803"/>
      <c r="AM15" s="803"/>
      <c r="AN15" s="804">
        <f t="shared" si="1"/>
        <v>0</v>
      </c>
      <c r="AO15" s="804">
        <f t="shared" si="2"/>
        <v>1</v>
      </c>
      <c r="AP15" s="804">
        <f t="shared" si="3"/>
        <v>0</v>
      </c>
      <c r="AQ15" s="805">
        <f t="shared" si="4"/>
        <v>1</v>
      </c>
      <c r="AR15" s="814"/>
      <c r="AS15" s="815"/>
      <c r="AT15" s="815"/>
      <c r="AU15" s="816"/>
      <c r="AV15" s="803"/>
      <c r="AW15" s="803"/>
      <c r="AX15" s="803"/>
      <c r="AY15" s="83"/>
      <c r="AZ15" s="83"/>
      <c r="BA15" s="83"/>
      <c r="BB15" s="83"/>
      <c r="BC15" s="83"/>
      <c r="BD15" s="83"/>
      <c r="DD15" s="132" t="s">
        <v>10</v>
      </c>
    </row>
    <row r="16" spans="1:108" ht="18" customHeight="1">
      <c r="A16" s="83"/>
      <c r="B16" s="818"/>
      <c r="C16" s="810"/>
      <c r="D16" s="819"/>
      <c r="E16" s="820"/>
      <c r="F16" s="820"/>
      <c r="G16" s="820"/>
      <c r="H16" s="820"/>
      <c r="I16" s="820"/>
      <c r="J16" s="820"/>
      <c r="K16" s="820"/>
      <c r="L16" s="825"/>
      <c r="M16" s="811" t="s">
        <v>634</v>
      </c>
      <c r="N16" s="1576" t="s">
        <v>541</v>
      </c>
      <c r="O16" s="1287"/>
      <c r="P16" s="1287"/>
      <c r="Q16" s="1287"/>
      <c r="R16" s="1287"/>
      <c r="S16" s="1287"/>
      <c r="T16" s="1287"/>
      <c r="U16" s="1287"/>
      <c r="V16" s="1287"/>
      <c r="W16" s="1287"/>
      <c r="X16" s="1287"/>
      <c r="Y16" s="1287"/>
      <c r="Z16" s="1287"/>
      <c r="AA16" s="1287"/>
      <c r="AB16" s="1293"/>
      <c r="AC16" s="813"/>
      <c r="AD16" s="812" t="s">
        <v>1261</v>
      </c>
      <c r="AE16" s="812"/>
      <c r="AF16" s="800" t="s">
        <v>117</v>
      </c>
      <c r="AG16" s="801"/>
      <c r="AH16" s="802" t="str">
        <f t="shared" si="0"/>
        <v xml:space="preserve"> </v>
      </c>
      <c r="AI16" s="803"/>
      <c r="AJ16" s="803"/>
      <c r="AK16" s="803"/>
      <c r="AL16" s="803"/>
      <c r="AM16" s="803"/>
      <c r="AN16" s="804">
        <f t="shared" si="1"/>
        <v>0</v>
      </c>
      <c r="AO16" s="804">
        <f t="shared" si="2"/>
        <v>1</v>
      </c>
      <c r="AP16" s="804">
        <f t="shared" si="3"/>
        <v>0</v>
      </c>
      <c r="AQ16" s="805">
        <f t="shared" si="4"/>
        <v>1</v>
      </c>
      <c r="AR16" s="814"/>
      <c r="AS16" s="815"/>
      <c r="AT16" s="827"/>
      <c r="AU16" s="816"/>
      <c r="AV16" s="803"/>
      <c r="AW16" s="803"/>
      <c r="AX16" s="803"/>
      <c r="AY16" s="83"/>
      <c r="AZ16" s="83"/>
      <c r="BA16" s="83"/>
      <c r="BB16" s="83"/>
      <c r="BC16" s="83"/>
      <c r="BD16" s="83"/>
    </row>
    <row r="17" spans="1:56" ht="18" customHeight="1">
      <c r="A17" s="83"/>
      <c r="B17" s="828"/>
      <c r="C17" s="810"/>
      <c r="D17" s="819"/>
      <c r="E17" s="820"/>
      <c r="F17" s="820"/>
      <c r="G17" s="820"/>
      <c r="H17" s="820"/>
      <c r="I17" s="820"/>
      <c r="J17" s="820"/>
      <c r="K17" s="820"/>
      <c r="L17" s="825"/>
      <c r="M17" s="811"/>
      <c r="N17" s="1542"/>
      <c r="O17" s="1287"/>
      <c r="P17" s="1287"/>
      <c r="Q17" s="1287"/>
      <c r="R17" s="1287"/>
      <c r="S17" s="1287"/>
      <c r="T17" s="1287"/>
      <c r="U17" s="1287"/>
      <c r="V17" s="1287"/>
      <c r="W17" s="1287"/>
      <c r="X17" s="1287"/>
      <c r="Y17" s="1287"/>
      <c r="Z17" s="1287"/>
      <c r="AA17" s="1287"/>
      <c r="AB17" s="1293"/>
      <c r="AC17" s="813"/>
      <c r="AD17" s="812"/>
      <c r="AE17" s="812"/>
      <c r="AF17" s="800" t="s">
        <v>117</v>
      </c>
      <c r="AG17" s="801"/>
      <c r="AH17" s="802" t="str">
        <f t="shared" si="0"/>
        <v xml:space="preserve"> </v>
      </c>
      <c r="AI17" s="803"/>
      <c r="AJ17" s="803"/>
      <c r="AK17" s="803"/>
      <c r="AL17" s="803"/>
      <c r="AM17" s="803"/>
      <c r="AN17" s="804">
        <f t="shared" si="1"/>
        <v>0</v>
      </c>
      <c r="AO17" s="804">
        <f t="shared" si="2"/>
        <v>0</v>
      </c>
      <c r="AP17" s="804">
        <f t="shared" si="3"/>
        <v>0</v>
      </c>
      <c r="AQ17" s="805">
        <f t="shared" si="4"/>
        <v>0</v>
      </c>
      <c r="AR17" s="814"/>
      <c r="AS17" s="815"/>
      <c r="AT17" s="827"/>
      <c r="AU17" s="816"/>
      <c r="AV17" s="803"/>
      <c r="AW17" s="803"/>
      <c r="AX17" s="803"/>
      <c r="AY17" s="83"/>
      <c r="AZ17" s="83"/>
      <c r="BA17" s="83"/>
      <c r="BB17" s="83"/>
      <c r="BC17" s="83"/>
      <c r="BD17" s="83"/>
    </row>
    <row r="18" spans="1:56" ht="18" customHeight="1">
      <c r="A18" s="83"/>
      <c r="B18" s="828"/>
      <c r="C18" s="829"/>
      <c r="D18" s="830"/>
      <c r="E18" s="831"/>
      <c r="F18" s="831"/>
      <c r="G18" s="831"/>
      <c r="H18" s="831"/>
      <c r="I18" s="831"/>
      <c r="J18" s="831"/>
      <c r="K18" s="831"/>
      <c r="L18" s="832"/>
      <c r="M18" s="833"/>
      <c r="N18" s="1577"/>
      <c r="O18" s="1393"/>
      <c r="P18" s="1393"/>
      <c r="Q18" s="1393"/>
      <c r="R18" s="1393"/>
      <c r="S18" s="1393"/>
      <c r="T18" s="1393"/>
      <c r="U18" s="1393"/>
      <c r="V18" s="1393"/>
      <c r="W18" s="1393"/>
      <c r="X18" s="1393"/>
      <c r="Y18" s="1393"/>
      <c r="Z18" s="1393"/>
      <c r="AA18" s="1393"/>
      <c r="AB18" s="1402"/>
      <c r="AC18" s="834"/>
      <c r="AD18" s="835"/>
      <c r="AE18" s="835"/>
      <c r="AF18" s="800" t="s">
        <v>117</v>
      </c>
      <c r="AG18" s="801"/>
      <c r="AH18" s="802" t="str">
        <f t="shared" si="0"/>
        <v xml:space="preserve"> </v>
      </c>
      <c r="AI18" s="803"/>
      <c r="AJ18" s="803"/>
      <c r="AK18" s="803"/>
      <c r="AL18" s="803"/>
      <c r="AM18" s="803"/>
      <c r="AN18" s="804">
        <f t="shared" si="1"/>
        <v>0</v>
      </c>
      <c r="AO18" s="804">
        <f t="shared" si="2"/>
        <v>0</v>
      </c>
      <c r="AP18" s="804">
        <f t="shared" si="3"/>
        <v>0</v>
      </c>
      <c r="AQ18" s="805">
        <f t="shared" si="4"/>
        <v>0</v>
      </c>
      <c r="AR18" s="814">
        <f>COUNTA(N10:AB18)</f>
        <v>7</v>
      </c>
      <c r="AS18" s="815">
        <f>SUM(AP10:AP18)</f>
        <v>0</v>
      </c>
      <c r="AT18" s="827">
        <f>AS18/(AR18*4)*(100)</f>
        <v>0</v>
      </c>
      <c r="AU18" s="816">
        <f>IF(AT18&gt;=75,2,IF(AT18&gt;40,1,0))</f>
        <v>0</v>
      </c>
      <c r="AV18" s="803"/>
      <c r="AW18" s="803"/>
      <c r="AX18" s="803"/>
      <c r="AY18" s="83"/>
      <c r="AZ18" s="83"/>
      <c r="BA18" s="83"/>
      <c r="BB18" s="83"/>
      <c r="BC18" s="83"/>
      <c r="BD18" s="83"/>
    </row>
    <row r="19" spans="1:56" ht="18" customHeight="1">
      <c r="A19" s="83"/>
      <c r="B19" s="828"/>
      <c r="C19" s="810" t="s">
        <v>52</v>
      </c>
      <c r="D19" s="1578" t="s">
        <v>1466</v>
      </c>
      <c r="E19" s="1289"/>
      <c r="F19" s="1289"/>
      <c r="G19" s="1289"/>
      <c r="H19" s="1289"/>
      <c r="I19" s="1289"/>
      <c r="J19" s="1289"/>
      <c r="K19" s="1289"/>
      <c r="L19" s="836"/>
      <c r="M19" s="798" t="s">
        <v>50</v>
      </c>
      <c r="N19" s="1579" t="s">
        <v>1467</v>
      </c>
      <c r="O19" s="1312"/>
      <c r="P19" s="1312"/>
      <c r="Q19" s="1312"/>
      <c r="R19" s="1312"/>
      <c r="S19" s="1312"/>
      <c r="T19" s="1312"/>
      <c r="U19" s="1312"/>
      <c r="V19" s="1312"/>
      <c r="W19" s="1312"/>
      <c r="X19" s="1312"/>
      <c r="Y19" s="1312"/>
      <c r="Z19" s="1312"/>
      <c r="AA19" s="1312"/>
      <c r="AB19" s="1313"/>
      <c r="AC19" s="799" t="s">
        <v>1261</v>
      </c>
      <c r="AD19" s="798"/>
      <c r="AE19" s="798"/>
      <c r="AF19" s="800" t="s">
        <v>117</v>
      </c>
      <c r="AG19" s="801"/>
      <c r="AH19" s="802" t="str">
        <f t="shared" si="0"/>
        <v xml:space="preserve"> </v>
      </c>
      <c r="AI19" s="803"/>
      <c r="AJ19" s="803"/>
      <c r="AK19" s="803"/>
      <c r="AL19" s="803"/>
      <c r="AM19" s="803"/>
      <c r="AN19" s="804">
        <f t="shared" si="1"/>
        <v>0</v>
      </c>
      <c r="AO19" s="804">
        <f t="shared" si="2"/>
        <v>1</v>
      </c>
      <c r="AP19" s="804">
        <f t="shared" si="3"/>
        <v>0</v>
      </c>
      <c r="AQ19" s="837"/>
      <c r="AR19" s="806"/>
      <c r="AS19" s="807"/>
      <c r="AT19" s="838"/>
      <c r="AU19" s="808"/>
      <c r="AV19" s="803"/>
      <c r="AW19" s="803"/>
      <c r="AX19" s="803"/>
      <c r="AY19" s="83"/>
      <c r="AZ19" s="83"/>
      <c r="BA19" s="83"/>
      <c r="BB19" s="83"/>
      <c r="BC19" s="83"/>
      <c r="BD19" s="83"/>
    </row>
    <row r="20" spans="1:56" ht="18" customHeight="1">
      <c r="A20" s="83"/>
      <c r="B20" s="828"/>
      <c r="C20" s="810"/>
      <c r="D20" s="1289"/>
      <c r="E20" s="1289"/>
      <c r="F20" s="1289"/>
      <c r="G20" s="1289"/>
      <c r="H20" s="1289"/>
      <c r="I20" s="1289"/>
      <c r="J20" s="1289"/>
      <c r="K20" s="1289"/>
      <c r="L20" s="836"/>
      <c r="M20" s="811">
        <v>2</v>
      </c>
      <c r="N20" s="1549" t="s">
        <v>1468</v>
      </c>
      <c r="O20" s="1287"/>
      <c r="P20" s="1287"/>
      <c r="Q20" s="1287"/>
      <c r="R20" s="1287"/>
      <c r="S20" s="1287"/>
      <c r="T20" s="1287"/>
      <c r="U20" s="1287"/>
      <c r="V20" s="1287"/>
      <c r="W20" s="1287"/>
      <c r="X20" s="1287"/>
      <c r="Y20" s="1287"/>
      <c r="Z20" s="1287"/>
      <c r="AA20" s="1287"/>
      <c r="AB20" s="1293"/>
      <c r="AC20" s="811"/>
      <c r="AD20" s="822" t="s">
        <v>1261</v>
      </c>
      <c r="AE20" s="822"/>
      <c r="AF20" s="800" t="s">
        <v>117</v>
      </c>
      <c r="AG20" s="801"/>
      <c r="AH20" s="802" t="str">
        <f t="shared" si="0"/>
        <v xml:space="preserve"> </v>
      </c>
      <c r="AI20" s="803"/>
      <c r="AJ20" s="803"/>
      <c r="AK20" s="803"/>
      <c r="AL20" s="803"/>
      <c r="AM20" s="803"/>
      <c r="AN20" s="804">
        <f t="shared" si="1"/>
        <v>0</v>
      </c>
      <c r="AO20" s="804">
        <f t="shared" si="2"/>
        <v>1</v>
      </c>
      <c r="AP20" s="804">
        <f t="shared" si="3"/>
        <v>0</v>
      </c>
      <c r="AQ20" s="805"/>
      <c r="AR20" s="814"/>
      <c r="AS20" s="815"/>
      <c r="AT20" s="827"/>
      <c r="AU20" s="816"/>
      <c r="AV20" s="803"/>
      <c r="AW20" s="803"/>
      <c r="AX20" s="803"/>
      <c r="AY20" s="83"/>
      <c r="AZ20" s="83"/>
      <c r="BA20" s="83"/>
      <c r="BB20" s="83"/>
      <c r="BC20" s="83"/>
      <c r="BD20" s="83"/>
    </row>
    <row r="21" spans="1:56" ht="18" customHeight="1">
      <c r="A21" s="83"/>
      <c r="B21" s="828"/>
      <c r="C21" s="810"/>
      <c r="D21" s="1289"/>
      <c r="E21" s="1289"/>
      <c r="F21" s="1289"/>
      <c r="G21" s="1289"/>
      <c r="H21" s="1289"/>
      <c r="I21" s="1289"/>
      <c r="J21" s="1289"/>
      <c r="K21" s="1289"/>
      <c r="L21" s="836"/>
      <c r="M21" s="811">
        <v>3</v>
      </c>
      <c r="N21" s="1549" t="s">
        <v>1469</v>
      </c>
      <c r="O21" s="1287"/>
      <c r="P21" s="1287"/>
      <c r="Q21" s="1287"/>
      <c r="R21" s="1287"/>
      <c r="S21" s="1287"/>
      <c r="T21" s="1287"/>
      <c r="U21" s="1287"/>
      <c r="V21" s="1287"/>
      <c r="W21" s="1287"/>
      <c r="X21" s="1287"/>
      <c r="Y21" s="1287"/>
      <c r="Z21" s="1287"/>
      <c r="AA21" s="1287"/>
      <c r="AB21" s="1293"/>
      <c r="AC21" s="811"/>
      <c r="AD21" s="822" t="s">
        <v>1261</v>
      </c>
      <c r="AE21" s="822"/>
      <c r="AF21" s="800" t="s">
        <v>117</v>
      </c>
      <c r="AG21" s="801"/>
      <c r="AH21" s="802" t="str">
        <f t="shared" si="0"/>
        <v xml:space="preserve"> </v>
      </c>
      <c r="AI21" s="803"/>
      <c r="AJ21" s="803"/>
      <c r="AK21" s="803"/>
      <c r="AL21" s="803"/>
      <c r="AM21" s="803"/>
      <c r="AN21" s="804">
        <f t="shared" si="1"/>
        <v>0</v>
      </c>
      <c r="AO21" s="804">
        <f t="shared" si="2"/>
        <v>1</v>
      </c>
      <c r="AP21" s="804">
        <f t="shared" si="3"/>
        <v>0</v>
      </c>
      <c r="AQ21" s="805"/>
      <c r="AR21" s="814"/>
      <c r="AS21" s="815"/>
      <c r="AT21" s="827"/>
      <c r="AU21" s="816"/>
      <c r="AV21" s="803"/>
      <c r="AW21" s="803"/>
      <c r="AX21" s="803"/>
      <c r="AY21" s="83"/>
      <c r="AZ21" s="83"/>
      <c r="BA21" s="83"/>
      <c r="BB21" s="83"/>
      <c r="BC21" s="83"/>
      <c r="BD21" s="83"/>
    </row>
    <row r="22" spans="1:56" ht="18" customHeight="1">
      <c r="A22" s="83"/>
      <c r="B22" s="828"/>
      <c r="C22" s="810"/>
      <c r="D22" s="1289"/>
      <c r="E22" s="1289"/>
      <c r="F22" s="1289"/>
      <c r="G22" s="1289"/>
      <c r="H22" s="1289"/>
      <c r="I22" s="1289"/>
      <c r="J22" s="1289"/>
      <c r="K22" s="1289"/>
      <c r="L22" s="836"/>
      <c r="M22" s="811">
        <v>4</v>
      </c>
      <c r="N22" s="1549" t="s">
        <v>1470</v>
      </c>
      <c r="O22" s="1287"/>
      <c r="P22" s="1287"/>
      <c r="Q22" s="1287"/>
      <c r="R22" s="1287"/>
      <c r="S22" s="1287"/>
      <c r="T22" s="1287"/>
      <c r="U22" s="1287"/>
      <c r="V22" s="1287"/>
      <c r="W22" s="1287"/>
      <c r="X22" s="1287"/>
      <c r="Y22" s="1287"/>
      <c r="Z22" s="1287"/>
      <c r="AA22" s="1287"/>
      <c r="AB22" s="1293"/>
      <c r="AC22" s="811"/>
      <c r="AD22" s="822" t="s">
        <v>1261</v>
      </c>
      <c r="AE22" s="822"/>
      <c r="AF22" s="800" t="s">
        <v>117</v>
      </c>
      <c r="AG22" s="801"/>
      <c r="AH22" s="802" t="str">
        <f t="shared" si="0"/>
        <v xml:space="preserve"> </v>
      </c>
      <c r="AI22" s="803"/>
      <c r="AJ22" s="803"/>
      <c r="AK22" s="803"/>
      <c r="AL22" s="803"/>
      <c r="AM22" s="803"/>
      <c r="AN22" s="804">
        <f t="shared" si="1"/>
        <v>0</v>
      </c>
      <c r="AO22" s="804">
        <f t="shared" si="2"/>
        <v>1</v>
      </c>
      <c r="AP22" s="804">
        <f t="shared" si="3"/>
        <v>0</v>
      </c>
      <c r="AQ22" s="805"/>
      <c r="AR22" s="814"/>
      <c r="AS22" s="815"/>
      <c r="AT22" s="827"/>
      <c r="AU22" s="816"/>
      <c r="AV22" s="803"/>
      <c r="AW22" s="803"/>
      <c r="AX22" s="803"/>
      <c r="AY22" s="83"/>
      <c r="AZ22" s="83"/>
      <c r="BA22" s="83"/>
      <c r="BB22" s="83"/>
      <c r="BC22" s="83"/>
      <c r="BD22" s="83"/>
    </row>
    <row r="23" spans="1:56" ht="18" customHeight="1">
      <c r="A23" s="83"/>
      <c r="B23" s="828"/>
      <c r="C23" s="810"/>
      <c r="D23" s="797"/>
      <c r="E23" s="797"/>
      <c r="F23" s="797"/>
      <c r="G23" s="797"/>
      <c r="H23" s="797"/>
      <c r="I23" s="797"/>
      <c r="J23" s="797"/>
      <c r="K23" s="797"/>
      <c r="L23" s="836"/>
      <c r="M23" s="811"/>
      <c r="N23" s="225"/>
      <c r="O23" s="839"/>
      <c r="P23" s="839"/>
      <c r="Q23" s="839"/>
      <c r="R23" s="839"/>
      <c r="S23" s="839"/>
      <c r="T23" s="839"/>
      <c r="U23" s="839"/>
      <c r="V23" s="839"/>
      <c r="W23" s="839"/>
      <c r="X23" s="839"/>
      <c r="Y23" s="839"/>
      <c r="Z23" s="839"/>
      <c r="AA23" s="839"/>
      <c r="AB23" s="226"/>
      <c r="AC23" s="811"/>
      <c r="AD23" s="822"/>
      <c r="AE23" s="822"/>
      <c r="AF23" s="800" t="s">
        <v>117</v>
      </c>
      <c r="AG23" s="801"/>
      <c r="AH23" s="802" t="str">
        <f t="shared" si="0"/>
        <v xml:space="preserve"> </v>
      </c>
      <c r="AI23" s="803"/>
      <c r="AJ23" s="803"/>
      <c r="AK23" s="803"/>
      <c r="AL23" s="803"/>
      <c r="AM23" s="803"/>
      <c r="AN23" s="804">
        <f t="shared" si="1"/>
        <v>0</v>
      </c>
      <c r="AO23" s="804">
        <f t="shared" si="2"/>
        <v>0</v>
      </c>
      <c r="AP23" s="804">
        <f t="shared" si="3"/>
        <v>0</v>
      </c>
      <c r="AQ23" s="805"/>
      <c r="AR23" s="814"/>
      <c r="AS23" s="815"/>
      <c r="AT23" s="827"/>
      <c r="AU23" s="816"/>
      <c r="AV23" s="803"/>
      <c r="AW23" s="803"/>
      <c r="AX23" s="803"/>
      <c r="AY23" s="83"/>
      <c r="AZ23" s="83"/>
      <c r="BA23" s="83"/>
      <c r="BB23" s="83"/>
      <c r="BC23" s="83"/>
      <c r="BD23" s="83"/>
    </row>
    <row r="24" spans="1:56" ht="18" hidden="1" customHeight="1">
      <c r="A24" s="83"/>
      <c r="B24" s="828"/>
      <c r="C24" s="829"/>
      <c r="D24" s="840"/>
      <c r="E24" s="840"/>
      <c r="F24" s="840"/>
      <c r="G24" s="840"/>
      <c r="H24" s="840"/>
      <c r="I24" s="840"/>
      <c r="J24" s="840"/>
      <c r="K24" s="840"/>
      <c r="L24" s="841"/>
      <c r="M24" s="842"/>
      <c r="N24" s="843"/>
      <c r="O24" s="844"/>
      <c r="P24" s="844"/>
      <c r="Q24" s="844"/>
      <c r="R24" s="844"/>
      <c r="S24" s="844"/>
      <c r="T24" s="844"/>
      <c r="U24" s="844"/>
      <c r="V24" s="844"/>
      <c r="W24" s="844"/>
      <c r="X24" s="844"/>
      <c r="Y24" s="844"/>
      <c r="Z24" s="844"/>
      <c r="AA24" s="844"/>
      <c r="AB24" s="845"/>
      <c r="AC24" s="833"/>
      <c r="AD24" s="846"/>
      <c r="AE24" s="846"/>
      <c r="AF24" s="800" t="s">
        <v>117</v>
      </c>
      <c r="AG24" s="801"/>
      <c r="AH24" s="802" t="str">
        <f t="shared" si="0"/>
        <v xml:space="preserve"> </v>
      </c>
      <c r="AI24" s="803"/>
      <c r="AJ24" s="803"/>
      <c r="AK24" s="803"/>
      <c r="AL24" s="803"/>
      <c r="AM24" s="803"/>
      <c r="AN24" s="804">
        <f t="shared" si="1"/>
        <v>0</v>
      </c>
      <c r="AO24" s="847">
        <f t="shared" si="2"/>
        <v>0</v>
      </c>
      <c r="AP24" s="847">
        <f t="shared" si="3"/>
        <v>0</v>
      </c>
      <c r="AQ24" s="848"/>
      <c r="AR24" s="814">
        <f>COUNTA(N19:AB24)</f>
        <v>4</v>
      </c>
      <c r="AS24" s="815">
        <f>SUM(AP19:AP24)</f>
        <v>0</v>
      </c>
      <c r="AT24" s="827">
        <f>AS24/(AR24*4)*(100)</f>
        <v>0</v>
      </c>
      <c r="AU24" s="816">
        <f>IF(AT24&gt;=75,2,IF(AT24&gt;40,1,0))</f>
        <v>0</v>
      </c>
      <c r="AV24" s="803"/>
      <c r="AW24" s="803"/>
      <c r="AX24" s="803"/>
      <c r="AY24" s="83"/>
      <c r="AZ24" s="83"/>
      <c r="BA24" s="83"/>
      <c r="BB24" s="83"/>
      <c r="BC24" s="83"/>
      <c r="BD24" s="83"/>
    </row>
    <row r="25" spans="1:56" ht="18" customHeight="1">
      <c r="A25" s="83"/>
      <c r="B25" s="828"/>
      <c r="C25" s="849" t="s">
        <v>514</v>
      </c>
      <c r="D25" s="1561" t="s">
        <v>1471</v>
      </c>
      <c r="E25" s="1358"/>
      <c r="F25" s="1358"/>
      <c r="G25" s="1358"/>
      <c r="H25" s="1358"/>
      <c r="I25" s="1358"/>
      <c r="J25" s="1358"/>
      <c r="K25" s="1358"/>
      <c r="L25" s="850"/>
      <c r="M25" s="851">
        <v>1</v>
      </c>
      <c r="N25" s="1544" t="s">
        <v>1472</v>
      </c>
      <c r="O25" s="1395"/>
      <c r="P25" s="1395"/>
      <c r="Q25" s="1395"/>
      <c r="R25" s="1395"/>
      <c r="S25" s="1395"/>
      <c r="T25" s="1395"/>
      <c r="U25" s="1395"/>
      <c r="V25" s="1395"/>
      <c r="W25" s="1395"/>
      <c r="X25" s="1395"/>
      <c r="Y25" s="1395"/>
      <c r="Z25" s="1395"/>
      <c r="AA25" s="1395"/>
      <c r="AB25" s="1469"/>
      <c r="AC25" s="852"/>
      <c r="AD25" s="853" t="s">
        <v>1261</v>
      </c>
      <c r="AE25" s="853"/>
      <c r="AF25" s="800" t="s">
        <v>117</v>
      </c>
      <c r="AG25" s="801"/>
      <c r="AH25" s="802" t="str">
        <f t="shared" si="0"/>
        <v xml:space="preserve"> </v>
      </c>
      <c r="AI25" s="803"/>
      <c r="AJ25" s="803"/>
      <c r="AK25" s="803"/>
      <c r="AL25" s="803"/>
      <c r="AM25" s="803"/>
      <c r="AN25" s="804">
        <f t="shared" si="1"/>
        <v>0</v>
      </c>
      <c r="AO25" s="854">
        <f t="shared" si="2"/>
        <v>1</v>
      </c>
      <c r="AP25" s="854">
        <f t="shared" si="3"/>
        <v>0</v>
      </c>
      <c r="AQ25" s="855"/>
      <c r="AR25" s="856"/>
      <c r="AS25" s="807"/>
      <c r="AT25" s="838"/>
      <c r="AU25" s="808"/>
      <c r="AV25" s="803"/>
      <c r="AW25" s="803"/>
      <c r="AX25" s="803"/>
      <c r="AY25" s="83"/>
      <c r="AZ25" s="83"/>
      <c r="BA25" s="83"/>
      <c r="BB25" s="83"/>
      <c r="BC25" s="83"/>
      <c r="BD25" s="83"/>
    </row>
    <row r="26" spans="1:56" ht="18" customHeight="1">
      <c r="A26" s="83"/>
      <c r="B26" s="828"/>
      <c r="C26" s="810"/>
      <c r="D26" s="1289"/>
      <c r="E26" s="1289"/>
      <c r="F26" s="1289"/>
      <c r="G26" s="1289"/>
      <c r="H26" s="1289"/>
      <c r="I26" s="1289"/>
      <c r="J26" s="1289"/>
      <c r="K26" s="1289"/>
      <c r="L26" s="836"/>
      <c r="M26" s="811">
        <v>2</v>
      </c>
      <c r="N26" s="1549" t="s">
        <v>1473</v>
      </c>
      <c r="O26" s="1287"/>
      <c r="P26" s="1287"/>
      <c r="Q26" s="1287"/>
      <c r="R26" s="1287"/>
      <c r="S26" s="1287"/>
      <c r="T26" s="1287"/>
      <c r="U26" s="1287"/>
      <c r="V26" s="1287"/>
      <c r="W26" s="1287"/>
      <c r="X26" s="1287"/>
      <c r="Y26" s="1287"/>
      <c r="Z26" s="1287"/>
      <c r="AA26" s="1287"/>
      <c r="AB26" s="1293"/>
      <c r="AC26" s="857"/>
      <c r="AD26" s="822" t="s">
        <v>1261</v>
      </c>
      <c r="AE26" s="822"/>
      <c r="AF26" s="800" t="s">
        <v>117</v>
      </c>
      <c r="AG26" s="801"/>
      <c r="AH26" s="802" t="str">
        <f t="shared" si="0"/>
        <v xml:space="preserve"> </v>
      </c>
      <c r="AI26" s="803"/>
      <c r="AJ26" s="803"/>
      <c r="AK26" s="803"/>
      <c r="AL26" s="803"/>
      <c r="AM26" s="803"/>
      <c r="AN26" s="804">
        <f t="shared" si="1"/>
        <v>0</v>
      </c>
      <c r="AO26" s="804">
        <f t="shared" si="2"/>
        <v>1</v>
      </c>
      <c r="AP26" s="804">
        <f t="shared" si="3"/>
        <v>0</v>
      </c>
      <c r="AQ26" s="858"/>
      <c r="AR26" s="859"/>
      <c r="AS26" s="815"/>
      <c r="AT26" s="827"/>
      <c r="AU26" s="816"/>
      <c r="AV26" s="803"/>
      <c r="AW26" s="803"/>
      <c r="AX26" s="803"/>
      <c r="AY26" s="83"/>
      <c r="AZ26" s="83"/>
      <c r="BA26" s="83"/>
      <c r="BB26" s="83"/>
      <c r="BC26" s="83"/>
      <c r="BD26" s="83"/>
    </row>
    <row r="27" spans="1:56" ht="18" customHeight="1">
      <c r="A27" s="83"/>
      <c r="B27" s="828"/>
      <c r="C27" s="810"/>
      <c r="D27" s="1289"/>
      <c r="E27" s="1289"/>
      <c r="F27" s="1289"/>
      <c r="G27" s="1289"/>
      <c r="H27" s="1289"/>
      <c r="I27" s="1289"/>
      <c r="J27" s="1289"/>
      <c r="K27" s="1289"/>
      <c r="L27" s="836"/>
      <c r="M27" s="811">
        <v>3</v>
      </c>
      <c r="N27" s="1542" t="s">
        <v>1474</v>
      </c>
      <c r="O27" s="1287"/>
      <c r="P27" s="1287"/>
      <c r="Q27" s="1287"/>
      <c r="R27" s="1287"/>
      <c r="S27" s="1287"/>
      <c r="T27" s="1287"/>
      <c r="U27" s="1287"/>
      <c r="V27" s="1287"/>
      <c r="W27" s="1287"/>
      <c r="X27" s="1287"/>
      <c r="Y27" s="1287"/>
      <c r="Z27" s="1287"/>
      <c r="AA27" s="1287"/>
      <c r="AB27" s="1293"/>
      <c r="AC27" s="857"/>
      <c r="AD27" s="822" t="s">
        <v>1261</v>
      </c>
      <c r="AE27" s="822"/>
      <c r="AF27" s="800" t="s">
        <v>117</v>
      </c>
      <c r="AG27" s="801"/>
      <c r="AH27" s="802" t="str">
        <f t="shared" si="0"/>
        <v xml:space="preserve"> </v>
      </c>
      <c r="AI27" s="803"/>
      <c r="AJ27" s="803"/>
      <c r="AK27" s="803"/>
      <c r="AL27" s="803"/>
      <c r="AM27" s="803"/>
      <c r="AN27" s="804">
        <f t="shared" si="1"/>
        <v>0</v>
      </c>
      <c r="AO27" s="804">
        <f t="shared" si="2"/>
        <v>1</v>
      </c>
      <c r="AP27" s="804">
        <f t="shared" si="3"/>
        <v>0</v>
      </c>
      <c r="AQ27" s="858"/>
      <c r="AR27" s="859"/>
      <c r="AS27" s="815"/>
      <c r="AT27" s="827"/>
      <c r="AU27" s="816"/>
      <c r="AV27" s="803"/>
      <c r="AW27" s="803"/>
      <c r="AX27" s="803"/>
      <c r="AY27" s="83"/>
      <c r="AZ27" s="83"/>
      <c r="BA27" s="83"/>
      <c r="BB27" s="83"/>
      <c r="BC27" s="83"/>
      <c r="BD27" s="83"/>
    </row>
    <row r="28" spans="1:56" ht="18" customHeight="1">
      <c r="A28" s="83"/>
      <c r="B28" s="828"/>
      <c r="C28" s="810"/>
      <c r="D28" s="1289"/>
      <c r="E28" s="1289"/>
      <c r="F28" s="1289"/>
      <c r="G28" s="1289"/>
      <c r="H28" s="1289"/>
      <c r="I28" s="1289"/>
      <c r="J28" s="1289"/>
      <c r="K28" s="1289"/>
      <c r="L28" s="836"/>
      <c r="M28" s="811">
        <v>4</v>
      </c>
      <c r="N28" s="1549" t="s">
        <v>1475</v>
      </c>
      <c r="O28" s="1287"/>
      <c r="P28" s="1287"/>
      <c r="Q28" s="1287"/>
      <c r="R28" s="1287"/>
      <c r="S28" s="1287"/>
      <c r="T28" s="1287"/>
      <c r="U28" s="1287"/>
      <c r="V28" s="1287"/>
      <c r="W28" s="1287"/>
      <c r="X28" s="1287"/>
      <c r="Y28" s="1287"/>
      <c r="Z28" s="1287"/>
      <c r="AA28" s="1287"/>
      <c r="AB28" s="1293"/>
      <c r="AC28" s="857"/>
      <c r="AD28" s="822" t="s">
        <v>1261</v>
      </c>
      <c r="AE28" s="822"/>
      <c r="AF28" s="800" t="s">
        <v>117</v>
      </c>
      <c r="AG28" s="801"/>
      <c r="AH28" s="802" t="str">
        <f t="shared" si="0"/>
        <v xml:space="preserve"> </v>
      </c>
      <c r="AI28" s="803"/>
      <c r="AJ28" s="803"/>
      <c r="AK28" s="803"/>
      <c r="AL28" s="803"/>
      <c r="AM28" s="803"/>
      <c r="AN28" s="804">
        <f t="shared" si="1"/>
        <v>0</v>
      </c>
      <c r="AO28" s="804">
        <f t="shared" si="2"/>
        <v>1</v>
      </c>
      <c r="AP28" s="804">
        <f t="shared" si="3"/>
        <v>0</v>
      </c>
      <c r="AQ28" s="858"/>
      <c r="AR28" s="859"/>
      <c r="AS28" s="815"/>
      <c r="AT28" s="827"/>
      <c r="AU28" s="816"/>
      <c r="AV28" s="803"/>
      <c r="AW28" s="803"/>
      <c r="AX28" s="803"/>
      <c r="AY28" s="83"/>
      <c r="AZ28" s="83"/>
      <c r="BA28" s="83"/>
      <c r="BB28" s="83"/>
      <c r="BC28" s="83"/>
      <c r="BD28" s="83"/>
    </row>
    <row r="29" spans="1:56" ht="18" customHeight="1">
      <c r="A29" s="83"/>
      <c r="B29" s="828"/>
      <c r="C29" s="810"/>
      <c r="D29" s="797"/>
      <c r="E29" s="797"/>
      <c r="F29" s="797"/>
      <c r="G29" s="797"/>
      <c r="H29" s="797"/>
      <c r="I29" s="797"/>
      <c r="J29" s="797"/>
      <c r="K29" s="797"/>
      <c r="L29" s="836"/>
      <c r="M29" s="811"/>
      <c r="N29" s="1549"/>
      <c r="O29" s="1287"/>
      <c r="P29" s="1287"/>
      <c r="Q29" s="1287"/>
      <c r="R29" s="1287"/>
      <c r="S29" s="1287"/>
      <c r="T29" s="1287"/>
      <c r="U29" s="1287"/>
      <c r="V29" s="1287"/>
      <c r="W29" s="1287"/>
      <c r="X29" s="1287"/>
      <c r="Y29" s="1287"/>
      <c r="Z29" s="1287"/>
      <c r="AA29" s="1287"/>
      <c r="AB29" s="1293"/>
      <c r="AC29" s="857"/>
      <c r="AD29" s="822"/>
      <c r="AE29" s="822"/>
      <c r="AF29" s="800" t="s">
        <v>117</v>
      </c>
      <c r="AG29" s="801"/>
      <c r="AH29" s="802" t="str">
        <f t="shared" si="0"/>
        <v xml:space="preserve"> </v>
      </c>
      <c r="AI29" s="803"/>
      <c r="AJ29" s="803"/>
      <c r="AK29" s="803"/>
      <c r="AL29" s="803"/>
      <c r="AM29" s="803"/>
      <c r="AN29" s="804">
        <f t="shared" si="1"/>
        <v>0</v>
      </c>
      <c r="AO29" s="804">
        <f t="shared" si="2"/>
        <v>0</v>
      </c>
      <c r="AP29" s="804">
        <f t="shared" si="3"/>
        <v>0</v>
      </c>
      <c r="AQ29" s="858"/>
      <c r="AR29" s="859"/>
      <c r="AS29" s="815"/>
      <c r="AT29" s="827"/>
      <c r="AU29" s="816"/>
      <c r="AV29" s="803"/>
      <c r="AW29" s="803"/>
      <c r="AX29" s="803"/>
      <c r="AY29" s="83"/>
      <c r="AZ29" s="83"/>
      <c r="BA29" s="83"/>
      <c r="BB29" s="83"/>
      <c r="BC29" s="83"/>
      <c r="BD29" s="83"/>
    </row>
    <row r="30" spans="1:56" ht="18" hidden="1" customHeight="1">
      <c r="A30" s="83"/>
      <c r="B30" s="828"/>
      <c r="C30" s="829"/>
      <c r="D30" s="840"/>
      <c r="E30" s="840"/>
      <c r="F30" s="840"/>
      <c r="G30" s="840"/>
      <c r="H30" s="840"/>
      <c r="I30" s="840"/>
      <c r="J30" s="840"/>
      <c r="K30" s="840"/>
      <c r="L30" s="841"/>
      <c r="M30" s="842"/>
      <c r="N30" s="1571"/>
      <c r="O30" s="1383"/>
      <c r="P30" s="1383"/>
      <c r="Q30" s="1383"/>
      <c r="R30" s="1383"/>
      <c r="S30" s="1383"/>
      <c r="T30" s="1383"/>
      <c r="U30" s="1383"/>
      <c r="V30" s="1383"/>
      <c r="W30" s="1383"/>
      <c r="X30" s="1383"/>
      <c r="Y30" s="1383"/>
      <c r="Z30" s="1383"/>
      <c r="AA30" s="1383"/>
      <c r="AB30" s="1384"/>
      <c r="AC30" s="860"/>
      <c r="AD30" s="846"/>
      <c r="AE30" s="846"/>
      <c r="AF30" s="800" t="s">
        <v>117</v>
      </c>
      <c r="AG30" s="801"/>
      <c r="AH30" s="802" t="str">
        <f t="shared" si="0"/>
        <v xml:space="preserve"> </v>
      </c>
      <c r="AI30" s="803"/>
      <c r="AJ30" s="803"/>
      <c r="AK30" s="803"/>
      <c r="AL30" s="803"/>
      <c r="AM30" s="803"/>
      <c r="AN30" s="804">
        <f t="shared" si="1"/>
        <v>0</v>
      </c>
      <c r="AO30" s="861">
        <f t="shared" si="2"/>
        <v>0</v>
      </c>
      <c r="AP30" s="861">
        <f t="shared" si="3"/>
        <v>0</v>
      </c>
      <c r="AQ30" s="862"/>
      <c r="AR30" s="863">
        <f>COUNTA($N$25:$AB$30)</f>
        <v>4</v>
      </c>
      <c r="AS30" s="864">
        <f>SUM(AP25:AP30)</f>
        <v>0</v>
      </c>
      <c r="AT30" s="865">
        <f>AS30/(AR30*4)*(100)</f>
        <v>0</v>
      </c>
      <c r="AU30" s="816">
        <f>IF(AT30&gt;=75,2,IF(AT30&gt;40,1,0))</f>
        <v>0</v>
      </c>
      <c r="AV30" s="803"/>
      <c r="AW30" s="803"/>
      <c r="AX30" s="803"/>
      <c r="AY30" s="83"/>
      <c r="AZ30" s="83"/>
      <c r="BA30" s="83"/>
      <c r="BB30" s="83"/>
      <c r="BC30" s="83"/>
      <c r="BD30" s="83"/>
    </row>
    <row r="31" spans="1:56" ht="18" customHeight="1">
      <c r="A31" s="83"/>
      <c r="B31" s="828"/>
      <c r="C31" s="849" t="s">
        <v>629</v>
      </c>
      <c r="D31" s="1561" t="s">
        <v>1476</v>
      </c>
      <c r="E31" s="1358"/>
      <c r="F31" s="1358"/>
      <c r="G31" s="1358"/>
      <c r="H31" s="1358"/>
      <c r="I31" s="1358"/>
      <c r="J31" s="1358"/>
      <c r="K31" s="1358"/>
      <c r="L31" s="850"/>
      <c r="M31" s="851">
        <v>1</v>
      </c>
      <c r="N31" s="866" t="s">
        <v>1477</v>
      </c>
      <c r="O31" s="866"/>
      <c r="P31" s="866"/>
      <c r="Q31" s="866"/>
      <c r="R31" s="866"/>
      <c r="S31" s="866"/>
      <c r="T31" s="866"/>
      <c r="U31" s="866"/>
      <c r="V31" s="866"/>
      <c r="W31" s="866"/>
      <c r="X31" s="866"/>
      <c r="Y31" s="866"/>
      <c r="Z31" s="866"/>
      <c r="AA31" s="866"/>
      <c r="AB31" s="866"/>
      <c r="AC31" s="853" t="s">
        <v>1261</v>
      </c>
      <c r="AD31" s="851"/>
      <c r="AE31" s="851"/>
      <c r="AF31" s="800" t="s">
        <v>117</v>
      </c>
      <c r="AG31" s="801"/>
      <c r="AH31" s="802" t="str">
        <f t="shared" si="0"/>
        <v xml:space="preserve"> </v>
      </c>
      <c r="AI31" s="803"/>
      <c r="AJ31" s="803"/>
      <c r="AK31" s="803"/>
      <c r="AL31" s="803"/>
      <c r="AM31" s="803"/>
      <c r="AN31" s="804">
        <f t="shared" si="1"/>
        <v>0</v>
      </c>
      <c r="AO31" s="867">
        <f t="shared" si="2"/>
        <v>1</v>
      </c>
      <c r="AP31" s="867">
        <f t="shared" si="3"/>
        <v>0</v>
      </c>
      <c r="AQ31" s="858"/>
      <c r="AR31" s="859"/>
      <c r="AS31" s="815"/>
      <c r="AT31" s="827"/>
      <c r="AU31" s="816"/>
      <c r="AV31" s="803"/>
      <c r="AW31" s="803"/>
      <c r="AX31" s="803"/>
      <c r="AY31" s="83"/>
      <c r="AZ31" s="83"/>
      <c r="BA31" s="83"/>
      <c r="BB31" s="83"/>
      <c r="BC31" s="83"/>
      <c r="BD31" s="83"/>
    </row>
    <row r="32" spans="1:56" ht="18" customHeight="1">
      <c r="A32" s="83"/>
      <c r="B32" s="828"/>
      <c r="C32" s="810"/>
      <c r="D32" s="1289"/>
      <c r="E32" s="1289"/>
      <c r="F32" s="1289"/>
      <c r="G32" s="1289"/>
      <c r="H32" s="1289"/>
      <c r="I32" s="1289"/>
      <c r="J32" s="1289"/>
      <c r="K32" s="1289"/>
      <c r="L32" s="836"/>
      <c r="M32" s="811">
        <v>2</v>
      </c>
      <c r="N32" s="868" t="s">
        <v>1478</v>
      </c>
      <c r="O32" s="868"/>
      <c r="P32" s="868"/>
      <c r="Q32" s="868"/>
      <c r="R32" s="868"/>
      <c r="S32" s="868"/>
      <c r="T32" s="868"/>
      <c r="U32" s="868"/>
      <c r="V32" s="868"/>
      <c r="W32" s="868"/>
      <c r="X32" s="868"/>
      <c r="Y32" s="868"/>
      <c r="Z32" s="868"/>
      <c r="AA32" s="868"/>
      <c r="AB32" s="868"/>
      <c r="AC32" s="811"/>
      <c r="AD32" s="822" t="s">
        <v>1261</v>
      </c>
      <c r="AE32" s="822"/>
      <c r="AF32" s="800" t="s">
        <v>117</v>
      </c>
      <c r="AG32" s="801"/>
      <c r="AH32" s="802" t="str">
        <f t="shared" si="0"/>
        <v xml:space="preserve"> </v>
      </c>
      <c r="AI32" s="803"/>
      <c r="AJ32" s="803"/>
      <c r="AK32" s="803"/>
      <c r="AL32" s="803"/>
      <c r="AM32" s="803"/>
      <c r="AN32" s="804">
        <f t="shared" si="1"/>
        <v>0</v>
      </c>
      <c r="AO32" s="804">
        <f t="shared" si="2"/>
        <v>1</v>
      </c>
      <c r="AP32" s="804">
        <f t="shared" si="3"/>
        <v>0</v>
      </c>
      <c r="AQ32" s="858"/>
      <c r="AR32" s="859"/>
      <c r="AS32" s="815"/>
      <c r="AT32" s="827"/>
      <c r="AU32" s="816"/>
      <c r="AV32" s="803"/>
      <c r="AW32" s="803"/>
      <c r="AX32" s="803"/>
      <c r="AY32" s="83"/>
      <c r="AZ32" s="83"/>
      <c r="BA32" s="83"/>
      <c r="BB32" s="83"/>
      <c r="BC32" s="83"/>
      <c r="BD32" s="83"/>
    </row>
    <row r="33" spans="1:56" ht="18" customHeight="1">
      <c r="A33" s="83"/>
      <c r="B33" s="828"/>
      <c r="C33" s="810"/>
      <c r="D33" s="1289"/>
      <c r="E33" s="1289"/>
      <c r="F33" s="1289"/>
      <c r="G33" s="1289"/>
      <c r="H33" s="1289"/>
      <c r="I33" s="1289"/>
      <c r="J33" s="1289"/>
      <c r="K33" s="1289"/>
      <c r="L33" s="836"/>
      <c r="M33" s="811">
        <v>3</v>
      </c>
      <c r="N33" s="869" t="s">
        <v>1479</v>
      </c>
      <c r="O33" s="870"/>
      <c r="P33" s="870"/>
      <c r="Q33" s="870"/>
      <c r="R33" s="870"/>
      <c r="S33" s="870"/>
      <c r="T33" s="870"/>
      <c r="U33" s="870"/>
      <c r="V33" s="870"/>
      <c r="W33" s="870"/>
      <c r="X33" s="870"/>
      <c r="Y33" s="870"/>
      <c r="Z33" s="870"/>
      <c r="AA33" s="870"/>
      <c r="AB33" s="870"/>
      <c r="AC33" s="811"/>
      <c r="AD33" s="822"/>
      <c r="AE33" s="822"/>
      <c r="AF33" s="800" t="s">
        <v>117</v>
      </c>
      <c r="AG33" s="801"/>
      <c r="AH33" s="802" t="str">
        <f t="shared" si="0"/>
        <v xml:space="preserve"> </v>
      </c>
      <c r="AI33" s="803"/>
      <c r="AJ33" s="803"/>
      <c r="AK33" s="803"/>
      <c r="AL33" s="803"/>
      <c r="AM33" s="803"/>
      <c r="AN33" s="804">
        <f t="shared" si="1"/>
        <v>0</v>
      </c>
      <c r="AO33" s="804">
        <f t="shared" si="2"/>
        <v>1</v>
      </c>
      <c r="AP33" s="804">
        <f t="shared" si="3"/>
        <v>0</v>
      </c>
      <c r="AQ33" s="858"/>
      <c r="AR33" s="859"/>
      <c r="AS33" s="815"/>
      <c r="AT33" s="827"/>
      <c r="AU33" s="816"/>
      <c r="AV33" s="803"/>
      <c r="AW33" s="803"/>
      <c r="AX33" s="803"/>
      <c r="AY33" s="83"/>
      <c r="AZ33" s="83"/>
      <c r="BA33" s="83"/>
      <c r="BB33" s="83"/>
      <c r="BC33" s="83"/>
      <c r="BD33" s="83"/>
    </row>
    <row r="34" spans="1:56" ht="18" customHeight="1">
      <c r="A34" s="83"/>
      <c r="B34" s="828"/>
      <c r="C34" s="810"/>
      <c r="D34" s="1289"/>
      <c r="E34" s="1289"/>
      <c r="F34" s="1289"/>
      <c r="G34" s="1289"/>
      <c r="H34" s="1289"/>
      <c r="I34" s="1289"/>
      <c r="J34" s="1289"/>
      <c r="K34" s="1289"/>
      <c r="L34" s="836"/>
      <c r="M34" s="811"/>
      <c r="N34" s="1549"/>
      <c r="O34" s="1287"/>
      <c r="P34" s="1287"/>
      <c r="Q34" s="1287"/>
      <c r="R34" s="1287"/>
      <c r="S34" s="1287"/>
      <c r="T34" s="1287"/>
      <c r="U34" s="1287"/>
      <c r="V34" s="1287"/>
      <c r="W34" s="1287"/>
      <c r="X34" s="1287"/>
      <c r="Y34" s="1287"/>
      <c r="Z34" s="1287"/>
      <c r="AA34" s="1287"/>
      <c r="AB34" s="1293"/>
      <c r="AC34" s="811"/>
      <c r="AD34" s="822"/>
      <c r="AE34" s="822"/>
      <c r="AF34" s="800" t="s">
        <v>117</v>
      </c>
      <c r="AG34" s="801"/>
      <c r="AH34" s="802" t="str">
        <f t="shared" si="0"/>
        <v xml:space="preserve"> </v>
      </c>
      <c r="AI34" s="803"/>
      <c r="AJ34" s="803"/>
      <c r="AK34" s="803"/>
      <c r="AL34" s="803"/>
      <c r="AM34" s="803"/>
      <c r="AN34" s="804">
        <f t="shared" si="1"/>
        <v>0</v>
      </c>
      <c r="AO34" s="804">
        <f t="shared" si="2"/>
        <v>0</v>
      </c>
      <c r="AP34" s="804">
        <f t="shared" si="3"/>
        <v>0</v>
      </c>
      <c r="AQ34" s="858"/>
      <c r="AR34" s="859"/>
      <c r="AS34" s="815"/>
      <c r="AT34" s="827"/>
      <c r="AU34" s="816"/>
      <c r="AV34" s="803"/>
      <c r="AW34" s="803"/>
      <c r="AX34" s="803"/>
      <c r="AY34" s="83"/>
      <c r="AZ34" s="83"/>
      <c r="BA34" s="83"/>
      <c r="BB34" s="83"/>
      <c r="BC34" s="83"/>
      <c r="BD34" s="83"/>
    </row>
    <row r="35" spans="1:56" ht="18" customHeight="1">
      <c r="A35" s="83"/>
      <c r="B35" s="828"/>
      <c r="C35" s="810"/>
      <c r="D35" s="1289"/>
      <c r="E35" s="1289"/>
      <c r="F35" s="1289"/>
      <c r="G35" s="1289"/>
      <c r="H35" s="1289"/>
      <c r="I35" s="1289"/>
      <c r="J35" s="1289"/>
      <c r="K35" s="1289"/>
      <c r="L35" s="836"/>
      <c r="M35" s="811"/>
      <c r="N35" s="1549"/>
      <c r="O35" s="1287"/>
      <c r="P35" s="1287"/>
      <c r="Q35" s="1287"/>
      <c r="R35" s="1287"/>
      <c r="S35" s="1287"/>
      <c r="T35" s="1287"/>
      <c r="U35" s="1287"/>
      <c r="V35" s="1287"/>
      <c r="W35" s="1287"/>
      <c r="X35" s="1287"/>
      <c r="Y35" s="1287"/>
      <c r="Z35" s="1287"/>
      <c r="AA35" s="1287"/>
      <c r="AB35" s="1293"/>
      <c r="AC35" s="811"/>
      <c r="AD35" s="822"/>
      <c r="AE35" s="822"/>
      <c r="AF35" s="800" t="s">
        <v>117</v>
      </c>
      <c r="AG35" s="801"/>
      <c r="AH35" s="802" t="str">
        <f t="shared" si="0"/>
        <v xml:space="preserve"> </v>
      </c>
      <c r="AI35" s="803"/>
      <c r="AJ35" s="803"/>
      <c r="AK35" s="803"/>
      <c r="AL35" s="803"/>
      <c r="AM35" s="803"/>
      <c r="AN35" s="804">
        <f t="shared" si="1"/>
        <v>0</v>
      </c>
      <c r="AO35" s="804">
        <f t="shared" si="2"/>
        <v>0</v>
      </c>
      <c r="AP35" s="804">
        <f t="shared" si="3"/>
        <v>0</v>
      </c>
      <c r="AQ35" s="858"/>
      <c r="AR35" s="859"/>
      <c r="AS35" s="815"/>
      <c r="AT35" s="827"/>
      <c r="AU35" s="816"/>
      <c r="AV35" s="803"/>
      <c r="AW35" s="803"/>
      <c r="AX35" s="803"/>
      <c r="AY35" s="83"/>
      <c r="AZ35" s="83"/>
      <c r="BA35" s="83"/>
      <c r="BB35" s="83"/>
      <c r="BC35" s="83"/>
      <c r="BD35" s="83"/>
    </row>
    <row r="36" spans="1:56" ht="18" hidden="1" customHeight="1">
      <c r="A36" s="83"/>
      <c r="B36" s="828"/>
      <c r="C36" s="829"/>
      <c r="D36" s="1393"/>
      <c r="E36" s="1393"/>
      <c r="F36" s="1393"/>
      <c r="G36" s="1393"/>
      <c r="H36" s="1393"/>
      <c r="I36" s="1393"/>
      <c r="J36" s="1393"/>
      <c r="K36" s="1393"/>
      <c r="L36" s="841"/>
      <c r="M36" s="842"/>
      <c r="N36" s="1571"/>
      <c r="O36" s="1383"/>
      <c r="P36" s="1383"/>
      <c r="Q36" s="1383"/>
      <c r="R36" s="1383"/>
      <c r="S36" s="1383"/>
      <c r="T36" s="1383"/>
      <c r="U36" s="1383"/>
      <c r="V36" s="1383"/>
      <c r="W36" s="1383"/>
      <c r="X36" s="1383"/>
      <c r="Y36" s="1383"/>
      <c r="Z36" s="1383"/>
      <c r="AA36" s="1383"/>
      <c r="AB36" s="1384"/>
      <c r="AC36" s="833"/>
      <c r="AD36" s="846" t="s">
        <v>1261</v>
      </c>
      <c r="AE36" s="846"/>
      <c r="AF36" s="800" t="s">
        <v>117</v>
      </c>
      <c r="AG36" s="801"/>
      <c r="AH36" s="802" t="str">
        <f t="shared" si="0"/>
        <v xml:space="preserve"> </v>
      </c>
      <c r="AI36" s="803" t="s">
        <v>1480</v>
      </c>
      <c r="AJ36" s="803"/>
      <c r="AK36" s="803"/>
      <c r="AL36" s="803"/>
      <c r="AM36" s="803"/>
      <c r="AN36" s="804">
        <f t="shared" si="1"/>
        <v>0</v>
      </c>
      <c r="AO36" s="804">
        <f t="shared" si="2"/>
        <v>0</v>
      </c>
      <c r="AP36" s="804">
        <f t="shared" si="3"/>
        <v>0</v>
      </c>
      <c r="AQ36" s="862"/>
      <c r="AR36" s="863">
        <f>COUNTA($N$31:$N$36)</f>
        <v>3</v>
      </c>
      <c r="AS36" s="864">
        <f>SUM(AP31:AP36)</f>
        <v>0</v>
      </c>
      <c r="AT36" s="865">
        <f>AS36/(AR36*4)*(100)</f>
        <v>0</v>
      </c>
      <c r="AU36" s="816">
        <f>IF(AT36&gt;=75,2,IF(AT36&gt;40,1,0))</f>
        <v>0</v>
      </c>
      <c r="AV36" s="803"/>
      <c r="AW36" s="803"/>
      <c r="AX36" s="803"/>
      <c r="AY36" s="83"/>
      <c r="AZ36" s="83"/>
      <c r="BA36" s="83"/>
      <c r="BB36" s="83"/>
      <c r="BC36" s="83"/>
      <c r="BD36" s="83"/>
    </row>
    <row r="37" spans="1:56" ht="18" customHeight="1">
      <c r="A37" s="83"/>
      <c r="B37" s="828"/>
      <c r="C37" s="849" t="s">
        <v>288</v>
      </c>
      <c r="D37" s="1561" t="s">
        <v>564</v>
      </c>
      <c r="E37" s="1358"/>
      <c r="F37" s="1358"/>
      <c r="G37" s="1358"/>
      <c r="H37" s="1358"/>
      <c r="I37" s="1358"/>
      <c r="J37" s="1358"/>
      <c r="K37" s="1358"/>
      <c r="L37" s="871"/>
      <c r="M37" s="851" t="s">
        <v>50</v>
      </c>
      <c r="N37" s="1568" t="s">
        <v>301</v>
      </c>
      <c r="O37" s="1395"/>
      <c r="P37" s="1395"/>
      <c r="Q37" s="1395"/>
      <c r="R37" s="1395"/>
      <c r="S37" s="1395"/>
      <c r="T37" s="1395"/>
      <c r="U37" s="1395"/>
      <c r="V37" s="1395"/>
      <c r="W37" s="1395"/>
      <c r="X37" s="1395"/>
      <c r="Y37" s="1395"/>
      <c r="Z37" s="1395"/>
      <c r="AA37" s="1395"/>
      <c r="AB37" s="872"/>
      <c r="AC37" s="853" t="s">
        <v>1261</v>
      </c>
      <c r="AD37" s="851"/>
      <c r="AE37" s="851"/>
      <c r="AF37" s="800" t="s">
        <v>117</v>
      </c>
      <c r="AG37" s="801"/>
      <c r="AH37" s="802" t="str">
        <f t="shared" si="0"/>
        <v xml:space="preserve"> </v>
      </c>
      <c r="AI37" s="821"/>
      <c r="AJ37" s="821"/>
      <c r="AK37" s="821" t="s">
        <v>1450</v>
      </c>
      <c r="AL37" s="821"/>
      <c r="AM37" s="821"/>
      <c r="AN37" s="804">
        <f t="shared" si="1"/>
        <v>0</v>
      </c>
      <c r="AO37" s="804">
        <f t="shared" si="2"/>
        <v>1</v>
      </c>
      <c r="AP37" s="804">
        <f t="shared" si="3"/>
        <v>0</v>
      </c>
      <c r="AQ37" s="873"/>
      <c r="AR37" s="874"/>
      <c r="AS37" s="875"/>
      <c r="AT37" s="876"/>
      <c r="AU37" s="877"/>
      <c r="AV37" s="803"/>
      <c r="AW37" s="803"/>
      <c r="AX37" s="803"/>
      <c r="AY37" s="83"/>
      <c r="AZ37" s="83"/>
      <c r="BA37" s="83"/>
      <c r="BB37" s="83"/>
      <c r="BC37" s="83"/>
      <c r="BD37" s="83"/>
    </row>
    <row r="38" spans="1:56" ht="18" customHeight="1">
      <c r="A38" s="83"/>
      <c r="B38" s="828"/>
      <c r="C38" s="810"/>
      <c r="D38" s="1289"/>
      <c r="E38" s="1289"/>
      <c r="F38" s="1289"/>
      <c r="G38" s="1289"/>
      <c r="H38" s="1289"/>
      <c r="I38" s="1289"/>
      <c r="J38" s="1289"/>
      <c r="K38" s="1289"/>
      <c r="L38" s="797"/>
      <c r="M38" s="811" t="s">
        <v>52</v>
      </c>
      <c r="N38" s="1549" t="s">
        <v>348</v>
      </c>
      <c r="O38" s="1287"/>
      <c r="P38" s="1287"/>
      <c r="Q38" s="1287"/>
      <c r="R38" s="1287"/>
      <c r="S38" s="1287"/>
      <c r="T38" s="1287"/>
      <c r="U38" s="1287"/>
      <c r="V38" s="1287"/>
      <c r="W38" s="1287"/>
      <c r="X38" s="1287"/>
      <c r="Y38" s="1287"/>
      <c r="Z38" s="1287"/>
      <c r="AA38" s="1287"/>
      <c r="AB38" s="1293"/>
      <c r="AC38" s="811"/>
      <c r="AD38" s="822" t="s">
        <v>1261</v>
      </c>
      <c r="AE38" s="822"/>
      <c r="AF38" s="800" t="s">
        <v>117</v>
      </c>
      <c r="AG38" s="801"/>
      <c r="AH38" s="802" t="str">
        <f t="shared" si="0"/>
        <v xml:space="preserve"> </v>
      </c>
      <c r="AI38" s="821"/>
      <c r="AJ38" s="821"/>
      <c r="AK38" s="821" t="s">
        <v>1450</v>
      </c>
      <c r="AL38" s="821"/>
      <c r="AM38" s="821"/>
      <c r="AN38" s="804">
        <f t="shared" si="1"/>
        <v>0</v>
      </c>
      <c r="AO38" s="804">
        <f t="shared" si="2"/>
        <v>1</v>
      </c>
      <c r="AP38" s="804">
        <f t="shared" si="3"/>
        <v>0</v>
      </c>
      <c r="AQ38" s="878"/>
      <c r="AR38" s="879"/>
      <c r="AS38" s="880"/>
      <c r="AT38" s="881"/>
      <c r="AU38" s="882"/>
      <c r="AV38" s="803"/>
      <c r="AW38" s="803"/>
      <c r="AX38" s="803"/>
      <c r="AY38" s="83"/>
      <c r="AZ38" s="83"/>
      <c r="BA38" s="83"/>
      <c r="BB38" s="83"/>
      <c r="BC38" s="83"/>
      <c r="BD38" s="83"/>
    </row>
    <row r="39" spans="1:56" ht="18" customHeight="1">
      <c r="A39" s="83"/>
      <c r="B39" s="828"/>
      <c r="C39" s="810"/>
      <c r="D39" s="1289"/>
      <c r="E39" s="1289"/>
      <c r="F39" s="1289"/>
      <c r="G39" s="1289"/>
      <c r="H39" s="1289"/>
      <c r="I39" s="1289"/>
      <c r="J39" s="1289"/>
      <c r="K39" s="1289"/>
      <c r="L39" s="797"/>
      <c r="M39" s="811" t="s">
        <v>514</v>
      </c>
      <c r="N39" s="1542" t="s">
        <v>349</v>
      </c>
      <c r="O39" s="1287"/>
      <c r="P39" s="1287"/>
      <c r="Q39" s="1287"/>
      <c r="R39" s="1287"/>
      <c r="S39" s="1287"/>
      <c r="T39" s="1287"/>
      <c r="U39" s="1287"/>
      <c r="V39" s="1287"/>
      <c r="W39" s="1287"/>
      <c r="X39" s="1287"/>
      <c r="Y39" s="1287"/>
      <c r="Z39" s="1287"/>
      <c r="AA39" s="1287"/>
      <c r="AB39" s="1293"/>
      <c r="AC39" s="811"/>
      <c r="AD39" s="822" t="s">
        <v>1261</v>
      </c>
      <c r="AE39" s="822"/>
      <c r="AF39" s="800" t="s">
        <v>117</v>
      </c>
      <c r="AG39" s="801"/>
      <c r="AH39" s="802" t="str">
        <f t="shared" si="0"/>
        <v xml:space="preserve"> </v>
      </c>
      <c r="AI39" s="821"/>
      <c r="AJ39" s="821"/>
      <c r="AK39" s="821" t="s">
        <v>1452</v>
      </c>
      <c r="AL39" s="821"/>
      <c r="AM39" s="821"/>
      <c r="AN39" s="804">
        <f t="shared" si="1"/>
        <v>0</v>
      </c>
      <c r="AO39" s="804">
        <f t="shared" si="2"/>
        <v>1</v>
      </c>
      <c r="AP39" s="804">
        <f t="shared" si="3"/>
        <v>0</v>
      </c>
      <c r="AQ39" s="878"/>
      <c r="AR39" s="879"/>
      <c r="AS39" s="880"/>
      <c r="AT39" s="881"/>
      <c r="AU39" s="882"/>
      <c r="AV39" s="803"/>
      <c r="AW39" s="803"/>
      <c r="AX39" s="803"/>
      <c r="AY39" s="83"/>
      <c r="AZ39" s="83"/>
      <c r="BA39" s="83"/>
      <c r="BB39" s="83"/>
      <c r="BC39" s="83"/>
      <c r="BD39" s="83"/>
    </row>
    <row r="40" spans="1:56" ht="18" customHeight="1">
      <c r="A40" s="83"/>
      <c r="B40" s="828"/>
      <c r="C40" s="810"/>
      <c r="D40" s="1289"/>
      <c r="E40" s="1289"/>
      <c r="F40" s="1289"/>
      <c r="G40" s="1289"/>
      <c r="H40" s="1289"/>
      <c r="I40" s="1289"/>
      <c r="J40" s="1289"/>
      <c r="K40" s="1289"/>
      <c r="L40" s="797"/>
      <c r="M40" s="811" t="s">
        <v>629</v>
      </c>
      <c r="N40" s="1549" t="s">
        <v>1481</v>
      </c>
      <c r="O40" s="1287"/>
      <c r="P40" s="1287"/>
      <c r="Q40" s="1287"/>
      <c r="R40" s="1287"/>
      <c r="S40" s="1287"/>
      <c r="T40" s="1287"/>
      <c r="U40" s="1287"/>
      <c r="V40" s="1287"/>
      <c r="W40" s="1287"/>
      <c r="X40" s="1287"/>
      <c r="Y40" s="1287"/>
      <c r="Z40" s="1287"/>
      <c r="AA40" s="1287"/>
      <c r="AB40" s="1293"/>
      <c r="AC40" s="811"/>
      <c r="AD40" s="822"/>
      <c r="AE40" s="822"/>
      <c r="AF40" s="800" t="s">
        <v>117</v>
      </c>
      <c r="AG40" s="801"/>
      <c r="AH40" s="802" t="str">
        <f t="shared" si="0"/>
        <v xml:space="preserve"> </v>
      </c>
      <c r="AI40" s="821"/>
      <c r="AJ40" s="821"/>
      <c r="AK40" s="821" t="s">
        <v>1450</v>
      </c>
      <c r="AL40" s="821"/>
      <c r="AM40" s="821"/>
      <c r="AN40" s="804">
        <f t="shared" si="1"/>
        <v>0</v>
      </c>
      <c r="AO40" s="804">
        <f t="shared" si="2"/>
        <v>1</v>
      </c>
      <c r="AP40" s="804">
        <f t="shared" si="3"/>
        <v>0</v>
      </c>
      <c r="AQ40" s="878"/>
      <c r="AR40" s="879"/>
      <c r="AS40" s="880"/>
      <c r="AT40" s="881"/>
      <c r="AU40" s="882"/>
      <c r="AV40" s="803"/>
      <c r="AW40" s="803"/>
      <c r="AX40" s="803"/>
      <c r="AY40" s="83"/>
      <c r="AZ40" s="83"/>
      <c r="BA40" s="83"/>
      <c r="BB40" s="83"/>
      <c r="BC40" s="83"/>
      <c r="BD40" s="83"/>
    </row>
    <row r="41" spans="1:56" ht="18" customHeight="1">
      <c r="A41" s="83"/>
      <c r="B41" s="828"/>
      <c r="C41" s="810"/>
      <c r="D41" s="1289"/>
      <c r="E41" s="1289"/>
      <c r="F41" s="1289"/>
      <c r="G41" s="1289"/>
      <c r="H41" s="1289"/>
      <c r="I41" s="1289"/>
      <c r="J41" s="1289"/>
      <c r="K41" s="1289"/>
      <c r="L41" s="797"/>
      <c r="M41" s="883"/>
      <c r="N41" s="1542"/>
      <c r="O41" s="1287"/>
      <c r="P41" s="1287"/>
      <c r="Q41" s="1287"/>
      <c r="R41" s="1287"/>
      <c r="S41" s="1287"/>
      <c r="T41" s="1287"/>
      <c r="U41" s="1287"/>
      <c r="V41" s="1287"/>
      <c r="W41" s="1287"/>
      <c r="X41" s="1287"/>
      <c r="Y41" s="1287"/>
      <c r="Z41" s="1287"/>
      <c r="AA41" s="1287"/>
      <c r="AB41" s="1293"/>
      <c r="AC41" s="811"/>
      <c r="AD41" s="822"/>
      <c r="AE41" s="822"/>
      <c r="AF41" s="800" t="s">
        <v>117</v>
      </c>
      <c r="AG41" s="801"/>
      <c r="AH41" s="802" t="str">
        <f t="shared" si="0"/>
        <v xml:space="preserve"> </v>
      </c>
      <c r="AI41" s="821"/>
      <c r="AJ41" s="821"/>
      <c r="AK41" s="821"/>
      <c r="AL41" s="821"/>
      <c r="AM41" s="821"/>
      <c r="AN41" s="804">
        <f t="shared" si="1"/>
        <v>0</v>
      </c>
      <c r="AO41" s="804">
        <f t="shared" si="2"/>
        <v>0</v>
      </c>
      <c r="AP41" s="804">
        <f t="shared" si="3"/>
        <v>0</v>
      </c>
      <c r="AQ41" s="878"/>
      <c r="AR41" s="879"/>
      <c r="AS41" s="880"/>
      <c r="AT41" s="881"/>
      <c r="AU41" s="882"/>
      <c r="AV41" s="803"/>
      <c r="AW41" s="803"/>
      <c r="AX41" s="803"/>
      <c r="AY41" s="83"/>
      <c r="AZ41" s="83"/>
      <c r="BA41" s="83"/>
      <c r="BB41" s="83"/>
      <c r="BC41" s="83"/>
      <c r="BD41" s="83"/>
    </row>
    <row r="42" spans="1:56" ht="18" hidden="1" customHeight="1">
      <c r="A42" s="83"/>
      <c r="B42" s="828"/>
      <c r="C42" s="829"/>
      <c r="D42" s="1393"/>
      <c r="E42" s="1393"/>
      <c r="F42" s="1393"/>
      <c r="G42" s="1393"/>
      <c r="H42" s="1393"/>
      <c r="I42" s="1393"/>
      <c r="J42" s="1393"/>
      <c r="K42" s="1393"/>
      <c r="L42" s="840"/>
      <c r="M42" s="884"/>
      <c r="N42" s="1571"/>
      <c r="O42" s="1383"/>
      <c r="P42" s="1383"/>
      <c r="Q42" s="1383"/>
      <c r="R42" s="1383"/>
      <c r="S42" s="1383"/>
      <c r="T42" s="1383"/>
      <c r="U42" s="1383"/>
      <c r="V42" s="1383"/>
      <c r="W42" s="1383"/>
      <c r="X42" s="1383"/>
      <c r="Y42" s="1383"/>
      <c r="Z42" s="1383"/>
      <c r="AA42" s="1383"/>
      <c r="AB42" s="1384"/>
      <c r="AC42" s="833"/>
      <c r="AD42" s="846" t="s">
        <v>1261</v>
      </c>
      <c r="AE42" s="846"/>
      <c r="AF42" s="800" t="s">
        <v>117</v>
      </c>
      <c r="AG42" s="801"/>
      <c r="AH42" s="802" t="str">
        <f t="shared" si="0"/>
        <v xml:space="preserve"> </v>
      </c>
      <c r="AI42" s="821"/>
      <c r="AJ42" s="821"/>
      <c r="AK42" s="821"/>
      <c r="AL42" s="821"/>
      <c r="AM42" s="821"/>
      <c r="AN42" s="804">
        <f t="shared" si="1"/>
        <v>0</v>
      </c>
      <c r="AO42" s="804">
        <f t="shared" si="2"/>
        <v>0</v>
      </c>
      <c r="AP42" s="804">
        <f t="shared" si="3"/>
        <v>0</v>
      </c>
      <c r="AQ42" s="885"/>
      <c r="AR42" s="886">
        <f>COUNTA(N37:AB42)</f>
        <v>4</v>
      </c>
      <c r="AS42" s="887">
        <f>SUM(AP37:AP42)</f>
        <v>0</v>
      </c>
      <c r="AT42" s="888">
        <f>AS42/(AR42*4)*(100)</f>
        <v>0</v>
      </c>
      <c r="AU42" s="816">
        <f>IF(AT42&gt;=75,2,IF(AT42&gt;40,1,0))</f>
        <v>0</v>
      </c>
      <c r="AV42" s="803"/>
      <c r="AW42" s="803"/>
      <c r="AX42" s="803"/>
      <c r="AY42" s="83"/>
      <c r="AZ42" s="83"/>
      <c r="BA42" s="83"/>
      <c r="BB42" s="83"/>
      <c r="BC42" s="83"/>
      <c r="BD42" s="83"/>
    </row>
    <row r="43" spans="1:56" ht="18" customHeight="1">
      <c r="A43" s="83"/>
      <c r="B43" s="828"/>
      <c r="C43" s="889" t="s">
        <v>632</v>
      </c>
      <c r="D43" s="1561" t="s">
        <v>1482</v>
      </c>
      <c r="E43" s="1358"/>
      <c r="F43" s="1358"/>
      <c r="G43" s="1358"/>
      <c r="H43" s="1358"/>
      <c r="I43" s="1358"/>
      <c r="J43" s="1358"/>
      <c r="K43" s="1358"/>
      <c r="L43" s="871"/>
      <c r="M43" s="851" t="s">
        <v>50</v>
      </c>
      <c r="N43" s="890" t="s">
        <v>302</v>
      </c>
      <c r="O43" s="891"/>
      <c r="P43" s="891"/>
      <c r="Q43" s="891"/>
      <c r="R43" s="891"/>
      <c r="S43" s="891"/>
      <c r="T43" s="891"/>
      <c r="U43" s="891"/>
      <c r="V43" s="891"/>
      <c r="W43" s="891"/>
      <c r="X43" s="891"/>
      <c r="Y43" s="891"/>
      <c r="Z43" s="891"/>
      <c r="AA43" s="891"/>
      <c r="AB43" s="891"/>
      <c r="AC43" s="853" t="s">
        <v>1261</v>
      </c>
      <c r="AD43" s="851"/>
      <c r="AE43" s="851"/>
      <c r="AF43" s="800" t="s">
        <v>117</v>
      </c>
      <c r="AG43" s="801"/>
      <c r="AH43" s="802" t="str">
        <f t="shared" si="0"/>
        <v xml:space="preserve"> </v>
      </c>
      <c r="AI43" s="803"/>
      <c r="AJ43" s="803"/>
      <c r="AK43" s="803"/>
      <c r="AL43" s="803"/>
      <c r="AM43" s="803"/>
      <c r="AN43" s="804">
        <f t="shared" si="1"/>
        <v>0</v>
      </c>
      <c r="AO43" s="804">
        <f t="shared" si="2"/>
        <v>1</v>
      </c>
      <c r="AP43" s="804">
        <f t="shared" si="3"/>
        <v>0</v>
      </c>
      <c r="AQ43" s="855"/>
      <c r="AR43" s="856"/>
      <c r="AS43" s="807"/>
      <c r="AT43" s="838"/>
      <c r="AU43" s="808"/>
      <c r="AV43" s="803"/>
      <c r="AW43" s="803"/>
      <c r="AX43" s="803"/>
      <c r="AY43" s="83"/>
      <c r="AZ43" s="83"/>
      <c r="BA43" s="83"/>
      <c r="BB43" s="83"/>
      <c r="BC43" s="83"/>
      <c r="BD43" s="83"/>
    </row>
    <row r="44" spans="1:56" ht="18" customHeight="1">
      <c r="A44" s="83"/>
      <c r="B44" s="828"/>
      <c r="C44" s="892"/>
      <c r="D44" s="1289"/>
      <c r="E44" s="1289"/>
      <c r="F44" s="1289"/>
      <c r="G44" s="1289"/>
      <c r="H44" s="1289"/>
      <c r="I44" s="1289"/>
      <c r="J44" s="1289"/>
      <c r="K44" s="1289"/>
      <c r="L44" s="797"/>
      <c r="M44" s="811" t="s">
        <v>52</v>
      </c>
      <c r="N44" s="893" t="s">
        <v>350</v>
      </c>
      <c r="O44" s="894"/>
      <c r="P44" s="839"/>
      <c r="Q44" s="839"/>
      <c r="R44" s="839"/>
      <c r="S44" s="839"/>
      <c r="T44" s="839"/>
      <c r="U44" s="839"/>
      <c r="V44" s="839"/>
      <c r="W44" s="839"/>
      <c r="X44" s="839"/>
      <c r="Y44" s="839"/>
      <c r="Z44" s="839"/>
      <c r="AA44" s="839"/>
      <c r="AB44" s="839"/>
      <c r="AC44" s="811"/>
      <c r="AD44" s="822" t="s">
        <v>1261</v>
      </c>
      <c r="AE44" s="822"/>
      <c r="AF44" s="800" t="s">
        <v>117</v>
      </c>
      <c r="AG44" s="801"/>
      <c r="AH44" s="802" t="str">
        <f t="shared" si="0"/>
        <v xml:space="preserve"> </v>
      </c>
      <c r="AI44" s="803"/>
      <c r="AJ44" s="803"/>
      <c r="AK44" s="803"/>
      <c r="AL44" s="803"/>
      <c r="AM44" s="803"/>
      <c r="AN44" s="804">
        <f t="shared" si="1"/>
        <v>0</v>
      </c>
      <c r="AO44" s="804">
        <f t="shared" si="2"/>
        <v>1</v>
      </c>
      <c r="AP44" s="804">
        <f t="shared" si="3"/>
        <v>0</v>
      </c>
      <c r="AQ44" s="858"/>
      <c r="AR44" s="859"/>
      <c r="AS44" s="815"/>
      <c r="AT44" s="827"/>
      <c r="AU44" s="816"/>
      <c r="AV44" s="803"/>
      <c r="AW44" s="803"/>
      <c r="AX44" s="803"/>
      <c r="AY44" s="83"/>
      <c r="AZ44" s="83"/>
      <c r="BA44" s="83"/>
      <c r="BB44" s="83"/>
      <c r="BC44" s="83"/>
      <c r="BD44" s="83"/>
    </row>
    <row r="45" spans="1:56" ht="18" customHeight="1">
      <c r="A45" s="83"/>
      <c r="B45" s="828"/>
      <c r="C45" s="892"/>
      <c r="D45" s="1289"/>
      <c r="E45" s="1289"/>
      <c r="F45" s="1289"/>
      <c r="G45" s="1289"/>
      <c r="H45" s="1289"/>
      <c r="I45" s="1289"/>
      <c r="J45" s="1289"/>
      <c r="K45" s="1289"/>
      <c r="L45" s="797"/>
      <c r="M45" s="895" t="s">
        <v>514</v>
      </c>
      <c r="N45" s="1576" t="s">
        <v>351</v>
      </c>
      <c r="O45" s="1287"/>
      <c r="P45" s="1287"/>
      <c r="Q45" s="1287"/>
      <c r="R45" s="1287"/>
      <c r="S45" s="1287"/>
      <c r="T45" s="1287"/>
      <c r="U45" s="1287"/>
      <c r="V45" s="1287"/>
      <c r="W45" s="1287"/>
      <c r="X45" s="1287"/>
      <c r="Y45" s="1287"/>
      <c r="Z45" s="1287"/>
      <c r="AA45" s="1287"/>
      <c r="AB45" s="1287"/>
      <c r="AC45" s="895"/>
      <c r="AD45" s="896" t="s">
        <v>1261</v>
      </c>
      <c r="AE45" s="896"/>
      <c r="AF45" s="800" t="s">
        <v>117</v>
      </c>
      <c r="AG45" s="801"/>
      <c r="AH45" s="802" t="str">
        <f t="shared" si="0"/>
        <v xml:space="preserve"> </v>
      </c>
      <c r="AI45" s="803"/>
      <c r="AJ45" s="803"/>
      <c r="AK45" s="803"/>
      <c r="AL45" s="803"/>
      <c r="AM45" s="803"/>
      <c r="AN45" s="804">
        <f t="shared" si="1"/>
        <v>0</v>
      </c>
      <c r="AO45" s="804">
        <f t="shared" si="2"/>
        <v>1</v>
      </c>
      <c r="AP45" s="804">
        <f t="shared" si="3"/>
        <v>0</v>
      </c>
      <c r="AQ45" s="858"/>
      <c r="AR45" s="859"/>
      <c r="AS45" s="815"/>
      <c r="AT45" s="827"/>
      <c r="AU45" s="816"/>
      <c r="AV45" s="803"/>
      <c r="AW45" s="803"/>
      <c r="AX45" s="803"/>
      <c r="AY45" s="83"/>
      <c r="AZ45" s="83"/>
      <c r="BA45" s="83"/>
      <c r="BB45" s="83"/>
      <c r="BC45" s="83"/>
      <c r="BD45" s="83"/>
    </row>
    <row r="46" spans="1:56" ht="18" customHeight="1">
      <c r="A46" s="83"/>
      <c r="B46" s="828"/>
      <c r="C46" s="892"/>
      <c r="D46" s="1289"/>
      <c r="E46" s="1289"/>
      <c r="F46" s="1289"/>
      <c r="G46" s="1289"/>
      <c r="H46" s="1289"/>
      <c r="I46" s="1289"/>
      <c r="J46" s="1289"/>
      <c r="K46" s="1289"/>
      <c r="L46" s="797"/>
      <c r="M46" s="897" t="s">
        <v>629</v>
      </c>
      <c r="N46" s="1586" t="s">
        <v>352</v>
      </c>
      <c r="O46" s="1289"/>
      <c r="P46" s="1289"/>
      <c r="Q46" s="1289"/>
      <c r="R46" s="1289"/>
      <c r="S46" s="1289"/>
      <c r="T46" s="1289"/>
      <c r="U46" s="1289"/>
      <c r="V46" s="1289"/>
      <c r="W46" s="1289"/>
      <c r="X46" s="1289"/>
      <c r="Y46" s="1289"/>
      <c r="Z46" s="1289"/>
      <c r="AA46" s="1289"/>
      <c r="AB46" s="1289"/>
      <c r="AC46" s="895"/>
      <c r="AD46" s="896"/>
      <c r="AE46" s="896"/>
      <c r="AF46" s="800" t="s">
        <v>117</v>
      </c>
      <c r="AG46" s="801"/>
      <c r="AH46" s="802" t="str">
        <f t="shared" si="0"/>
        <v xml:space="preserve"> </v>
      </c>
      <c r="AI46" s="803"/>
      <c r="AJ46" s="803"/>
      <c r="AK46" s="803"/>
      <c r="AL46" s="803"/>
      <c r="AM46" s="803"/>
      <c r="AN46" s="804">
        <f t="shared" si="1"/>
        <v>0</v>
      </c>
      <c r="AO46" s="804">
        <f t="shared" si="2"/>
        <v>1</v>
      </c>
      <c r="AP46" s="804">
        <f t="shared" si="3"/>
        <v>0</v>
      </c>
      <c r="AQ46" s="858"/>
      <c r="AR46" s="859"/>
      <c r="AS46" s="815"/>
      <c r="AT46" s="827"/>
      <c r="AU46" s="816"/>
      <c r="AV46" s="803"/>
      <c r="AW46" s="803"/>
      <c r="AX46" s="803"/>
      <c r="AY46" s="83"/>
      <c r="AZ46" s="83"/>
      <c r="BA46" s="83"/>
      <c r="BB46" s="83"/>
      <c r="BC46" s="83"/>
      <c r="BD46" s="83"/>
    </row>
    <row r="47" spans="1:56" ht="18" customHeight="1">
      <c r="A47" s="83"/>
      <c r="B47" s="828"/>
      <c r="C47" s="892"/>
      <c r="D47" s="1289"/>
      <c r="E47" s="1289"/>
      <c r="F47" s="1289"/>
      <c r="G47" s="1289"/>
      <c r="H47" s="1289"/>
      <c r="I47" s="1289"/>
      <c r="J47" s="1289"/>
      <c r="K47" s="1289"/>
      <c r="L47" s="797"/>
      <c r="M47" s="895"/>
      <c r="N47" s="1556"/>
      <c r="O47" s="1287"/>
      <c r="P47" s="1287"/>
      <c r="Q47" s="1287"/>
      <c r="R47" s="1287"/>
      <c r="S47" s="1287"/>
      <c r="T47" s="1287"/>
      <c r="U47" s="1287"/>
      <c r="V47" s="1287"/>
      <c r="W47" s="1287"/>
      <c r="X47" s="1287"/>
      <c r="Y47" s="1287"/>
      <c r="Z47" s="1287"/>
      <c r="AA47" s="1287"/>
      <c r="AB47" s="1293"/>
      <c r="AC47" s="895"/>
      <c r="AD47" s="896"/>
      <c r="AE47" s="896"/>
      <c r="AF47" s="800" t="s">
        <v>117</v>
      </c>
      <c r="AG47" s="801"/>
      <c r="AH47" s="802" t="str">
        <f t="shared" si="0"/>
        <v xml:space="preserve"> </v>
      </c>
      <c r="AI47" s="803"/>
      <c r="AJ47" s="803"/>
      <c r="AK47" s="803"/>
      <c r="AL47" s="803"/>
      <c r="AM47" s="803"/>
      <c r="AN47" s="804">
        <f t="shared" si="1"/>
        <v>0</v>
      </c>
      <c r="AO47" s="804">
        <f t="shared" si="2"/>
        <v>0</v>
      </c>
      <c r="AP47" s="804">
        <f t="shared" si="3"/>
        <v>0</v>
      </c>
      <c r="AQ47" s="858"/>
      <c r="AR47" s="859"/>
      <c r="AS47" s="815"/>
      <c r="AT47" s="827"/>
      <c r="AU47" s="816"/>
      <c r="AV47" s="803"/>
      <c r="AW47" s="803"/>
      <c r="AX47" s="803"/>
      <c r="AY47" s="83"/>
      <c r="AZ47" s="83"/>
      <c r="BA47" s="83"/>
      <c r="BB47" s="83"/>
      <c r="BC47" s="83"/>
      <c r="BD47" s="83"/>
    </row>
    <row r="48" spans="1:56" ht="18" hidden="1" customHeight="1">
      <c r="A48" s="83"/>
      <c r="B48" s="828"/>
      <c r="C48" s="892"/>
      <c r="D48" s="1289"/>
      <c r="E48" s="1289"/>
      <c r="F48" s="1289"/>
      <c r="G48" s="1289"/>
      <c r="H48" s="1289"/>
      <c r="I48" s="1289"/>
      <c r="J48" s="1289"/>
      <c r="K48" s="1289"/>
      <c r="L48" s="797"/>
      <c r="M48" s="898"/>
      <c r="N48" s="1586"/>
      <c r="O48" s="1289"/>
      <c r="P48" s="1289"/>
      <c r="Q48" s="1289"/>
      <c r="R48" s="1289"/>
      <c r="S48" s="1289"/>
      <c r="T48" s="1289"/>
      <c r="U48" s="1289"/>
      <c r="V48" s="1289"/>
      <c r="W48" s="1289"/>
      <c r="X48" s="1289"/>
      <c r="Y48" s="1289"/>
      <c r="Z48" s="1289"/>
      <c r="AA48" s="1289"/>
      <c r="AB48" s="1289"/>
      <c r="AC48" s="899"/>
      <c r="AD48" s="900"/>
      <c r="AE48" s="900"/>
      <c r="AF48" s="800" t="s">
        <v>117</v>
      </c>
      <c r="AG48" s="801"/>
      <c r="AH48" s="802" t="str">
        <f t="shared" si="0"/>
        <v xml:space="preserve"> </v>
      </c>
      <c r="AI48" s="803"/>
      <c r="AJ48" s="803"/>
      <c r="AK48" s="803"/>
      <c r="AL48" s="803"/>
      <c r="AM48" s="803"/>
      <c r="AN48" s="804">
        <f t="shared" si="1"/>
        <v>0</v>
      </c>
      <c r="AO48" s="804">
        <f t="shared" si="2"/>
        <v>0</v>
      </c>
      <c r="AP48" s="804">
        <f t="shared" si="3"/>
        <v>0</v>
      </c>
      <c r="AQ48" s="862"/>
      <c r="AR48" s="863">
        <f>COUNTA(N43:AB48)</f>
        <v>4</v>
      </c>
      <c r="AS48" s="864">
        <f>SUM(AP43:AP48)</f>
        <v>0</v>
      </c>
      <c r="AT48" s="865">
        <f>AS48/(AR48*4)*(100)</f>
        <v>0</v>
      </c>
      <c r="AU48" s="816">
        <f>IF(AT48&gt;=75,2,IF(AT48&gt;40,1,0))</f>
        <v>0</v>
      </c>
      <c r="AV48" s="803"/>
      <c r="AW48" s="803"/>
      <c r="AX48" s="803"/>
      <c r="AY48" s="83"/>
      <c r="AZ48" s="83"/>
      <c r="BA48" s="83"/>
      <c r="BB48" s="83"/>
      <c r="BC48" s="83"/>
      <c r="BD48" s="83"/>
    </row>
    <row r="49" spans="1:56" ht="21.75" customHeight="1">
      <c r="A49" s="83"/>
      <c r="B49" s="901" t="s">
        <v>52</v>
      </c>
      <c r="C49" s="1588" t="s">
        <v>579</v>
      </c>
      <c r="D49" s="1347"/>
      <c r="E49" s="1347"/>
      <c r="F49" s="1347"/>
      <c r="G49" s="1347"/>
      <c r="H49" s="1347"/>
      <c r="I49" s="1347"/>
      <c r="J49" s="1347"/>
      <c r="K49" s="1347"/>
      <c r="L49" s="1347"/>
      <c r="M49" s="1347"/>
      <c r="N49" s="1347"/>
      <c r="O49" s="1347"/>
      <c r="P49" s="1347"/>
      <c r="Q49" s="1347"/>
      <c r="R49" s="1347"/>
      <c r="S49" s="1347"/>
      <c r="T49" s="1347"/>
      <c r="U49" s="1347"/>
      <c r="V49" s="1347"/>
      <c r="W49" s="1347"/>
      <c r="X49" s="1347"/>
      <c r="Y49" s="1347"/>
      <c r="Z49" s="1347"/>
      <c r="AA49" s="1347"/>
      <c r="AB49" s="1347"/>
      <c r="AC49" s="902"/>
      <c r="AD49" s="902"/>
      <c r="AE49" s="902"/>
      <c r="AF49" s="800" t="s">
        <v>117</v>
      </c>
      <c r="AG49" s="801"/>
      <c r="AH49" s="802" t="str">
        <f t="shared" si="0"/>
        <v xml:space="preserve"> </v>
      </c>
      <c r="AI49" s="803"/>
      <c r="AJ49" s="803"/>
      <c r="AK49" s="803"/>
      <c r="AL49" s="803"/>
      <c r="AM49" s="803"/>
      <c r="AN49" s="804">
        <f t="shared" si="1"/>
        <v>0</v>
      </c>
      <c r="AO49" s="804">
        <f t="shared" si="2"/>
        <v>0</v>
      </c>
      <c r="AP49" s="804">
        <f t="shared" si="3"/>
        <v>0</v>
      </c>
      <c r="AQ49" s="805"/>
      <c r="AR49" s="903"/>
      <c r="AS49" s="904"/>
      <c r="AT49" s="905"/>
      <c r="AU49" s="904"/>
      <c r="AV49" s="803"/>
      <c r="AW49" s="803"/>
      <c r="AX49" s="803"/>
      <c r="AY49" s="83" t="s">
        <v>1480</v>
      </c>
      <c r="AZ49" s="83"/>
      <c r="BA49" s="83"/>
      <c r="BB49" s="83"/>
      <c r="BC49" s="83"/>
      <c r="BD49" s="83"/>
    </row>
    <row r="50" spans="1:56" ht="18" customHeight="1">
      <c r="A50" s="83"/>
      <c r="B50" s="828"/>
      <c r="C50" s="906" t="s">
        <v>50</v>
      </c>
      <c r="D50" s="1557" t="s">
        <v>581</v>
      </c>
      <c r="E50" s="1358"/>
      <c r="F50" s="1358"/>
      <c r="G50" s="1358"/>
      <c r="H50" s="1358"/>
      <c r="I50" s="1358"/>
      <c r="J50" s="1358"/>
      <c r="K50" s="1435"/>
      <c r="L50" s="850"/>
      <c r="M50" s="851" t="s">
        <v>50</v>
      </c>
      <c r="N50" s="1544" t="s">
        <v>291</v>
      </c>
      <c r="O50" s="1395"/>
      <c r="P50" s="1395"/>
      <c r="Q50" s="1395"/>
      <c r="R50" s="1395"/>
      <c r="S50" s="1395"/>
      <c r="T50" s="1395"/>
      <c r="U50" s="1395"/>
      <c r="V50" s="1395"/>
      <c r="W50" s="1395"/>
      <c r="X50" s="1395"/>
      <c r="Y50" s="1395"/>
      <c r="Z50" s="1395"/>
      <c r="AA50" s="1395"/>
      <c r="AB50" s="1469"/>
      <c r="AC50" s="907" t="s">
        <v>1261</v>
      </c>
      <c r="AD50" s="908"/>
      <c r="AE50" s="908"/>
      <c r="AF50" s="800" t="s">
        <v>117</v>
      </c>
      <c r="AG50" s="801"/>
      <c r="AH50" s="802" t="str">
        <f t="shared" si="0"/>
        <v xml:space="preserve"> </v>
      </c>
      <c r="AI50" s="803"/>
      <c r="AJ50" s="803"/>
      <c r="AK50" s="803"/>
      <c r="AL50" s="803"/>
      <c r="AM50" s="803"/>
      <c r="AN50" s="804">
        <f t="shared" si="1"/>
        <v>0</v>
      </c>
      <c r="AO50" s="804">
        <f t="shared" si="2"/>
        <v>1</v>
      </c>
      <c r="AP50" s="804">
        <f t="shared" si="3"/>
        <v>0</v>
      </c>
      <c r="AQ50" s="855"/>
      <c r="AR50" s="856"/>
      <c r="AS50" s="807"/>
      <c r="AT50" s="838"/>
      <c r="AU50" s="808"/>
      <c r="AV50" s="803"/>
      <c r="AW50" s="803"/>
      <c r="AX50" s="803"/>
      <c r="AY50" s="83"/>
      <c r="AZ50" s="83"/>
      <c r="BA50" s="83"/>
      <c r="BB50" s="83"/>
      <c r="BC50" s="83"/>
      <c r="BD50" s="83"/>
    </row>
    <row r="51" spans="1:56" ht="18" customHeight="1">
      <c r="A51" s="83"/>
      <c r="B51" s="828"/>
      <c r="C51" s="909"/>
      <c r="D51" s="1425"/>
      <c r="E51" s="1289"/>
      <c r="F51" s="1289"/>
      <c r="G51" s="1289"/>
      <c r="H51" s="1289"/>
      <c r="I51" s="1289"/>
      <c r="J51" s="1289"/>
      <c r="K51" s="1385"/>
      <c r="L51" s="836"/>
      <c r="M51" s="811" t="s">
        <v>52</v>
      </c>
      <c r="N51" s="1542" t="s">
        <v>292</v>
      </c>
      <c r="O51" s="1287"/>
      <c r="P51" s="1287"/>
      <c r="Q51" s="1287"/>
      <c r="R51" s="1287"/>
      <c r="S51" s="1287"/>
      <c r="T51" s="1287"/>
      <c r="U51" s="1287"/>
      <c r="V51" s="1287"/>
      <c r="W51" s="1287"/>
      <c r="X51" s="1287"/>
      <c r="Y51" s="1287"/>
      <c r="Z51" s="1287"/>
      <c r="AA51" s="1287"/>
      <c r="AB51" s="1293"/>
      <c r="AC51" s="896" t="s">
        <v>1261</v>
      </c>
      <c r="AD51" s="910"/>
      <c r="AE51" s="910"/>
      <c r="AF51" s="800" t="s">
        <v>117</v>
      </c>
      <c r="AG51" s="801"/>
      <c r="AH51" s="802" t="str">
        <f t="shared" si="0"/>
        <v xml:space="preserve"> </v>
      </c>
      <c r="AI51" s="803"/>
      <c r="AJ51" s="803"/>
      <c r="AK51" s="803"/>
      <c r="AL51" s="803"/>
      <c r="AM51" s="803"/>
      <c r="AN51" s="804">
        <f t="shared" si="1"/>
        <v>0</v>
      </c>
      <c r="AO51" s="804">
        <f t="shared" si="2"/>
        <v>1</v>
      </c>
      <c r="AP51" s="804">
        <f t="shared" si="3"/>
        <v>0</v>
      </c>
      <c r="AQ51" s="858"/>
      <c r="AR51" s="859"/>
      <c r="AS51" s="815"/>
      <c r="AT51" s="827"/>
      <c r="AU51" s="816"/>
      <c r="AV51" s="803"/>
      <c r="AW51" s="803"/>
      <c r="AX51" s="803"/>
      <c r="AY51" s="83"/>
      <c r="AZ51" s="83"/>
      <c r="BA51" s="83"/>
      <c r="BB51" s="83"/>
      <c r="BC51" s="83"/>
      <c r="BD51" s="83"/>
    </row>
    <row r="52" spans="1:56" ht="18" customHeight="1">
      <c r="A52" s="83"/>
      <c r="B52" s="828"/>
      <c r="C52" s="909"/>
      <c r="D52" s="1425"/>
      <c r="E52" s="1289"/>
      <c r="F52" s="1289"/>
      <c r="G52" s="1289"/>
      <c r="H52" s="1289"/>
      <c r="I52" s="1289"/>
      <c r="J52" s="1289"/>
      <c r="K52" s="1385"/>
      <c r="L52" s="836"/>
      <c r="M52" s="811" t="s">
        <v>514</v>
      </c>
      <c r="N52" s="1542" t="s">
        <v>293</v>
      </c>
      <c r="O52" s="1287"/>
      <c r="P52" s="1287"/>
      <c r="Q52" s="1287"/>
      <c r="R52" s="1287"/>
      <c r="S52" s="1287"/>
      <c r="T52" s="1287"/>
      <c r="U52" s="1287"/>
      <c r="V52" s="1287"/>
      <c r="W52" s="1287"/>
      <c r="X52" s="1287"/>
      <c r="Y52" s="1287"/>
      <c r="Z52" s="1287"/>
      <c r="AA52" s="1287"/>
      <c r="AB52" s="1293"/>
      <c r="AC52" s="896" t="s">
        <v>1261</v>
      </c>
      <c r="AD52" s="910"/>
      <c r="AE52" s="910"/>
      <c r="AF52" s="800" t="s">
        <v>117</v>
      </c>
      <c r="AG52" s="801"/>
      <c r="AH52" s="802" t="str">
        <f t="shared" si="0"/>
        <v xml:space="preserve"> </v>
      </c>
      <c r="AI52" s="803"/>
      <c r="AJ52" s="803"/>
      <c r="AK52" s="803"/>
      <c r="AL52" s="803"/>
      <c r="AM52" s="803"/>
      <c r="AN52" s="804">
        <f t="shared" si="1"/>
        <v>0</v>
      </c>
      <c r="AO52" s="804">
        <f t="shared" si="2"/>
        <v>1</v>
      </c>
      <c r="AP52" s="804">
        <f t="shared" si="3"/>
        <v>0</v>
      </c>
      <c r="AQ52" s="858"/>
      <c r="AR52" s="859"/>
      <c r="AS52" s="815"/>
      <c r="AT52" s="827"/>
      <c r="AU52" s="816"/>
      <c r="AV52" s="803"/>
      <c r="AW52" s="803"/>
      <c r="AX52" s="803"/>
      <c r="AY52" s="83"/>
      <c r="AZ52" s="83"/>
      <c r="BA52" s="83"/>
      <c r="BB52" s="83"/>
      <c r="BC52" s="83"/>
      <c r="BD52" s="83"/>
    </row>
    <row r="53" spans="1:56" ht="18" customHeight="1">
      <c r="A53" s="83"/>
      <c r="B53" s="828"/>
      <c r="C53" s="909"/>
      <c r="D53" s="1425"/>
      <c r="E53" s="1289"/>
      <c r="F53" s="1289"/>
      <c r="G53" s="1289"/>
      <c r="H53" s="1289"/>
      <c r="I53" s="1289"/>
      <c r="J53" s="1289"/>
      <c r="K53" s="1385"/>
      <c r="L53" s="836"/>
      <c r="M53" s="811" t="s">
        <v>629</v>
      </c>
      <c r="N53" s="1542" t="s">
        <v>353</v>
      </c>
      <c r="O53" s="1287"/>
      <c r="P53" s="1287"/>
      <c r="Q53" s="1287"/>
      <c r="R53" s="1287"/>
      <c r="S53" s="1287"/>
      <c r="T53" s="1287"/>
      <c r="U53" s="1287"/>
      <c r="V53" s="1287"/>
      <c r="W53" s="1287"/>
      <c r="X53" s="1287"/>
      <c r="Y53" s="1287"/>
      <c r="Z53" s="1287"/>
      <c r="AA53" s="1287"/>
      <c r="AB53" s="1293"/>
      <c r="AC53" s="895"/>
      <c r="AD53" s="896" t="s">
        <v>1261</v>
      </c>
      <c r="AE53" s="896"/>
      <c r="AF53" s="800" t="s">
        <v>117</v>
      </c>
      <c r="AG53" s="801"/>
      <c r="AH53" s="802" t="str">
        <f t="shared" si="0"/>
        <v xml:space="preserve"> </v>
      </c>
      <c r="AI53" s="803"/>
      <c r="AJ53" s="803"/>
      <c r="AK53" s="803"/>
      <c r="AL53" s="803"/>
      <c r="AM53" s="803"/>
      <c r="AN53" s="804">
        <f t="shared" si="1"/>
        <v>0</v>
      </c>
      <c r="AO53" s="804">
        <f t="shared" si="2"/>
        <v>1</v>
      </c>
      <c r="AP53" s="804">
        <f t="shared" si="3"/>
        <v>0</v>
      </c>
      <c r="AQ53" s="858"/>
      <c r="AR53" s="859"/>
      <c r="AS53" s="815"/>
      <c r="AT53" s="827"/>
      <c r="AU53" s="816"/>
      <c r="AV53" s="803"/>
      <c r="AW53" s="803"/>
      <c r="AX53" s="803"/>
      <c r="AY53" s="83"/>
      <c r="AZ53" s="83"/>
      <c r="BA53" s="83"/>
      <c r="BB53" s="83"/>
      <c r="BC53" s="83"/>
      <c r="BD53" s="83"/>
    </row>
    <row r="54" spans="1:56" ht="18" customHeight="1">
      <c r="A54" s="83"/>
      <c r="B54" s="828"/>
      <c r="C54" s="909"/>
      <c r="D54" s="1425"/>
      <c r="E54" s="1289"/>
      <c r="F54" s="1289"/>
      <c r="G54" s="1289"/>
      <c r="H54" s="1289"/>
      <c r="I54" s="1289"/>
      <c r="J54" s="1289"/>
      <c r="K54" s="1385"/>
      <c r="L54" s="836"/>
      <c r="M54" s="811" t="s">
        <v>288</v>
      </c>
      <c r="N54" s="1542" t="s">
        <v>354</v>
      </c>
      <c r="O54" s="1287"/>
      <c r="P54" s="1287"/>
      <c r="Q54" s="1287"/>
      <c r="R54" s="1287"/>
      <c r="S54" s="1287"/>
      <c r="T54" s="1287"/>
      <c r="U54" s="1287"/>
      <c r="V54" s="1287"/>
      <c r="W54" s="1287"/>
      <c r="X54" s="1287"/>
      <c r="Y54" s="1287"/>
      <c r="Z54" s="1287"/>
      <c r="AA54" s="1287"/>
      <c r="AB54" s="1293"/>
      <c r="AC54" s="895"/>
      <c r="AD54" s="896"/>
      <c r="AE54" s="896"/>
      <c r="AF54" s="800" t="s">
        <v>117</v>
      </c>
      <c r="AG54" s="801"/>
      <c r="AH54" s="802" t="str">
        <f t="shared" si="0"/>
        <v xml:space="preserve"> </v>
      </c>
      <c r="AI54" s="803"/>
      <c r="AJ54" s="803"/>
      <c r="AK54" s="803"/>
      <c r="AL54" s="803"/>
      <c r="AM54" s="803"/>
      <c r="AN54" s="804">
        <f t="shared" si="1"/>
        <v>0</v>
      </c>
      <c r="AO54" s="804">
        <f t="shared" si="2"/>
        <v>1</v>
      </c>
      <c r="AP54" s="804">
        <f t="shared" si="3"/>
        <v>0</v>
      </c>
      <c r="AQ54" s="858"/>
      <c r="AR54" s="859"/>
      <c r="AS54" s="815"/>
      <c r="AT54" s="827"/>
      <c r="AU54" s="816"/>
      <c r="AV54" s="803"/>
      <c r="AW54" s="803"/>
      <c r="AX54" s="803"/>
      <c r="AY54" s="83"/>
      <c r="AZ54" s="83"/>
      <c r="BA54" s="83"/>
      <c r="BB54" s="83"/>
      <c r="BC54" s="83"/>
      <c r="BD54" s="83"/>
    </row>
    <row r="55" spans="1:56" ht="18" customHeight="1">
      <c r="A55" s="83"/>
      <c r="B55" s="828"/>
      <c r="C55" s="909"/>
      <c r="D55" s="1425"/>
      <c r="E55" s="1289"/>
      <c r="F55" s="1289"/>
      <c r="G55" s="1289"/>
      <c r="H55" s="1289"/>
      <c r="I55" s="1289"/>
      <c r="J55" s="1289"/>
      <c r="K55" s="1385"/>
      <c r="L55" s="836"/>
      <c r="M55" s="811"/>
      <c r="N55" s="1542"/>
      <c r="O55" s="1287"/>
      <c r="P55" s="1287"/>
      <c r="Q55" s="1287"/>
      <c r="R55" s="1287"/>
      <c r="S55" s="1287"/>
      <c r="T55" s="1287"/>
      <c r="U55" s="1287"/>
      <c r="V55" s="1287"/>
      <c r="W55" s="1287"/>
      <c r="X55" s="1287"/>
      <c r="Y55" s="1287"/>
      <c r="Z55" s="1287"/>
      <c r="AA55" s="1287"/>
      <c r="AB55" s="1293"/>
      <c r="AC55" s="895"/>
      <c r="AD55" s="896"/>
      <c r="AE55" s="896"/>
      <c r="AF55" s="800" t="s">
        <v>117</v>
      </c>
      <c r="AG55" s="801"/>
      <c r="AH55" s="802" t="str">
        <f t="shared" si="0"/>
        <v xml:space="preserve"> </v>
      </c>
      <c r="AI55" s="803"/>
      <c r="AJ55" s="803"/>
      <c r="AK55" s="803"/>
      <c r="AL55" s="803"/>
      <c r="AM55" s="803"/>
      <c r="AN55" s="804">
        <f t="shared" si="1"/>
        <v>0</v>
      </c>
      <c r="AO55" s="804">
        <f t="shared" si="2"/>
        <v>0</v>
      </c>
      <c r="AP55" s="804">
        <f t="shared" si="3"/>
        <v>0</v>
      </c>
      <c r="AQ55" s="858"/>
      <c r="AR55" s="859"/>
      <c r="AS55" s="815"/>
      <c r="AT55" s="827"/>
      <c r="AU55" s="816"/>
      <c r="AV55" s="803"/>
      <c r="AW55" s="803"/>
      <c r="AX55" s="803"/>
      <c r="AY55" s="83"/>
      <c r="AZ55" s="83"/>
      <c r="BA55" s="83"/>
      <c r="BB55" s="83"/>
      <c r="BC55" s="83"/>
      <c r="BD55" s="83"/>
    </row>
    <row r="56" spans="1:56" ht="18" hidden="1" customHeight="1">
      <c r="A56" s="83"/>
      <c r="B56" s="828"/>
      <c r="C56" s="911"/>
      <c r="D56" s="1436"/>
      <c r="E56" s="1393"/>
      <c r="F56" s="1393"/>
      <c r="G56" s="1393"/>
      <c r="H56" s="1393"/>
      <c r="I56" s="1393"/>
      <c r="J56" s="1393"/>
      <c r="K56" s="1402"/>
      <c r="L56" s="841"/>
      <c r="M56" s="912"/>
      <c r="N56" s="1577"/>
      <c r="O56" s="1393"/>
      <c r="P56" s="1393"/>
      <c r="Q56" s="1393"/>
      <c r="R56" s="1393"/>
      <c r="S56" s="1393"/>
      <c r="T56" s="1393"/>
      <c r="U56" s="1393"/>
      <c r="V56" s="1393"/>
      <c r="W56" s="1393"/>
      <c r="X56" s="1393"/>
      <c r="Y56" s="1393"/>
      <c r="Z56" s="1393"/>
      <c r="AA56" s="1393"/>
      <c r="AB56" s="1402"/>
      <c r="AC56" s="913"/>
      <c r="AD56" s="914" t="s">
        <v>1261</v>
      </c>
      <c r="AE56" s="914"/>
      <c r="AF56" s="800" t="s">
        <v>117</v>
      </c>
      <c r="AG56" s="801"/>
      <c r="AH56" s="802" t="str">
        <f t="shared" si="0"/>
        <v xml:space="preserve"> </v>
      </c>
      <c r="AI56" s="803"/>
      <c r="AJ56" s="803"/>
      <c r="AK56" s="803"/>
      <c r="AL56" s="803"/>
      <c r="AM56" s="803"/>
      <c r="AN56" s="804">
        <f t="shared" si="1"/>
        <v>0</v>
      </c>
      <c r="AO56" s="804">
        <f t="shared" si="2"/>
        <v>0</v>
      </c>
      <c r="AP56" s="804">
        <f t="shared" si="3"/>
        <v>0</v>
      </c>
      <c r="AQ56" s="862"/>
      <c r="AR56" s="863">
        <f>COUNTA(N50:AB56)</f>
        <v>5</v>
      </c>
      <c r="AS56" s="864">
        <f>SUM(AP50:AP56)</f>
        <v>0</v>
      </c>
      <c r="AT56" s="865">
        <f>AS56/(AR56*4)*(100)</f>
        <v>0</v>
      </c>
      <c r="AU56" s="816">
        <f>IF(AT56&gt;=75,2,IF(AT56&gt;40,1,0))</f>
        <v>0</v>
      </c>
      <c r="AV56" s="803"/>
      <c r="AW56" s="803"/>
      <c r="AX56" s="803"/>
      <c r="AY56" s="83"/>
      <c r="AZ56" s="83"/>
      <c r="BA56" s="83"/>
      <c r="BB56" s="83"/>
      <c r="BC56" s="83"/>
      <c r="BD56" s="83"/>
    </row>
    <row r="57" spans="1:56" ht="18" customHeight="1">
      <c r="A57" s="83"/>
      <c r="B57" s="828"/>
      <c r="C57" s="915" t="s">
        <v>52</v>
      </c>
      <c r="D57" s="1557" t="s">
        <v>593</v>
      </c>
      <c r="E57" s="1358"/>
      <c r="F57" s="1358"/>
      <c r="G57" s="1358"/>
      <c r="H57" s="1358"/>
      <c r="I57" s="1358"/>
      <c r="J57" s="1358"/>
      <c r="K57" s="1435"/>
      <c r="L57" s="850"/>
      <c r="M57" s="851" t="s">
        <v>50</v>
      </c>
      <c r="N57" s="1544" t="s">
        <v>299</v>
      </c>
      <c r="O57" s="1395"/>
      <c r="P57" s="1395"/>
      <c r="Q57" s="1395"/>
      <c r="R57" s="1395"/>
      <c r="S57" s="1395"/>
      <c r="T57" s="1395"/>
      <c r="U57" s="1395"/>
      <c r="V57" s="1395"/>
      <c r="W57" s="1395"/>
      <c r="X57" s="1395"/>
      <c r="Y57" s="1395"/>
      <c r="Z57" s="1395"/>
      <c r="AA57" s="1395"/>
      <c r="AB57" s="1469"/>
      <c r="AC57" s="907" t="s">
        <v>1261</v>
      </c>
      <c r="AD57" s="916"/>
      <c r="AE57" s="916"/>
      <c r="AF57" s="800" t="s">
        <v>117</v>
      </c>
      <c r="AG57" s="801"/>
      <c r="AH57" s="802" t="str">
        <f t="shared" si="0"/>
        <v xml:space="preserve"> </v>
      </c>
      <c r="AI57" s="803"/>
      <c r="AJ57" s="803"/>
      <c r="AK57" s="803"/>
      <c r="AL57" s="803"/>
      <c r="AM57" s="803"/>
      <c r="AN57" s="804">
        <f t="shared" si="1"/>
        <v>0</v>
      </c>
      <c r="AO57" s="804">
        <f t="shared" si="2"/>
        <v>1</v>
      </c>
      <c r="AP57" s="804">
        <f t="shared" si="3"/>
        <v>0</v>
      </c>
      <c r="AQ57" s="855"/>
      <c r="AR57" s="856"/>
      <c r="AS57" s="807"/>
      <c r="AT57" s="838"/>
      <c r="AU57" s="808"/>
      <c r="AV57" s="803"/>
      <c r="AW57" s="803"/>
      <c r="AX57" s="803"/>
      <c r="AY57" s="83"/>
      <c r="AZ57" s="83"/>
      <c r="BA57" s="83"/>
      <c r="BB57" s="83"/>
      <c r="BC57" s="83"/>
      <c r="BD57" s="83"/>
    </row>
    <row r="58" spans="1:56" ht="18" customHeight="1">
      <c r="A58" s="83"/>
      <c r="B58" s="828"/>
      <c r="C58" s="909"/>
      <c r="D58" s="1425"/>
      <c r="E58" s="1289"/>
      <c r="F58" s="1289"/>
      <c r="G58" s="1289"/>
      <c r="H58" s="1289"/>
      <c r="I58" s="1289"/>
      <c r="J58" s="1289"/>
      <c r="K58" s="1385"/>
      <c r="L58" s="836"/>
      <c r="M58" s="811" t="s">
        <v>52</v>
      </c>
      <c r="N58" s="1542" t="s">
        <v>355</v>
      </c>
      <c r="O58" s="1287"/>
      <c r="P58" s="1287"/>
      <c r="Q58" s="1287"/>
      <c r="R58" s="1287"/>
      <c r="S58" s="1287"/>
      <c r="T58" s="1287"/>
      <c r="U58" s="1287"/>
      <c r="V58" s="1287"/>
      <c r="W58" s="1287"/>
      <c r="X58" s="1287"/>
      <c r="Y58" s="1287"/>
      <c r="Z58" s="1287"/>
      <c r="AA58" s="1287"/>
      <c r="AB58" s="1293"/>
      <c r="AC58" s="895"/>
      <c r="AD58" s="896" t="s">
        <v>1261</v>
      </c>
      <c r="AE58" s="896"/>
      <c r="AF58" s="800" t="s">
        <v>117</v>
      </c>
      <c r="AG58" s="801"/>
      <c r="AH58" s="802" t="str">
        <f t="shared" si="0"/>
        <v xml:space="preserve"> </v>
      </c>
      <c r="AI58" s="803"/>
      <c r="AJ58" s="803"/>
      <c r="AK58" s="803"/>
      <c r="AL58" s="803"/>
      <c r="AM58" s="803"/>
      <c r="AN58" s="804">
        <f t="shared" si="1"/>
        <v>0</v>
      </c>
      <c r="AO58" s="804">
        <f t="shared" si="2"/>
        <v>1</v>
      </c>
      <c r="AP58" s="804">
        <f t="shared" si="3"/>
        <v>0</v>
      </c>
      <c r="AQ58" s="858"/>
      <c r="AR58" s="859"/>
      <c r="AS58" s="815"/>
      <c r="AT58" s="827"/>
      <c r="AU58" s="816"/>
      <c r="AV58" s="803"/>
      <c r="AW58" s="803"/>
      <c r="AX58" s="803"/>
      <c r="AY58" s="83"/>
      <c r="AZ58" s="83"/>
      <c r="BA58" s="83"/>
      <c r="BB58" s="83"/>
      <c r="BC58" s="83"/>
      <c r="BD58" s="83"/>
    </row>
    <row r="59" spans="1:56" ht="18" customHeight="1">
      <c r="A59" s="83"/>
      <c r="B59" s="828"/>
      <c r="C59" s="909"/>
      <c r="D59" s="1425"/>
      <c r="E59" s="1289"/>
      <c r="F59" s="1289"/>
      <c r="G59" s="1289"/>
      <c r="H59" s="1289"/>
      <c r="I59" s="1289"/>
      <c r="J59" s="1289"/>
      <c r="K59" s="1385"/>
      <c r="L59" s="836"/>
      <c r="M59" s="811" t="s">
        <v>514</v>
      </c>
      <c r="N59" s="1549" t="s">
        <v>356</v>
      </c>
      <c r="O59" s="1287"/>
      <c r="P59" s="1287"/>
      <c r="Q59" s="1287"/>
      <c r="R59" s="1287"/>
      <c r="S59" s="1287"/>
      <c r="T59" s="1287"/>
      <c r="U59" s="1287"/>
      <c r="V59" s="1287"/>
      <c r="W59" s="1287"/>
      <c r="X59" s="1287"/>
      <c r="Y59" s="1287"/>
      <c r="Z59" s="1287"/>
      <c r="AA59" s="1287"/>
      <c r="AB59" s="1293"/>
      <c r="AC59" s="895"/>
      <c r="AD59" s="896" t="s">
        <v>1261</v>
      </c>
      <c r="AE59" s="896"/>
      <c r="AF59" s="800" t="s">
        <v>117</v>
      </c>
      <c r="AG59" s="801"/>
      <c r="AH59" s="802" t="str">
        <f t="shared" si="0"/>
        <v xml:space="preserve"> </v>
      </c>
      <c r="AI59" s="803"/>
      <c r="AJ59" s="803"/>
      <c r="AK59" s="803"/>
      <c r="AL59" s="803"/>
      <c r="AM59" s="803"/>
      <c r="AN59" s="804">
        <f t="shared" si="1"/>
        <v>0</v>
      </c>
      <c r="AO59" s="804">
        <f t="shared" si="2"/>
        <v>1</v>
      </c>
      <c r="AP59" s="804">
        <f t="shared" si="3"/>
        <v>0</v>
      </c>
      <c r="AQ59" s="858"/>
      <c r="AR59" s="859"/>
      <c r="AS59" s="815"/>
      <c r="AT59" s="827"/>
      <c r="AU59" s="816"/>
      <c r="AV59" s="803"/>
      <c r="AW59" s="803"/>
      <c r="AX59" s="803"/>
      <c r="AY59" s="83"/>
      <c r="AZ59" s="83"/>
      <c r="BA59" s="83"/>
      <c r="BB59" s="83"/>
      <c r="BC59" s="83"/>
      <c r="BD59" s="83"/>
    </row>
    <row r="60" spans="1:56" ht="18" customHeight="1">
      <c r="A60" s="83"/>
      <c r="B60" s="828"/>
      <c r="C60" s="909"/>
      <c r="D60" s="1425"/>
      <c r="E60" s="1289"/>
      <c r="F60" s="1289"/>
      <c r="G60" s="1289"/>
      <c r="H60" s="1289"/>
      <c r="I60" s="1289"/>
      <c r="J60" s="1289"/>
      <c r="K60" s="1385"/>
      <c r="L60" s="836"/>
      <c r="M60" s="811" t="s">
        <v>629</v>
      </c>
      <c r="N60" s="1542" t="s">
        <v>357</v>
      </c>
      <c r="O60" s="1287"/>
      <c r="P60" s="1287"/>
      <c r="Q60" s="1287"/>
      <c r="R60" s="1287"/>
      <c r="S60" s="1287"/>
      <c r="T60" s="1287"/>
      <c r="U60" s="1287"/>
      <c r="V60" s="1287"/>
      <c r="W60" s="1287"/>
      <c r="X60" s="1287"/>
      <c r="Y60" s="1287"/>
      <c r="Z60" s="1287"/>
      <c r="AA60" s="1287"/>
      <c r="AB60" s="1293"/>
      <c r="AC60" s="895"/>
      <c r="AD60" s="896"/>
      <c r="AE60" s="896"/>
      <c r="AF60" s="800" t="s">
        <v>117</v>
      </c>
      <c r="AG60" s="801"/>
      <c r="AH60" s="802" t="str">
        <f t="shared" si="0"/>
        <v xml:space="preserve"> </v>
      </c>
      <c r="AI60" s="803"/>
      <c r="AJ60" s="803"/>
      <c r="AK60" s="803"/>
      <c r="AL60" s="803"/>
      <c r="AM60" s="803"/>
      <c r="AN60" s="804">
        <f t="shared" si="1"/>
        <v>0</v>
      </c>
      <c r="AO60" s="804">
        <f t="shared" si="2"/>
        <v>1</v>
      </c>
      <c r="AP60" s="804">
        <f t="shared" si="3"/>
        <v>0</v>
      </c>
      <c r="AQ60" s="858"/>
      <c r="AR60" s="859"/>
      <c r="AS60" s="815"/>
      <c r="AT60" s="827"/>
      <c r="AU60" s="816"/>
      <c r="AV60" s="803"/>
      <c r="AW60" s="803"/>
      <c r="AX60" s="803"/>
      <c r="AY60" s="83"/>
      <c r="AZ60" s="83"/>
      <c r="BA60" s="83"/>
      <c r="BB60" s="83"/>
      <c r="BC60" s="83"/>
      <c r="BD60" s="83"/>
    </row>
    <row r="61" spans="1:56" ht="18" customHeight="1">
      <c r="A61" s="83"/>
      <c r="B61" s="828"/>
      <c r="C61" s="909"/>
      <c r="D61" s="1425"/>
      <c r="E61" s="1289"/>
      <c r="F61" s="1289"/>
      <c r="G61" s="1289"/>
      <c r="H61" s="1289"/>
      <c r="I61" s="1289"/>
      <c r="J61" s="1289"/>
      <c r="K61" s="1385"/>
      <c r="L61" s="836"/>
      <c r="M61" s="910"/>
      <c r="N61" s="1542"/>
      <c r="O61" s="1287"/>
      <c r="P61" s="1287"/>
      <c r="Q61" s="1287"/>
      <c r="R61" s="1287"/>
      <c r="S61" s="1287"/>
      <c r="T61" s="1287"/>
      <c r="U61" s="1287"/>
      <c r="V61" s="1287"/>
      <c r="W61" s="1287"/>
      <c r="X61" s="1287"/>
      <c r="Y61" s="1287"/>
      <c r="Z61" s="1287"/>
      <c r="AA61" s="1287"/>
      <c r="AB61" s="1293"/>
      <c r="AC61" s="895"/>
      <c r="AD61" s="896"/>
      <c r="AE61" s="896"/>
      <c r="AF61" s="800" t="s">
        <v>117</v>
      </c>
      <c r="AG61" s="801"/>
      <c r="AH61" s="802" t="str">
        <f t="shared" si="0"/>
        <v xml:space="preserve"> </v>
      </c>
      <c r="AI61" s="803"/>
      <c r="AJ61" s="803"/>
      <c r="AK61" s="803"/>
      <c r="AL61" s="803"/>
      <c r="AM61" s="803"/>
      <c r="AN61" s="804">
        <f t="shared" si="1"/>
        <v>0</v>
      </c>
      <c r="AO61" s="804">
        <f t="shared" si="2"/>
        <v>0</v>
      </c>
      <c r="AP61" s="804">
        <f t="shared" si="3"/>
        <v>0</v>
      </c>
      <c r="AQ61" s="858"/>
      <c r="AR61" s="859"/>
      <c r="AS61" s="815"/>
      <c r="AT61" s="827"/>
      <c r="AU61" s="816"/>
      <c r="AV61" s="803"/>
      <c r="AW61" s="803"/>
      <c r="AX61" s="803"/>
      <c r="AY61" s="83"/>
      <c r="AZ61" s="83"/>
      <c r="BA61" s="83"/>
      <c r="BB61" s="83"/>
      <c r="BC61" s="83"/>
      <c r="BD61" s="83"/>
    </row>
    <row r="62" spans="1:56" ht="18" hidden="1" customHeight="1">
      <c r="A62" s="83"/>
      <c r="B62" s="828"/>
      <c r="C62" s="911"/>
      <c r="D62" s="1436"/>
      <c r="E62" s="1393"/>
      <c r="F62" s="1393"/>
      <c r="G62" s="1393"/>
      <c r="H62" s="1393"/>
      <c r="I62" s="1393"/>
      <c r="J62" s="1393"/>
      <c r="K62" s="1402"/>
      <c r="L62" s="841"/>
      <c r="M62" s="917"/>
      <c r="N62" s="1543"/>
      <c r="O62" s="1383"/>
      <c r="P62" s="1383"/>
      <c r="Q62" s="1383"/>
      <c r="R62" s="1383"/>
      <c r="S62" s="1383"/>
      <c r="T62" s="1383"/>
      <c r="U62" s="1383"/>
      <c r="V62" s="1383"/>
      <c r="W62" s="1383"/>
      <c r="X62" s="1383"/>
      <c r="Y62" s="1383"/>
      <c r="Z62" s="1383"/>
      <c r="AA62" s="1383"/>
      <c r="AB62" s="1384"/>
      <c r="AC62" s="913"/>
      <c r="AD62" s="914" t="s">
        <v>1261</v>
      </c>
      <c r="AE62" s="914"/>
      <c r="AF62" s="800" t="s">
        <v>117</v>
      </c>
      <c r="AG62" s="801"/>
      <c r="AH62" s="802" t="str">
        <f t="shared" si="0"/>
        <v xml:space="preserve"> </v>
      </c>
      <c r="AI62" s="803"/>
      <c r="AJ62" s="803"/>
      <c r="AK62" s="803"/>
      <c r="AL62" s="803"/>
      <c r="AM62" s="803"/>
      <c r="AN62" s="804">
        <f t="shared" si="1"/>
        <v>0</v>
      </c>
      <c r="AO62" s="804">
        <f t="shared" si="2"/>
        <v>0</v>
      </c>
      <c r="AP62" s="804">
        <f t="shared" si="3"/>
        <v>0</v>
      </c>
      <c r="AQ62" s="862"/>
      <c r="AR62" s="863">
        <f>COUNTA(N57:AB62)</f>
        <v>4</v>
      </c>
      <c r="AS62" s="864">
        <f>SUM(AP57:AP62)</f>
        <v>0</v>
      </c>
      <c r="AT62" s="865">
        <f>AS62/(AR62*4)*(100)</f>
        <v>0</v>
      </c>
      <c r="AU62" s="816">
        <f>IF(AT62&gt;=75,2,IF(AT62&gt;40,1,0))</f>
        <v>0</v>
      </c>
      <c r="AV62" s="803"/>
      <c r="AW62" s="803"/>
      <c r="AX62" s="803"/>
      <c r="AY62" s="83"/>
      <c r="AZ62" s="83"/>
      <c r="BA62" s="83"/>
      <c r="BB62" s="83"/>
      <c r="BC62" s="83"/>
      <c r="BD62" s="83"/>
    </row>
    <row r="63" spans="1:56" ht="18" customHeight="1">
      <c r="A63" s="83"/>
      <c r="B63" s="828"/>
      <c r="C63" s="915" t="s">
        <v>514</v>
      </c>
      <c r="D63" s="1557" t="s">
        <v>601</v>
      </c>
      <c r="E63" s="1358"/>
      <c r="F63" s="1358"/>
      <c r="G63" s="1358"/>
      <c r="H63" s="1358"/>
      <c r="I63" s="1358"/>
      <c r="J63" s="1358"/>
      <c r="K63" s="1358"/>
      <c r="L63" s="918"/>
      <c r="M63" s="851" t="s">
        <v>50</v>
      </c>
      <c r="N63" s="1544" t="s">
        <v>303</v>
      </c>
      <c r="O63" s="1395"/>
      <c r="P63" s="1395"/>
      <c r="Q63" s="1395"/>
      <c r="R63" s="1395"/>
      <c r="S63" s="1395"/>
      <c r="T63" s="1395"/>
      <c r="U63" s="1395"/>
      <c r="V63" s="1395"/>
      <c r="W63" s="1395"/>
      <c r="X63" s="1395"/>
      <c r="Y63" s="1395"/>
      <c r="Z63" s="1395"/>
      <c r="AA63" s="1395"/>
      <c r="AB63" s="1469"/>
      <c r="AC63" s="853" t="s">
        <v>1261</v>
      </c>
      <c r="AD63" s="851"/>
      <c r="AE63" s="851"/>
      <c r="AF63" s="800" t="s">
        <v>117</v>
      </c>
      <c r="AG63" s="801"/>
      <c r="AH63" s="802" t="str">
        <f t="shared" si="0"/>
        <v xml:space="preserve"> </v>
      </c>
      <c r="AI63" s="803"/>
      <c r="AJ63" s="803"/>
      <c r="AK63" s="803"/>
      <c r="AL63" s="803"/>
      <c r="AM63" s="803"/>
      <c r="AN63" s="804">
        <f t="shared" si="1"/>
        <v>0</v>
      </c>
      <c r="AO63" s="804">
        <f t="shared" si="2"/>
        <v>1</v>
      </c>
      <c r="AP63" s="804">
        <f t="shared" si="3"/>
        <v>0</v>
      </c>
      <c r="AQ63" s="855"/>
      <c r="AR63" s="856"/>
      <c r="AS63" s="807"/>
      <c r="AT63" s="838"/>
      <c r="AU63" s="808"/>
      <c r="AV63" s="803"/>
      <c r="AW63" s="803"/>
      <c r="AX63" s="803"/>
      <c r="AY63" s="83"/>
      <c r="AZ63" s="83"/>
      <c r="BA63" s="83"/>
      <c r="BB63" s="83"/>
      <c r="BC63" s="83"/>
      <c r="BD63" s="83"/>
    </row>
    <row r="64" spans="1:56" ht="18" customHeight="1">
      <c r="A64" s="83"/>
      <c r="B64" s="828"/>
      <c r="C64" s="919"/>
      <c r="D64" s="1425"/>
      <c r="E64" s="1289"/>
      <c r="F64" s="1289"/>
      <c r="G64" s="1289"/>
      <c r="H64" s="1289"/>
      <c r="I64" s="1289"/>
      <c r="J64" s="1289"/>
      <c r="K64" s="1289"/>
      <c r="L64" s="920"/>
      <c r="M64" s="811" t="s">
        <v>52</v>
      </c>
      <c r="N64" s="1542" t="s">
        <v>358</v>
      </c>
      <c r="O64" s="1287"/>
      <c r="P64" s="1287"/>
      <c r="Q64" s="1287"/>
      <c r="R64" s="1287"/>
      <c r="S64" s="1287"/>
      <c r="T64" s="1287"/>
      <c r="U64" s="1287"/>
      <c r="V64" s="1287"/>
      <c r="W64" s="1287"/>
      <c r="X64" s="1287"/>
      <c r="Y64" s="1287"/>
      <c r="Z64" s="1287"/>
      <c r="AA64" s="1287"/>
      <c r="AB64" s="1293"/>
      <c r="AC64" s="811"/>
      <c r="AD64" s="822" t="s">
        <v>1261</v>
      </c>
      <c r="AE64" s="822"/>
      <c r="AF64" s="800" t="s">
        <v>117</v>
      </c>
      <c r="AG64" s="801"/>
      <c r="AH64" s="802" t="str">
        <f t="shared" si="0"/>
        <v xml:space="preserve"> </v>
      </c>
      <c r="AI64" s="803"/>
      <c r="AJ64" s="803"/>
      <c r="AK64" s="803"/>
      <c r="AL64" s="803"/>
      <c r="AM64" s="803"/>
      <c r="AN64" s="804">
        <f t="shared" si="1"/>
        <v>0</v>
      </c>
      <c r="AO64" s="804">
        <f t="shared" si="2"/>
        <v>1</v>
      </c>
      <c r="AP64" s="804">
        <f t="shared" si="3"/>
        <v>0</v>
      </c>
      <c r="AQ64" s="858"/>
      <c r="AR64" s="859"/>
      <c r="AS64" s="815"/>
      <c r="AT64" s="827"/>
      <c r="AU64" s="816"/>
      <c r="AV64" s="803"/>
      <c r="AW64" s="803"/>
      <c r="AX64" s="803"/>
      <c r="AY64" s="83"/>
      <c r="AZ64" s="83"/>
      <c r="BA64" s="83"/>
      <c r="BB64" s="83"/>
      <c r="BC64" s="83"/>
      <c r="BD64" s="83"/>
    </row>
    <row r="65" spans="1:56" ht="18" customHeight="1">
      <c r="A65" s="83"/>
      <c r="B65" s="828"/>
      <c r="C65" s="919"/>
      <c r="D65" s="1425"/>
      <c r="E65" s="1289"/>
      <c r="F65" s="1289"/>
      <c r="G65" s="1289"/>
      <c r="H65" s="1289"/>
      <c r="I65" s="1289"/>
      <c r="J65" s="1289"/>
      <c r="K65" s="1289"/>
      <c r="L65" s="920"/>
      <c r="M65" s="811" t="s">
        <v>514</v>
      </c>
      <c r="N65" s="1542" t="s">
        <v>359</v>
      </c>
      <c r="O65" s="1287"/>
      <c r="P65" s="1287"/>
      <c r="Q65" s="1287"/>
      <c r="R65" s="1287"/>
      <c r="S65" s="1287"/>
      <c r="T65" s="1287"/>
      <c r="U65" s="1287"/>
      <c r="V65" s="1287"/>
      <c r="W65" s="1287"/>
      <c r="X65" s="1287"/>
      <c r="Y65" s="1287"/>
      <c r="Z65" s="1287"/>
      <c r="AA65" s="1287"/>
      <c r="AB65" s="1293"/>
      <c r="AC65" s="811"/>
      <c r="AD65" s="822"/>
      <c r="AE65" s="822"/>
      <c r="AF65" s="800" t="s">
        <v>117</v>
      </c>
      <c r="AG65" s="801"/>
      <c r="AH65" s="802" t="str">
        <f t="shared" si="0"/>
        <v xml:space="preserve"> </v>
      </c>
      <c r="AI65" s="803"/>
      <c r="AJ65" s="803"/>
      <c r="AK65" s="803"/>
      <c r="AL65" s="803"/>
      <c r="AM65" s="803"/>
      <c r="AN65" s="804">
        <f t="shared" si="1"/>
        <v>0</v>
      </c>
      <c r="AO65" s="804">
        <f t="shared" si="2"/>
        <v>1</v>
      </c>
      <c r="AP65" s="804">
        <f t="shared" si="3"/>
        <v>0</v>
      </c>
      <c r="AQ65" s="858"/>
      <c r="AR65" s="859"/>
      <c r="AS65" s="815"/>
      <c r="AT65" s="827"/>
      <c r="AU65" s="816"/>
      <c r="AV65" s="803"/>
      <c r="AW65" s="803"/>
      <c r="AX65" s="803"/>
      <c r="AY65" s="83"/>
      <c r="AZ65" s="83"/>
      <c r="BA65" s="83"/>
      <c r="BB65" s="83"/>
      <c r="BC65" s="83"/>
      <c r="BD65" s="83"/>
    </row>
    <row r="66" spans="1:56" ht="18" customHeight="1">
      <c r="A66" s="83"/>
      <c r="B66" s="828"/>
      <c r="C66" s="919"/>
      <c r="D66" s="1425"/>
      <c r="E66" s="1289"/>
      <c r="F66" s="1289"/>
      <c r="G66" s="1289"/>
      <c r="H66" s="1289"/>
      <c r="I66" s="1289"/>
      <c r="J66" s="1289"/>
      <c r="K66" s="1289"/>
      <c r="L66" s="920"/>
      <c r="M66" s="811"/>
      <c r="N66" s="1542"/>
      <c r="O66" s="1287"/>
      <c r="P66" s="1287"/>
      <c r="Q66" s="1287"/>
      <c r="R66" s="1287"/>
      <c r="S66" s="1287"/>
      <c r="T66" s="1287"/>
      <c r="U66" s="1287"/>
      <c r="V66" s="1287"/>
      <c r="W66" s="1287"/>
      <c r="X66" s="1287"/>
      <c r="Y66" s="1287"/>
      <c r="Z66" s="1287"/>
      <c r="AA66" s="1287"/>
      <c r="AB66" s="1293"/>
      <c r="AC66" s="811"/>
      <c r="AD66" s="822"/>
      <c r="AE66" s="822"/>
      <c r="AF66" s="800" t="s">
        <v>117</v>
      </c>
      <c r="AG66" s="801"/>
      <c r="AH66" s="802" t="str">
        <f t="shared" si="0"/>
        <v xml:space="preserve"> </v>
      </c>
      <c r="AI66" s="803"/>
      <c r="AJ66" s="803"/>
      <c r="AK66" s="803"/>
      <c r="AL66" s="803"/>
      <c r="AM66" s="803"/>
      <c r="AN66" s="804">
        <f t="shared" si="1"/>
        <v>0</v>
      </c>
      <c r="AO66" s="804">
        <f t="shared" si="2"/>
        <v>0</v>
      </c>
      <c r="AP66" s="804">
        <f t="shared" si="3"/>
        <v>0</v>
      </c>
      <c r="AQ66" s="858"/>
      <c r="AR66" s="859"/>
      <c r="AS66" s="815"/>
      <c r="AT66" s="827"/>
      <c r="AU66" s="816"/>
      <c r="AV66" s="803"/>
      <c r="AW66" s="803"/>
      <c r="AX66" s="803"/>
      <c r="AY66" s="83"/>
      <c r="AZ66" s="83"/>
      <c r="BA66" s="83"/>
      <c r="BB66" s="83"/>
      <c r="BC66" s="83"/>
      <c r="BD66" s="83"/>
    </row>
    <row r="67" spans="1:56" ht="18" customHeight="1">
      <c r="A67" s="83"/>
      <c r="B67" s="828"/>
      <c r="C67" s="919"/>
      <c r="D67" s="1425"/>
      <c r="E67" s="1289"/>
      <c r="F67" s="1289"/>
      <c r="G67" s="1289"/>
      <c r="H67" s="1289"/>
      <c r="I67" s="1289"/>
      <c r="J67" s="1289"/>
      <c r="K67" s="1289"/>
      <c r="L67" s="920"/>
      <c r="M67" s="811"/>
      <c r="N67" s="1542"/>
      <c r="O67" s="1287"/>
      <c r="P67" s="1287"/>
      <c r="Q67" s="1287"/>
      <c r="R67" s="1287"/>
      <c r="S67" s="1287"/>
      <c r="T67" s="1287"/>
      <c r="U67" s="1287"/>
      <c r="V67" s="1287"/>
      <c r="W67" s="1287"/>
      <c r="X67" s="1287"/>
      <c r="Y67" s="1287"/>
      <c r="Z67" s="1287"/>
      <c r="AA67" s="1287"/>
      <c r="AB67" s="1293"/>
      <c r="AC67" s="811"/>
      <c r="AD67" s="822"/>
      <c r="AE67" s="822"/>
      <c r="AF67" s="800" t="s">
        <v>117</v>
      </c>
      <c r="AG67" s="801"/>
      <c r="AH67" s="802" t="str">
        <f t="shared" si="0"/>
        <v xml:space="preserve"> </v>
      </c>
      <c r="AI67" s="803"/>
      <c r="AJ67" s="803"/>
      <c r="AK67" s="803"/>
      <c r="AL67" s="803"/>
      <c r="AM67" s="803"/>
      <c r="AN67" s="804">
        <f t="shared" si="1"/>
        <v>0</v>
      </c>
      <c r="AO67" s="804">
        <f t="shared" si="2"/>
        <v>0</v>
      </c>
      <c r="AP67" s="804">
        <f t="shared" si="3"/>
        <v>0</v>
      </c>
      <c r="AQ67" s="858"/>
      <c r="AR67" s="859"/>
      <c r="AS67" s="815"/>
      <c r="AT67" s="827"/>
      <c r="AU67" s="816"/>
      <c r="AV67" s="803"/>
      <c r="AW67" s="803"/>
      <c r="AX67" s="803"/>
      <c r="AY67" s="83"/>
      <c r="AZ67" s="83"/>
      <c r="BA67" s="83"/>
      <c r="BB67" s="83"/>
      <c r="BC67" s="83"/>
      <c r="BD67" s="83"/>
    </row>
    <row r="68" spans="1:56" ht="18" hidden="1" customHeight="1">
      <c r="A68" s="83"/>
      <c r="B68" s="828"/>
      <c r="C68" s="919"/>
      <c r="D68" s="1425"/>
      <c r="E68" s="1289"/>
      <c r="F68" s="1289"/>
      <c r="G68" s="1289"/>
      <c r="H68" s="1289"/>
      <c r="I68" s="1289"/>
      <c r="J68" s="1289"/>
      <c r="K68" s="1289"/>
      <c r="L68" s="920"/>
      <c r="M68" s="921"/>
      <c r="N68" s="1548"/>
      <c r="O68" s="1309"/>
      <c r="P68" s="1309"/>
      <c r="Q68" s="1309"/>
      <c r="R68" s="1309"/>
      <c r="S68" s="1309"/>
      <c r="T68" s="1309"/>
      <c r="U68" s="1309"/>
      <c r="V68" s="1309"/>
      <c r="W68" s="1309"/>
      <c r="X68" s="1309"/>
      <c r="Y68" s="1309"/>
      <c r="Z68" s="1309"/>
      <c r="AA68" s="1309"/>
      <c r="AB68" s="1310"/>
      <c r="AC68" s="922"/>
      <c r="AD68" s="923" t="s">
        <v>1261</v>
      </c>
      <c r="AE68" s="923"/>
      <c r="AF68" s="800" t="s">
        <v>117</v>
      </c>
      <c r="AG68" s="801"/>
      <c r="AH68" s="802" t="str">
        <f t="shared" si="0"/>
        <v xml:space="preserve"> </v>
      </c>
      <c r="AI68" s="803"/>
      <c r="AJ68" s="803"/>
      <c r="AK68" s="803"/>
      <c r="AL68" s="803"/>
      <c r="AM68" s="803"/>
      <c r="AN68" s="804">
        <f t="shared" si="1"/>
        <v>0</v>
      </c>
      <c r="AO68" s="804">
        <f t="shared" si="2"/>
        <v>0</v>
      </c>
      <c r="AP68" s="804">
        <f t="shared" si="3"/>
        <v>0</v>
      </c>
      <c r="AQ68" s="862"/>
      <c r="AR68" s="863">
        <f>COUNTA(N63:AB68)</f>
        <v>3</v>
      </c>
      <c r="AS68" s="864">
        <f>SUM(AP63:AP68)</f>
        <v>0</v>
      </c>
      <c r="AT68" s="865">
        <f>AS68/(AR68*4)*(100)</f>
        <v>0</v>
      </c>
      <c r="AU68" s="816">
        <f>IF(AT68&gt;=75,2,IF(AT68&gt;40,1,0))</f>
        <v>0</v>
      </c>
      <c r="AV68" s="803"/>
      <c r="AW68" s="803"/>
      <c r="AX68" s="803"/>
      <c r="AY68" s="83"/>
      <c r="AZ68" s="83"/>
      <c r="BA68" s="83"/>
      <c r="BB68" s="83"/>
      <c r="BC68" s="83"/>
      <c r="BD68" s="83"/>
    </row>
    <row r="69" spans="1:56" ht="18" customHeight="1">
      <c r="A69" s="83"/>
      <c r="B69" s="828"/>
      <c r="C69" s="915" t="s">
        <v>629</v>
      </c>
      <c r="D69" s="1557" t="s">
        <v>1483</v>
      </c>
      <c r="E69" s="1358"/>
      <c r="F69" s="1358"/>
      <c r="G69" s="1358"/>
      <c r="H69" s="1358"/>
      <c r="I69" s="1358"/>
      <c r="J69" s="1358"/>
      <c r="K69" s="1435"/>
      <c r="L69" s="850"/>
      <c r="M69" s="851" t="s">
        <v>50</v>
      </c>
      <c r="N69" s="1568" t="s">
        <v>304</v>
      </c>
      <c r="O69" s="1395"/>
      <c r="P69" s="1395"/>
      <c r="Q69" s="1395"/>
      <c r="R69" s="1395"/>
      <c r="S69" s="1395"/>
      <c r="T69" s="1395"/>
      <c r="U69" s="1395"/>
      <c r="V69" s="1395"/>
      <c r="W69" s="1395"/>
      <c r="X69" s="1395"/>
      <c r="Y69" s="1395"/>
      <c r="Z69" s="1395"/>
      <c r="AA69" s="1395"/>
      <c r="AB69" s="1469"/>
      <c r="AC69" s="853" t="s">
        <v>1261</v>
      </c>
      <c r="AD69" s="916"/>
      <c r="AE69" s="916"/>
      <c r="AF69" s="800" t="s">
        <v>117</v>
      </c>
      <c r="AG69" s="801"/>
      <c r="AH69" s="802" t="str">
        <f t="shared" si="0"/>
        <v xml:space="preserve"> </v>
      </c>
      <c r="AI69" s="803"/>
      <c r="AJ69" s="803"/>
      <c r="AK69" s="803"/>
      <c r="AL69" s="803"/>
      <c r="AM69" s="803"/>
      <c r="AN69" s="804">
        <f t="shared" si="1"/>
        <v>0</v>
      </c>
      <c r="AO69" s="804">
        <f t="shared" si="2"/>
        <v>1</v>
      </c>
      <c r="AP69" s="804">
        <f t="shared" si="3"/>
        <v>0</v>
      </c>
      <c r="AQ69" s="855"/>
      <c r="AR69" s="856"/>
      <c r="AS69" s="807"/>
      <c r="AT69" s="838"/>
      <c r="AU69" s="808"/>
      <c r="AV69" s="803"/>
      <c r="AW69" s="803"/>
      <c r="AX69" s="803"/>
      <c r="AY69" s="83"/>
      <c r="AZ69" s="83"/>
      <c r="BA69" s="83"/>
      <c r="BB69" s="83"/>
      <c r="BC69" s="83"/>
      <c r="BD69" s="83"/>
    </row>
    <row r="70" spans="1:56" ht="18" customHeight="1">
      <c r="A70" s="83"/>
      <c r="B70" s="828"/>
      <c r="C70" s="909"/>
      <c r="D70" s="1425"/>
      <c r="E70" s="1289"/>
      <c r="F70" s="1289"/>
      <c r="G70" s="1289"/>
      <c r="H70" s="1289"/>
      <c r="I70" s="1289"/>
      <c r="J70" s="1289"/>
      <c r="K70" s="1385"/>
      <c r="L70" s="836"/>
      <c r="M70" s="811" t="s">
        <v>52</v>
      </c>
      <c r="N70" s="1549" t="s">
        <v>360</v>
      </c>
      <c r="O70" s="1287"/>
      <c r="P70" s="1287"/>
      <c r="Q70" s="1287"/>
      <c r="R70" s="1287"/>
      <c r="S70" s="1287"/>
      <c r="T70" s="1287"/>
      <c r="U70" s="1287"/>
      <c r="V70" s="1287"/>
      <c r="W70" s="1287"/>
      <c r="X70" s="1287"/>
      <c r="Y70" s="1287"/>
      <c r="Z70" s="1287"/>
      <c r="AA70" s="1287"/>
      <c r="AB70" s="1293"/>
      <c r="AC70" s="895"/>
      <c r="AD70" s="896" t="s">
        <v>1261</v>
      </c>
      <c r="AE70" s="896"/>
      <c r="AF70" s="800" t="s">
        <v>117</v>
      </c>
      <c r="AG70" s="801"/>
      <c r="AH70" s="802" t="str">
        <f t="shared" si="0"/>
        <v xml:space="preserve"> </v>
      </c>
      <c r="AI70" s="803"/>
      <c r="AJ70" s="803"/>
      <c r="AK70" s="803"/>
      <c r="AL70" s="803"/>
      <c r="AM70" s="803"/>
      <c r="AN70" s="804">
        <f t="shared" si="1"/>
        <v>0</v>
      </c>
      <c r="AO70" s="804">
        <f t="shared" si="2"/>
        <v>1</v>
      </c>
      <c r="AP70" s="804">
        <f t="shared" si="3"/>
        <v>0</v>
      </c>
      <c r="AQ70" s="858"/>
      <c r="AR70" s="859"/>
      <c r="AS70" s="815"/>
      <c r="AT70" s="827"/>
      <c r="AU70" s="816"/>
      <c r="AV70" s="803"/>
      <c r="AW70" s="803"/>
      <c r="AX70" s="803"/>
      <c r="AY70" s="83"/>
      <c r="AZ70" s="83"/>
      <c r="BA70" s="83"/>
      <c r="BB70" s="83"/>
      <c r="BC70" s="83"/>
      <c r="BD70" s="83"/>
    </row>
    <row r="71" spans="1:56" ht="18" customHeight="1">
      <c r="A71" s="83"/>
      <c r="B71" s="828"/>
      <c r="C71" s="909"/>
      <c r="D71" s="1425"/>
      <c r="E71" s="1289"/>
      <c r="F71" s="1289"/>
      <c r="G71" s="1289"/>
      <c r="H71" s="1289"/>
      <c r="I71" s="1289"/>
      <c r="J71" s="1289"/>
      <c r="K71" s="1385"/>
      <c r="L71" s="836"/>
      <c r="M71" s="811" t="s">
        <v>514</v>
      </c>
      <c r="N71" s="1542" t="s">
        <v>361</v>
      </c>
      <c r="O71" s="1287"/>
      <c r="P71" s="1287"/>
      <c r="Q71" s="1287"/>
      <c r="R71" s="1287"/>
      <c r="S71" s="1287"/>
      <c r="T71" s="1287"/>
      <c r="U71" s="1287"/>
      <c r="V71" s="1287"/>
      <c r="W71" s="1287"/>
      <c r="X71" s="1287"/>
      <c r="Y71" s="1287"/>
      <c r="Z71" s="1287"/>
      <c r="AA71" s="1287"/>
      <c r="AB71" s="1293"/>
      <c r="AC71" s="895"/>
      <c r="AD71" s="896"/>
      <c r="AE71" s="896"/>
      <c r="AF71" s="800" t="s">
        <v>117</v>
      </c>
      <c r="AG71" s="801"/>
      <c r="AH71" s="802" t="str">
        <f t="shared" si="0"/>
        <v xml:space="preserve"> </v>
      </c>
      <c r="AI71" s="803"/>
      <c r="AJ71" s="803"/>
      <c r="AK71" s="803"/>
      <c r="AL71" s="803"/>
      <c r="AM71" s="803"/>
      <c r="AN71" s="804">
        <f t="shared" si="1"/>
        <v>0</v>
      </c>
      <c r="AO71" s="804">
        <f t="shared" si="2"/>
        <v>1</v>
      </c>
      <c r="AP71" s="804">
        <f t="shared" si="3"/>
        <v>0</v>
      </c>
      <c r="AQ71" s="858"/>
      <c r="AR71" s="859"/>
      <c r="AS71" s="815"/>
      <c r="AT71" s="827"/>
      <c r="AU71" s="816"/>
      <c r="AV71" s="803"/>
      <c r="AW71" s="803"/>
      <c r="AX71" s="803"/>
      <c r="AY71" s="83"/>
      <c r="AZ71" s="83"/>
      <c r="BA71" s="83"/>
      <c r="BB71" s="83"/>
      <c r="BC71" s="83"/>
      <c r="BD71" s="83"/>
    </row>
    <row r="72" spans="1:56" ht="18" customHeight="1">
      <c r="A72" s="83"/>
      <c r="B72" s="828"/>
      <c r="C72" s="909"/>
      <c r="D72" s="1425"/>
      <c r="E72" s="1289"/>
      <c r="F72" s="1289"/>
      <c r="G72" s="1289"/>
      <c r="H72" s="1289"/>
      <c r="I72" s="1289"/>
      <c r="J72" s="1289"/>
      <c r="K72" s="1385"/>
      <c r="L72" s="836"/>
      <c r="M72" s="811"/>
      <c r="N72" s="1542"/>
      <c r="O72" s="1287"/>
      <c r="P72" s="1287"/>
      <c r="Q72" s="1287"/>
      <c r="R72" s="1287"/>
      <c r="S72" s="1287"/>
      <c r="T72" s="1287"/>
      <c r="U72" s="1287"/>
      <c r="V72" s="1287"/>
      <c r="W72" s="1287"/>
      <c r="X72" s="1287"/>
      <c r="Y72" s="1287"/>
      <c r="Z72" s="1287"/>
      <c r="AA72" s="1287"/>
      <c r="AB72" s="1293"/>
      <c r="AC72" s="895"/>
      <c r="AD72" s="896"/>
      <c r="AE72" s="896"/>
      <c r="AF72" s="800" t="s">
        <v>117</v>
      </c>
      <c r="AG72" s="801"/>
      <c r="AH72" s="802" t="str">
        <f t="shared" si="0"/>
        <v xml:space="preserve"> </v>
      </c>
      <c r="AI72" s="803"/>
      <c r="AJ72" s="803"/>
      <c r="AK72" s="803"/>
      <c r="AL72" s="803"/>
      <c r="AM72" s="803"/>
      <c r="AN72" s="804">
        <f t="shared" si="1"/>
        <v>0</v>
      </c>
      <c r="AO72" s="804">
        <f t="shared" si="2"/>
        <v>0</v>
      </c>
      <c r="AP72" s="804">
        <f t="shared" si="3"/>
        <v>0</v>
      </c>
      <c r="AQ72" s="858"/>
      <c r="AR72" s="859"/>
      <c r="AS72" s="815"/>
      <c r="AT72" s="827"/>
      <c r="AU72" s="816"/>
      <c r="AV72" s="803"/>
      <c r="AW72" s="803"/>
      <c r="AX72" s="803"/>
      <c r="AY72" s="83"/>
      <c r="AZ72" s="83"/>
      <c r="BA72" s="83"/>
      <c r="BB72" s="83"/>
      <c r="BC72" s="83"/>
      <c r="BD72" s="83"/>
    </row>
    <row r="73" spans="1:56" ht="18" customHeight="1">
      <c r="A73" s="83"/>
      <c r="B73" s="828"/>
      <c r="C73" s="909"/>
      <c r="D73" s="1425"/>
      <c r="E73" s="1289"/>
      <c r="F73" s="1289"/>
      <c r="G73" s="1289"/>
      <c r="H73" s="1289"/>
      <c r="I73" s="1289"/>
      <c r="J73" s="1289"/>
      <c r="K73" s="1385"/>
      <c r="L73" s="836"/>
      <c r="M73" s="811"/>
      <c r="N73" s="1542"/>
      <c r="O73" s="1287"/>
      <c r="P73" s="1287"/>
      <c r="Q73" s="1287"/>
      <c r="R73" s="1287"/>
      <c r="S73" s="1287"/>
      <c r="T73" s="1287"/>
      <c r="U73" s="1287"/>
      <c r="V73" s="1287"/>
      <c r="W73" s="1287"/>
      <c r="X73" s="1287"/>
      <c r="Y73" s="1287"/>
      <c r="Z73" s="1287"/>
      <c r="AA73" s="1287"/>
      <c r="AB73" s="1293"/>
      <c r="AC73" s="895"/>
      <c r="AD73" s="896"/>
      <c r="AE73" s="896"/>
      <c r="AF73" s="800" t="s">
        <v>117</v>
      </c>
      <c r="AG73" s="801"/>
      <c r="AH73" s="802" t="str">
        <f t="shared" si="0"/>
        <v xml:space="preserve"> </v>
      </c>
      <c r="AI73" s="803"/>
      <c r="AJ73" s="803"/>
      <c r="AK73" s="803"/>
      <c r="AL73" s="803"/>
      <c r="AM73" s="803"/>
      <c r="AN73" s="804">
        <f t="shared" si="1"/>
        <v>0</v>
      </c>
      <c r="AO73" s="804">
        <f t="shared" si="2"/>
        <v>0</v>
      </c>
      <c r="AP73" s="804">
        <f t="shared" si="3"/>
        <v>0</v>
      </c>
      <c r="AQ73" s="858"/>
      <c r="AR73" s="859"/>
      <c r="AS73" s="815"/>
      <c r="AT73" s="827"/>
      <c r="AU73" s="816"/>
      <c r="AV73" s="803"/>
      <c r="AW73" s="803"/>
      <c r="AX73" s="803"/>
      <c r="AY73" s="83"/>
      <c r="AZ73" s="83"/>
      <c r="BA73" s="83"/>
      <c r="BB73" s="83"/>
      <c r="BC73" s="83"/>
      <c r="BD73" s="83"/>
    </row>
    <row r="74" spans="1:56" ht="18" hidden="1" customHeight="1">
      <c r="A74" s="83"/>
      <c r="B74" s="828"/>
      <c r="C74" s="911"/>
      <c r="D74" s="1436"/>
      <c r="E74" s="1393"/>
      <c r="F74" s="1393"/>
      <c r="G74" s="1393"/>
      <c r="H74" s="1393"/>
      <c r="I74" s="1393"/>
      <c r="J74" s="1393"/>
      <c r="K74" s="1402"/>
      <c r="L74" s="841"/>
      <c r="M74" s="842"/>
      <c r="N74" s="1543"/>
      <c r="O74" s="1383"/>
      <c r="P74" s="1383"/>
      <c r="Q74" s="1383"/>
      <c r="R74" s="1383"/>
      <c r="S74" s="1383"/>
      <c r="T74" s="1383"/>
      <c r="U74" s="1383"/>
      <c r="V74" s="1383"/>
      <c r="W74" s="1383"/>
      <c r="X74" s="1383"/>
      <c r="Y74" s="1383"/>
      <c r="Z74" s="1383"/>
      <c r="AA74" s="1383"/>
      <c r="AB74" s="1384"/>
      <c r="AC74" s="913"/>
      <c r="AD74" s="914" t="s">
        <v>1261</v>
      </c>
      <c r="AE74" s="914"/>
      <c r="AF74" s="800" t="s">
        <v>117</v>
      </c>
      <c r="AG74" s="801"/>
      <c r="AH74" s="802" t="str">
        <f t="shared" si="0"/>
        <v xml:space="preserve"> </v>
      </c>
      <c r="AI74" s="803"/>
      <c r="AJ74" s="803"/>
      <c r="AK74" s="803"/>
      <c r="AL74" s="803"/>
      <c r="AM74" s="803"/>
      <c r="AN74" s="804">
        <f t="shared" si="1"/>
        <v>0</v>
      </c>
      <c r="AO74" s="804">
        <f t="shared" si="2"/>
        <v>0</v>
      </c>
      <c r="AP74" s="804">
        <f t="shared" si="3"/>
        <v>0</v>
      </c>
      <c r="AQ74" s="862"/>
      <c r="AR74" s="863">
        <f>COUNTA(N69:AB74)</f>
        <v>3</v>
      </c>
      <c r="AS74" s="864">
        <f>SUM(AP69:AP74)</f>
        <v>0</v>
      </c>
      <c r="AT74" s="865">
        <f>AS74/(AR74*4)*(100)</f>
        <v>0</v>
      </c>
      <c r="AU74" s="816">
        <f>IF(AT74&gt;=75,2,IF(AT74&gt;40,1,0))</f>
        <v>0</v>
      </c>
      <c r="AV74" s="803"/>
      <c r="AW74" s="803"/>
      <c r="AX74" s="803"/>
      <c r="AY74" s="83"/>
      <c r="AZ74" s="83"/>
      <c r="BA74" s="83"/>
      <c r="BB74" s="83"/>
      <c r="BC74" s="83"/>
      <c r="BD74" s="83"/>
    </row>
    <row r="75" spans="1:56" ht="18" customHeight="1">
      <c r="A75" s="83"/>
      <c r="B75" s="828"/>
      <c r="C75" s="892" t="s">
        <v>288</v>
      </c>
      <c r="D75" s="1560" t="s">
        <v>1484</v>
      </c>
      <c r="E75" s="1289"/>
      <c r="F75" s="1289"/>
      <c r="G75" s="1289"/>
      <c r="H75" s="1289"/>
      <c r="I75" s="1289"/>
      <c r="J75" s="1289"/>
      <c r="K75" s="1385"/>
      <c r="L75" s="836"/>
      <c r="M75" s="798" t="s">
        <v>50</v>
      </c>
      <c r="N75" s="1579" t="s">
        <v>291</v>
      </c>
      <c r="O75" s="1312"/>
      <c r="P75" s="1312"/>
      <c r="Q75" s="1312"/>
      <c r="R75" s="1312"/>
      <c r="S75" s="1312"/>
      <c r="T75" s="1312"/>
      <c r="U75" s="1312"/>
      <c r="V75" s="1312"/>
      <c r="W75" s="1312"/>
      <c r="X75" s="1312"/>
      <c r="Y75" s="1312"/>
      <c r="Z75" s="1312"/>
      <c r="AA75" s="1312"/>
      <c r="AB75" s="1313"/>
      <c r="AC75" s="799" t="s">
        <v>1261</v>
      </c>
      <c r="AD75" s="897"/>
      <c r="AE75" s="897"/>
      <c r="AF75" s="800" t="s">
        <v>117</v>
      </c>
      <c r="AG75" s="801"/>
      <c r="AH75" s="802" t="str">
        <f t="shared" si="0"/>
        <v xml:space="preserve"> </v>
      </c>
      <c r="AI75" s="803"/>
      <c r="AJ75" s="803"/>
      <c r="AK75" s="803"/>
      <c r="AL75" s="803"/>
      <c r="AM75" s="803"/>
      <c r="AN75" s="804">
        <f t="shared" si="1"/>
        <v>0</v>
      </c>
      <c r="AO75" s="804">
        <f t="shared" si="2"/>
        <v>1</v>
      </c>
      <c r="AP75" s="804">
        <f t="shared" si="3"/>
        <v>0</v>
      </c>
      <c r="AQ75" s="855"/>
      <c r="AR75" s="856"/>
      <c r="AS75" s="807"/>
      <c r="AT75" s="838"/>
      <c r="AU75" s="808"/>
      <c r="AV75" s="803"/>
      <c r="AW75" s="803"/>
      <c r="AX75" s="803"/>
      <c r="AY75" s="83"/>
      <c r="AZ75" s="83"/>
      <c r="BA75" s="83"/>
      <c r="BB75" s="83"/>
      <c r="BC75" s="83"/>
      <c r="BD75" s="83"/>
    </row>
    <row r="76" spans="1:56" ht="18" customHeight="1">
      <c r="A76" s="83"/>
      <c r="B76" s="828"/>
      <c r="C76" s="892"/>
      <c r="D76" s="1425"/>
      <c r="E76" s="1289"/>
      <c r="F76" s="1289"/>
      <c r="G76" s="1289"/>
      <c r="H76" s="1289"/>
      <c r="I76" s="1289"/>
      <c r="J76" s="1289"/>
      <c r="K76" s="1385"/>
      <c r="L76" s="836"/>
      <c r="M76" s="811" t="s">
        <v>52</v>
      </c>
      <c r="N76" s="1542" t="s">
        <v>305</v>
      </c>
      <c r="O76" s="1287"/>
      <c r="P76" s="1287"/>
      <c r="Q76" s="1287"/>
      <c r="R76" s="1287"/>
      <c r="S76" s="1287"/>
      <c r="T76" s="1287"/>
      <c r="U76" s="1287"/>
      <c r="V76" s="1287"/>
      <c r="W76" s="1287"/>
      <c r="X76" s="1287"/>
      <c r="Y76" s="1287"/>
      <c r="Z76" s="1287"/>
      <c r="AA76" s="1287"/>
      <c r="AB76" s="1293"/>
      <c r="AC76" s="822" t="s">
        <v>1261</v>
      </c>
      <c r="AD76" s="895"/>
      <c r="AE76" s="895"/>
      <c r="AF76" s="800" t="s">
        <v>117</v>
      </c>
      <c r="AG76" s="801"/>
      <c r="AH76" s="802" t="str">
        <f t="shared" si="0"/>
        <v xml:space="preserve"> </v>
      </c>
      <c r="AI76" s="803"/>
      <c r="AJ76" s="803"/>
      <c r="AK76" s="803"/>
      <c r="AL76" s="803"/>
      <c r="AM76" s="803"/>
      <c r="AN76" s="804">
        <f t="shared" si="1"/>
        <v>0</v>
      </c>
      <c r="AO76" s="804">
        <f t="shared" si="2"/>
        <v>1</v>
      </c>
      <c r="AP76" s="804">
        <f t="shared" si="3"/>
        <v>0</v>
      </c>
      <c r="AQ76" s="858"/>
      <c r="AR76" s="859"/>
      <c r="AS76" s="815"/>
      <c r="AT76" s="827"/>
      <c r="AU76" s="816"/>
      <c r="AV76" s="803"/>
      <c r="AW76" s="803"/>
      <c r="AX76" s="803"/>
      <c r="AY76" s="83"/>
      <c r="AZ76" s="83"/>
      <c r="BA76" s="83"/>
      <c r="BB76" s="83"/>
      <c r="BC76" s="83"/>
      <c r="BD76" s="83"/>
    </row>
    <row r="77" spans="1:56" ht="18" customHeight="1">
      <c r="A77" s="83"/>
      <c r="B77" s="828"/>
      <c r="C77" s="892"/>
      <c r="D77" s="1425"/>
      <c r="E77" s="1289"/>
      <c r="F77" s="1289"/>
      <c r="G77" s="1289"/>
      <c r="H77" s="1289"/>
      <c r="I77" s="1289"/>
      <c r="J77" s="1289"/>
      <c r="K77" s="1385"/>
      <c r="L77" s="836"/>
      <c r="M77" s="811" t="s">
        <v>514</v>
      </c>
      <c r="N77" s="1542" t="s">
        <v>362</v>
      </c>
      <c r="O77" s="1287"/>
      <c r="P77" s="1287"/>
      <c r="Q77" s="1287"/>
      <c r="R77" s="1287"/>
      <c r="S77" s="1287"/>
      <c r="T77" s="1287"/>
      <c r="U77" s="1287"/>
      <c r="V77" s="1287"/>
      <c r="W77" s="1287"/>
      <c r="X77" s="1287"/>
      <c r="Y77" s="1287"/>
      <c r="Z77" s="1287"/>
      <c r="AA77" s="1287"/>
      <c r="AB77" s="1293"/>
      <c r="AC77" s="895"/>
      <c r="AD77" s="822" t="s">
        <v>1261</v>
      </c>
      <c r="AE77" s="822"/>
      <c r="AF77" s="800" t="s">
        <v>117</v>
      </c>
      <c r="AG77" s="801"/>
      <c r="AH77" s="802" t="str">
        <f t="shared" si="0"/>
        <v xml:space="preserve"> </v>
      </c>
      <c r="AI77" s="803"/>
      <c r="AJ77" s="803"/>
      <c r="AK77" s="803"/>
      <c r="AL77" s="803"/>
      <c r="AM77" s="803"/>
      <c r="AN77" s="804">
        <f t="shared" si="1"/>
        <v>0</v>
      </c>
      <c r="AO77" s="804">
        <f t="shared" si="2"/>
        <v>1</v>
      </c>
      <c r="AP77" s="804">
        <f t="shared" si="3"/>
        <v>0</v>
      </c>
      <c r="AQ77" s="858"/>
      <c r="AR77" s="859"/>
      <c r="AS77" s="815"/>
      <c r="AT77" s="827"/>
      <c r="AU77" s="816"/>
      <c r="AV77" s="803"/>
      <c r="AW77" s="803"/>
      <c r="AX77" s="803"/>
      <c r="AY77" s="83"/>
      <c r="AZ77" s="83"/>
      <c r="BA77" s="83"/>
      <c r="BB77" s="83"/>
      <c r="BC77" s="83"/>
      <c r="BD77" s="83"/>
    </row>
    <row r="78" spans="1:56" ht="18" customHeight="1">
      <c r="A78" s="83"/>
      <c r="B78" s="828"/>
      <c r="C78" s="892"/>
      <c r="D78" s="1425"/>
      <c r="E78" s="1289"/>
      <c r="F78" s="1289"/>
      <c r="G78" s="1289"/>
      <c r="H78" s="1289"/>
      <c r="I78" s="1289"/>
      <c r="J78" s="1289"/>
      <c r="K78" s="1385"/>
      <c r="L78" s="836"/>
      <c r="M78" s="922" t="s">
        <v>629</v>
      </c>
      <c r="N78" s="1548" t="s">
        <v>363</v>
      </c>
      <c r="O78" s="1309"/>
      <c r="P78" s="1309"/>
      <c r="Q78" s="1309"/>
      <c r="R78" s="1309"/>
      <c r="S78" s="1309"/>
      <c r="T78" s="1309"/>
      <c r="U78" s="1309"/>
      <c r="V78" s="1309"/>
      <c r="W78" s="1309"/>
      <c r="X78" s="1309"/>
      <c r="Y78" s="1309"/>
      <c r="Z78" s="1309"/>
      <c r="AA78" s="1309"/>
      <c r="AB78" s="1310"/>
      <c r="AC78" s="895"/>
      <c r="AD78" s="822"/>
      <c r="AE78" s="822"/>
      <c r="AF78" s="800" t="s">
        <v>117</v>
      </c>
      <c r="AG78" s="801"/>
      <c r="AH78" s="802" t="str">
        <f t="shared" si="0"/>
        <v xml:space="preserve"> </v>
      </c>
      <c r="AI78" s="803"/>
      <c r="AJ78" s="803"/>
      <c r="AK78" s="803"/>
      <c r="AL78" s="803"/>
      <c r="AM78" s="803"/>
      <c r="AN78" s="804">
        <f t="shared" si="1"/>
        <v>0</v>
      </c>
      <c r="AO78" s="804">
        <f t="shared" si="2"/>
        <v>1</v>
      </c>
      <c r="AP78" s="804">
        <f t="shared" si="3"/>
        <v>0</v>
      </c>
      <c r="AQ78" s="858"/>
      <c r="AR78" s="859"/>
      <c r="AS78" s="815"/>
      <c r="AT78" s="827"/>
      <c r="AU78" s="816"/>
      <c r="AV78" s="803"/>
      <c r="AW78" s="803"/>
      <c r="AX78" s="803"/>
      <c r="AY78" s="83"/>
      <c r="AZ78" s="83"/>
      <c r="BA78" s="83"/>
      <c r="BB78" s="83"/>
      <c r="BC78" s="83"/>
      <c r="BD78" s="83"/>
    </row>
    <row r="79" spans="1:56" ht="18" customHeight="1">
      <c r="A79" s="83"/>
      <c r="B79" s="828"/>
      <c r="C79" s="892"/>
      <c r="D79" s="1425"/>
      <c r="E79" s="1289"/>
      <c r="F79" s="1289"/>
      <c r="G79" s="1289"/>
      <c r="H79" s="1289"/>
      <c r="I79" s="1289"/>
      <c r="J79" s="1289"/>
      <c r="K79" s="1385"/>
      <c r="L79" s="836"/>
      <c r="M79" s="811"/>
      <c r="N79" s="1542"/>
      <c r="O79" s="1287"/>
      <c r="P79" s="1287"/>
      <c r="Q79" s="1287"/>
      <c r="R79" s="1287"/>
      <c r="S79" s="1287"/>
      <c r="T79" s="1287"/>
      <c r="U79" s="1287"/>
      <c r="V79" s="1287"/>
      <c r="W79" s="1287"/>
      <c r="X79" s="1287"/>
      <c r="Y79" s="1287"/>
      <c r="Z79" s="1287"/>
      <c r="AA79" s="1287"/>
      <c r="AB79" s="1293"/>
      <c r="AC79" s="895"/>
      <c r="AD79" s="822"/>
      <c r="AE79" s="822"/>
      <c r="AF79" s="800" t="s">
        <v>117</v>
      </c>
      <c r="AG79" s="801"/>
      <c r="AH79" s="802" t="str">
        <f t="shared" si="0"/>
        <v xml:space="preserve"> </v>
      </c>
      <c r="AI79" s="803"/>
      <c r="AJ79" s="803"/>
      <c r="AK79" s="803"/>
      <c r="AL79" s="803"/>
      <c r="AM79" s="803"/>
      <c r="AN79" s="804">
        <f t="shared" si="1"/>
        <v>0</v>
      </c>
      <c r="AO79" s="804">
        <f t="shared" si="2"/>
        <v>0</v>
      </c>
      <c r="AP79" s="804">
        <f t="shared" si="3"/>
        <v>0</v>
      </c>
      <c r="AQ79" s="858"/>
      <c r="AR79" s="859"/>
      <c r="AS79" s="815"/>
      <c r="AT79" s="827"/>
      <c r="AU79" s="816"/>
      <c r="AV79" s="803"/>
      <c r="AW79" s="803"/>
      <c r="AX79" s="803"/>
      <c r="AY79" s="83"/>
      <c r="AZ79" s="83"/>
      <c r="BA79" s="83"/>
      <c r="BB79" s="83"/>
      <c r="BC79" s="83"/>
      <c r="BD79" s="83"/>
    </row>
    <row r="80" spans="1:56" ht="18" hidden="1" customHeight="1">
      <c r="A80" s="83"/>
      <c r="B80" s="828"/>
      <c r="C80" s="924"/>
      <c r="D80" s="1311"/>
      <c r="E80" s="1312"/>
      <c r="F80" s="1312"/>
      <c r="G80" s="1312"/>
      <c r="H80" s="1312"/>
      <c r="I80" s="1312"/>
      <c r="J80" s="1312"/>
      <c r="K80" s="1313"/>
      <c r="L80" s="836"/>
      <c r="M80" s="921"/>
      <c r="N80" s="1548"/>
      <c r="O80" s="1309"/>
      <c r="P80" s="1309"/>
      <c r="Q80" s="1309"/>
      <c r="R80" s="1309"/>
      <c r="S80" s="1309"/>
      <c r="T80" s="1309"/>
      <c r="U80" s="1309"/>
      <c r="V80" s="1309"/>
      <c r="W80" s="1309"/>
      <c r="X80" s="1309"/>
      <c r="Y80" s="1309"/>
      <c r="Z80" s="1309"/>
      <c r="AA80" s="1309"/>
      <c r="AB80" s="1310"/>
      <c r="AC80" s="925"/>
      <c r="AD80" s="923" t="s">
        <v>1261</v>
      </c>
      <c r="AE80" s="923"/>
      <c r="AF80" s="800" t="s">
        <v>117</v>
      </c>
      <c r="AG80" s="801"/>
      <c r="AH80" s="802" t="str">
        <f t="shared" si="0"/>
        <v xml:space="preserve"> </v>
      </c>
      <c r="AI80" s="803"/>
      <c r="AJ80" s="803"/>
      <c r="AK80" s="803"/>
      <c r="AL80" s="803"/>
      <c r="AM80" s="803"/>
      <c r="AN80" s="804">
        <f t="shared" si="1"/>
        <v>0</v>
      </c>
      <c r="AO80" s="804">
        <f t="shared" si="2"/>
        <v>0</v>
      </c>
      <c r="AP80" s="804">
        <f t="shared" si="3"/>
        <v>0</v>
      </c>
      <c r="AQ80" s="862"/>
      <c r="AR80" s="863">
        <f>COUNTA(N75:AB80)</f>
        <v>4</v>
      </c>
      <c r="AS80" s="864">
        <f>SUM(AP75:AP80)</f>
        <v>0</v>
      </c>
      <c r="AT80" s="865">
        <f>AS80/(AR80*4)*(100)</f>
        <v>0</v>
      </c>
      <c r="AU80" s="816">
        <f>IF(AT80&gt;=75,2,IF(AT80&gt;40,1,0))</f>
        <v>0</v>
      </c>
      <c r="AV80" s="803"/>
      <c r="AW80" s="803"/>
      <c r="AX80" s="803"/>
      <c r="AY80" s="83"/>
      <c r="AZ80" s="83"/>
      <c r="BA80" s="83"/>
      <c r="BB80" s="83"/>
      <c r="BC80" s="83"/>
      <c r="BD80" s="83"/>
    </row>
    <row r="81" spans="1:56" ht="18" customHeight="1">
      <c r="A81" s="83"/>
      <c r="B81" s="828"/>
      <c r="C81" s="889" t="s">
        <v>632</v>
      </c>
      <c r="D81" s="1561" t="s">
        <v>618</v>
      </c>
      <c r="E81" s="1358"/>
      <c r="F81" s="1358"/>
      <c r="G81" s="1358"/>
      <c r="H81" s="1358"/>
      <c r="I81" s="1358"/>
      <c r="J81" s="1358"/>
      <c r="K81" s="1358"/>
      <c r="L81" s="926"/>
      <c r="M81" s="851" t="s">
        <v>50</v>
      </c>
      <c r="N81" s="1587" t="s">
        <v>364</v>
      </c>
      <c r="O81" s="1395"/>
      <c r="P81" s="1395"/>
      <c r="Q81" s="1395"/>
      <c r="R81" s="1395"/>
      <c r="S81" s="1395"/>
      <c r="T81" s="1395"/>
      <c r="U81" s="1395"/>
      <c r="V81" s="1395"/>
      <c r="W81" s="1395"/>
      <c r="X81" s="1395"/>
      <c r="Y81" s="1395"/>
      <c r="Z81" s="1395"/>
      <c r="AA81" s="1395"/>
      <c r="AB81" s="1469"/>
      <c r="AC81" s="916"/>
      <c r="AD81" s="853" t="s">
        <v>1261</v>
      </c>
      <c r="AE81" s="853"/>
      <c r="AF81" s="800" t="s">
        <v>117</v>
      </c>
      <c r="AG81" s="801"/>
      <c r="AH81" s="802" t="str">
        <f t="shared" si="0"/>
        <v xml:space="preserve"> </v>
      </c>
      <c r="AI81" s="803"/>
      <c r="AJ81" s="803"/>
      <c r="AK81" s="803"/>
      <c r="AL81" s="803"/>
      <c r="AM81" s="803"/>
      <c r="AN81" s="804">
        <f t="shared" si="1"/>
        <v>0</v>
      </c>
      <c r="AO81" s="804">
        <f t="shared" si="2"/>
        <v>1</v>
      </c>
      <c r="AP81" s="804">
        <f t="shared" si="3"/>
        <v>0</v>
      </c>
      <c r="AQ81" s="855"/>
      <c r="AR81" s="856"/>
      <c r="AS81" s="807"/>
      <c r="AT81" s="838"/>
      <c r="AU81" s="808"/>
      <c r="AV81" s="803"/>
      <c r="AW81" s="803"/>
      <c r="AX81" s="803"/>
      <c r="AY81" s="83"/>
      <c r="AZ81" s="83"/>
      <c r="BA81" s="83"/>
      <c r="BB81" s="83"/>
      <c r="BC81" s="83"/>
      <c r="BD81" s="83"/>
    </row>
    <row r="82" spans="1:56" ht="18" customHeight="1">
      <c r="A82" s="83"/>
      <c r="B82" s="828"/>
      <c r="C82" s="927"/>
      <c r="D82" s="1289"/>
      <c r="E82" s="1289"/>
      <c r="F82" s="1289"/>
      <c r="G82" s="1289"/>
      <c r="H82" s="1289"/>
      <c r="I82" s="1289"/>
      <c r="J82" s="1289"/>
      <c r="K82" s="1289"/>
      <c r="L82" s="928"/>
      <c r="M82" s="811" t="s">
        <v>52</v>
      </c>
      <c r="N82" s="1576" t="s">
        <v>349</v>
      </c>
      <c r="O82" s="1287"/>
      <c r="P82" s="1287"/>
      <c r="Q82" s="1287"/>
      <c r="R82" s="1287"/>
      <c r="S82" s="1287"/>
      <c r="T82" s="1287"/>
      <c r="U82" s="1287"/>
      <c r="V82" s="1287"/>
      <c r="W82" s="1287"/>
      <c r="X82" s="1287"/>
      <c r="Y82" s="1287"/>
      <c r="Z82" s="1287"/>
      <c r="AA82" s="1287"/>
      <c r="AB82" s="1293"/>
      <c r="AC82" s="895"/>
      <c r="AD82" s="822" t="s">
        <v>1261</v>
      </c>
      <c r="AE82" s="822"/>
      <c r="AF82" s="800" t="s">
        <v>117</v>
      </c>
      <c r="AG82" s="801"/>
      <c r="AH82" s="802" t="str">
        <f t="shared" si="0"/>
        <v xml:space="preserve"> </v>
      </c>
      <c r="AI82" s="803"/>
      <c r="AJ82" s="803"/>
      <c r="AK82" s="803"/>
      <c r="AL82" s="803"/>
      <c r="AM82" s="803"/>
      <c r="AN82" s="804">
        <f t="shared" si="1"/>
        <v>0</v>
      </c>
      <c r="AO82" s="804">
        <f t="shared" si="2"/>
        <v>1</v>
      </c>
      <c r="AP82" s="804">
        <f t="shared" si="3"/>
        <v>0</v>
      </c>
      <c r="AQ82" s="858"/>
      <c r="AR82" s="859"/>
      <c r="AS82" s="815"/>
      <c r="AT82" s="827"/>
      <c r="AU82" s="816"/>
      <c r="AV82" s="803"/>
      <c r="AW82" s="803"/>
      <c r="AX82" s="803"/>
      <c r="AY82" s="83"/>
      <c r="AZ82" s="83"/>
      <c r="BA82" s="83"/>
      <c r="BB82" s="83"/>
      <c r="BC82" s="83"/>
      <c r="BD82" s="83"/>
    </row>
    <row r="83" spans="1:56" ht="18" customHeight="1">
      <c r="A83" s="83"/>
      <c r="B83" s="828"/>
      <c r="C83" s="927"/>
      <c r="D83" s="1289"/>
      <c r="E83" s="1289"/>
      <c r="F83" s="1289"/>
      <c r="G83" s="1289"/>
      <c r="H83" s="1289"/>
      <c r="I83" s="1289"/>
      <c r="J83" s="1289"/>
      <c r="K83" s="1289"/>
      <c r="L83" s="928"/>
      <c r="M83" s="811"/>
      <c r="N83" s="1576"/>
      <c r="O83" s="1287"/>
      <c r="P83" s="1287"/>
      <c r="Q83" s="1287"/>
      <c r="R83" s="1287"/>
      <c r="S83" s="1287"/>
      <c r="T83" s="1287"/>
      <c r="U83" s="1287"/>
      <c r="V83" s="1287"/>
      <c r="W83" s="1287"/>
      <c r="X83" s="1287"/>
      <c r="Y83" s="1287"/>
      <c r="Z83" s="1287"/>
      <c r="AA83" s="1287"/>
      <c r="AB83" s="1293"/>
      <c r="AC83" s="895"/>
      <c r="AD83" s="822"/>
      <c r="AE83" s="822"/>
      <c r="AF83" s="800" t="s">
        <v>117</v>
      </c>
      <c r="AG83" s="801"/>
      <c r="AH83" s="802" t="str">
        <f t="shared" si="0"/>
        <v xml:space="preserve"> </v>
      </c>
      <c r="AI83" s="803"/>
      <c r="AJ83" s="803"/>
      <c r="AK83" s="803"/>
      <c r="AL83" s="803"/>
      <c r="AM83" s="803"/>
      <c r="AN83" s="804">
        <f t="shared" si="1"/>
        <v>0</v>
      </c>
      <c r="AO83" s="804">
        <f t="shared" si="2"/>
        <v>0</v>
      </c>
      <c r="AP83" s="804">
        <f t="shared" si="3"/>
        <v>0</v>
      </c>
      <c r="AQ83" s="858"/>
      <c r="AR83" s="859"/>
      <c r="AS83" s="815"/>
      <c r="AT83" s="827"/>
      <c r="AU83" s="816"/>
      <c r="AV83" s="803"/>
      <c r="AW83" s="803"/>
      <c r="AX83" s="803"/>
      <c r="AY83" s="83"/>
      <c r="AZ83" s="83"/>
      <c r="BA83" s="83"/>
      <c r="BB83" s="83"/>
      <c r="BC83" s="83"/>
      <c r="BD83" s="83"/>
    </row>
    <row r="84" spans="1:56" ht="18" customHeight="1">
      <c r="A84" s="83"/>
      <c r="B84" s="828"/>
      <c r="C84" s="927"/>
      <c r="D84" s="1289"/>
      <c r="E84" s="1289"/>
      <c r="F84" s="1289"/>
      <c r="G84" s="1289"/>
      <c r="H84" s="1289"/>
      <c r="I84" s="1289"/>
      <c r="J84" s="1289"/>
      <c r="K84" s="1289"/>
      <c r="L84" s="928"/>
      <c r="M84" s="811"/>
      <c r="N84" s="1576"/>
      <c r="O84" s="1287"/>
      <c r="P84" s="1287"/>
      <c r="Q84" s="1287"/>
      <c r="R84" s="1287"/>
      <c r="S84" s="1287"/>
      <c r="T84" s="1287"/>
      <c r="U84" s="1287"/>
      <c r="V84" s="1287"/>
      <c r="W84" s="1287"/>
      <c r="X84" s="1287"/>
      <c r="Y84" s="1287"/>
      <c r="Z84" s="1287"/>
      <c r="AA84" s="1287"/>
      <c r="AB84" s="1293"/>
      <c r="AC84" s="895"/>
      <c r="AD84" s="822"/>
      <c r="AE84" s="822"/>
      <c r="AF84" s="800" t="s">
        <v>117</v>
      </c>
      <c r="AG84" s="801"/>
      <c r="AH84" s="802" t="str">
        <f t="shared" si="0"/>
        <v xml:space="preserve"> </v>
      </c>
      <c r="AI84" s="803"/>
      <c r="AJ84" s="803"/>
      <c r="AK84" s="803"/>
      <c r="AL84" s="803"/>
      <c r="AM84" s="803"/>
      <c r="AN84" s="804">
        <f t="shared" si="1"/>
        <v>0</v>
      </c>
      <c r="AO84" s="804">
        <f t="shared" si="2"/>
        <v>0</v>
      </c>
      <c r="AP84" s="804">
        <f t="shared" si="3"/>
        <v>0</v>
      </c>
      <c r="AQ84" s="858"/>
      <c r="AR84" s="859"/>
      <c r="AS84" s="815"/>
      <c r="AT84" s="827"/>
      <c r="AU84" s="816"/>
      <c r="AV84" s="803"/>
      <c r="AW84" s="803"/>
      <c r="AX84" s="803"/>
      <c r="AY84" s="83"/>
      <c r="AZ84" s="83"/>
      <c r="BA84" s="83"/>
      <c r="BB84" s="83"/>
      <c r="BC84" s="83"/>
      <c r="BD84" s="83"/>
    </row>
    <row r="85" spans="1:56" ht="18" customHeight="1">
      <c r="A85" s="83"/>
      <c r="B85" s="828"/>
      <c r="C85" s="927"/>
      <c r="D85" s="1289"/>
      <c r="E85" s="1289"/>
      <c r="F85" s="1289"/>
      <c r="G85" s="1289"/>
      <c r="H85" s="1289"/>
      <c r="I85" s="1289"/>
      <c r="J85" s="1289"/>
      <c r="K85" s="1289"/>
      <c r="L85" s="928"/>
      <c r="M85" s="811"/>
      <c r="N85" s="826"/>
      <c r="O85" s="826"/>
      <c r="P85" s="826"/>
      <c r="Q85" s="826"/>
      <c r="R85" s="826"/>
      <c r="S85" s="826"/>
      <c r="T85" s="826"/>
      <c r="U85" s="826"/>
      <c r="V85" s="826"/>
      <c r="W85" s="826"/>
      <c r="X85" s="826"/>
      <c r="Y85" s="826"/>
      <c r="Z85" s="826"/>
      <c r="AA85" s="826"/>
      <c r="AB85" s="929"/>
      <c r="AC85" s="895"/>
      <c r="AD85" s="822"/>
      <c r="AE85" s="822"/>
      <c r="AF85" s="800" t="s">
        <v>117</v>
      </c>
      <c r="AG85" s="801"/>
      <c r="AH85" s="802" t="str">
        <f t="shared" si="0"/>
        <v xml:space="preserve"> </v>
      </c>
      <c r="AI85" s="803"/>
      <c r="AJ85" s="803"/>
      <c r="AK85" s="803"/>
      <c r="AL85" s="803"/>
      <c r="AM85" s="803"/>
      <c r="AN85" s="804">
        <f t="shared" si="1"/>
        <v>0</v>
      </c>
      <c r="AO85" s="804">
        <f t="shared" si="2"/>
        <v>0</v>
      </c>
      <c r="AP85" s="804">
        <f t="shared" si="3"/>
        <v>0</v>
      </c>
      <c r="AQ85" s="858"/>
      <c r="AR85" s="859"/>
      <c r="AS85" s="815"/>
      <c r="AT85" s="827"/>
      <c r="AU85" s="816"/>
      <c r="AV85" s="803"/>
      <c r="AW85" s="803"/>
      <c r="AX85" s="803"/>
      <c r="AY85" s="83"/>
      <c r="AZ85" s="83"/>
      <c r="BA85" s="83"/>
      <c r="BB85" s="83"/>
      <c r="BC85" s="83"/>
      <c r="BD85" s="83"/>
    </row>
    <row r="86" spans="1:56" ht="18" hidden="1" customHeight="1">
      <c r="A86" s="83"/>
      <c r="B86" s="828"/>
      <c r="C86" s="927"/>
      <c r="D86" s="1289"/>
      <c r="E86" s="1289"/>
      <c r="F86" s="1289"/>
      <c r="G86" s="1289"/>
      <c r="H86" s="1289"/>
      <c r="I86" s="1289"/>
      <c r="J86" s="1289"/>
      <c r="K86" s="1289"/>
      <c r="L86" s="928"/>
      <c r="M86" s="921"/>
      <c r="N86" s="1589"/>
      <c r="O86" s="1309"/>
      <c r="P86" s="1309"/>
      <c r="Q86" s="1309"/>
      <c r="R86" s="1309"/>
      <c r="S86" s="1309"/>
      <c r="T86" s="1309"/>
      <c r="U86" s="1309"/>
      <c r="V86" s="1309"/>
      <c r="W86" s="1309"/>
      <c r="X86" s="1309"/>
      <c r="Y86" s="1309"/>
      <c r="Z86" s="1309"/>
      <c r="AA86" s="1309"/>
      <c r="AB86" s="1310"/>
      <c r="AC86" s="925"/>
      <c r="AD86" s="923" t="s">
        <v>1261</v>
      </c>
      <c r="AE86" s="923"/>
      <c r="AF86" s="800" t="s">
        <v>117</v>
      </c>
      <c r="AG86" s="801"/>
      <c r="AH86" s="802" t="str">
        <f t="shared" si="0"/>
        <v xml:space="preserve"> </v>
      </c>
      <c r="AI86" s="803"/>
      <c r="AJ86" s="803"/>
      <c r="AK86" s="803"/>
      <c r="AL86" s="803"/>
      <c r="AM86" s="803"/>
      <c r="AN86" s="804">
        <f t="shared" si="1"/>
        <v>0</v>
      </c>
      <c r="AO86" s="804">
        <f t="shared" si="2"/>
        <v>0</v>
      </c>
      <c r="AP86" s="804">
        <f t="shared" si="3"/>
        <v>0</v>
      </c>
      <c r="AQ86" s="862"/>
      <c r="AR86" s="863">
        <f>COUNTA(N81:AB86)</f>
        <v>2</v>
      </c>
      <c r="AS86" s="864">
        <f>SUM(AP81:AP86)</f>
        <v>0</v>
      </c>
      <c r="AT86" s="865">
        <f>AS86/(AR86*4)*(100)</f>
        <v>0</v>
      </c>
      <c r="AU86" s="816">
        <f>IF(AT86&gt;=75,2,IF(AT86&gt;40,1,0))</f>
        <v>0</v>
      </c>
      <c r="AV86" s="803"/>
      <c r="AW86" s="803"/>
      <c r="AX86" s="803"/>
      <c r="AY86" s="83"/>
      <c r="AZ86" s="83"/>
      <c r="BA86" s="83"/>
      <c r="BB86" s="83"/>
      <c r="BC86" s="83"/>
      <c r="BD86" s="83"/>
    </row>
    <row r="87" spans="1:56" ht="21.75" customHeight="1">
      <c r="A87" s="83"/>
      <c r="B87" s="901" t="s">
        <v>514</v>
      </c>
      <c r="C87" s="1590" t="s">
        <v>623</v>
      </c>
      <c r="D87" s="1347"/>
      <c r="E87" s="1347"/>
      <c r="F87" s="1347"/>
      <c r="G87" s="1347"/>
      <c r="H87" s="1347"/>
      <c r="I87" s="1347"/>
      <c r="J87" s="1347"/>
      <c r="K87" s="1347"/>
      <c r="L87" s="1347"/>
      <c r="M87" s="1347"/>
      <c r="N87" s="1347"/>
      <c r="O87" s="1347"/>
      <c r="P87" s="1347"/>
      <c r="Q87" s="1347"/>
      <c r="R87" s="1347"/>
      <c r="S87" s="1347"/>
      <c r="T87" s="1347"/>
      <c r="U87" s="1347"/>
      <c r="V87" s="1347"/>
      <c r="W87" s="1347"/>
      <c r="X87" s="1347"/>
      <c r="Y87" s="1347"/>
      <c r="Z87" s="1347"/>
      <c r="AA87" s="1347"/>
      <c r="AB87" s="1347"/>
      <c r="AC87" s="930"/>
      <c r="AD87" s="930"/>
      <c r="AE87" s="930"/>
      <c r="AF87" s="800" t="s">
        <v>117</v>
      </c>
      <c r="AG87" s="801"/>
      <c r="AH87" s="802" t="str">
        <f t="shared" si="0"/>
        <v xml:space="preserve"> </v>
      </c>
      <c r="AI87" s="803"/>
      <c r="AJ87" s="803"/>
      <c r="AK87" s="803"/>
      <c r="AL87" s="803"/>
      <c r="AM87" s="803"/>
      <c r="AN87" s="804">
        <f t="shared" si="1"/>
        <v>0</v>
      </c>
      <c r="AO87" s="804">
        <f t="shared" si="2"/>
        <v>0</v>
      </c>
      <c r="AP87" s="804">
        <f t="shared" si="3"/>
        <v>0</v>
      </c>
      <c r="AQ87" s="837"/>
      <c r="AR87" s="931"/>
      <c r="AS87" s="932"/>
      <c r="AT87" s="933"/>
      <c r="AU87" s="932"/>
      <c r="AV87" s="803"/>
      <c r="AW87" s="803"/>
      <c r="AX87" s="803"/>
      <c r="AY87" s="83"/>
      <c r="AZ87" s="83"/>
      <c r="BA87" s="83"/>
      <c r="BB87" s="83"/>
      <c r="BC87" s="83"/>
      <c r="BD87" s="83"/>
    </row>
    <row r="88" spans="1:56" ht="18" customHeight="1">
      <c r="A88" s="83"/>
      <c r="B88" s="934"/>
      <c r="C88" s="889" t="s">
        <v>50</v>
      </c>
      <c r="D88" s="1557" t="s">
        <v>1485</v>
      </c>
      <c r="E88" s="1358"/>
      <c r="F88" s="1358"/>
      <c r="G88" s="1358"/>
      <c r="H88" s="1358"/>
      <c r="I88" s="1358"/>
      <c r="J88" s="1358"/>
      <c r="K88" s="1435"/>
      <c r="L88" s="850"/>
      <c r="M88" s="916" t="s">
        <v>50</v>
      </c>
      <c r="N88" s="1544" t="s">
        <v>1486</v>
      </c>
      <c r="O88" s="1395"/>
      <c r="P88" s="1395"/>
      <c r="Q88" s="1395"/>
      <c r="R88" s="1395"/>
      <c r="S88" s="1395"/>
      <c r="T88" s="1395"/>
      <c r="U88" s="1395"/>
      <c r="V88" s="1395"/>
      <c r="W88" s="1395"/>
      <c r="X88" s="1395"/>
      <c r="Y88" s="1395"/>
      <c r="Z88" s="1395"/>
      <c r="AA88" s="1395"/>
      <c r="AB88" s="1469"/>
      <c r="AC88" s="853" t="s">
        <v>1261</v>
      </c>
      <c r="AD88" s="851"/>
      <c r="AE88" s="851"/>
      <c r="AF88" s="800" t="s">
        <v>117</v>
      </c>
      <c r="AG88" s="801"/>
      <c r="AH88" s="802" t="str">
        <f t="shared" si="0"/>
        <v xml:space="preserve"> </v>
      </c>
      <c r="AI88" s="803"/>
      <c r="AJ88" s="803"/>
      <c r="AK88" s="803"/>
      <c r="AL88" s="803"/>
      <c r="AM88" s="803"/>
      <c r="AN88" s="804">
        <f t="shared" si="1"/>
        <v>0</v>
      </c>
      <c r="AO88" s="804">
        <f t="shared" si="2"/>
        <v>1</v>
      </c>
      <c r="AP88" s="804">
        <f t="shared" si="3"/>
        <v>0</v>
      </c>
      <c r="AQ88" s="855"/>
      <c r="AR88" s="856"/>
      <c r="AS88" s="807"/>
      <c r="AT88" s="838"/>
      <c r="AU88" s="808"/>
      <c r="AV88" s="803"/>
      <c r="AW88" s="803"/>
      <c r="AX88" s="803"/>
      <c r="AY88" s="83"/>
      <c r="AZ88" s="83"/>
      <c r="BA88" s="83"/>
      <c r="BB88" s="83"/>
      <c r="BC88" s="83"/>
      <c r="BD88" s="83"/>
    </row>
    <row r="89" spans="1:56" ht="18" customHeight="1">
      <c r="A89" s="83"/>
      <c r="B89" s="934"/>
      <c r="C89" s="927"/>
      <c r="D89" s="1425"/>
      <c r="E89" s="1289"/>
      <c r="F89" s="1289"/>
      <c r="G89" s="1289"/>
      <c r="H89" s="1289"/>
      <c r="I89" s="1289"/>
      <c r="J89" s="1289"/>
      <c r="K89" s="1385"/>
      <c r="L89" s="836"/>
      <c r="M89" s="895" t="s">
        <v>52</v>
      </c>
      <c r="N89" s="1542" t="s">
        <v>365</v>
      </c>
      <c r="O89" s="1287"/>
      <c r="P89" s="1287"/>
      <c r="Q89" s="1287"/>
      <c r="R89" s="1287"/>
      <c r="S89" s="1287"/>
      <c r="T89" s="1287"/>
      <c r="U89" s="1287"/>
      <c r="V89" s="1287"/>
      <c r="W89" s="1287"/>
      <c r="X89" s="1287"/>
      <c r="Y89" s="1287"/>
      <c r="Z89" s="1287"/>
      <c r="AA89" s="1287"/>
      <c r="AB89" s="1293"/>
      <c r="AC89" s="811"/>
      <c r="AD89" s="822" t="s">
        <v>1261</v>
      </c>
      <c r="AE89" s="822"/>
      <c r="AF89" s="800" t="s">
        <v>117</v>
      </c>
      <c r="AG89" s="801"/>
      <c r="AH89" s="802" t="str">
        <f t="shared" si="0"/>
        <v xml:space="preserve"> </v>
      </c>
      <c r="AI89" s="803"/>
      <c r="AJ89" s="803"/>
      <c r="AK89" s="803"/>
      <c r="AL89" s="803"/>
      <c r="AM89" s="803"/>
      <c r="AN89" s="804">
        <f t="shared" si="1"/>
        <v>0</v>
      </c>
      <c r="AO89" s="804">
        <f t="shared" si="2"/>
        <v>1</v>
      </c>
      <c r="AP89" s="804">
        <f t="shared" si="3"/>
        <v>0</v>
      </c>
      <c r="AQ89" s="858"/>
      <c r="AR89" s="859"/>
      <c r="AS89" s="815"/>
      <c r="AT89" s="827"/>
      <c r="AU89" s="816"/>
      <c r="AV89" s="803"/>
      <c r="AW89" s="803"/>
      <c r="AX89" s="803"/>
      <c r="AY89" s="83"/>
      <c r="AZ89" s="83"/>
      <c r="BA89" s="83"/>
      <c r="BB89" s="83"/>
      <c r="BC89" s="83"/>
      <c r="BD89" s="83"/>
    </row>
    <row r="90" spans="1:56" ht="18" customHeight="1">
      <c r="A90" s="83"/>
      <c r="B90" s="934"/>
      <c r="C90" s="927"/>
      <c r="D90" s="1425"/>
      <c r="E90" s="1289"/>
      <c r="F90" s="1289"/>
      <c r="G90" s="1289"/>
      <c r="H90" s="1289"/>
      <c r="I90" s="1289"/>
      <c r="J90" s="1289"/>
      <c r="K90" s="1385"/>
      <c r="L90" s="836"/>
      <c r="M90" s="895" t="s">
        <v>514</v>
      </c>
      <c r="N90" s="1542" t="s">
        <v>1487</v>
      </c>
      <c r="O90" s="1287"/>
      <c r="P90" s="1287"/>
      <c r="Q90" s="1287"/>
      <c r="R90" s="1287"/>
      <c r="S90" s="1287"/>
      <c r="T90" s="1287"/>
      <c r="U90" s="1287"/>
      <c r="V90" s="1287"/>
      <c r="W90" s="1287"/>
      <c r="X90" s="1287"/>
      <c r="Y90" s="1287"/>
      <c r="Z90" s="1287"/>
      <c r="AA90" s="1287"/>
      <c r="AB90" s="1293"/>
      <c r="AC90" s="811"/>
      <c r="AD90" s="822" t="s">
        <v>1261</v>
      </c>
      <c r="AE90" s="822"/>
      <c r="AF90" s="800" t="s">
        <v>117</v>
      </c>
      <c r="AG90" s="801"/>
      <c r="AH90" s="802" t="str">
        <f t="shared" si="0"/>
        <v xml:space="preserve"> </v>
      </c>
      <c r="AI90" s="803"/>
      <c r="AJ90" s="803"/>
      <c r="AK90" s="803"/>
      <c r="AL90" s="803"/>
      <c r="AM90" s="803"/>
      <c r="AN90" s="804">
        <f t="shared" si="1"/>
        <v>0</v>
      </c>
      <c r="AO90" s="804">
        <f t="shared" si="2"/>
        <v>1</v>
      </c>
      <c r="AP90" s="804">
        <f t="shared" si="3"/>
        <v>0</v>
      </c>
      <c r="AQ90" s="858"/>
      <c r="AR90" s="859"/>
      <c r="AS90" s="815"/>
      <c r="AT90" s="827"/>
      <c r="AU90" s="816"/>
      <c r="AV90" s="803"/>
      <c r="AW90" s="803"/>
      <c r="AX90" s="803"/>
      <c r="AY90" s="83"/>
      <c r="AZ90" s="83"/>
      <c r="BA90" s="83"/>
      <c r="BB90" s="83"/>
      <c r="BC90" s="83"/>
      <c r="BD90" s="83"/>
    </row>
    <row r="91" spans="1:56" ht="18" customHeight="1">
      <c r="A91" s="83"/>
      <c r="B91" s="934"/>
      <c r="C91" s="927"/>
      <c r="D91" s="1425"/>
      <c r="E91" s="1289"/>
      <c r="F91" s="1289"/>
      <c r="G91" s="1289"/>
      <c r="H91" s="1289"/>
      <c r="I91" s="1289"/>
      <c r="J91" s="1289"/>
      <c r="K91" s="1385"/>
      <c r="L91" s="836"/>
      <c r="M91" s="895"/>
      <c r="N91" s="1542"/>
      <c r="O91" s="1287"/>
      <c r="P91" s="1287"/>
      <c r="Q91" s="1287"/>
      <c r="R91" s="1287"/>
      <c r="S91" s="1287"/>
      <c r="T91" s="1287"/>
      <c r="U91" s="1287"/>
      <c r="V91" s="1287"/>
      <c r="W91" s="1287"/>
      <c r="X91" s="1287"/>
      <c r="Y91" s="1287"/>
      <c r="Z91" s="1287"/>
      <c r="AA91" s="1287"/>
      <c r="AB91" s="1293"/>
      <c r="AC91" s="811"/>
      <c r="AD91" s="822"/>
      <c r="AE91" s="822"/>
      <c r="AF91" s="800" t="s">
        <v>117</v>
      </c>
      <c r="AG91" s="801"/>
      <c r="AH91" s="802" t="str">
        <f t="shared" si="0"/>
        <v xml:space="preserve"> </v>
      </c>
      <c r="AI91" s="803"/>
      <c r="AJ91" s="803"/>
      <c r="AK91" s="803"/>
      <c r="AL91" s="803"/>
      <c r="AM91" s="803"/>
      <c r="AN91" s="804">
        <f t="shared" si="1"/>
        <v>0</v>
      </c>
      <c r="AO91" s="804">
        <f t="shared" si="2"/>
        <v>0</v>
      </c>
      <c r="AP91" s="804">
        <f t="shared" si="3"/>
        <v>0</v>
      </c>
      <c r="AQ91" s="858"/>
      <c r="AR91" s="859"/>
      <c r="AS91" s="815"/>
      <c r="AT91" s="827"/>
      <c r="AU91" s="816"/>
      <c r="AV91" s="803"/>
      <c r="AW91" s="803"/>
      <c r="AX91" s="803"/>
      <c r="AY91" s="83"/>
      <c r="AZ91" s="83"/>
      <c r="BA91" s="83"/>
      <c r="BB91" s="83"/>
      <c r="BC91" s="83"/>
      <c r="BD91" s="83"/>
    </row>
    <row r="92" spans="1:56" ht="18" customHeight="1">
      <c r="A92" s="83"/>
      <c r="B92" s="934"/>
      <c r="C92" s="927"/>
      <c r="D92" s="1425"/>
      <c r="E92" s="1289"/>
      <c r="F92" s="1289"/>
      <c r="G92" s="1289"/>
      <c r="H92" s="1289"/>
      <c r="I92" s="1289"/>
      <c r="J92" s="1289"/>
      <c r="K92" s="1385"/>
      <c r="L92" s="836"/>
      <c r="M92" s="895"/>
      <c r="N92" s="1542"/>
      <c r="O92" s="1287"/>
      <c r="P92" s="1287"/>
      <c r="Q92" s="1287"/>
      <c r="R92" s="1287"/>
      <c r="S92" s="1287"/>
      <c r="T92" s="1287"/>
      <c r="U92" s="1287"/>
      <c r="V92" s="1287"/>
      <c r="W92" s="1287"/>
      <c r="X92" s="1287"/>
      <c r="Y92" s="1287"/>
      <c r="Z92" s="1287"/>
      <c r="AA92" s="1287"/>
      <c r="AB92" s="1293"/>
      <c r="AC92" s="811"/>
      <c r="AD92" s="822"/>
      <c r="AE92" s="822"/>
      <c r="AF92" s="800" t="s">
        <v>117</v>
      </c>
      <c r="AG92" s="801"/>
      <c r="AH92" s="802" t="str">
        <f t="shared" si="0"/>
        <v xml:space="preserve"> </v>
      </c>
      <c r="AI92" s="803"/>
      <c r="AJ92" s="803"/>
      <c r="AK92" s="803"/>
      <c r="AL92" s="803"/>
      <c r="AM92" s="803"/>
      <c r="AN92" s="804">
        <f t="shared" si="1"/>
        <v>0</v>
      </c>
      <c r="AO92" s="804">
        <f t="shared" si="2"/>
        <v>0</v>
      </c>
      <c r="AP92" s="804">
        <f t="shared" si="3"/>
        <v>0</v>
      </c>
      <c r="AQ92" s="858"/>
      <c r="AR92" s="859"/>
      <c r="AS92" s="815"/>
      <c r="AT92" s="827"/>
      <c r="AU92" s="816"/>
      <c r="AV92" s="803"/>
      <c r="AW92" s="803"/>
      <c r="AX92" s="803"/>
      <c r="AY92" s="83"/>
      <c r="AZ92" s="83"/>
      <c r="BA92" s="83"/>
      <c r="BB92" s="83"/>
      <c r="BC92" s="83"/>
      <c r="BD92" s="83"/>
    </row>
    <row r="93" spans="1:56" ht="18" hidden="1" customHeight="1">
      <c r="A93" s="83"/>
      <c r="B93" s="934"/>
      <c r="C93" s="935"/>
      <c r="D93" s="1436"/>
      <c r="E93" s="1393"/>
      <c r="F93" s="1393"/>
      <c r="G93" s="1393"/>
      <c r="H93" s="1393"/>
      <c r="I93" s="1393"/>
      <c r="J93" s="1393"/>
      <c r="K93" s="1402"/>
      <c r="L93" s="841"/>
      <c r="M93" s="936"/>
      <c r="N93" s="1543"/>
      <c r="O93" s="1383"/>
      <c r="P93" s="1383"/>
      <c r="Q93" s="1383"/>
      <c r="R93" s="1383"/>
      <c r="S93" s="1383"/>
      <c r="T93" s="1383"/>
      <c r="U93" s="1383"/>
      <c r="V93" s="1383"/>
      <c r="W93" s="1383"/>
      <c r="X93" s="1383"/>
      <c r="Y93" s="1383"/>
      <c r="Z93" s="1383"/>
      <c r="AA93" s="1383"/>
      <c r="AB93" s="1384"/>
      <c r="AC93" s="833"/>
      <c r="AD93" s="846"/>
      <c r="AE93" s="846"/>
      <c r="AF93" s="800" t="s">
        <v>117</v>
      </c>
      <c r="AG93" s="801"/>
      <c r="AH93" s="802" t="str">
        <f t="shared" si="0"/>
        <v xml:space="preserve"> </v>
      </c>
      <c r="AI93" s="803"/>
      <c r="AJ93" s="803"/>
      <c r="AK93" s="803"/>
      <c r="AL93" s="803"/>
      <c r="AM93" s="803"/>
      <c r="AN93" s="804">
        <f t="shared" si="1"/>
        <v>0</v>
      </c>
      <c r="AO93" s="804">
        <f t="shared" si="2"/>
        <v>0</v>
      </c>
      <c r="AP93" s="804">
        <f t="shared" si="3"/>
        <v>0</v>
      </c>
      <c r="AQ93" s="862"/>
      <c r="AR93" s="863">
        <f>COUNTA(N88:AB93)</f>
        <v>3</v>
      </c>
      <c r="AS93" s="864">
        <f>SUM(AP88:AP93)</f>
        <v>0</v>
      </c>
      <c r="AT93" s="865">
        <f>AS93/(AR93*4)*(100)</f>
        <v>0</v>
      </c>
      <c r="AU93" s="816">
        <f>IF(AT93&gt;=75,2,IF(AT93&gt;40,1,0))</f>
        <v>0</v>
      </c>
      <c r="AV93" s="803"/>
      <c r="AW93" s="803"/>
      <c r="AX93" s="803"/>
      <c r="AY93" s="83"/>
      <c r="AZ93" s="83"/>
      <c r="BA93" s="83"/>
      <c r="BB93" s="83"/>
      <c r="BC93" s="83"/>
      <c r="BD93" s="83"/>
    </row>
    <row r="94" spans="1:56" ht="18" customHeight="1">
      <c r="A94" s="83"/>
      <c r="B94" s="934"/>
      <c r="C94" s="889" t="s">
        <v>52</v>
      </c>
      <c r="D94" s="1557" t="s">
        <v>642</v>
      </c>
      <c r="E94" s="1358"/>
      <c r="F94" s="1358"/>
      <c r="G94" s="1358"/>
      <c r="H94" s="1358"/>
      <c r="I94" s="1358"/>
      <c r="J94" s="1358"/>
      <c r="K94" s="1358"/>
      <c r="L94" s="937"/>
      <c r="M94" s="851" t="s">
        <v>50</v>
      </c>
      <c r="N94" s="1544" t="s">
        <v>306</v>
      </c>
      <c r="O94" s="1395"/>
      <c r="P94" s="1395"/>
      <c r="Q94" s="1395"/>
      <c r="R94" s="1395"/>
      <c r="S94" s="1395"/>
      <c r="T94" s="1395"/>
      <c r="U94" s="1395"/>
      <c r="V94" s="1395"/>
      <c r="W94" s="1395"/>
      <c r="X94" s="1395"/>
      <c r="Y94" s="1395"/>
      <c r="Z94" s="1395"/>
      <c r="AA94" s="1395"/>
      <c r="AB94" s="1469"/>
      <c r="AC94" s="853" t="s">
        <v>1261</v>
      </c>
      <c r="AD94" s="851"/>
      <c r="AE94" s="851"/>
      <c r="AF94" s="800" t="s">
        <v>117</v>
      </c>
      <c r="AG94" s="801"/>
      <c r="AH94" s="802" t="str">
        <f t="shared" si="0"/>
        <v xml:space="preserve"> </v>
      </c>
      <c r="AI94" s="803"/>
      <c r="AJ94" s="803"/>
      <c r="AK94" s="803"/>
      <c r="AL94" s="803"/>
      <c r="AM94" s="803"/>
      <c r="AN94" s="804">
        <f t="shared" si="1"/>
        <v>0</v>
      </c>
      <c r="AO94" s="804">
        <f t="shared" si="2"/>
        <v>1</v>
      </c>
      <c r="AP94" s="804">
        <f t="shared" si="3"/>
        <v>0</v>
      </c>
      <c r="AQ94" s="855"/>
      <c r="AR94" s="856"/>
      <c r="AS94" s="807"/>
      <c r="AT94" s="838"/>
      <c r="AU94" s="808"/>
      <c r="AV94" s="803"/>
      <c r="AW94" s="803"/>
      <c r="AX94" s="803"/>
      <c r="AY94" s="83"/>
      <c r="AZ94" s="83"/>
      <c r="BA94" s="83"/>
      <c r="BB94" s="83"/>
      <c r="BC94" s="83"/>
      <c r="BD94" s="83"/>
    </row>
    <row r="95" spans="1:56" ht="18" customHeight="1">
      <c r="A95" s="83"/>
      <c r="B95" s="934"/>
      <c r="C95" s="927"/>
      <c r="D95" s="1425"/>
      <c r="E95" s="1289"/>
      <c r="F95" s="1289"/>
      <c r="G95" s="1289"/>
      <c r="H95" s="1289"/>
      <c r="I95" s="1289"/>
      <c r="J95" s="1289"/>
      <c r="K95" s="1289"/>
      <c r="L95" s="938"/>
      <c r="M95" s="811" t="s">
        <v>52</v>
      </c>
      <c r="N95" s="1542" t="s">
        <v>366</v>
      </c>
      <c r="O95" s="1287"/>
      <c r="P95" s="1287"/>
      <c r="Q95" s="1287"/>
      <c r="R95" s="1287"/>
      <c r="S95" s="1287"/>
      <c r="T95" s="1287"/>
      <c r="U95" s="1287"/>
      <c r="V95" s="1287"/>
      <c r="W95" s="1287"/>
      <c r="X95" s="1287"/>
      <c r="Y95" s="1287"/>
      <c r="Z95" s="1287"/>
      <c r="AA95" s="1287"/>
      <c r="AB95" s="1293"/>
      <c r="AC95" s="811"/>
      <c r="AD95" s="822" t="s">
        <v>1261</v>
      </c>
      <c r="AE95" s="822"/>
      <c r="AF95" s="800" t="s">
        <v>117</v>
      </c>
      <c r="AG95" s="801"/>
      <c r="AH95" s="802" t="str">
        <f t="shared" si="0"/>
        <v xml:space="preserve"> </v>
      </c>
      <c r="AI95" s="803"/>
      <c r="AJ95" s="803"/>
      <c r="AK95" s="803"/>
      <c r="AL95" s="803"/>
      <c r="AM95" s="803"/>
      <c r="AN95" s="804">
        <f t="shared" si="1"/>
        <v>0</v>
      </c>
      <c r="AO95" s="804">
        <f t="shared" si="2"/>
        <v>1</v>
      </c>
      <c r="AP95" s="804">
        <f t="shared" si="3"/>
        <v>0</v>
      </c>
      <c r="AQ95" s="858"/>
      <c r="AR95" s="859"/>
      <c r="AS95" s="815"/>
      <c r="AT95" s="827"/>
      <c r="AU95" s="816"/>
      <c r="AV95" s="803"/>
      <c r="AW95" s="803"/>
      <c r="AX95" s="803"/>
      <c r="AY95" s="83"/>
      <c r="AZ95" s="83"/>
      <c r="BA95" s="83"/>
      <c r="BB95" s="83"/>
      <c r="BC95" s="83"/>
      <c r="BD95" s="83"/>
    </row>
    <row r="96" spans="1:56" ht="18" customHeight="1">
      <c r="A96" s="83"/>
      <c r="B96" s="934"/>
      <c r="C96" s="927"/>
      <c r="D96" s="1425"/>
      <c r="E96" s="1289"/>
      <c r="F96" s="1289"/>
      <c r="G96" s="1289"/>
      <c r="H96" s="1289"/>
      <c r="I96" s="1289"/>
      <c r="J96" s="1289"/>
      <c r="K96" s="1289"/>
      <c r="L96" s="938"/>
      <c r="M96" s="811" t="s">
        <v>514</v>
      </c>
      <c r="N96" s="1549" t="s">
        <v>367</v>
      </c>
      <c r="O96" s="1287"/>
      <c r="P96" s="1287"/>
      <c r="Q96" s="1287"/>
      <c r="R96" s="1287"/>
      <c r="S96" s="1287"/>
      <c r="T96" s="1287"/>
      <c r="U96" s="1287"/>
      <c r="V96" s="1287"/>
      <c r="W96" s="1287"/>
      <c r="X96" s="1287"/>
      <c r="Y96" s="1287"/>
      <c r="Z96" s="1287"/>
      <c r="AA96" s="1287"/>
      <c r="AB96" s="1293"/>
      <c r="AC96" s="811"/>
      <c r="AD96" s="822" t="s">
        <v>1261</v>
      </c>
      <c r="AE96" s="822"/>
      <c r="AF96" s="800" t="s">
        <v>117</v>
      </c>
      <c r="AG96" s="801"/>
      <c r="AH96" s="802" t="str">
        <f t="shared" si="0"/>
        <v xml:space="preserve"> </v>
      </c>
      <c r="AI96" s="803"/>
      <c r="AJ96" s="803"/>
      <c r="AK96" s="803"/>
      <c r="AL96" s="803"/>
      <c r="AM96" s="803"/>
      <c r="AN96" s="804">
        <f t="shared" si="1"/>
        <v>0</v>
      </c>
      <c r="AO96" s="804">
        <f t="shared" si="2"/>
        <v>1</v>
      </c>
      <c r="AP96" s="804">
        <f t="shared" si="3"/>
        <v>0</v>
      </c>
      <c r="AQ96" s="858"/>
      <c r="AR96" s="859"/>
      <c r="AS96" s="815"/>
      <c r="AT96" s="827"/>
      <c r="AU96" s="816"/>
      <c r="AV96" s="803"/>
      <c r="AW96" s="803"/>
      <c r="AX96" s="803"/>
      <c r="AY96" s="83"/>
      <c r="AZ96" s="83"/>
      <c r="BA96" s="83"/>
      <c r="BB96" s="83"/>
      <c r="BC96" s="83"/>
      <c r="BD96" s="83"/>
    </row>
    <row r="97" spans="1:56" ht="18" customHeight="1">
      <c r="A97" s="83"/>
      <c r="B97" s="934"/>
      <c r="C97" s="927"/>
      <c r="D97" s="1425"/>
      <c r="E97" s="1289"/>
      <c r="F97" s="1289"/>
      <c r="G97" s="1289"/>
      <c r="H97" s="1289"/>
      <c r="I97" s="1289"/>
      <c r="J97" s="1289"/>
      <c r="K97" s="1289"/>
      <c r="L97" s="938"/>
      <c r="M97" s="811" t="s">
        <v>629</v>
      </c>
      <c r="N97" s="1542" t="s">
        <v>368</v>
      </c>
      <c r="O97" s="1287"/>
      <c r="P97" s="1287"/>
      <c r="Q97" s="1287"/>
      <c r="R97" s="1287"/>
      <c r="S97" s="1287"/>
      <c r="T97" s="1287"/>
      <c r="U97" s="1287"/>
      <c r="V97" s="1287"/>
      <c r="W97" s="1287"/>
      <c r="X97" s="1287"/>
      <c r="Y97" s="1287"/>
      <c r="Z97" s="1287"/>
      <c r="AA97" s="1287"/>
      <c r="AB97" s="1293"/>
      <c r="AC97" s="811"/>
      <c r="AD97" s="822" t="s">
        <v>1261</v>
      </c>
      <c r="AE97" s="822"/>
      <c r="AF97" s="800" t="s">
        <v>117</v>
      </c>
      <c r="AG97" s="801"/>
      <c r="AH97" s="802" t="str">
        <f t="shared" si="0"/>
        <v xml:space="preserve"> </v>
      </c>
      <c r="AI97" s="803"/>
      <c r="AJ97" s="803"/>
      <c r="AK97" s="803"/>
      <c r="AL97" s="803"/>
      <c r="AM97" s="803"/>
      <c r="AN97" s="804">
        <f t="shared" si="1"/>
        <v>0</v>
      </c>
      <c r="AO97" s="804">
        <f t="shared" si="2"/>
        <v>1</v>
      </c>
      <c r="AP97" s="804">
        <f t="shared" si="3"/>
        <v>0</v>
      </c>
      <c r="AQ97" s="858"/>
      <c r="AR97" s="859"/>
      <c r="AS97" s="815"/>
      <c r="AT97" s="827"/>
      <c r="AU97" s="816"/>
      <c r="AV97" s="803"/>
      <c r="AW97" s="803"/>
      <c r="AX97" s="803"/>
      <c r="AY97" s="83"/>
      <c r="AZ97" s="83"/>
      <c r="BA97" s="83"/>
      <c r="BB97" s="83"/>
      <c r="BC97" s="83"/>
      <c r="BD97" s="83"/>
    </row>
    <row r="98" spans="1:56" ht="18" customHeight="1">
      <c r="A98" s="83"/>
      <c r="B98" s="934"/>
      <c r="C98" s="927"/>
      <c r="D98" s="1425"/>
      <c r="E98" s="1289"/>
      <c r="F98" s="1289"/>
      <c r="G98" s="1289"/>
      <c r="H98" s="1289"/>
      <c r="I98" s="1289"/>
      <c r="J98" s="1289"/>
      <c r="K98" s="1289"/>
      <c r="L98" s="938"/>
      <c r="M98" s="895"/>
      <c r="N98" s="1542"/>
      <c r="O98" s="1287"/>
      <c r="P98" s="1287"/>
      <c r="Q98" s="1287"/>
      <c r="R98" s="1287"/>
      <c r="S98" s="1287"/>
      <c r="T98" s="1287"/>
      <c r="U98" s="1287"/>
      <c r="V98" s="1287"/>
      <c r="W98" s="1287"/>
      <c r="X98" s="1287"/>
      <c r="Y98" s="1287"/>
      <c r="Z98" s="1287"/>
      <c r="AA98" s="1287"/>
      <c r="AB98" s="1293"/>
      <c r="AC98" s="811"/>
      <c r="AD98" s="822"/>
      <c r="AE98" s="822"/>
      <c r="AF98" s="800" t="s">
        <v>117</v>
      </c>
      <c r="AG98" s="801"/>
      <c r="AH98" s="802" t="str">
        <f t="shared" si="0"/>
        <v xml:space="preserve"> </v>
      </c>
      <c r="AI98" s="803"/>
      <c r="AJ98" s="803"/>
      <c r="AK98" s="803"/>
      <c r="AL98" s="803"/>
      <c r="AM98" s="803"/>
      <c r="AN98" s="804">
        <f t="shared" si="1"/>
        <v>0</v>
      </c>
      <c r="AO98" s="804">
        <f t="shared" si="2"/>
        <v>0</v>
      </c>
      <c r="AP98" s="804">
        <f t="shared" si="3"/>
        <v>0</v>
      </c>
      <c r="AQ98" s="858"/>
      <c r="AR98" s="859"/>
      <c r="AS98" s="815"/>
      <c r="AT98" s="827"/>
      <c r="AU98" s="816"/>
      <c r="AV98" s="803"/>
      <c r="AW98" s="803"/>
      <c r="AX98" s="803"/>
      <c r="AY98" s="83"/>
      <c r="AZ98" s="83"/>
      <c r="BA98" s="83"/>
      <c r="BB98" s="83"/>
      <c r="BC98" s="83"/>
      <c r="BD98" s="83"/>
    </row>
    <row r="99" spans="1:56" ht="18" hidden="1" customHeight="1">
      <c r="A99" s="83"/>
      <c r="B99" s="934"/>
      <c r="C99" s="935"/>
      <c r="D99" s="1436"/>
      <c r="E99" s="1393"/>
      <c r="F99" s="1393"/>
      <c r="G99" s="1393"/>
      <c r="H99" s="1393"/>
      <c r="I99" s="1393"/>
      <c r="J99" s="1393"/>
      <c r="K99" s="1393"/>
      <c r="L99" s="939"/>
      <c r="M99" s="936"/>
      <c r="N99" s="1543"/>
      <c r="O99" s="1383"/>
      <c r="P99" s="1383"/>
      <c r="Q99" s="1383"/>
      <c r="R99" s="1383"/>
      <c r="S99" s="1383"/>
      <c r="T99" s="1383"/>
      <c r="U99" s="1383"/>
      <c r="V99" s="1383"/>
      <c r="W99" s="1383"/>
      <c r="X99" s="1383"/>
      <c r="Y99" s="1383"/>
      <c r="Z99" s="1383"/>
      <c r="AA99" s="1383"/>
      <c r="AB99" s="1384"/>
      <c r="AC99" s="833"/>
      <c r="AD99" s="846"/>
      <c r="AE99" s="846"/>
      <c r="AF99" s="800" t="s">
        <v>117</v>
      </c>
      <c r="AG99" s="801"/>
      <c r="AH99" s="802" t="str">
        <f t="shared" si="0"/>
        <v xml:space="preserve"> </v>
      </c>
      <c r="AI99" s="803"/>
      <c r="AJ99" s="803"/>
      <c r="AK99" s="803"/>
      <c r="AL99" s="803"/>
      <c r="AM99" s="803"/>
      <c r="AN99" s="804">
        <f t="shared" si="1"/>
        <v>0</v>
      </c>
      <c r="AO99" s="804">
        <f t="shared" si="2"/>
        <v>0</v>
      </c>
      <c r="AP99" s="804">
        <f t="shared" si="3"/>
        <v>0</v>
      </c>
      <c r="AQ99" s="862"/>
      <c r="AR99" s="863">
        <f>COUNTA(N94:AB99)</f>
        <v>4</v>
      </c>
      <c r="AS99" s="864">
        <f>SUM(AP94:AP99)</f>
        <v>0</v>
      </c>
      <c r="AT99" s="865">
        <f>AS99/(AR99*4)*(100)</f>
        <v>0</v>
      </c>
      <c r="AU99" s="816">
        <f>IF(AT99&gt;=75,2,IF(AT99&gt;40,1,0))</f>
        <v>0</v>
      </c>
      <c r="AV99" s="803"/>
      <c r="AW99" s="803"/>
      <c r="AX99" s="803"/>
      <c r="AY99" s="83"/>
      <c r="AZ99" s="83"/>
      <c r="BA99" s="83"/>
      <c r="BB99" s="83"/>
      <c r="BC99" s="83"/>
      <c r="BD99" s="83"/>
    </row>
    <row r="100" spans="1:56" ht="18" customHeight="1">
      <c r="A100" s="83"/>
      <c r="B100" s="934"/>
      <c r="C100" s="889" t="s">
        <v>514</v>
      </c>
      <c r="D100" s="1557" t="s">
        <v>650</v>
      </c>
      <c r="E100" s="1358"/>
      <c r="F100" s="1358"/>
      <c r="G100" s="1358"/>
      <c r="H100" s="1358"/>
      <c r="I100" s="1358"/>
      <c r="J100" s="1358"/>
      <c r="K100" s="1435"/>
      <c r="L100" s="850"/>
      <c r="M100" s="916" t="s">
        <v>50</v>
      </c>
      <c r="N100" s="1544" t="s">
        <v>294</v>
      </c>
      <c r="O100" s="1395"/>
      <c r="P100" s="1395"/>
      <c r="Q100" s="1395"/>
      <c r="R100" s="1395"/>
      <c r="S100" s="1395"/>
      <c r="T100" s="1395"/>
      <c r="U100" s="1395"/>
      <c r="V100" s="1395"/>
      <c r="W100" s="1395"/>
      <c r="X100" s="1395"/>
      <c r="Y100" s="1395"/>
      <c r="Z100" s="1395"/>
      <c r="AA100" s="1395"/>
      <c r="AB100" s="1469"/>
      <c r="AC100" s="851" t="s">
        <v>1261</v>
      </c>
      <c r="AD100" s="851"/>
      <c r="AE100" s="851"/>
      <c r="AF100" s="800" t="s">
        <v>117</v>
      </c>
      <c r="AG100" s="801"/>
      <c r="AH100" s="802" t="str">
        <f t="shared" si="0"/>
        <v xml:space="preserve"> </v>
      </c>
      <c r="AI100" s="803"/>
      <c r="AJ100" s="803"/>
      <c r="AK100" s="803"/>
      <c r="AL100" s="803"/>
      <c r="AM100" s="803"/>
      <c r="AN100" s="804">
        <f t="shared" si="1"/>
        <v>0</v>
      </c>
      <c r="AO100" s="804">
        <f t="shared" si="2"/>
        <v>1</v>
      </c>
      <c r="AP100" s="804">
        <f t="shared" si="3"/>
        <v>0</v>
      </c>
      <c r="AQ100" s="855"/>
      <c r="AR100" s="856"/>
      <c r="AS100" s="807"/>
      <c r="AT100" s="838"/>
      <c r="AU100" s="808"/>
      <c r="AV100" s="803"/>
      <c r="AW100" s="803"/>
      <c r="AX100" s="803"/>
      <c r="AY100" s="83"/>
      <c r="AZ100" s="83"/>
      <c r="BA100" s="83"/>
      <c r="BB100" s="83"/>
      <c r="BC100" s="83"/>
      <c r="BD100" s="83"/>
    </row>
    <row r="101" spans="1:56" ht="18" customHeight="1">
      <c r="A101" s="83"/>
      <c r="B101" s="934"/>
      <c r="C101" s="892"/>
      <c r="D101" s="1425"/>
      <c r="E101" s="1289"/>
      <c r="F101" s="1289"/>
      <c r="G101" s="1289"/>
      <c r="H101" s="1289"/>
      <c r="I101" s="1289"/>
      <c r="J101" s="1289"/>
      <c r="K101" s="1385"/>
      <c r="L101" s="836"/>
      <c r="M101" s="895" t="s">
        <v>52</v>
      </c>
      <c r="N101" s="1542" t="s">
        <v>295</v>
      </c>
      <c r="O101" s="1287"/>
      <c r="P101" s="1287"/>
      <c r="Q101" s="1287"/>
      <c r="R101" s="1287"/>
      <c r="S101" s="1287"/>
      <c r="T101" s="1287"/>
      <c r="U101" s="1287"/>
      <c r="V101" s="1287"/>
      <c r="W101" s="1287"/>
      <c r="X101" s="1287"/>
      <c r="Y101" s="1287"/>
      <c r="Z101" s="1287"/>
      <c r="AA101" s="1287"/>
      <c r="AB101" s="1293"/>
      <c r="AC101" s="811" t="s">
        <v>1261</v>
      </c>
      <c r="AD101" s="811"/>
      <c r="AE101" s="811"/>
      <c r="AF101" s="800" t="s">
        <v>117</v>
      </c>
      <c r="AG101" s="801"/>
      <c r="AH101" s="802" t="str">
        <f t="shared" si="0"/>
        <v xml:space="preserve"> </v>
      </c>
      <c r="AI101" s="803"/>
      <c r="AJ101" s="803"/>
      <c r="AK101" s="803"/>
      <c r="AL101" s="803"/>
      <c r="AM101" s="803"/>
      <c r="AN101" s="804">
        <f t="shared" si="1"/>
        <v>0</v>
      </c>
      <c r="AO101" s="804">
        <f t="shared" si="2"/>
        <v>1</v>
      </c>
      <c r="AP101" s="804">
        <f t="shared" si="3"/>
        <v>0</v>
      </c>
      <c r="AQ101" s="858"/>
      <c r="AR101" s="859"/>
      <c r="AS101" s="815"/>
      <c r="AT101" s="827"/>
      <c r="AU101" s="816"/>
      <c r="AV101" s="803"/>
      <c r="AW101" s="803"/>
      <c r="AX101" s="803"/>
      <c r="AY101" s="83"/>
      <c r="AZ101" s="83"/>
      <c r="BA101" s="83"/>
      <c r="BB101" s="83"/>
      <c r="BC101" s="83"/>
      <c r="BD101" s="83"/>
    </row>
    <row r="102" spans="1:56" ht="18" customHeight="1">
      <c r="A102" s="83"/>
      <c r="B102" s="934"/>
      <c r="C102" s="892"/>
      <c r="D102" s="1425"/>
      <c r="E102" s="1289"/>
      <c r="F102" s="1289"/>
      <c r="G102" s="1289"/>
      <c r="H102" s="1289"/>
      <c r="I102" s="1289"/>
      <c r="J102" s="1289"/>
      <c r="K102" s="1385"/>
      <c r="L102" s="836"/>
      <c r="M102" s="895" t="s">
        <v>514</v>
      </c>
      <c r="N102" s="1542" t="s">
        <v>369</v>
      </c>
      <c r="O102" s="1287"/>
      <c r="P102" s="1287"/>
      <c r="Q102" s="1287"/>
      <c r="R102" s="1287"/>
      <c r="S102" s="1287"/>
      <c r="T102" s="1287"/>
      <c r="U102" s="1287"/>
      <c r="V102" s="1287"/>
      <c r="W102" s="1287"/>
      <c r="X102" s="1287"/>
      <c r="Y102" s="1287"/>
      <c r="Z102" s="1287"/>
      <c r="AA102" s="1287"/>
      <c r="AB102" s="1293"/>
      <c r="AC102" s="811"/>
      <c r="AD102" s="811" t="s">
        <v>1261</v>
      </c>
      <c r="AE102" s="811"/>
      <c r="AF102" s="800" t="s">
        <v>117</v>
      </c>
      <c r="AG102" s="801"/>
      <c r="AH102" s="802" t="str">
        <f t="shared" si="0"/>
        <v xml:space="preserve"> </v>
      </c>
      <c r="AI102" s="803"/>
      <c r="AJ102" s="803"/>
      <c r="AK102" s="803"/>
      <c r="AL102" s="803"/>
      <c r="AM102" s="803"/>
      <c r="AN102" s="804">
        <f t="shared" si="1"/>
        <v>0</v>
      </c>
      <c r="AO102" s="804">
        <f t="shared" si="2"/>
        <v>1</v>
      </c>
      <c r="AP102" s="804">
        <f t="shared" si="3"/>
        <v>0</v>
      </c>
      <c r="AQ102" s="858"/>
      <c r="AR102" s="859"/>
      <c r="AS102" s="815"/>
      <c r="AT102" s="827"/>
      <c r="AU102" s="816"/>
      <c r="AV102" s="803"/>
      <c r="AW102" s="803"/>
      <c r="AX102" s="803"/>
      <c r="AY102" s="83"/>
      <c r="AZ102" s="83"/>
      <c r="BA102" s="83"/>
      <c r="BB102" s="83"/>
      <c r="BC102" s="83"/>
      <c r="BD102" s="83"/>
    </row>
    <row r="103" spans="1:56" ht="18" customHeight="1">
      <c r="A103" s="83"/>
      <c r="B103" s="934"/>
      <c r="C103" s="892"/>
      <c r="D103" s="1425"/>
      <c r="E103" s="1289"/>
      <c r="F103" s="1289"/>
      <c r="G103" s="1289"/>
      <c r="H103" s="1289"/>
      <c r="I103" s="1289"/>
      <c r="J103" s="1289"/>
      <c r="K103" s="1385"/>
      <c r="L103" s="836"/>
      <c r="M103" s="811" t="s">
        <v>629</v>
      </c>
      <c r="N103" s="1542" t="s">
        <v>370</v>
      </c>
      <c r="O103" s="1287"/>
      <c r="P103" s="1287"/>
      <c r="Q103" s="1287"/>
      <c r="R103" s="1287"/>
      <c r="S103" s="1287"/>
      <c r="T103" s="1287"/>
      <c r="U103" s="1287"/>
      <c r="V103" s="1287"/>
      <c r="W103" s="1287"/>
      <c r="X103" s="1287"/>
      <c r="Y103" s="1287"/>
      <c r="Z103" s="1287"/>
      <c r="AA103" s="1287"/>
      <c r="AB103" s="1293"/>
      <c r="AC103" s="811"/>
      <c r="AD103" s="811" t="s">
        <v>1261</v>
      </c>
      <c r="AE103" s="811"/>
      <c r="AF103" s="800" t="s">
        <v>117</v>
      </c>
      <c r="AG103" s="801"/>
      <c r="AH103" s="802" t="str">
        <f t="shared" si="0"/>
        <v xml:space="preserve"> </v>
      </c>
      <c r="AI103" s="803"/>
      <c r="AJ103" s="803"/>
      <c r="AK103" s="803"/>
      <c r="AL103" s="803"/>
      <c r="AM103" s="803"/>
      <c r="AN103" s="804">
        <f t="shared" si="1"/>
        <v>0</v>
      </c>
      <c r="AO103" s="804">
        <f t="shared" si="2"/>
        <v>1</v>
      </c>
      <c r="AP103" s="804">
        <f t="shared" si="3"/>
        <v>0</v>
      </c>
      <c r="AQ103" s="858"/>
      <c r="AR103" s="859"/>
      <c r="AS103" s="815"/>
      <c r="AT103" s="827"/>
      <c r="AU103" s="816"/>
      <c r="AV103" s="803"/>
      <c r="AW103" s="803"/>
      <c r="AX103" s="803"/>
      <c r="AY103" s="83"/>
      <c r="AZ103" s="83"/>
      <c r="BA103" s="83"/>
      <c r="BB103" s="83"/>
      <c r="BC103" s="83"/>
      <c r="BD103" s="83"/>
    </row>
    <row r="104" spans="1:56" ht="18" customHeight="1">
      <c r="A104" s="83"/>
      <c r="B104" s="934"/>
      <c r="C104" s="892"/>
      <c r="D104" s="1425"/>
      <c r="E104" s="1289"/>
      <c r="F104" s="1289"/>
      <c r="G104" s="1289"/>
      <c r="H104" s="1289"/>
      <c r="I104" s="1289"/>
      <c r="J104" s="1289"/>
      <c r="K104" s="1385"/>
      <c r="L104" s="836"/>
      <c r="M104" s="895"/>
      <c r="N104" s="1542"/>
      <c r="O104" s="1287"/>
      <c r="P104" s="1287"/>
      <c r="Q104" s="1287"/>
      <c r="R104" s="1287"/>
      <c r="S104" s="1287"/>
      <c r="T104" s="1287"/>
      <c r="U104" s="1287"/>
      <c r="V104" s="1287"/>
      <c r="W104" s="1287"/>
      <c r="X104" s="1287"/>
      <c r="Y104" s="1287"/>
      <c r="Z104" s="1287"/>
      <c r="AA104" s="1287"/>
      <c r="AB104" s="1293"/>
      <c r="AC104" s="811"/>
      <c r="AD104" s="811"/>
      <c r="AE104" s="811"/>
      <c r="AF104" s="800" t="s">
        <v>117</v>
      </c>
      <c r="AG104" s="801"/>
      <c r="AH104" s="802" t="str">
        <f t="shared" si="0"/>
        <v xml:space="preserve"> </v>
      </c>
      <c r="AI104" s="803"/>
      <c r="AJ104" s="803"/>
      <c r="AK104" s="803"/>
      <c r="AL104" s="803"/>
      <c r="AM104" s="803"/>
      <c r="AN104" s="804">
        <f t="shared" si="1"/>
        <v>0</v>
      </c>
      <c r="AO104" s="804">
        <f t="shared" si="2"/>
        <v>0</v>
      </c>
      <c r="AP104" s="804">
        <f t="shared" si="3"/>
        <v>0</v>
      </c>
      <c r="AQ104" s="858"/>
      <c r="AR104" s="859"/>
      <c r="AS104" s="815"/>
      <c r="AT104" s="827"/>
      <c r="AU104" s="816"/>
      <c r="AV104" s="803"/>
      <c r="AW104" s="803"/>
      <c r="AX104" s="803"/>
      <c r="AY104" s="83"/>
      <c r="AZ104" s="83"/>
      <c r="BA104" s="83"/>
      <c r="BB104" s="83"/>
      <c r="BC104" s="83"/>
      <c r="BD104" s="83"/>
    </row>
    <row r="105" spans="1:56" ht="18" hidden="1" customHeight="1">
      <c r="A105" s="83"/>
      <c r="B105" s="934"/>
      <c r="C105" s="924"/>
      <c r="D105" s="1436"/>
      <c r="E105" s="1393"/>
      <c r="F105" s="1393"/>
      <c r="G105" s="1393"/>
      <c r="H105" s="1393"/>
      <c r="I105" s="1393"/>
      <c r="J105" s="1393"/>
      <c r="K105" s="1402"/>
      <c r="L105" s="841"/>
      <c r="M105" s="842"/>
      <c r="N105" s="1543"/>
      <c r="O105" s="1383"/>
      <c r="P105" s="1383"/>
      <c r="Q105" s="1383"/>
      <c r="R105" s="1383"/>
      <c r="S105" s="1383"/>
      <c r="T105" s="1383"/>
      <c r="U105" s="1383"/>
      <c r="V105" s="1383"/>
      <c r="W105" s="1383"/>
      <c r="X105" s="1383"/>
      <c r="Y105" s="1383"/>
      <c r="Z105" s="1383"/>
      <c r="AA105" s="1383"/>
      <c r="AB105" s="1384"/>
      <c r="AC105" s="833"/>
      <c r="AD105" s="833"/>
      <c r="AE105" s="833"/>
      <c r="AF105" s="800" t="s">
        <v>117</v>
      </c>
      <c r="AG105" s="801"/>
      <c r="AH105" s="802" t="str">
        <f t="shared" si="0"/>
        <v xml:space="preserve"> </v>
      </c>
      <c r="AI105" s="803"/>
      <c r="AJ105" s="803"/>
      <c r="AK105" s="803"/>
      <c r="AL105" s="803"/>
      <c r="AM105" s="803"/>
      <c r="AN105" s="804">
        <f t="shared" si="1"/>
        <v>0</v>
      </c>
      <c r="AO105" s="804">
        <f t="shared" si="2"/>
        <v>0</v>
      </c>
      <c r="AP105" s="804">
        <f t="shared" si="3"/>
        <v>0</v>
      </c>
      <c r="AQ105" s="862"/>
      <c r="AR105" s="863">
        <f>COUNTA(N100:AB105)</f>
        <v>4</v>
      </c>
      <c r="AS105" s="864">
        <f>SUM(AP100:AP105)</f>
        <v>0</v>
      </c>
      <c r="AT105" s="865">
        <f>AS105/(AR105*4)*(100)</f>
        <v>0</v>
      </c>
      <c r="AU105" s="816">
        <f>IF(AT105&gt;=75,2,IF(AT105&gt;40,1,0))</f>
        <v>0</v>
      </c>
      <c r="AV105" s="803"/>
      <c r="AW105" s="803"/>
      <c r="AX105" s="803"/>
      <c r="AY105" s="83"/>
      <c r="AZ105" s="83"/>
      <c r="BA105" s="83"/>
      <c r="BB105" s="83"/>
      <c r="BC105" s="83"/>
      <c r="BD105" s="83"/>
    </row>
    <row r="106" spans="1:56" ht="18" customHeight="1">
      <c r="A106" s="83"/>
      <c r="B106" s="934"/>
      <c r="C106" s="940" t="s">
        <v>629</v>
      </c>
      <c r="D106" s="1557" t="s">
        <v>1488</v>
      </c>
      <c r="E106" s="1358"/>
      <c r="F106" s="1358"/>
      <c r="G106" s="1358"/>
      <c r="H106" s="1358"/>
      <c r="I106" s="1358"/>
      <c r="J106" s="1358"/>
      <c r="K106" s="1358"/>
      <c r="L106" s="938"/>
      <c r="M106" s="798" t="s">
        <v>50</v>
      </c>
      <c r="N106" s="1567" t="s">
        <v>1489</v>
      </c>
      <c r="O106" s="1312"/>
      <c r="P106" s="1312"/>
      <c r="Q106" s="1312"/>
      <c r="R106" s="1312"/>
      <c r="S106" s="1312"/>
      <c r="T106" s="1312"/>
      <c r="U106" s="1312"/>
      <c r="V106" s="1312"/>
      <c r="W106" s="1312"/>
      <c r="X106" s="1312"/>
      <c r="Y106" s="1312"/>
      <c r="Z106" s="1312"/>
      <c r="AA106" s="1312"/>
      <c r="AB106" s="1313"/>
      <c r="AC106" s="798" t="s">
        <v>1261</v>
      </c>
      <c r="AD106" s="798"/>
      <c r="AE106" s="798"/>
      <c r="AF106" s="800" t="s">
        <v>117</v>
      </c>
      <c r="AG106" s="801"/>
      <c r="AH106" s="802" t="str">
        <f t="shared" si="0"/>
        <v xml:space="preserve"> </v>
      </c>
      <c r="AI106" s="803"/>
      <c r="AJ106" s="803"/>
      <c r="AK106" s="803"/>
      <c r="AL106" s="803"/>
      <c r="AM106" s="803"/>
      <c r="AN106" s="804">
        <f t="shared" si="1"/>
        <v>0</v>
      </c>
      <c r="AO106" s="804">
        <f t="shared" si="2"/>
        <v>1</v>
      </c>
      <c r="AP106" s="804">
        <f t="shared" si="3"/>
        <v>0</v>
      </c>
      <c r="AQ106" s="855"/>
      <c r="AR106" s="856"/>
      <c r="AS106" s="807"/>
      <c r="AT106" s="838"/>
      <c r="AU106" s="808"/>
      <c r="AV106" s="803"/>
      <c r="AW106" s="803"/>
      <c r="AX106" s="803"/>
      <c r="AY106" s="83"/>
      <c r="AZ106" s="83"/>
      <c r="BA106" s="83"/>
      <c r="BB106" s="83"/>
      <c r="BC106" s="83"/>
      <c r="BD106" s="83"/>
    </row>
    <row r="107" spans="1:56" ht="18" customHeight="1">
      <c r="A107" s="83"/>
      <c r="B107" s="934"/>
      <c r="C107" s="941"/>
      <c r="D107" s="1425"/>
      <c r="E107" s="1289"/>
      <c r="F107" s="1289"/>
      <c r="G107" s="1289"/>
      <c r="H107" s="1289"/>
      <c r="I107" s="1289"/>
      <c r="J107" s="1289"/>
      <c r="K107" s="1289"/>
      <c r="L107" s="938"/>
      <c r="M107" s="811" t="s">
        <v>52</v>
      </c>
      <c r="N107" s="1542" t="s">
        <v>371</v>
      </c>
      <c r="O107" s="1287"/>
      <c r="P107" s="1287"/>
      <c r="Q107" s="1287"/>
      <c r="R107" s="1287"/>
      <c r="S107" s="1287"/>
      <c r="T107" s="1287"/>
      <c r="U107" s="1287"/>
      <c r="V107" s="1287"/>
      <c r="W107" s="1287"/>
      <c r="X107" s="1287"/>
      <c r="Y107" s="1287"/>
      <c r="Z107" s="1287"/>
      <c r="AA107" s="1287"/>
      <c r="AB107" s="1293"/>
      <c r="AC107" s="811"/>
      <c r="AD107" s="811" t="s">
        <v>1261</v>
      </c>
      <c r="AE107" s="811"/>
      <c r="AF107" s="800" t="s">
        <v>117</v>
      </c>
      <c r="AG107" s="801"/>
      <c r="AH107" s="802" t="str">
        <f t="shared" si="0"/>
        <v xml:space="preserve"> </v>
      </c>
      <c r="AI107" s="803"/>
      <c r="AJ107" s="803"/>
      <c r="AK107" s="803"/>
      <c r="AL107" s="803"/>
      <c r="AM107" s="803"/>
      <c r="AN107" s="804">
        <f t="shared" si="1"/>
        <v>0</v>
      </c>
      <c r="AO107" s="804">
        <f t="shared" si="2"/>
        <v>1</v>
      </c>
      <c r="AP107" s="804">
        <f t="shared" si="3"/>
        <v>0</v>
      </c>
      <c r="AQ107" s="858"/>
      <c r="AR107" s="859"/>
      <c r="AS107" s="815"/>
      <c r="AT107" s="827"/>
      <c r="AU107" s="816"/>
      <c r="AV107" s="803"/>
      <c r="AW107" s="803"/>
      <c r="AX107" s="803"/>
      <c r="AY107" s="83"/>
      <c r="AZ107" s="83"/>
      <c r="BA107" s="83"/>
      <c r="BB107" s="83"/>
      <c r="BC107" s="83"/>
      <c r="BD107" s="83"/>
    </row>
    <row r="108" spans="1:56" ht="18" customHeight="1">
      <c r="A108" s="83"/>
      <c r="B108" s="934"/>
      <c r="C108" s="941"/>
      <c r="D108" s="1425"/>
      <c r="E108" s="1289"/>
      <c r="F108" s="1289"/>
      <c r="G108" s="1289"/>
      <c r="H108" s="1289"/>
      <c r="I108" s="1289"/>
      <c r="J108" s="1289"/>
      <c r="K108" s="1289"/>
      <c r="L108" s="938"/>
      <c r="M108" s="811" t="s">
        <v>514</v>
      </c>
      <c r="N108" s="1542" t="s">
        <v>372</v>
      </c>
      <c r="O108" s="1287"/>
      <c r="P108" s="1287"/>
      <c r="Q108" s="1287"/>
      <c r="R108" s="1287"/>
      <c r="S108" s="1287"/>
      <c r="T108" s="1287"/>
      <c r="U108" s="1287"/>
      <c r="V108" s="1287"/>
      <c r="W108" s="1287"/>
      <c r="X108" s="1287"/>
      <c r="Y108" s="1287"/>
      <c r="Z108" s="1287"/>
      <c r="AA108" s="1287"/>
      <c r="AB108" s="1293"/>
      <c r="AC108" s="811"/>
      <c r="AD108" s="811" t="s">
        <v>1261</v>
      </c>
      <c r="AE108" s="811"/>
      <c r="AF108" s="800" t="s">
        <v>117</v>
      </c>
      <c r="AG108" s="801"/>
      <c r="AH108" s="802" t="str">
        <f t="shared" si="0"/>
        <v xml:space="preserve"> </v>
      </c>
      <c r="AI108" s="803"/>
      <c r="AJ108" s="803"/>
      <c r="AK108" s="803"/>
      <c r="AL108" s="803"/>
      <c r="AM108" s="803"/>
      <c r="AN108" s="804">
        <f t="shared" si="1"/>
        <v>0</v>
      </c>
      <c r="AO108" s="804">
        <f t="shared" si="2"/>
        <v>1</v>
      </c>
      <c r="AP108" s="804">
        <f t="shared" si="3"/>
        <v>0</v>
      </c>
      <c r="AQ108" s="858"/>
      <c r="AR108" s="859"/>
      <c r="AS108" s="815"/>
      <c r="AT108" s="827"/>
      <c r="AU108" s="816"/>
      <c r="AV108" s="803"/>
      <c r="AW108" s="803"/>
      <c r="AX108" s="803"/>
      <c r="AY108" s="83"/>
      <c r="AZ108" s="83"/>
      <c r="BA108" s="83"/>
      <c r="BB108" s="83"/>
      <c r="BC108" s="83"/>
      <c r="BD108" s="83"/>
    </row>
    <row r="109" spans="1:56" ht="18" customHeight="1">
      <c r="A109" s="83"/>
      <c r="B109" s="934"/>
      <c r="C109" s="941"/>
      <c r="D109" s="1425"/>
      <c r="E109" s="1289"/>
      <c r="F109" s="1289"/>
      <c r="G109" s="1289"/>
      <c r="H109" s="1289"/>
      <c r="I109" s="1289"/>
      <c r="J109" s="1289"/>
      <c r="K109" s="1289"/>
      <c r="L109" s="938"/>
      <c r="M109" s="811" t="s">
        <v>629</v>
      </c>
      <c r="N109" s="1542" t="s">
        <v>373</v>
      </c>
      <c r="O109" s="1287"/>
      <c r="P109" s="1287"/>
      <c r="Q109" s="1287"/>
      <c r="R109" s="1287"/>
      <c r="S109" s="1287"/>
      <c r="T109" s="1287"/>
      <c r="U109" s="1287"/>
      <c r="V109" s="1287"/>
      <c r="W109" s="1287"/>
      <c r="X109" s="1287"/>
      <c r="Y109" s="1287"/>
      <c r="Z109" s="1287"/>
      <c r="AA109" s="1287"/>
      <c r="AB109" s="1293"/>
      <c r="AC109" s="811"/>
      <c r="AD109" s="811" t="s">
        <v>1261</v>
      </c>
      <c r="AE109" s="811"/>
      <c r="AF109" s="800" t="s">
        <v>117</v>
      </c>
      <c r="AG109" s="801"/>
      <c r="AH109" s="802" t="str">
        <f t="shared" si="0"/>
        <v xml:space="preserve"> </v>
      </c>
      <c r="AI109" s="803"/>
      <c r="AJ109" s="803"/>
      <c r="AK109" s="803"/>
      <c r="AL109" s="803"/>
      <c r="AM109" s="803"/>
      <c r="AN109" s="804">
        <f t="shared" si="1"/>
        <v>0</v>
      </c>
      <c r="AO109" s="804">
        <f t="shared" si="2"/>
        <v>1</v>
      </c>
      <c r="AP109" s="804">
        <f t="shared" si="3"/>
        <v>0</v>
      </c>
      <c r="AQ109" s="858"/>
      <c r="AR109" s="859"/>
      <c r="AS109" s="815"/>
      <c r="AT109" s="827"/>
      <c r="AU109" s="816"/>
      <c r="AV109" s="803"/>
      <c r="AW109" s="803"/>
      <c r="AX109" s="803"/>
      <c r="AY109" s="83"/>
      <c r="AZ109" s="83"/>
      <c r="BA109" s="83"/>
      <c r="BB109" s="83"/>
      <c r="BC109" s="83"/>
      <c r="BD109" s="83"/>
    </row>
    <row r="110" spans="1:56" ht="18" customHeight="1">
      <c r="A110" s="83"/>
      <c r="B110" s="934"/>
      <c r="C110" s="941"/>
      <c r="D110" s="1425"/>
      <c r="E110" s="1289"/>
      <c r="F110" s="1289"/>
      <c r="G110" s="1289"/>
      <c r="H110" s="1289"/>
      <c r="I110" s="1289"/>
      <c r="J110" s="1289"/>
      <c r="K110" s="1289"/>
      <c r="L110" s="938"/>
      <c r="M110" s="922" t="s">
        <v>288</v>
      </c>
      <c r="N110" s="1548" t="s">
        <v>374</v>
      </c>
      <c r="O110" s="1309"/>
      <c r="P110" s="1309"/>
      <c r="Q110" s="1309"/>
      <c r="R110" s="1309"/>
      <c r="S110" s="1309"/>
      <c r="T110" s="1309"/>
      <c r="U110" s="1309"/>
      <c r="V110" s="1309"/>
      <c r="W110" s="1309"/>
      <c r="X110" s="1309"/>
      <c r="Y110" s="1309"/>
      <c r="Z110" s="1309"/>
      <c r="AA110" s="1309"/>
      <c r="AB110" s="1310"/>
      <c r="AC110" s="811"/>
      <c r="AD110" s="811" t="s">
        <v>1261</v>
      </c>
      <c r="AE110" s="811"/>
      <c r="AF110" s="800" t="s">
        <v>117</v>
      </c>
      <c r="AG110" s="801"/>
      <c r="AH110" s="802" t="str">
        <f t="shared" si="0"/>
        <v xml:space="preserve"> </v>
      </c>
      <c r="AI110" s="803"/>
      <c r="AJ110" s="803"/>
      <c r="AK110" s="803"/>
      <c r="AL110" s="803"/>
      <c r="AM110" s="803"/>
      <c r="AN110" s="804">
        <f t="shared" si="1"/>
        <v>0</v>
      </c>
      <c r="AO110" s="804">
        <f t="shared" si="2"/>
        <v>1</v>
      </c>
      <c r="AP110" s="804">
        <f t="shared" si="3"/>
        <v>0</v>
      </c>
      <c r="AQ110" s="858"/>
      <c r="AR110" s="859"/>
      <c r="AS110" s="815"/>
      <c r="AT110" s="827"/>
      <c r="AU110" s="816"/>
      <c r="AV110" s="803"/>
      <c r="AW110" s="803"/>
      <c r="AX110" s="803"/>
      <c r="AY110" s="83"/>
      <c r="AZ110" s="83"/>
      <c r="BA110" s="83"/>
      <c r="BB110" s="83"/>
      <c r="BC110" s="83"/>
      <c r="BD110" s="83"/>
    </row>
    <row r="111" spans="1:56" ht="18" customHeight="1">
      <c r="A111" s="83"/>
      <c r="B111" s="934"/>
      <c r="C111" s="941"/>
      <c r="D111" s="1425"/>
      <c r="E111" s="1289"/>
      <c r="F111" s="1289"/>
      <c r="G111" s="1289"/>
      <c r="H111" s="1289"/>
      <c r="I111" s="1289"/>
      <c r="J111" s="1289"/>
      <c r="K111" s="1289"/>
      <c r="L111" s="938"/>
      <c r="M111" s="922"/>
      <c r="N111" s="1548"/>
      <c r="O111" s="1309"/>
      <c r="P111" s="1309"/>
      <c r="Q111" s="1309"/>
      <c r="R111" s="1309"/>
      <c r="S111" s="1309"/>
      <c r="T111" s="1309"/>
      <c r="U111" s="1309"/>
      <c r="V111" s="1309"/>
      <c r="W111" s="1309"/>
      <c r="X111" s="1309"/>
      <c r="Y111" s="1309"/>
      <c r="Z111" s="1309"/>
      <c r="AA111" s="1309"/>
      <c r="AB111" s="1310"/>
      <c r="AC111" s="811"/>
      <c r="AD111" s="811"/>
      <c r="AE111" s="811"/>
      <c r="AF111" s="800" t="s">
        <v>117</v>
      </c>
      <c r="AG111" s="801"/>
      <c r="AH111" s="802" t="str">
        <f t="shared" si="0"/>
        <v xml:space="preserve"> </v>
      </c>
      <c r="AI111" s="803"/>
      <c r="AJ111" s="803"/>
      <c r="AK111" s="803"/>
      <c r="AL111" s="803"/>
      <c r="AM111" s="803"/>
      <c r="AN111" s="804">
        <f t="shared" si="1"/>
        <v>0</v>
      </c>
      <c r="AO111" s="804">
        <f t="shared" si="2"/>
        <v>0</v>
      </c>
      <c r="AP111" s="804">
        <f t="shared" si="3"/>
        <v>0</v>
      </c>
      <c r="AQ111" s="858"/>
      <c r="AR111" s="859"/>
      <c r="AS111" s="815"/>
      <c r="AT111" s="827"/>
      <c r="AU111" s="816"/>
      <c r="AV111" s="803"/>
      <c r="AW111" s="803"/>
      <c r="AX111" s="803"/>
      <c r="AY111" s="83"/>
      <c r="AZ111" s="83"/>
      <c r="BA111" s="83"/>
      <c r="BB111" s="83"/>
      <c r="BC111" s="83"/>
      <c r="BD111" s="83"/>
    </row>
    <row r="112" spans="1:56" ht="18" hidden="1" customHeight="1">
      <c r="A112" s="83"/>
      <c r="B112" s="934"/>
      <c r="C112" s="942"/>
      <c r="D112" s="1436"/>
      <c r="E112" s="1393"/>
      <c r="F112" s="1393"/>
      <c r="G112" s="1393"/>
      <c r="H112" s="1393"/>
      <c r="I112" s="1393"/>
      <c r="J112" s="1393"/>
      <c r="K112" s="1393"/>
      <c r="L112" s="938"/>
      <c r="M112" s="921"/>
      <c r="N112" s="1548"/>
      <c r="O112" s="1309"/>
      <c r="P112" s="1309"/>
      <c r="Q112" s="1309"/>
      <c r="R112" s="1309"/>
      <c r="S112" s="1309"/>
      <c r="T112" s="1309"/>
      <c r="U112" s="1309"/>
      <c r="V112" s="1309"/>
      <c r="W112" s="1309"/>
      <c r="X112" s="1309"/>
      <c r="Y112" s="1309"/>
      <c r="Z112" s="1309"/>
      <c r="AA112" s="1309"/>
      <c r="AB112" s="1310"/>
      <c r="AC112" s="811"/>
      <c r="AD112" s="811"/>
      <c r="AE112" s="811"/>
      <c r="AF112" s="800" t="s">
        <v>117</v>
      </c>
      <c r="AG112" s="801"/>
      <c r="AH112" s="802" t="str">
        <f t="shared" si="0"/>
        <v xml:space="preserve"> </v>
      </c>
      <c r="AI112" s="803"/>
      <c r="AJ112" s="803"/>
      <c r="AK112" s="803"/>
      <c r="AL112" s="803"/>
      <c r="AM112" s="803"/>
      <c r="AN112" s="804">
        <f t="shared" si="1"/>
        <v>0</v>
      </c>
      <c r="AO112" s="804">
        <f t="shared" si="2"/>
        <v>0</v>
      </c>
      <c r="AP112" s="804">
        <f t="shared" si="3"/>
        <v>0</v>
      </c>
      <c r="AQ112" s="862"/>
      <c r="AR112" s="863">
        <f>COUNTA(N106:AB112)</f>
        <v>5</v>
      </c>
      <c r="AS112" s="864">
        <f>SUM(AP106:AP112)</f>
        <v>0</v>
      </c>
      <c r="AT112" s="865">
        <f>AS112/(AR112*4)*(100)</f>
        <v>0</v>
      </c>
      <c r="AU112" s="816">
        <f>IF(AT112&gt;=75,2,IF(AT112&gt;40,1,0))</f>
        <v>0</v>
      </c>
      <c r="AV112" s="803"/>
      <c r="AW112" s="803"/>
      <c r="AX112" s="803"/>
      <c r="AY112" s="83"/>
      <c r="AZ112" s="83"/>
      <c r="BA112" s="83"/>
      <c r="BB112" s="83"/>
      <c r="BC112" s="83"/>
      <c r="BD112" s="83"/>
    </row>
    <row r="113" spans="1:56" ht="21.75" customHeight="1">
      <c r="A113" s="83"/>
      <c r="B113" s="943" t="s">
        <v>629</v>
      </c>
      <c r="C113" s="1585" t="s">
        <v>662</v>
      </c>
      <c r="D113" s="1358"/>
      <c r="E113" s="1358"/>
      <c r="F113" s="1358"/>
      <c r="G113" s="1358"/>
      <c r="H113" s="1358"/>
      <c r="I113" s="1358"/>
      <c r="J113" s="1358"/>
      <c r="K113" s="1358"/>
      <c r="L113" s="1358"/>
      <c r="M113" s="1358"/>
      <c r="N113" s="1358"/>
      <c r="O113" s="1358"/>
      <c r="P113" s="1358"/>
      <c r="Q113" s="1358"/>
      <c r="R113" s="1358"/>
      <c r="S113" s="1358"/>
      <c r="T113" s="1358"/>
      <c r="U113" s="1358"/>
      <c r="V113" s="1358"/>
      <c r="W113" s="1358"/>
      <c r="X113" s="1358"/>
      <c r="Y113" s="1358"/>
      <c r="Z113" s="1358"/>
      <c r="AA113" s="1358"/>
      <c r="AB113" s="1360"/>
      <c r="AC113" s="944"/>
      <c r="AD113" s="922"/>
      <c r="AE113" s="922"/>
      <c r="AF113" s="800" t="s">
        <v>117</v>
      </c>
      <c r="AG113" s="801"/>
      <c r="AH113" s="802" t="str">
        <f t="shared" si="0"/>
        <v xml:space="preserve"> </v>
      </c>
      <c r="AI113" s="803"/>
      <c r="AJ113" s="803"/>
      <c r="AK113" s="803"/>
      <c r="AL113" s="803"/>
      <c r="AM113" s="803"/>
      <c r="AN113" s="804">
        <f t="shared" si="1"/>
        <v>0</v>
      </c>
      <c r="AO113" s="804">
        <f t="shared" si="2"/>
        <v>0</v>
      </c>
      <c r="AP113" s="804">
        <f t="shared" si="3"/>
        <v>0</v>
      </c>
      <c r="AQ113" s="837"/>
      <c r="AR113" s="931"/>
      <c r="AS113" s="932"/>
      <c r="AT113" s="933"/>
      <c r="AU113" s="932"/>
      <c r="AV113" s="803"/>
      <c r="AW113" s="803"/>
      <c r="AX113" s="803"/>
      <c r="AY113" s="83"/>
      <c r="AZ113" s="83"/>
      <c r="BA113" s="83"/>
      <c r="BB113" s="83"/>
      <c r="BC113" s="83"/>
      <c r="BD113" s="83"/>
    </row>
    <row r="114" spans="1:56" ht="18" customHeight="1">
      <c r="A114" s="83"/>
      <c r="B114" s="934"/>
      <c r="C114" s="889" t="s">
        <v>50</v>
      </c>
      <c r="D114" s="1557" t="s">
        <v>1490</v>
      </c>
      <c r="E114" s="1358"/>
      <c r="F114" s="1358"/>
      <c r="G114" s="1358"/>
      <c r="H114" s="1358"/>
      <c r="I114" s="1358"/>
      <c r="J114" s="1358"/>
      <c r="K114" s="1358"/>
      <c r="L114" s="945"/>
      <c r="M114" s="946" t="s">
        <v>50</v>
      </c>
      <c r="N114" s="1555" t="s">
        <v>291</v>
      </c>
      <c r="O114" s="1395"/>
      <c r="P114" s="1395"/>
      <c r="Q114" s="1395"/>
      <c r="R114" s="1395"/>
      <c r="S114" s="1395"/>
      <c r="T114" s="1395"/>
      <c r="U114" s="1395"/>
      <c r="V114" s="1395"/>
      <c r="W114" s="1395"/>
      <c r="X114" s="1395"/>
      <c r="Y114" s="1395"/>
      <c r="Z114" s="1395"/>
      <c r="AA114" s="1395"/>
      <c r="AB114" s="1469"/>
      <c r="AC114" s="851" t="s">
        <v>1261</v>
      </c>
      <c r="AD114" s="851"/>
      <c r="AE114" s="851"/>
      <c r="AF114" s="800" t="s">
        <v>117</v>
      </c>
      <c r="AG114" s="801"/>
      <c r="AH114" s="802" t="str">
        <f t="shared" si="0"/>
        <v xml:space="preserve"> </v>
      </c>
      <c r="AI114" s="803"/>
      <c r="AJ114" s="803"/>
      <c r="AK114" s="803"/>
      <c r="AL114" s="803"/>
      <c r="AM114" s="803"/>
      <c r="AN114" s="804">
        <f t="shared" si="1"/>
        <v>0</v>
      </c>
      <c r="AO114" s="804">
        <f t="shared" si="2"/>
        <v>1</v>
      </c>
      <c r="AP114" s="804">
        <f t="shared" si="3"/>
        <v>0</v>
      </c>
      <c r="AQ114" s="947"/>
      <c r="AR114" s="856"/>
      <c r="AS114" s="807"/>
      <c r="AT114" s="838"/>
      <c r="AU114" s="808"/>
      <c r="AV114" s="803"/>
      <c r="AW114" s="803"/>
      <c r="AX114" s="803"/>
      <c r="AY114" s="83"/>
      <c r="AZ114" s="83"/>
      <c r="BA114" s="83"/>
      <c r="BB114" s="83"/>
      <c r="BC114" s="83"/>
      <c r="BD114" s="83"/>
    </row>
    <row r="115" spans="1:56" ht="18" customHeight="1">
      <c r="A115" s="83"/>
      <c r="B115" s="934"/>
      <c r="C115" s="892"/>
      <c r="D115" s="1425"/>
      <c r="E115" s="1289"/>
      <c r="F115" s="1289"/>
      <c r="G115" s="1289"/>
      <c r="H115" s="1289"/>
      <c r="I115" s="1289"/>
      <c r="J115" s="1289"/>
      <c r="K115" s="1289"/>
      <c r="L115" s="948"/>
      <c r="M115" s="813" t="s">
        <v>52</v>
      </c>
      <c r="N115" s="1552" t="s">
        <v>296</v>
      </c>
      <c r="O115" s="1287"/>
      <c r="P115" s="1287"/>
      <c r="Q115" s="1287"/>
      <c r="R115" s="1287"/>
      <c r="S115" s="1287"/>
      <c r="T115" s="1287"/>
      <c r="U115" s="1287"/>
      <c r="V115" s="1287"/>
      <c r="W115" s="1287"/>
      <c r="X115" s="1287"/>
      <c r="Y115" s="1287"/>
      <c r="Z115" s="1287"/>
      <c r="AA115" s="1287"/>
      <c r="AB115" s="1293"/>
      <c r="AC115" s="811" t="s">
        <v>1261</v>
      </c>
      <c r="AD115" s="811"/>
      <c r="AE115" s="811"/>
      <c r="AF115" s="800" t="s">
        <v>117</v>
      </c>
      <c r="AG115" s="801"/>
      <c r="AH115" s="802" t="str">
        <f t="shared" si="0"/>
        <v xml:space="preserve"> </v>
      </c>
      <c r="AI115" s="803"/>
      <c r="AJ115" s="803"/>
      <c r="AK115" s="803"/>
      <c r="AL115" s="803"/>
      <c r="AM115" s="803"/>
      <c r="AN115" s="804">
        <f t="shared" si="1"/>
        <v>0</v>
      </c>
      <c r="AO115" s="804">
        <f t="shared" si="2"/>
        <v>1</v>
      </c>
      <c r="AP115" s="804">
        <f t="shared" si="3"/>
        <v>0</v>
      </c>
      <c r="AQ115" s="949"/>
      <c r="AR115" s="859"/>
      <c r="AS115" s="815"/>
      <c r="AT115" s="827"/>
      <c r="AU115" s="816"/>
      <c r="AV115" s="803"/>
      <c r="AW115" s="803"/>
      <c r="AX115" s="803"/>
      <c r="AY115" s="83"/>
      <c r="AZ115" s="83"/>
      <c r="BA115" s="83"/>
      <c r="BB115" s="83"/>
      <c r="BC115" s="83"/>
      <c r="BD115" s="83"/>
    </row>
    <row r="116" spans="1:56" ht="18" customHeight="1">
      <c r="A116" s="83"/>
      <c r="B116" s="934"/>
      <c r="C116" s="892"/>
      <c r="D116" s="1425"/>
      <c r="E116" s="1289"/>
      <c r="F116" s="1289"/>
      <c r="G116" s="1289"/>
      <c r="H116" s="1289"/>
      <c r="I116" s="1289"/>
      <c r="J116" s="1289"/>
      <c r="K116" s="1289"/>
      <c r="L116" s="948"/>
      <c r="M116" s="813" t="s">
        <v>514</v>
      </c>
      <c r="N116" s="1552" t="s">
        <v>295</v>
      </c>
      <c r="O116" s="1287"/>
      <c r="P116" s="1287"/>
      <c r="Q116" s="1287"/>
      <c r="R116" s="1287"/>
      <c r="S116" s="1287"/>
      <c r="T116" s="1287"/>
      <c r="U116" s="1287"/>
      <c r="V116" s="1287"/>
      <c r="W116" s="1287"/>
      <c r="X116" s="1287"/>
      <c r="Y116" s="1287"/>
      <c r="Z116" s="1287"/>
      <c r="AA116" s="1287"/>
      <c r="AB116" s="1293"/>
      <c r="AC116" s="811" t="s">
        <v>1261</v>
      </c>
      <c r="AD116" s="811"/>
      <c r="AE116" s="811"/>
      <c r="AF116" s="800" t="s">
        <v>117</v>
      </c>
      <c r="AG116" s="801"/>
      <c r="AH116" s="802" t="str">
        <f t="shared" si="0"/>
        <v xml:space="preserve"> </v>
      </c>
      <c r="AI116" s="803"/>
      <c r="AJ116" s="803"/>
      <c r="AK116" s="803"/>
      <c r="AL116" s="803"/>
      <c r="AM116" s="803"/>
      <c r="AN116" s="804">
        <f t="shared" si="1"/>
        <v>0</v>
      </c>
      <c r="AO116" s="804">
        <f t="shared" si="2"/>
        <v>1</v>
      </c>
      <c r="AP116" s="804">
        <f t="shared" si="3"/>
        <v>0</v>
      </c>
      <c r="AQ116" s="949"/>
      <c r="AR116" s="859"/>
      <c r="AS116" s="815"/>
      <c r="AT116" s="827"/>
      <c r="AU116" s="816"/>
      <c r="AV116" s="803"/>
      <c r="AW116" s="803"/>
      <c r="AX116" s="803"/>
      <c r="AY116" s="83"/>
      <c r="AZ116" s="83"/>
      <c r="BA116" s="83"/>
      <c r="BB116" s="83"/>
      <c r="BC116" s="83"/>
      <c r="BD116" s="83"/>
    </row>
    <row r="117" spans="1:56" ht="18" customHeight="1">
      <c r="A117" s="83"/>
      <c r="B117" s="934"/>
      <c r="C117" s="892"/>
      <c r="D117" s="1425"/>
      <c r="E117" s="1289"/>
      <c r="F117" s="1289"/>
      <c r="G117" s="1289"/>
      <c r="H117" s="1289"/>
      <c r="I117" s="1289"/>
      <c r="J117" s="1289"/>
      <c r="K117" s="1289"/>
      <c r="L117" s="948"/>
      <c r="M117" s="811" t="s">
        <v>629</v>
      </c>
      <c r="N117" s="1552" t="s">
        <v>375</v>
      </c>
      <c r="O117" s="1287"/>
      <c r="P117" s="1287"/>
      <c r="Q117" s="1287"/>
      <c r="R117" s="1287"/>
      <c r="S117" s="1287"/>
      <c r="T117" s="1287"/>
      <c r="U117" s="1287"/>
      <c r="V117" s="1287"/>
      <c r="W117" s="1287"/>
      <c r="X117" s="1287"/>
      <c r="Y117" s="1287"/>
      <c r="Z117" s="1287"/>
      <c r="AA117" s="1287"/>
      <c r="AB117" s="1293"/>
      <c r="AC117" s="811"/>
      <c r="AD117" s="811" t="s">
        <v>1261</v>
      </c>
      <c r="AE117" s="811"/>
      <c r="AF117" s="800" t="s">
        <v>117</v>
      </c>
      <c r="AG117" s="801"/>
      <c r="AH117" s="802" t="str">
        <f t="shared" si="0"/>
        <v xml:space="preserve"> </v>
      </c>
      <c r="AI117" s="803"/>
      <c r="AJ117" s="803"/>
      <c r="AK117" s="803"/>
      <c r="AL117" s="803"/>
      <c r="AM117" s="803"/>
      <c r="AN117" s="804">
        <f t="shared" si="1"/>
        <v>0</v>
      </c>
      <c r="AO117" s="804">
        <f t="shared" si="2"/>
        <v>1</v>
      </c>
      <c r="AP117" s="804">
        <f t="shared" si="3"/>
        <v>0</v>
      </c>
      <c r="AQ117" s="949"/>
      <c r="AR117" s="859"/>
      <c r="AS117" s="815"/>
      <c r="AT117" s="827"/>
      <c r="AU117" s="816"/>
      <c r="AV117" s="803"/>
      <c r="AW117" s="803"/>
      <c r="AX117" s="803"/>
      <c r="AY117" s="83"/>
      <c r="AZ117" s="83"/>
      <c r="BA117" s="83"/>
      <c r="BB117" s="83"/>
      <c r="BC117" s="83"/>
      <c r="BD117" s="83"/>
    </row>
    <row r="118" spans="1:56" ht="18" customHeight="1">
      <c r="A118" s="83"/>
      <c r="B118" s="934"/>
      <c r="C118" s="892"/>
      <c r="D118" s="1425"/>
      <c r="E118" s="1289"/>
      <c r="F118" s="1289"/>
      <c r="G118" s="1289"/>
      <c r="H118" s="1289"/>
      <c r="I118" s="1289"/>
      <c r="J118" s="1289"/>
      <c r="K118" s="1289"/>
      <c r="L118" s="948"/>
      <c r="M118" s="811"/>
      <c r="N118" s="1548"/>
      <c r="O118" s="1309"/>
      <c r="P118" s="1309"/>
      <c r="Q118" s="1309"/>
      <c r="R118" s="1309"/>
      <c r="S118" s="1309"/>
      <c r="T118" s="1309"/>
      <c r="U118" s="1309"/>
      <c r="V118" s="1309"/>
      <c r="W118" s="1309"/>
      <c r="X118" s="1309"/>
      <c r="Y118" s="1309"/>
      <c r="Z118" s="1309"/>
      <c r="AA118" s="1309"/>
      <c r="AB118" s="1310"/>
      <c r="AC118" s="811"/>
      <c r="AD118" s="811"/>
      <c r="AE118" s="811"/>
      <c r="AF118" s="800" t="s">
        <v>117</v>
      </c>
      <c r="AG118" s="801"/>
      <c r="AH118" s="802" t="str">
        <f t="shared" si="0"/>
        <v xml:space="preserve"> </v>
      </c>
      <c r="AI118" s="803"/>
      <c r="AJ118" s="803"/>
      <c r="AK118" s="803"/>
      <c r="AL118" s="803"/>
      <c r="AM118" s="803"/>
      <c r="AN118" s="804">
        <f t="shared" si="1"/>
        <v>0</v>
      </c>
      <c r="AO118" s="804">
        <f t="shared" si="2"/>
        <v>0</v>
      </c>
      <c r="AP118" s="804">
        <f t="shared" si="3"/>
        <v>0</v>
      </c>
      <c r="AQ118" s="949"/>
      <c r="AR118" s="859"/>
      <c r="AS118" s="815"/>
      <c r="AT118" s="827"/>
      <c r="AU118" s="816"/>
      <c r="AV118" s="803"/>
      <c r="AW118" s="803"/>
      <c r="AX118" s="803"/>
      <c r="AY118" s="83"/>
      <c r="AZ118" s="83"/>
      <c r="BA118" s="83"/>
      <c r="BB118" s="83"/>
      <c r="BC118" s="83"/>
      <c r="BD118" s="83"/>
    </row>
    <row r="119" spans="1:56" ht="18" hidden="1" customHeight="1">
      <c r="A119" s="83"/>
      <c r="B119" s="934"/>
      <c r="C119" s="924"/>
      <c r="D119" s="950"/>
      <c r="E119" s="840"/>
      <c r="F119" s="840"/>
      <c r="G119" s="840"/>
      <c r="H119" s="840"/>
      <c r="I119" s="840"/>
      <c r="J119" s="840"/>
      <c r="K119" s="840"/>
      <c r="L119" s="951"/>
      <c r="M119" s="842"/>
      <c r="N119" s="1543"/>
      <c r="O119" s="1383"/>
      <c r="P119" s="1383"/>
      <c r="Q119" s="1383"/>
      <c r="R119" s="1383"/>
      <c r="S119" s="1383"/>
      <c r="T119" s="1383"/>
      <c r="U119" s="1383"/>
      <c r="V119" s="1383"/>
      <c r="W119" s="1383"/>
      <c r="X119" s="1383"/>
      <c r="Y119" s="1383"/>
      <c r="Z119" s="1383"/>
      <c r="AA119" s="1383"/>
      <c r="AB119" s="1384"/>
      <c r="AC119" s="833"/>
      <c r="AD119" s="833"/>
      <c r="AE119" s="833"/>
      <c r="AF119" s="800" t="s">
        <v>117</v>
      </c>
      <c r="AG119" s="801"/>
      <c r="AH119" s="802" t="str">
        <f t="shared" si="0"/>
        <v xml:space="preserve"> </v>
      </c>
      <c r="AI119" s="803"/>
      <c r="AJ119" s="803"/>
      <c r="AK119" s="803"/>
      <c r="AL119" s="803"/>
      <c r="AM119" s="803"/>
      <c r="AN119" s="804">
        <f t="shared" si="1"/>
        <v>0</v>
      </c>
      <c r="AO119" s="804">
        <f t="shared" si="2"/>
        <v>0</v>
      </c>
      <c r="AP119" s="804">
        <f t="shared" si="3"/>
        <v>0</v>
      </c>
      <c r="AQ119" s="952"/>
      <c r="AR119" s="863">
        <f>COUNTA(N114:AB119)</f>
        <v>4</v>
      </c>
      <c r="AS119" s="864">
        <f>SUM(AP114:AP119)</f>
        <v>0</v>
      </c>
      <c r="AT119" s="865">
        <f>AS119/(AR119*4)*(100)</f>
        <v>0</v>
      </c>
      <c r="AU119" s="816">
        <f>IF(AT119&gt;=75,2,IF(AT119&gt;40,1,0))</f>
        <v>0</v>
      </c>
      <c r="AV119" s="803"/>
      <c r="AW119" s="803"/>
      <c r="AX119" s="803"/>
      <c r="AY119" s="83"/>
      <c r="AZ119" s="83"/>
      <c r="BA119" s="83"/>
      <c r="BB119" s="83"/>
      <c r="BC119" s="83"/>
      <c r="BD119" s="83"/>
    </row>
    <row r="120" spans="1:56" ht="18" customHeight="1">
      <c r="A120" s="83"/>
      <c r="B120" s="934"/>
      <c r="C120" s="889" t="s">
        <v>52</v>
      </c>
      <c r="D120" s="1557" t="s">
        <v>672</v>
      </c>
      <c r="E120" s="1358"/>
      <c r="F120" s="1358"/>
      <c r="G120" s="1358"/>
      <c r="H120" s="1358"/>
      <c r="I120" s="1358"/>
      <c r="J120" s="1358"/>
      <c r="K120" s="1358"/>
      <c r="L120" s="953"/>
      <c r="M120" s="851" t="s">
        <v>50</v>
      </c>
      <c r="N120" s="1555" t="s">
        <v>1491</v>
      </c>
      <c r="O120" s="1395"/>
      <c r="P120" s="1395"/>
      <c r="Q120" s="1395"/>
      <c r="R120" s="1395"/>
      <c r="S120" s="1395"/>
      <c r="T120" s="1395"/>
      <c r="U120" s="1395"/>
      <c r="V120" s="1395"/>
      <c r="W120" s="1395"/>
      <c r="X120" s="1395"/>
      <c r="Y120" s="1395"/>
      <c r="Z120" s="1395"/>
      <c r="AA120" s="1395"/>
      <c r="AB120" s="1469"/>
      <c r="AC120" s="851" t="s">
        <v>1261</v>
      </c>
      <c r="AD120" s="851"/>
      <c r="AE120" s="851"/>
      <c r="AF120" s="800" t="s">
        <v>117</v>
      </c>
      <c r="AG120" s="801"/>
      <c r="AH120" s="802" t="str">
        <f t="shared" si="0"/>
        <v xml:space="preserve"> </v>
      </c>
      <c r="AI120" s="803"/>
      <c r="AJ120" s="803"/>
      <c r="AK120" s="803"/>
      <c r="AL120" s="803"/>
      <c r="AM120" s="803"/>
      <c r="AN120" s="804">
        <f t="shared" si="1"/>
        <v>0</v>
      </c>
      <c r="AO120" s="804">
        <f t="shared" si="2"/>
        <v>1</v>
      </c>
      <c r="AP120" s="804">
        <f t="shared" si="3"/>
        <v>0</v>
      </c>
      <c r="AQ120" s="947"/>
      <c r="AR120" s="856"/>
      <c r="AS120" s="807"/>
      <c r="AT120" s="807"/>
      <c r="AU120" s="808"/>
      <c r="AV120" s="803"/>
      <c r="AW120" s="803"/>
      <c r="AX120" s="803"/>
      <c r="AY120" s="83"/>
      <c r="AZ120" s="83"/>
      <c r="BA120" s="83"/>
      <c r="BB120" s="83"/>
      <c r="BC120" s="83"/>
      <c r="BD120" s="83"/>
    </row>
    <row r="121" spans="1:56" ht="18" customHeight="1">
      <c r="A121" s="83"/>
      <c r="B121" s="934"/>
      <c r="C121" s="954"/>
      <c r="D121" s="1425"/>
      <c r="E121" s="1289"/>
      <c r="F121" s="1289"/>
      <c r="G121" s="1289"/>
      <c r="H121" s="1289"/>
      <c r="I121" s="1289"/>
      <c r="J121" s="1289"/>
      <c r="K121" s="1289"/>
      <c r="L121" s="955"/>
      <c r="M121" s="811" t="s">
        <v>52</v>
      </c>
      <c r="N121" s="1552" t="s">
        <v>376</v>
      </c>
      <c r="O121" s="1287"/>
      <c r="P121" s="1287"/>
      <c r="Q121" s="1287"/>
      <c r="R121" s="1287"/>
      <c r="S121" s="1287"/>
      <c r="T121" s="1287"/>
      <c r="U121" s="1287"/>
      <c r="V121" s="1287"/>
      <c r="W121" s="1287"/>
      <c r="X121" s="1287"/>
      <c r="Y121" s="1287"/>
      <c r="Z121" s="1287"/>
      <c r="AA121" s="1287"/>
      <c r="AB121" s="1293"/>
      <c r="AC121" s="811"/>
      <c r="AD121" s="811" t="s">
        <v>1261</v>
      </c>
      <c r="AE121" s="811"/>
      <c r="AF121" s="800" t="s">
        <v>117</v>
      </c>
      <c r="AG121" s="801"/>
      <c r="AH121" s="802" t="str">
        <f t="shared" si="0"/>
        <v xml:space="preserve"> </v>
      </c>
      <c r="AI121" s="803"/>
      <c r="AJ121" s="803"/>
      <c r="AK121" s="803"/>
      <c r="AL121" s="803"/>
      <c r="AM121" s="803"/>
      <c r="AN121" s="804">
        <f t="shared" si="1"/>
        <v>0</v>
      </c>
      <c r="AO121" s="804">
        <f t="shared" si="2"/>
        <v>1</v>
      </c>
      <c r="AP121" s="804">
        <f t="shared" si="3"/>
        <v>0</v>
      </c>
      <c r="AQ121" s="956"/>
      <c r="AR121" s="957"/>
      <c r="AS121" s="815"/>
      <c r="AT121" s="815"/>
      <c r="AU121" s="815"/>
      <c r="AV121" s="803"/>
      <c r="AW121" s="803"/>
      <c r="AX121" s="803"/>
      <c r="AY121" s="83"/>
      <c r="AZ121" s="83"/>
      <c r="BA121" s="83"/>
      <c r="BB121" s="83"/>
      <c r="BC121" s="83"/>
      <c r="BD121" s="83"/>
    </row>
    <row r="122" spans="1:56" ht="18" customHeight="1">
      <c r="A122" s="83"/>
      <c r="B122" s="934"/>
      <c r="C122" s="954"/>
      <c r="D122" s="1425"/>
      <c r="E122" s="1289"/>
      <c r="F122" s="1289"/>
      <c r="G122" s="1289"/>
      <c r="H122" s="1289"/>
      <c r="I122" s="1289"/>
      <c r="J122" s="1289"/>
      <c r="K122" s="1289"/>
      <c r="L122" s="955"/>
      <c r="M122" s="811" t="s">
        <v>514</v>
      </c>
      <c r="N122" s="1552" t="s">
        <v>377</v>
      </c>
      <c r="O122" s="1287"/>
      <c r="P122" s="1287"/>
      <c r="Q122" s="1287"/>
      <c r="R122" s="1287"/>
      <c r="S122" s="1287"/>
      <c r="T122" s="1287"/>
      <c r="U122" s="1287"/>
      <c r="V122" s="1287"/>
      <c r="W122" s="1287"/>
      <c r="X122" s="1287"/>
      <c r="Y122" s="1287"/>
      <c r="Z122" s="1287"/>
      <c r="AA122" s="1287"/>
      <c r="AB122" s="1293"/>
      <c r="AC122" s="811"/>
      <c r="AD122" s="811" t="s">
        <v>1261</v>
      </c>
      <c r="AE122" s="811"/>
      <c r="AF122" s="800" t="s">
        <v>117</v>
      </c>
      <c r="AG122" s="801"/>
      <c r="AH122" s="802" t="str">
        <f t="shared" si="0"/>
        <v xml:space="preserve"> </v>
      </c>
      <c r="AI122" s="803"/>
      <c r="AJ122" s="803"/>
      <c r="AK122" s="803"/>
      <c r="AL122" s="803"/>
      <c r="AM122" s="803"/>
      <c r="AN122" s="804">
        <f t="shared" si="1"/>
        <v>0</v>
      </c>
      <c r="AO122" s="804">
        <f t="shared" si="2"/>
        <v>1</v>
      </c>
      <c r="AP122" s="804">
        <f t="shared" si="3"/>
        <v>0</v>
      </c>
      <c r="AQ122" s="956"/>
      <c r="AR122" s="957"/>
      <c r="AS122" s="815"/>
      <c r="AT122" s="815"/>
      <c r="AU122" s="815"/>
      <c r="AV122" s="803"/>
      <c r="AW122" s="803"/>
      <c r="AX122" s="803"/>
      <c r="AY122" s="83"/>
      <c r="AZ122" s="83"/>
      <c r="BA122" s="83"/>
      <c r="BB122" s="83"/>
      <c r="BC122" s="83"/>
      <c r="BD122" s="83"/>
    </row>
    <row r="123" spans="1:56" ht="18" customHeight="1">
      <c r="A123" s="83"/>
      <c r="B123" s="934"/>
      <c r="C123" s="954"/>
      <c r="D123" s="1425"/>
      <c r="E123" s="1289"/>
      <c r="F123" s="1289"/>
      <c r="G123" s="1289"/>
      <c r="H123" s="1289"/>
      <c r="I123" s="1289"/>
      <c r="J123" s="1289"/>
      <c r="K123" s="1289"/>
      <c r="L123" s="955"/>
      <c r="M123" s="811" t="s">
        <v>629</v>
      </c>
      <c r="N123" s="1552" t="s">
        <v>378</v>
      </c>
      <c r="O123" s="1287"/>
      <c r="P123" s="1287"/>
      <c r="Q123" s="1287"/>
      <c r="R123" s="1287"/>
      <c r="S123" s="1287"/>
      <c r="T123" s="1287"/>
      <c r="U123" s="1287"/>
      <c r="V123" s="1287"/>
      <c r="W123" s="1287"/>
      <c r="X123" s="1287"/>
      <c r="Y123" s="1287"/>
      <c r="Z123" s="1287"/>
      <c r="AA123" s="1287"/>
      <c r="AB123" s="958"/>
      <c r="AC123" s="811"/>
      <c r="AD123" s="811" t="s">
        <v>1261</v>
      </c>
      <c r="AE123" s="811"/>
      <c r="AF123" s="800" t="s">
        <v>117</v>
      </c>
      <c r="AG123" s="801"/>
      <c r="AH123" s="802" t="str">
        <f t="shared" si="0"/>
        <v xml:space="preserve"> </v>
      </c>
      <c r="AI123" s="803"/>
      <c r="AJ123" s="803"/>
      <c r="AK123" s="803"/>
      <c r="AL123" s="803"/>
      <c r="AM123" s="803"/>
      <c r="AN123" s="804">
        <f t="shared" si="1"/>
        <v>0</v>
      </c>
      <c r="AO123" s="804">
        <f t="shared" si="2"/>
        <v>1</v>
      </c>
      <c r="AP123" s="804">
        <f t="shared" si="3"/>
        <v>0</v>
      </c>
      <c r="AQ123" s="956"/>
      <c r="AR123" s="957"/>
      <c r="AS123" s="815"/>
      <c r="AT123" s="815"/>
      <c r="AU123" s="815"/>
      <c r="AV123" s="803"/>
      <c r="AW123" s="803"/>
      <c r="AX123" s="803"/>
      <c r="AY123" s="83"/>
      <c r="AZ123" s="83"/>
      <c r="BA123" s="83"/>
      <c r="BB123" s="83"/>
      <c r="BC123" s="83"/>
      <c r="BD123" s="83"/>
    </row>
    <row r="124" spans="1:56" ht="18" customHeight="1">
      <c r="A124" s="83"/>
      <c r="B124" s="934"/>
      <c r="C124" s="959"/>
      <c r="D124" s="1425"/>
      <c r="E124" s="1289"/>
      <c r="F124" s="1289"/>
      <c r="G124" s="1289"/>
      <c r="H124" s="1289"/>
      <c r="I124" s="1289"/>
      <c r="J124" s="1289"/>
      <c r="K124" s="1289"/>
      <c r="L124" s="955"/>
      <c r="M124" s="811"/>
      <c r="N124" s="1548"/>
      <c r="O124" s="1309"/>
      <c r="P124" s="1309"/>
      <c r="Q124" s="1309"/>
      <c r="R124" s="1309"/>
      <c r="S124" s="1309"/>
      <c r="T124" s="1309"/>
      <c r="U124" s="1309"/>
      <c r="V124" s="1309"/>
      <c r="W124" s="1309"/>
      <c r="X124" s="1309"/>
      <c r="Y124" s="1309"/>
      <c r="Z124" s="1309"/>
      <c r="AA124" s="1309"/>
      <c r="AB124" s="1310"/>
      <c r="AC124" s="811"/>
      <c r="AD124" s="811"/>
      <c r="AE124" s="811"/>
      <c r="AF124" s="800" t="s">
        <v>117</v>
      </c>
      <c r="AG124" s="801"/>
      <c r="AH124" s="802" t="str">
        <f t="shared" si="0"/>
        <v xml:space="preserve"> </v>
      </c>
      <c r="AI124" s="803"/>
      <c r="AJ124" s="803"/>
      <c r="AK124" s="803"/>
      <c r="AL124" s="803"/>
      <c r="AM124" s="803"/>
      <c r="AN124" s="804">
        <f t="shared" si="1"/>
        <v>0</v>
      </c>
      <c r="AO124" s="804">
        <f t="shared" si="2"/>
        <v>0</v>
      </c>
      <c r="AP124" s="804">
        <f t="shared" si="3"/>
        <v>0</v>
      </c>
      <c r="AQ124" s="956"/>
      <c r="AR124" s="957"/>
      <c r="AS124" s="815"/>
      <c r="AT124" s="815"/>
      <c r="AU124" s="815"/>
      <c r="AV124" s="803"/>
      <c r="AW124" s="803"/>
      <c r="AX124" s="803"/>
      <c r="AY124" s="83"/>
      <c r="AZ124" s="83"/>
      <c r="BA124" s="83"/>
      <c r="BB124" s="83"/>
      <c r="BC124" s="83"/>
      <c r="BD124" s="83"/>
    </row>
    <row r="125" spans="1:56" ht="18" hidden="1" customHeight="1">
      <c r="A125" s="83"/>
      <c r="B125" s="934"/>
      <c r="C125" s="960"/>
      <c r="D125" s="950"/>
      <c r="E125" s="840"/>
      <c r="F125" s="840"/>
      <c r="G125" s="840"/>
      <c r="H125" s="840"/>
      <c r="I125" s="840"/>
      <c r="J125" s="840"/>
      <c r="K125" s="840"/>
      <c r="L125" s="961"/>
      <c r="M125" s="842"/>
      <c r="N125" s="1543"/>
      <c r="O125" s="1383"/>
      <c r="P125" s="1383"/>
      <c r="Q125" s="1383"/>
      <c r="R125" s="1383"/>
      <c r="S125" s="1383"/>
      <c r="T125" s="1383"/>
      <c r="U125" s="1383"/>
      <c r="V125" s="1383"/>
      <c r="W125" s="1383"/>
      <c r="X125" s="1383"/>
      <c r="Y125" s="1383"/>
      <c r="Z125" s="1383"/>
      <c r="AA125" s="1383"/>
      <c r="AB125" s="1384"/>
      <c r="AC125" s="833"/>
      <c r="AD125" s="833"/>
      <c r="AE125" s="833"/>
      <c r="AF125" s="800" t="s">
        <v>117</v>
      </c>
      <c r="AG125" s="801"/>
      <c r="AH125" s="802" t="str">
        <f t="shared" si="0"/>
        <v xml:space="preserve"> </v>
      </c>
      <c r="AI125" s="803"/>
      <c r="AJ125" s="803"/>
      <c r="AK125" s="803"/>
      <c r="AL125" s="803"/>
      <c r="AM125" s="803"/>
      <c r="AN125" s="804">
        <f t="shared" si="1"/>
        <v>0</v>
      </c>
      <c r="AO125" s="804">
        <f t="shared" si="2"/>
        <v>0</v>
      </c>
      <c r="AP125" s="804">
        <f t="shared" si="3"/>
        <v>0</v>
      </c>
      <c r="AQ125" s="962"/>
      <c r="AR125" s="963">
        <f>COUNTA(N120:AB125)</f>
        <v>4</v>
      </c>
      <c r="AS125" s="864">
        <f>SUM(AP120:AP125)</f>
        <v>0</v>
      </c>
      <c r="AT125" s="865">
        <f>AS125/(AR125*4)*(100)</f>
        <v>0</v>
      </c>
      <c r="AU125" s="816">
        <f>IF(AT125&gt;=75,2,IF(AT125&gt;40,1,0))</f>
        <v>0</v>
      </c>
      <c r="AV125" s="803"/>
      <c r="AW125" s="803"/>
      <c r="AX125" s="803"/>
      <c r="AY125" s="83"/>
      <c r="AZ125" s="83"/>
      <c r="BA125" s="83"/>
      <c r="BB125" s="83"/>
      <c r="BC125" s="83"/>
      <c r="BD125" s="83"/>
    </row>
    <row r="126" spans="1:56" ht="18" customHeight="1">
      <c r="A126" s="83"/>
      <c r="B126" s="934"/>
      <c r="C126" s="964" t="s">
        <v>514</v>
      </c>
      <c r="D126" s="1557" t="s">
        <v>680</v>
      </c>
      <c r="E126" s="1358"/>
      <c r="F126" s="1358"/>
      <c r="G126" s="1358"/>
      <c r="H126" s="1358"/>
      <c r="I126" s="1358"/>
      <c r="J126" s="1358"/>
      <c r="K126" s="1358"/>
      <c r="L126" s="965"/>
      <c r="M126" s="851" t="s">
        <v>50</v>
      </c>
      <c r="N126" s="1555" t="s">
        <v>379</v>
      </c>
      <c r="O126" s="1395"/>
      <c r="P126" s="1395"/>
      <c r="Q126" s="1395"/>
      <c r="R126" s="1395"/>
      <c r="S126" s="1395"/>
      <c r="T126" s="1395"/>
      <c r="U126" s="1395"/>
      <c r="V126" s="1395"/>
      <c r="W126" s="1395"/>
      <c r="X126" s="1395"/>
      <c r="Y126" s="1395"/>
      <c r="Z126" s="1395"/>
      <c r="AA126" s="1395"/>
      <c r="AB126" s="1469"/>
      <c r="AC126" s="851"/>
      <c r="AD126" s="851" t="s">
        <v>1261</v>
      </c>
      <c r="AE126" s="851"/>
      <c r="AF126" s="800" t="s">
        <v>117</v>
      </c>
      <c r="AG126" s="801"/>
      <c r="AH126" s="802" t="str">
        <f t="shared" si="0"/>
        <v xml:space="preserve"> </v>
      </c>
      <c r="AI126" s="803"/>
      <c r="AJ126" s="803"/>
      <c r="AK126" s="803"/>
      <c r="AL126" s="803"/>
      <c r="AM126" s="803"/>
      <c r="AN126" s="804">
        <f t="shared" si="1"/>
        <v>0</v>
      </c>
      <c r="AO126" s="804">
        <f t="shared" si="2"/>
        <v>1</v>
      </c>
      <c r="AP126" s="804">
        <f t="shared" si="3"/>
        <v>0</v>
      </c>
      <c r="AQ126" s="966"/>
      <c r="AR126" s="967"/>
      <c r="AS126" s="807"/>
      <c r="AT126" s="807"/>
      <c r="AU126" s="807"/>
      <c r="AV126" s="803"/>
      <c r="AW126" s="803"/>
      <c r="AX126" s="803"/>
      <c r="AY126" s="83"/>
      <c r="AZ126" s="83"/>
      <c r="BA126" s="83"/>
      <c r="BB126" s="83"/>
      <c r="BC126" s="83"/>
      <c r="BD126" s="83"/>
    </row>
    <row r="127" spans="1:56" ht="18" customHeight="1">
      <c r="A127" s="83"/>
      <c r="B127" s="934"/>
      <c r="C127" s="927"/>
      <c r="D127" s="1425"/>
      <c r="E127" s="1289"/>
      <c r="F127" s="1289"/>
      <c r="G127" s="1289"/>
      <c r="H127" s="1289"/>
      <c r="I127" s="1289"/>
      <c r="J127" s="1289"/>
      <c r="K127" s="1289"/>
      <c r="L127" s="968"/>
      <c r="M127" s="811" t="s">
        <v>52</v>
      </c>
      <c r="N127" s="1552" t="s">
        <v>380</v>
      </c>
      <c r="O127" s="1287"/>
      <c r="P127" s="1287"/>
      <c r="Q127" s="1287"/>
      <c r="R127" s="1287"/>
      <c r="S127" s="1287"/>
      <c r="T127" s="1287"/>
      <c r="U127" s="1287"/>
      <c r="V127" s="1287"/>
      <c r="W127" s="1287"/>
      <c r="X127" s="1287"/>
      <c r="Y127" s="1287"/>
      <c r="Z127" s="1287"/>
      <c r="AA127" s="1287"/>
      <c r="AB127" s="1293"/>
      <c r="AC127" s="811"/>
      <c r="AD127" s="811" t="s">
        <v>1261</v>
      </c>
      <c r="AE127" s="811"/>
      <c r="AF127" s="800" t="s">
        <v>117</v>
      </c>
      <c r="AG127" s="801"/>
      <c r="AH127" s="802" t="str">
        <f t="shared" si="0"/>
        <v xml:space="preserve"> </v>
      </c>
      <c r="AI127" s="803"/>
      <c r="AJ127" s="803"/>
      <c r="AK127" s="803"/>
      <c r="AL127" s="803"/>
      <c r="AM127" s="803"/>
      <c r="AN127" s="804">
        <f t="shared" si="1"/>
        <v>0</v>
      </c>
      <c r="AO127" s="804">
        <f t="shared" si="2"/>
        <v>1</v>
      </c>
      <c r="AP127" s="804">
        <f t="shared" si="3"/>
        <v>0</v>
      </c>
      <c r="AQ127" s="956"/>
      <c r="AR127" s="957"/>
      <c r="AS127" s="815"/>
      <c r="AT127" s="815"/>
      <c r="AU127" s="815"/>
      <c r="AV127" s="803"/>
      <c r="AW127" s="803"/>
      <c r="AX127" s="803"/>
      <c r="AY127" s="83"/>
      <c r="AZ127" s="83"/>
      <c r="BA127" s="83"/>
      <c r="BB127" s="83"/>
      <c r="BC127" s="83"/>
      <c r="BD127" s="83"/>
    </row>
    <row r="128" spans="1:56" ht="18" customHeight="1">
      <c r="A128" s="83"/>
      <c r="B128" s="934"/>
      <c r="C128" s="927"/>
      <c r="D128" s="1425"/>
      <c r="E128" s="1289"/>
      <c r="F128" s="1289"/>
      <c r="G128" s="1289"/>
      <c r="H128" s="1289"/>
      <c r="I128" s="1289"/>
      <c r="J128" s="1289"/>
      <c r="K128" s="1289"/>
      <c r="L128" s="969"/>
      <c r="M128" s="811"/>
      <c r="N128" s="1552"/>
      <c r="O128" s="1287"/>
      <c r="P128" s="1287"/>
      <c r="Q128" s="1287"/>
      <c r="R128" s="1287"/>
      <c r="S128" s="1287"/>
      <c r="T128" s="1287"/>
      <c r="U128" s="1287"/>
      <c r="V128" s="1287"/>
      <c r="W128" s="1287"/>
      <c r="X128" s="1287"/>
      <c r="Y128" s="1287"/>
      <c r="Z128" s="1287"/>
      <c r="AA128" s="1287"/>
      <c r="AB128" s="1293"/>
      <c r="AC128" s="811"/>
      <c r="AD128" s="811"/>
      <c r="AE128" s="811"/>
      <c r="AF128" s="800" t="s">
        <v>117</v>
      </c>
      <c r="AG128" s="801"/>
      <c r="AH128" s="802" t="str">
        <f t="shared" si="0"/>
        <v xml:space="preserve"> </v>
      </c>
      <c r="AI128" s="803"/>
      <c r="AJ128" s="803"/>
      <c r="AK128" s="803"/>
      <c r="AL128" s="803"/>
      <c r="AM128" s="803"/>
      <c r="AN128" s="804">
        <f t="shared" si="1"/>
        <v>0</v>
      </c>
      <c r="AO128" s="804">
        <f t="shared" si="2"/>
        <v>0</v>
      </c>
      <c r="AP128" s="804">
        <f t="shared" si="3"/>
        <v>0</v>
      </c>
      <c r="AQ128" s="956"/>
      <c r="AR128" s="957"/>
      <c r="AS128" s="815"/>
      <c r="AT128" s="815"/>
      <c r="AU128" s="815"/>
      <c r="AV128" s="803"/>
      <c r="AW128" s="803"/>
      <c r="AX128" s="803"/>
      <c r="AY128" s="83"/>
      <c r="AZ128" s="83"/>
      <c r="BA128" s="83"/>
      <c r="BB128" s="83"/>
      <c r="BC128" s="83"/>
      <c r="BD128" s="83"/>
    </row>
    <row r="129" spans="1:56" ht="18" customHeight="1">
      <c r="A129" s="83"/>
      <c r="B129" s="934"/>
      <c r="C129" s="927"/>
      <c r="D129" s="1425"/>
      <c r="E129" s="1289"/>
      <c r="F129" s="1289"/>
      <c r="G129" s="1289"/>
      <c r="H129" s="1289"/>
      <c r="I129" s="1289"/>
      <c r="J129" s="1289"/>
      <c r="K129" s="1289"/>
      <c r="L129" s="969"/>
      <c r="M129" s="811"/>
      <c r="N129" s="1552"/>
      <c r="O129" s="1287"/>
      <c r="P129" s="1287"/>
      <c r="Q129" s="1287"/>
      <c r="R129" s="1287"/>
      <c r="S129" s="1287"/>
      <c r="T129" s="1287"/>
      <c r="U129" s="1287"/>
      <c r="V129" s="1287"/>
      <c r="W129" s="1287"/>
      <c r="X129" s="1287"/>
      <c r="Y129" s="1287"/>
      <c r="Z129" s="1287"/>
      <c r="AA129" s="1287"/>
      <c r="AB129" s="1293"/>
      <c r="AC129" s="811"/>
      <c r="AD129" s="811"/>
      <c r="AE129" s="811"/>
      <c r="AF129" s="800" t="s">
        <v>117</v>
      </c>
      <c r="AG129" s="801"/>
      <c r="AH129" s="802" t="str">
        <f t="shared" si="0"/>
        <v xml:space="preserve"> </v>
      </c>
      <c r="AI129" s="803"/>
      <c r="AJ129" s="803"/>
      <c r="AK129" s="803"/>
      <c r="AL129" s="803"/>
      <c r="AM129" s="803"/>
      <c r="AN129" s="804">
        <f t="shared" si="1"/>
        <v>0</v>
      </c>
      <c r="AO129" s="804">
        <f t="shared" si="2"/>
        <v>0</v>
      </c>
      <c r="AP129" s="804">
        <f t="shared" si="3"/>
        <v>0</v>
      </c>
      <c r="AQ129" s="956"/>
      <c r="AR129" s="957"/>
      <c r="AS129" s="815"/>
      <c r="AT129" s="815"/>
      <c r="AU129" s="815"/>
      <c r="AV129" s="803"/>
      <c r="AW129" s="803"/>
      <c r="AX129" s="803"/>
      <c r="AY129" s="83"/>
      <c r="AZ129" s="83"/>
      <c r="BA129" s="83"/>
      <c r="BB129" s="83"/>
      <c r="BC129" s="83"/>
      <c r="BD129" s="83"/>
    </row>
    <row r="130" spans="1:56" ht="18" customHeight="1">
      <c r="A130" s="83"/>
      <c r="B130" s="934"/>
      <c r="C130" s="927"/>
      <c r="D130" s="970"/>
      <c r="E130" s="797"/>
      <c r="F130" s="797"/>
      <c r="G130" s="797"/>
      <c r="H130" s="797"/>
      <c r="I130" s="797"/>
      <c r="J130" s="797"/>
      <c r="K130" s="797"/>
      <c r="L130" s="969"/>
      <c r="M130" s="811"/>
      <c r="N130" s="1552"/>
      <c r="O130" s="1287"/>
      <c r="P130" s="1287"/>
      <c r="Q130" s="1287"/>
      <c r="R130" s="1287"/>
      <c r="S130" s="1287"/>
      <c r="T130" s="1287"/>
      <c r="U130" s="1287"/>
      <c r="V130" s="1287"/>
      <c r="W130" s="1287"/>
      <c r="X130" s="1287"/>
      <c r="Y130" s="1287"/>
      <c r="Z130" s="1287"/>
      <c r="AA130" s="1287"/>
      <c r="AB130" s="1293"/>
      <c r="AC130" s="811"/>
      <c r="AD130" s="811"/>
      <c r="AE130" s="811"/>
      <c r="AF130" s="800" t="s">
        <v>117</v>
      </c>
      <c r="AG130" s="801"/>
      <c r="AH130" s="802" t="str">
        <f t="shared" si="0"/>
        <v xml:space="preserve"> </v>
      </c>
      <c r="AI130" s="803"/>
      <c r="AJ130" s="803"/>
      <c r="AK130" s="803"/>
      <c r="AL130" s="803"/>
      <c r="AM130" s="803"/>
      <c r="AN130" s="804">
        <f t="shared" si="1"/>
        <v>0</v>
      </c>
      <c r="AO130" s="804">
        <f t="shared" si="2"/>
        <v>0</v>
      </c>
      <c r="AP130" s="804">
        <f t="shared" si="3"/>
        <v>0</v>
      </c>
      <c r="AQ130" s="956"/>
      <c r="AR130" s="957"/>
      <c r="AS130" s="815"/>
      <c r="AT130" s="815"/>
      <c r="AU130" s="815"/>
      <c r="AV130" s="803"/>
      <c r="AW130" s="803"/>
      <c r="AX130" s="803"/>
      <c r="AY130" s="83"/>
      <c r="AZ130" s="83"/>
      <c r="BA130" s="83"/>
      <c r="BB130" s="83"/>
      <c r="BC130" s="83"/>
      <c r="BD130" s="83"/>
    </row>
    <row r="131" spans="1:56" ht="18" hidden="1" customHeight="1">
      <c r="A131" s="83"/>
      <c r="B131" s="934"/>
      <c r="C131" s="935"/>
      <c r="D131" s="950"/>
      <c r="E131" s="840"/>
      <c r="F131" s="840"/>
      <c r="G131" s="840"/>
      <c r="H131" s="840"/>
      <c r="I131" s="840"/>
      <c r="J131" s="840"/>
      <c r="K131" s="840"/>
      <c r="L131" s="971"/>
      <c r="M131" s="842"/>
      <c r="N131" s="1553"/>
      <c r="O131" s="1383"/>
      <c r="P131" s="1383"/>
      <c r="Q131" s="1383"/>
      <c r="R131" s="1383"/>
      <c r="S131" s="1383"/>
      <c r="T131" s="1383"/>
      <c r="U131" s="1383"/>
      <c r="V131" s="1383"/>
      <c r="W131" s="1383"/>
      <c r="X131" s="1383"/>
      <c r="Y131" s="1383"/>
      <c r="Z131" s="1383"/>
      <c r="AA131" s="1383"/>
      <c r="AB131" s="1384"/>
      <c r="AC131" s="833"/>
      <c r="AD131" s="833"/>
      <c r="AE131" s="833"/>
      <c r="AF131" s="800" t="s">
        <v>117</v>
      </c>
      <c r="AG131" s="801"/>
      <c r="AH131" s="802" t="str">
        <f t="shared" si="0"/>
        <v xml:space="preserve"> </v>
      </c>
      <c r="AI131" s="803"/>
      <c r="AJ131" s="803"/>
      <c r="AK131" s="803"/>
      <c r="AL131" s="803"/>
      <c r="AM131" s="803"/>
      <c r="AN131" s="804">
        <f t="shared" si="1"/>
        <v>0</v>
      </c>
      <c r="AO131" s="804">
        <f t="shared" si="2"/>
        <v>0</v>
      </c>
      <c r="AP131" s="804">
        <f t="shared" si="3"/>
        <v>0</v>
      </c>
      <c r="AQ131" s="962"/>
      <c r="AR131" s="963">
        <f>COUNTA(N126:AB131)</f>
        <v>2</v>
      </c>
      <c r="AS131" s="864">
        <f>SUM(AP126:AP131)</f>
        <v>0</v>
      </c>
      <c r="AT131" s="865">
        <f>AS131/(AR131*4)*(100)</f>
        <v>0</v>
      </c>
      <c r="AU131" s="816">
        <f>IF(AT131&gt;=75,2,IF(AT131&gt;40,1,0))</f>
        <v>0</v>
      </c>
      <c r="AV131" s="803"/>
      <c r="AW131" s="803"/>
      <c r="AX131" s="803"/>
      <c r="AY131" s="83"/>
      <c r="AZ131" s="83"/>
      <c r="BA131" s="83"/>
      <c r="BB131" s="83"/>
      <c r="BC131" s="83"/>
      <c r="BD131" s="83"/>
    </row>
    <row r="132" spans="1:56" ht="18" customHeight="1">
      <c r="A132" s="83"/>
      <c r="B132" s="934"/>
      <c r="C132" s="889" t="s">
        <v>629</v>
      </c>
      <c r="D132" s="1561" t="s">
        <v>1492</v>
      </c>
      <c r="E132" s="1358"/>
      <c r="F132" s="1358"/>
      <c r="G132" s="1358"/>
      <c r="H132" s="1358"/>
      <c r="I132" s="1358"/>
      <c r="J132" s="1358"/>
      <c r="K132" s="1358"/>
      <c r="L132" s="945"/>
      <c r="M132" s="851" t="s">
        <v>52</v>
      </c>
      <c r="N132" s="1555" t="s">
        <v>381</v>
      </c>
      <c r="O132" s="1395"/>
      <c r="P132" s="1395"/>
      <c r="Q132" s="1395"/>
      <c r="R132" s="1395"/>
      <c r="S132" s="1395"/>
      <c r="T132" s="1395"/>
      <c r="U132" s="1395"/>
      <c r="V132" s="1395"/>
      <c r="W132" s="1395"/>
      <c r="X132" s="1395"/>
      <c r="Y132" s="1395"/>
      <c r="Z132" s="1395"/>
      <c r="AA132" s="1395"/>
      <c r="AB132" s="972"/>
      <c r="AC132" s="851"/>
      <c r="AD132" s="851" t="s">
        <v>1261</v>
      </c>
      <c r="AE132" s="851"/>
      <c r="AF132" s="800" t="s">
        <v>117</v>
      </c>
      <c r="AG132" s="801"/>
      <c r="AH132" s="802" t="str">
        <f t="shared" si="0"/>
        <v xml:space="preserve"> </v>
      </c>
      <c r="AI132" s="803"/>
      <c r="AJ132" s="803"/>
      <c r="AK132" s="803"/>
      <c r="AL132" s="803"/>
      <c r="AM132" s="803"/>
      <c r="AN132" s="804">
        <f t="shared" si="1"/>
        <v>0</v>
      </c>
      <c r="AO132" s="804">
        <f t="shared" si="2"/>
        <v>1</v>
      </c>
      <c r="AP132" s="804">
        <f t="shared" si="3"/>
        <v>0</v>
      </c>
      <c r="AQ132" s="966"/>
      <c r="AR132" s="967"/>
      <c r="AS132" s="807"/>
      <c r="AT132" s="807"/>
      <c r="AU132" s="807"/>
      <c r="AV132" s="803"/>
      <c r="AW132" s="803"/>
      <c r="AX132" s="803"/>
      <c r="AY132" s="83"/>
      <c r="AZ132" s="83"/>
      <c r="BA132" s="83"/>
      <c r="BB132" s="83"/>
      <c r="BC132" s="83"/>
      <c r="BD132" s="83"/>
    </row>
    <row r="133" spans="1:56" ht="18" customHeight="1">
      <c r="A133" s="83"/>
      <c r="B133" s="934"/>
      <c r="C133" s="927"/>
      <c r="D133" s="1289"/>
      <c r="E133" s="1289"/>
      <c r="F133" s="1289"/>
      <c r="G133" s="1289"/>
      <c r="H133" s="1289"/>
      <c r="I133" s="1289"/>
      <c r="J133" s="1289"/>
      <c r="K133" s="1289"/>
      <c r="L133" s="948"/>
      <c r="M133" s="811" t="s">
        <v>514</v>
      </c>
      <c r="N133" s="1552" t="s">
        <v>382</v>
      </c>
      <c r="O133" s="1287"/>
      <c r="P133" s="1287"/>
      <c r="Q133" s="1287"/>
      <c r="R133" s="1287"/>
      <c r="S133" s="1287"/>
      <c r="T133" s="1287"/>
      <c r="U133" s="1287"/>
      <c r="V133" s="1287"/>
      <c r="W133" s="1287"/>
      <c r="X133" s="1287"/>
      <c r="Y133" s="1287"/>
      <c r="Z133" s="1287"/>
      <c r="AA133" s="1287"/>
      <c r="AB133" s="958"/>
      <c r="AC133" s="811"/>
      <c r="AD133" s="811" t="s">
        <v>1261</v>
      </c>
      <c r="AE133" s="811"/>
      <c r="AF133" s="800" t="s">
        <v>117</v>
      </c>
      <c r="AG133" s="801"/>
      <c r="AH133" s="802" t="str">
        <f t="shared" si="0"/>
        <v xml:space="preserve"> </v>
      </c>
      <c r="AI133" s="803"/>
      <c r="AJ133" s="803"/>
      <c r="AK133" s="803"/>
      <c r="AL133" s="803"/>
      <c r="AM133" s="803"/>
      <c r="AN133" s="804">
        <f t="shared" si="1"/>
        <v>0</v>
      </c>
      <c r="AO133" s="804">
        <f t="shared" si="2"/>
        <v>1</v>
      </c>
      <c r="AP133" s="804">
        <f t="shared" si="3"/>
        <v>0</v>
      </c>
      <c r="AQ133" s="956"/>
      <c r="AR133" s="957"/>
      <c r="AS133" s="815"/>
      <c r="AT133" s="815"/>
      <c r="AU133" s="815"/>
      <c r="AV133" s="803"/>
      <c r="AW133" s="803"/>
      <c r="AX133" s="803"/>
      <c r="AY133" s="83"/>
      <c r="AZ133" s="83"/>
      <c r="BA133" s="83"/>
      <c r="BB133" s="83"/>
      <c r="BC133" s="83"/>
      <c r="BD133" s="83"/>
    </row>
    <row r="134" spans="1:56" ht="18" customHeight="1">
      <c r="A134" s="83"/>
      <c r="B134" s="934"/>
      <c r="C134" s="927"/>
      <c r="D134" s="1289"/>
      <c r="E134" s="1289"/>
      <c r="F134" s="1289"/>
      <c r="G134" s="1289"/>
      <c r="H134" s="1289"/>
      <c r="I134" s="1289"/>
      <c r="J134" s="1289"/>
      <c r="K134" s="1289"/>
      <c r="L134" s="948"/>
      <c r="M134" s="811" t="s">
        <v>629</v>
      </c>
      <c r="N134" s="1552" t="s">
        <v>383</v>
      </c>
      <c r="O134" s="1287"/>
      <c r="P134" s="1287"/>
      <c r="Q134" s="1287"/>
      <c r="R134" s="1287"/>
      <c r="S134" s="1287"/>
      <c r="T134" s="1287"/>
      <c r="U134" s="1287"/>
      <c r="V134" s="1287"/>
      <c r="W134" s="1287"/>
      <c r="X134" s="1287"/>
      <c r="Y134" s="1287"/>
      <c r="Z134" s="1287"/>
      <c r="AA134" s="1287"/>
      <c r="AB134" s="958"/>
      <c r="AC134" s="811"/>
      <c r="AD134" s="811" t="s">
        <v>1261</v>
      </c>
      <c r="AE134" s="811"/>
      <c r="AF134" s="800" t="s">
        <v>117</v>
      </c>
      <c r="AG134" s="801"/>
      <c r="AH134" s="802" t="str">
        <f t="shared" si="0"/>
        <v xml:space="preserve"> </v>
      </c>
      <c r="AI134" s="803"/>
      <c r="AJ134" s="803"/>
      <c r="AK134" s="803"/>
      <c r="AL134" s="803"/>
      <c r="AM134" s="803"/>
      <c r="AN134" s="804">
        <f t="shared" si="1"/>
        <v>0</v>
      </c>
      <c r="AO134" s="804">
        <f t="shared" si="2"/>
        <v>1</v>
      </c>
      <c r="AP134" s="804">
        <f t="shared" si="3"/>
        <v>0</v>
      </c>
      <c r="AQ134" s="956"/>
      <c r="AR134" s="957"/>
      <c r="AS134" s="815"/>
      <c r="AT134" s="815"/>
      <c r="AU134" s="815"/>
      <c r="AV134" s="803"/>
      <c r="AW134" s="803"/>
      <c r="AX134" s="803"/>
      <c r="AY134" s="83"/>
      <c r="AZ134" s="83"/>
      <c r="BA134" s="83"/>
      <c r="BB134" s="83"/>
      <c r="BC134" s="83"/>
      <c r="BD134" s="83"/>
    </row>
    <row r="135" spans="1:56" ht="18" customHeight="1">
      <c r="A135" s="83"/>
      <c r="B135" s="934"/>
      <c r="C135" s="927"/>
      <c r="D135" s="1289"/>
      <c r="E135" s="1289"/>
      <c r="F135" s="1289"/>
      <c r="G135" s="1289"/>
      <c r="H135" s="1289"/>
      <c r="I135" s="1289"/>
      <c r="J135" s="1289"/>
      <c r="K135" s="1289"/>
      <c r="L135" s="948"/>
      <c r="M135" s="811" t="s">
        <v>288</v>
      </c>
      <c r="N135" s="1552" t="s">
        <v>384</v>
      </c>
      <c r="O135" s="1287"/>
      <c r="P135" s="1287"/>
      <c r="Q135" s="1287"/>
      <c r="R135" s="1287"/>
      <c r="S135" s="1287"/>
      <c r="T135" s="1287"/>
      <c r="U135" s="1287"/>
      <c r="V135" s="1287"/>
      <c r="W135" s="1287"/>
      <c r="X135" s="1287"/>
      <c r="Y135" s="1287"/>
      <c r="Z135" s="1287"/>
      <c r="AA135" s="1287"/>
      <c r="AB135" s="1293"/>
      <c r="AC135" s="811"/>
      <c r="AD135" s="811" t="s">
        <v>1261</v>
      </c>
      <c r="AE135" s="811"/>
      <c r="AF135" s="800" t="s">
        <v>117</v>
      </c>
      <c r="AG135" s="801"/>
      <c r="AH135" s="802" t="str">
        <f t="shared" si="0"/>
        <v xml:space="preserve"> </v>
      </c>
      <c r="AI135" s="803"/>
      <c r="AJ135" s="803"/>
      <c r="AK135" s="803"/>
      <c r="AL135" s="803"/>
      <c r="AM135" s="803"/>
      <c r="AN135" s="804">
        <f t="shared" si="1"/>
        <v>0</v>
      </c>
      <c r="AO135" s="804">
        <f t="shared" si="2"/>
        <v>1</v>
      </c>
      <c r="AP135" s="804">
        <f t="shared" si="3"/>
        <v>0</v>
      </c>
      <c r="AQ135" s="956"/>
      <c r="AR135" s="957"/>
      <c r="AS135" s="815"/>
      <c r="AT135" s="815"/>
      <c r="AU135" s="815"/>
      <c r="AV135" s="803"/>
      <c r="AW135" s="803"/>
      <c r="AX135" s="803"/>
      <c r="AY135" s="83"/>
      <c r="AZ135" s="83"/>
      <c r="BA135" s="83"/>
      <c r="BB135" s="83"/>
      <c r="BC135" s="83"/>
      <c r="BD135" s="83"/>
    </row>
    <row r="136" spans="1:56" ht="18" customHeight="1">
      <c r="A136" s="83"/>
      <c r="B136" s="934"/>
      <c r="C136" s="927"/>
      <c r="D136" s="1289"/>
      <c r="E136" s="1289"/>
      <c r="F136" s="1289"/>
      <c r="G136" s="1289"/>
      <c r="H136" s="1289"/>
      <c r="I136" s="1289"/>
      <c r="J136" s="1289"/>
      <c r="K136" s="1289"/>
      <c r="L136" s="948"/>
      <c r="M136" s="811" t="s">
        <v>632</v>
      </c>
      <c r="N136" s="1552" t="s">
        <v>385</v>
      </c>
      <c r="O136" s="1287"/>
      <c r="P136" s="1287"/>
      <c r="Q136" s="1287"/>
      <c r="R136" s="1287"/>
      <c r="S136" s="1287"/>
      <c r="T136" s="1287"/>
      <c r="U136" s="1287"/>
      <c r="V136" s="1287"/>
      <c r="W136" s="1287"/>
      <c r="X136" s="1287"/>
      <c r="Y136" s="1287"/>
      <c r="Z136" s="1287"/>
      <c r="AA136" s="1287"/>
      <c r="AB136" s="1293"/>
      <c r="AC136" s="811"/>
      <c r="AD136" s="811" t="s">
        <v>1261</v>
      </c>
      <c r="AE136" s="811"/>
      <c r="AF136" s="800" t="s">
        <v>117</v>
      </c>
      <c r="AG136" s="801"/>
      <c r="AH136" s="802" t="str">
        <f t="shared" si="0"/>
        <v xml:space="preserve"> </v>
      </c>
      <c r="AI136" s="803"/>
      <c r="AJ136" s="803"/>
      <c r="AK136" s="803"/>
      <c r="AL136" s="803"/>
      <c r="AM136" s="803"/>
      <c r="AN136" s="804">
        <f t="shared" si="1"/>
        <v>0</v>
      </c>
      <c r="AO136" s="804">
        <f t="shared" si="2"/>
        <v>1</v>
      </c>
      <c r="AP136" s="804">
        <f t="shared" si="3"/>
        <v>0</v>
      </c>
      <c r="AQ136" s="956"/>
      <c r="AR136" s="957"/>
      <c r="AS136" s="815"/>
      <c r="AT136" s="815"/>
      <c r="AU136" s="815"/>
      <c r="AV136" s="803"/>
      <c r="AW136" s="803"/>
      <c r="AX136" s="803"/>
      <c r="AY136" s="83"/>
      <c r="AZ136" s="83"/>
      <c r="BA136" s="83"/>
      <c r="BB136" s="83"/>
      <c r="BC136" s="83"/>
      <c r="BD136" s="83"/>
    </row>
    <row r="137" spans="1:56" ht="18" customHeight="1">
      <c r="A137" s="83"/>
      <c r="B137" s="934"/>
      <c r="C137" s="927"/>
      <c r="D137" s="797"/>
      <c r="E137" s="797"/>
      <c r="F137" s="797"/>
      <c r="G137" s="797"/>
      <c r="H137" s="797"/>
      <c r="I137" s="797"/>
      <c r="J137" s="797"/>
      <c r="K137" s="797"/>
      <c r="L137" s="948"/>
      <c r="M137" s="811"/>
      <c r="N137" s="1552"/>
      <c r="O137" s="1287"/>
      <c r="P137" s="1287"/>
      <c r="Q137" s="1287"/>
      <c r="R137" s="1287"/>
      <c r="S137" s="1287"/>
      <c r="T137" s="1287"/>
      <c r="U137" s="1287"/>
      <c r="V137" s="1287"/>
      <c r="W137" s="1287"/>
      <c r="X137" s="1287"/>
      <c r="Y137" s="1287"/>
      <c r="Z137" s="1287"/>
      <c r="AA137" s="1287"/>
      <c r="AB137" s="1293"/>
      <c r="AC137" s="811"/>
      <c r="AD137" s="811"/>
      <c r="AE137" s="811"/>
      <c r="AF137" s="800" t="s">
        <v>117</v>
      </c>
      <c r="AG137" s="801"/>
      <c r="AH137" s="802" t="str">
        <f t="shared" si="0"/>
        <v xml:space="preserve"> </v>
      </c>
      <c r="AI137" s="803"/>
      <c r="AJ137" s="803"/>
      <c r="AK137" s="803"/>
      <c r="AL137" s="803"/>
      <c r="AM137" s="803"/>
      <c r="AN137" s="804">
        <f t="shared" si="1"/>
        <v>0</v>
      </c>
      <c r="AO137" s="804">
        <f t="shared" si="2"/>
        <v>0</v>
      </c>
      <c r="AP137" s="804">
        <f t="shared" si="3"/>
        <v>0</v>
      </c>
      <c r="AQ137" s="956"/>
      <c r="AR137" s="957"/>
      <c r="AS137" s="815"/>
      <c r="AT137" s="815"/>
      <c r="AU137" s="815"/>
      <c r="AV137" s="803"/>
      <c r="AW137" s="803"/>
      <c r="AX137" s="803"/>
      <c r="AY137" s="83"/>
      <c r="AZ137" s="83"/>
      <c r="BA137" s="83"/>
      <c r="BB137" s="83"/>
      <c r="BC137" s="83"/>
      <c r="BD137" s="83"/>
    </row>
    <row r="138" spans="1:56" ht="18" hidden="1" customHeight="1">
      <c r="A138" s="83"/>
      <c r="B138" s="934"/>
      <c r="C138" s="935"/>
      <c r="D138" s="840"/>
      <c r="E138" s="840"/>
      <c r="F138" s="840"/>
      <c r="G138" s="840"/>
      <c r="H138" s="840"/>
      <c r="I138" s="840"/>
      <c r="J138" s="840"/>
      <c r="K138" s="840"/>
      <c r="L138" s="951"/>
      <c r="M138" s="973"/>
      <c r="N138" s="1574"/>
      <c r="O138" s="1393"/>
      <c r="P138" s="1393"/>
      <c r="Q138" s="1393"/>
      <c r="R138" s="1393"/>
      <c r="S138" s="1393"/>
      <c r="T138" s="1393"/>
      <c r="U138" s="1393"/>
      <c r="V138" s="1393"/>
      <c r="W138" s="1393"/>
      <c r="X138" s="1393"/>
      <c r="Y138" s="1393"/>
      <c r="Z138" s="1393"/>
      <c r="AA138" s="1393"/>
      <c r="AB138" s="1402"/>
      <c r="AC138" s="833"/>
      <c r="AD138" s="833"/>
      <c r="AE138" s="833"/>
      <c r="AF138" s="800" t="s">
        <v>117</v>
      </c>
      <c r="AG138" s="801"/>
      <c r="AH138" s="802" t="str">
        <f t="shared" si="0"/>
        <v xml:space="preserve"> </v>
      </c>
      <c r="AI138" s="803"/>
      <c r="AJ138" s="803"/>
      <c r="AK138" s="803"/>
      <c r="AL138" s="803"/>
      <c r="AM138" s="803"/>
      <c r="AN138" s="804">
        <f t="shared" si="1"/>
        <v>0</v>
      </c>
      <c r="AO138" s="804">
        <f t="shared" si="2"/>
        <v>0</v>
      </c>
      <c r="AP138" s="804">
        <f t="shared" si="3"/>
        <v>0</v>
      </c>
      <c r="AQ138" s="962"/>
      <c r="AR138" s="963">
        <f>COUNTA(N132:AB138)</f>
        <v>5</v>
      </c>
      <c r="AS138" s="864">
        <f>SUM(AP132:AP138)</f>
        <v>0</v>
      </c>
      <c r="AT138" s="865">
        <f>AS138/(AR138*4)*(100)</f>
        <v>0</v>
      </c>
      <c r="AU138" s="816">
        <f>IF(AT138&gt;=75,2,IF(AT138&gt;40,1,0))</f>
        <v>0</v>
      </c>
      <c r="AV138" s="803"/>
      <c r="AW138" s="803"/>
      <c r="AX138" s="803"/>
      <c r="AY138" s="83"/>
      <c r="AZ138" s="83"/>
      <c r="BA138" s="83"/>
      <c r="BB138" s="83"/>
      <c r="BC138" s="83"/>
      <c r="BD138" s="83"/>
    </row>
    <row r="139" spans="1:56" ht="18" customHeight="1">
      <c r="A139" s="83"/>
      <c r="B139" s="934"/>
      <c r="C139" s="889" t="s">
        <v>288</v>
      </c>
      <c r="D139" s="1561" t="s">
        <v>693</v>
      </c>
      <c r="E139" s="1358"/>
      <c r="F139" s="1358"/>
      <c r="G139" s="1358"/>
      <c r="H139" s="1358"/>
      <c r="I139" s="1358"/>
      <c r="J139" s="1358"/>
      <c r="K139" s="1358"/>
      <c r="L139" s="974"/>
      <c r="M139" s="851" t="s">
        <v>50</v>
      </c>
      <c r="N139" s="1555" t="s">
        <v>307</v>
      </c>
      <c r="O139" s="1395"/>
      <c r="P139" s="1395"/>
      <c r="Q139" s="1395"/>
      <c r="R139" s="1395"/>
      <c r="S139" s="1395"/>
      <c r="T139" s="1395"/>
      <c r="U139" s="1395"/>
      <c r="V139" s="1395"/>
      <c r="W139" s="1395"/>
      <c r="X139" s="1395"/>
      <c r="Y139" s="1395"/>
      <c r="Z139" s="1395"/>
      <c r="AA139" s="1395"/>
      <c r="AB139" s="1469"/>
      <c r="AC139" s="851" t="s">
        <v>1261</v>
      </c>
      <c r="AD139" s="851"/>
      <c r="AE139" s="851"/>
      <c r="AF139" s="800" t="s">
        <v>117</v>
      </c>
      <c r="AG139" s="801"/>
      <c r="AH139" s="802" t="str">
        <f t="shared" si="0"/>
        <v xml:space="preserve"> </v>
      </c>
      <c r="AI139" s="803"/>
      <c r="AJ139" s="803"/>
      <c r="AK139" s="803"/>
      <c r="AL139" s="803"/>
      <c r="AM139" s="803"/>
      <c r="AN139" s="804">
        <f t="shared" si="1"/>
        <v>0</v>
      </c>
      <c r="AO139" s="804">
        <f t="shared" si="2"/>
        <v>1</v>
      </c>
      <c r="AP139" s="804">
        <f t="shared" si="3"/>
        <v>0</v>
      </c>
      <c r="AQ139" s="966"/>
      <c r="AR139" s="967"/>
      <c r="AS139" s="807"/>
      <c r="AT139" s="807"/>
      <c r="AU139" s="975"/>
      <c r="AV139" s="803"/>
      <c r="AW139" s="803"/>
      <c r="AX139" s="803"/>
      <c r="AY139" s="83"/>
      <c r="AZ139" s="83"/>
      <c r="BA139" s="83"/>
      <c r="BB139" s="83"/>
      <c r="BC139" s="83"/>
      <c r="BD139" s="83"/>
    </row>
    <row r="140" spans="1:56" ht="18" customHeight="1">
      <c r="A140" s="83"/>
      <c r="B140" s="934"/>
      <c r="C140" s="927"/>
      <c r="D140" s="1289"/>
      <c r="E140" s="1289"/>
      <c r="F140" s="1289"/>
      <c r="G140" s="1289"/>
      <c r="H140" s="1289"/>
      <c r="I140" s="1289"/>
      <c r="J140" s="1289"/>
      <c r="K140" s="1289"/>
      <c r="L140" s="968"/>
      <c r="M140" s="811" t="s">
        <v>52</v>
      </c>
      <c r="N140" s="1552" t="s">
        <v>386</v>
      </c>
      <c r="O140" s="1287"/>
      <c r="P140" s="1287"/>
      <c r="Q140" s="1287"/>
      <c r="R140" s="1287"/>
      <c r="S140" s="1287"/>
      <c r="T140" s="1287"/>
      <c r="U140" s="1287"/>
      <c r="V140" s="1287"/>
      <c r="W140" s="1287"/>
      <c r="X140" s="1287"/>
      <c r="Y140" s="1287"/>
      <c r="Z140" s="1287"/>
      <c r="AA140" s="1287"/>
      <c r="AB140" s="1293"/>
      <c r="AC140" s="811"/>
      <c r="AD140" s="811" t="s">
        <v>1261</v>
      </c>
      <c r="AE140" s="811"/>
      <c r="AF140" s="800" t="s">
        <v>117</v>
      </c>
      <c r="AG140" s="801"/>
      <c r="AH140" s="802" t="str">
        <f t="shared" si="0"/>
        <v xml:space="preserve"> </v>
      </c>
      <c r="AI140" s="803"/>
      <c r="AJ140" s="803"/>
      <c r="AK140" s="803"/>
      <c r="AL140" s="803"/>
      <c r="AM140" s="803"/>
      <c r="AN140" s="804">
        <f t="shared" si="1"/>
        <v>0</v>
      </c>
      <c r="AO140" s="804">
        <f t="shared" si="2"/>
        <v>1</v>
      </c>
      <c r="AP140" s="804">
        <f t="shared" si="3"/>
        <v>0</v>
      </c>
      <c r="AQ140" s="956"/>
      <c r="AR140" s="957"/>
      <c r="AS140" s="815"/>
      <c r="AT140" s="815"/>
      <c r="AU140" s="976"/>
      <c r="AV140" s="803"/>
      <c r="AW140" s="803"/>
      <c r="AX140" s="803"/>
      <c r="AY140" s="83"/>
      <c r="AZ140" s="83"/>
      <c r="BA140" s="83"/>
      <c r="BB140" s="83"/>
      <c r="BC140" s="83"/>
      <c r="BD140" s="83"/>
    </row>
    <row r="141" spans="1:56" ht="18" customHeight="1">
      <c r="A141" s="83"/>
      <c r="B141" s="934"/>
      <c r="C141" s="927"/>
      <c r="D141" s="1289"/>
      <c r="E141" s="1289"/>
      <c r="F141" s="1289"/>
      <c r="G141" s="1289"/>
      <c r="H141" s="1289"/>
      <c r="I141" s="1289"/>
      <c r="J141" s="1289"/>
      <c r="K141" s="1289"/>
      <c r="L141" s="969"/>
      <c r="M141" s="811"/>
      <c r="N141" s="1552"/>
      <c r="O141" s="1287"/>
      <c r="P141" s="1287"/>
      <c r="Q141" s="1287"/>
      <c r="R141" s="1287"/>
      <c r="S141" s="1287"/>
      <c r="T141" s="1287"/>
      <c r="U141" s="1287"/>
      <c r="V141" s="1287"/>
      <c r="W141" s="1287"/>
      <c r="X141" s="1287"/>
      <c r="Y141" s="1287"/>
      <c r="Z141" s="1287"/>
      <c r="AA141" s="1287"/>
      <c r="AB141" s="1293"/>
      <c r="AC141" s="811"/>
      <c r="AD141" s="811"/>
      <c r="AE141" s="811"/>
      <c r="AF141" s="800" t="s">
        <v>117</v>
      </c>
      <c r="AG141" s="801"/>
      <c r="AH141" s="802" t="str">
        <f t="shared" si="0"/>
        <v xml:space="preserve"> </v>
      </c>
      <c r="AI141" s="803"/>
      <c r="AJ141" s="803"/>
      <c r="AK141" s="803"/>
      <c r="AL141" s="803"/>
      <c r="AM141" s="803"/>
      <c r="AN141" s="804">
        <f t="shared" si="1"/>
        <v>0</v>
      </c>
      <c r="AO141" s="804">
        <f t="shared" si="2"/>
        <v>0</v>
      </c>
      <c r="AP141" s="804">
        <f t="shared" si="3"/>
        <v>0</v>
      </c>
      <c r="AQ141" s="956"/>
      <c r="AR141" s="957"/>
      <c r="AS141" s="815"/>
      <c r="AT141" s="815"/>
      <c r="AU141" s="976"/>
      <c r="AV141" s="803"/>
      <c r="AW141" s="803"/>
      <c r="AX141" s="803"/>
      <c r="AY141" s="83"/>
      <c r="AZ141" s="83"/>
      <c r="BA141" s="83"/>
      <c r="BB141" s="83"/>
      <c r="BC141" s="83"/>
      <c r="BD141" s="83"/>
    </row>
    <row r="142" spans="1:56" ht="18" customHeight="1">
      <c r="A142" s="83"/>
      <c r="B142" s="934"/>
      <c r="C142" s="927"/>
      <c r="D142" s="1289"/>
      <c r="E142" s="1289"/>
      <c r="F142" s="1289"/>
      <c r="G142" s="1289"/>
      <c r="H142" s="1289"/>
      <c r="I142" s="1289"/>
      <c r="J142" s="1289"/>
      <c r="K142" s="1289"/>
      <c r="L142" s="969"/>
      <c r="M142" s="811"/>
      <c r="N142" s="1552"/>
      <c r="O142" s="1287"/>
      <c r="P142" s="1287"/>
      <c r="Q142" s="1287"/>
      <c r="R142" s="1287"/>
      <c r="S142" s="1287"/>
      <c r="T142" s="1287"/>
      <c r="U142" s="1287"/>
      <c r="V142" s="1287"/>
      <c r="W142" s="1287"/>
      <c r="X142" s="1287"/>
      <c r="Y142" s="1287"/>
      <c r="Z142" s="1287"/>
      <c r="AA142" s="1287"/>
      <c r="AB142" s="1293"/>
      <c r="AC142" s="811"/>
      <c r="AD142" s="811"/>
      <c r="AE142" s="811"/>
      <c r="AF142" s="800" t="s">
        <v>117</v>
      </c>
      <c r="AG142" s="801"/>
      <c r="AH142" s="802" t="str">
        <f t="shared" si="0"/>
        <v xml:space="preserve"> </v>
      </c>
      <c r="AI142" s="803"/>
      <c r="AJ142" s="803"/>
      <c r="AK142" s="803"/>
      <c r="AL142" s="803"/>
      <c r="AM142" s="803"/>
      <c r="AN142" s="804">
        <f t="shared" si="1"/>
        <v>0</v>
      </c>
      <c r="AO142" s="804">
        <f t="shared" si="2"/>
        <v>0</v>
      </c>
      <c r="AP142" s="804">
        <f t="shared" si="3"/>
        <v>0</v>
      </c>
      <c r="AQ142" s="956"/>
      <c r="AR142" s="957"/>
      <c r="AS142" s="815"/>
      <c r="AT142" s="815"/>
      <c r="AU142" s="976"/>
      <c r="AV142" s="803"/>
      <c r="AW142" s="803"/>
      <c r="AX142" s="803"/>
      <c r="AY142" s="83"/>
      <c r="AZ142" s="83"/>
      <c r="BA142" s="83"/>
      <c r="BB142" s="83"/>
      <c r="BC142" s="83"/>
      <c r="BD142" s="83"/>
    </row>
    <row r="143" spans="1:56" ht="18" customHeight="1">
      <c r="A143" s="83"/>
      <c r="B143" s="934"/>
      <c r="C143" s="927"/>
      <c r="D143" s="797"/>
      <c r="E143" s="797"/>
      <c r="F143" s="797"/>
      <c r="G143" s="797"/>
      <c r="H143" s="797"/>
      <c r="I143" s="797"/>
      <c r="J143" s="797"/>
      <c r="K143" s="797"/>
      <c r="L143" s="969"/>
      <c r="M143" s="811"/>
      <c r="N143" s="1552"/>
      <c r="O143" s="1287"/>
      <c r="P143" s="1287"/>
      <c r="Q143" s="1287"/>
      <c r="R143" s="1287"/>
      <c r="S143" s="1287"/>
      <c r="T143" s="1287"/>
      <c r="U143" s="1287"/>
      <c r="V143" s="1287"/>
      <c r="W143" s="1287"/>
      <c r="X143" s="1287"/>
      <c r="Y143" s="1287"/>
      <c r="Z143" s="1287"/>
      <c r="AA143" s="1287"/>
      <c r="AB143" s="1293"/>
      <c r="AC143" s="811"/>
      <c r="AD143" s="811"/>
      <c r="AE143" s="811"/>
      <c r="AF143" s="800" t="s">
        <v>117</v>
      </c>
      <c r="AG143" s="801"/>
      <c r="AH143" s="802" t="str">
        <f t="shared" si="0"/>
        <v xml:space="preserve"> </v>
      </c>
      <c r="AI143" s="803"/>
      <c r="AJ143" s="803"/>
      <c r="AK143" s="803"/>
      <c r="AL143" s="803"/>
      <c r="AM143" s="803"/>
      <c r="AN143" s="804">
        <f t="shared" si="1"/>
        <v>0</v>
      </c>
      <c r="AO143" s="804">
        <f t="shared" si="2"/>
        <v>0</v>
      </c>
      <c r="AP143" s="804">
        <f t="shared" si="3"/>
        <v>0</v>
      </c>
      <c r="AQ143" s="956"/>
      <c r="AR143" s="957"/>
      <c r="AS143" s="815"/>
      <c r="AT143" s="815"/>
      <c r="AU143" s="976"/>
      <c r="AV143" s="803"/>
      <c r="AW143" s="803"/>
      <c r="AX143" s="803"/>
      <c r="AY143" s="83"/>
      <c r="AZ143" s="83"/>
      <c r="BA143" s="83"/>
      <c r="BB143" s="83"/>
      <c r="BC143" s="83"/>
      <c r="BD143" s="83"/>
    </row>
    <row r="144" spans="1:56" ht="18" hidden="1" customHeight="1">
      <c r="A144" s="83"/>
      <c r="B144" s="934"/>
      <c r="C144" s="935"/>
      <c r="D144" s="840"/>
      <c r="E144" s="840"/>
      <c r="F144" s="840"/>
      <c r="G144" s="840"/>
      <c r="H144" s="840"/>
      <c r="I144" s="840"/>
      <c r="J144" s="840"/>
      <c r="K144" s="840"/>
      <c r="L144" s="971"/>
      <c r="M144" s="842"/>
      <c r="N144" s="1553"/>
      <c r="O144" s="1383"/>
      <c r="P144" s="1383"/>
      <c r="Q144" s="1383"/>
      <c r="R144" s="1383"/>
      <c r="S144" s="1383"/>
      <c r="T144" s="1383"/>
      <c r="U144" s="1383"/>
      <c r="V144" s="1383"/>
      <c r="W144" s="1383"/>
      <c r="X144" s="1383"/>
      <c r="Y144" s="1383"/>
      <c r="Z144" s="1383"/>
      <c r="AA144" s="1383"/>
      <c r="AB144" s="1384"/>
      <c r="AC144" s="833"/>
      <c r="AD144" s="833"/>
      <c r="AE144" s="833"/>
      <c r="AF144" s="800" t="s">
        <v>117</v>
      </c>
      <c r="AG144" s="801"/>
      <c r="AH144" s="802" t="str">
        <f t="shared" si="0"/>
        <v xml:space="preserve"> </v>
      </c>
      <c r="AI144" s="803"/>
      <c r="AJ144" s="803"/>
      <c r="AK144" s="803"/>
      <c r="AL144" s="803"/>
      <c r="AM144" s="803"/>
      <c r="AN144" s="804">
        <f t="shared" si="1"/>
        <v>0</v>
      </c>
      <c r="AO144" s="804">
        <f t="shared" si="2"/>
        <v>0</v>
      </c>
      <c r="AP144" s="804">
        <f t="shared" si="3"/>
        <v>0</v>
      </c>
      <c r="AQ144" s="962"/>
      <c r="AR144" s="963">
        <f>COUNTA(N139:AB144)</f>
        <v>2</v>
      </c>
      <c r="AS144" s="864">
        <f>SUM(AP139:AP144)</f>
        <v>0</v>
      </c>
      <c r="AT144" s="865">
        <f>AS144/(AR144*4)*(100)</f>
        <v>0</v>
      </c>
      <c r="AU144" s="816">
        <f>IF(AT144&gt;=75,2,IF(AT144&gt;40,1,0))</f>
        <v>0</v>
      </c>
      <c r="AV144" s="803"/>
      <c r="AW144" s="803"/>
      <c r="AX144" s="803"/>
      <c r="AY144" s="83"/>
      <c r="AZ144" s="83"/>
      <c r="BA144" s="83"/>
      <c r="BB144" s="83"/>
      <c r="BC144" s="83"/>
      <c r="BD144" s="83"/>
    </row>
    <row r="145" spans="1:56" ht="18" customHeight="1">
      <c r="A145" s="83"/>
      <c r="B145" s="934"/>
      <c r="C145" s="889" t="s">
        <v>632</v>
      </c>
      <c r="D145" s="1557" t="s">
        <v>699</v>
      </c>
      <c r="E145" s="1358"/>
      <c r="F145" s="1358"/>
      <c r="G145" s="1358"/>
      <c r="H145" s="1358"/>
      <c r="I145" s="1358"/>
      <c r="J145" s="1358"/>
      <c r="K145" s="1358"/>
      <c r="L145" s="945"/>
      <c r="M145" s="851" t="s">
        <v>50</v>
      </c>
      <c r="N145" s="1555" t="s">
        <v>308</v>
      </c>
      <c r="O145" s="1395"/>
      <c r="P145" s="1395"/>
      <c r="Q145" s="1395"/>
      <c r="R145" s="1395"/>
      <c r="S145" s="1395"/>
      <c r="T145" s="1395"/>
      <c r="U145" s="1395"/>
      <c r="V145" s="1395"/>
      <c r="W145" s="1395"/>
      <c r="X145" s="1395"/>
      <c r="Y145" s="1395"/>
      <c r="Z145" s="1395"/>
      <c r="AA145" s="1395"/>
      <c r="AB145" s="1469"/>
      <c r="AC145" s="851" t="s">
        <v>1261</v>
      </c>
      <c r="AD145" s="851"/>
      <c r="AE145" s="851"/>
      <c r="AF145" s="800" t="s">
        <v>117</v>
      </c>
      <c r="AG145" s="801"/>
      <c r="AH145" s="802" t="str">
        <f t="shared" si="0"/>
        <v xml:space="preserve"> </v>
      </c>
      <c r="AI145" s="803"/>
      <c r="AJ145" s="803"/>
      <c r="AK145" s="803"/>
      <c r="AL145" s="803"/>
      <c r="AM145" s="803"/>
      <c r="AN145" s="804">
        <f t="shared" si="1"/>
        <v>0</v>
      </c>
      <c r="AO145" s="804">
        <f t="shared" si="2"/>
        <v>1</v>
      </c>
      <c r="AP145" s="804">
        <f t="shared" si="3"/>
        <v>0</v>
      </c>
      <c r="AQ145" s="966"/>
      <c r="AR145" s="967"/>
      <c r="AS145" s="807"/>
      <c r="AT145" s="807"/>
      <c r="AU145" s="975"/>
      <c r="AV145" s="803"/>
      <c r="AW145" s="803"/>
      <c r="AX145" s="803"/>
      <c r="AY145" s="83"/>
      <c r="AZ145" s="83"/>
      <c r="BA145" s="83"/>
      <c r="BB145" s="83"/>
      <c r="BC145" s="83"/>
      <c r="BD145" s="83"/>
    </row>
    <row r="146" spans="1:56" ht="18" customHeight="1">
      <c r="A146" s="83"/>
      <c r="B146" s="934"/>
      <c r="C146" s="892"/>
      <c r="D146" s="1425"/>
      <c r="E146" s="1289"/>
      <c r="F146" s="1289"/>
      <c r="G146" s="1289"/>
      <c r="H146" s="1289"/>
      <c r="I146" s="1289"/>
      <c r="J146" s="1289"/>
      <c r="K146" s="1289"/>
      <c r="L146" s="948"/>
      <c r="M146" s="811" t="s">
        <v>52</v>
      </c>
      <c r="N146" s="1554" t="s">
        <v>387</v>
      </c>
      <c r="O146" s="1287"/>
      <c r="P146" s="1287"/>
      <c r="Q146" s="1287"/>
      <c r="R146" s="1287"/>
      <c r="S146" s="1287"/>
      <c r="T146" s="1287"/>
      <c r="U146" s="1287"/>
      <c r="V146" s="1287"/>
      <c r="W146" s="1287"/>
      <c r="X146" s="1287"/>
      <c r="Y146" s="1287"/>
      <c r="Z146" s="1287"/>
      <c r="AA146" s="1287"/>
      <c r="AB146" s="1293"/>
      <c r="AC146" s="811"/>
      <c r="AD146" s="811" t="s">
        <v>1261</v>
      </c>
      <c r="AE146" s="811"/>
      <c r="AF146" s="800" t="s">
        <v>117</v>
      </c>
      <c r="AG146" s="801"/>
      <c r="AH146" s="802" t="str">
        <f t="shared" si="0"/>
        <v xml:space="preserve"> </v>
      </c>
      <c r="AI146" s="803"/>
      <c r="AJ146" s="803"/>
      <c r="AK146" s="803"/>
      <c r="AL146" s="803"/>
      <c r="AM146" s="803"/>
      <c r="AN146" s="804">
        <f t="shared" si="1"/>
        <v>0</v>
      </c>
      <c r="AO146" s="804">
        <f t="shared" si="2"/>
        <v>1</v>
      </c>
      <c r="AP146" s="804">
        <f t="shared" si="3"/>
        <v>0</v>
      </c>
      <c r="AQ146" s="956"/>
      <c r="AR146" s="957"/>
      <c r="AS146" s="815"/>
      <c r="AT146" s="815"/>
      <c r="AU146" s="976"/>
      <c r="AV146" s="803"/>
      <c r="AW146" s="803"/>
      <c r="AX146" s="803"/>
      <c r="AY146" s="83"/>
      <c r="AZ146" s="83"/>
      <c r="BA146" s="83"/>
      <c r="BB146" s="83"/>
      <c r="BC146" s="83"/>
      <c r="BD146" s="83"/>
    </row>
    <row r="147" spans="1:56" ht="18" customHeight="1">
      <c r="A147" s="83"/>
      <c r="B147" s="934"/>
      <c r="C147" s="892"/>
      <c r="D147" s="1425"/>
      <c r="E147" s="1289"/>
      <c r="F147" s="1289"/>
      <c r="G147" s="1289"/>
      <c r="H147" s="1289"/>
      <c r="I147" s="1289"/>
      <c r="J147" s="1289"/>
      <c r="K147" s="1289"/>
      <c r="L147" s="948"/>
      <c r="M147" s="811" t="s">
        <v>514</v>
      </c>
      <c r="N147" s="1554" t="s">
        <v>388</v>
      </c>
      <c r="O147" s="1287"/>
      <c r="P147" s="1287"/>
      <c r="Q147" s="1287"/>
      <c r="R147" s="1287"/>
      <c r="S147" s="1287"/>
      <c r="T147" s="1287"/>
      <c r="U147" s="1287"/>
      <c r="V147" s="1287"/>
      <c r="W147" s="1287"/>
      <c r="X147" s="1287"/>
      <c r="Y147" s="1287"/>
      <c r="Z147" s="1287"/>
      <c r="AA147" s="1287"/>
      <c r="AB147" s="1293"/>
      <c r="AC147" s="811"/>
      <c r="AD147" s="811" t="s">
        <v>1261</v>
      </c>
      <c r="AE147" s="811"/>
      <c r="AF147" s="800" t="s">
        <v>117</v>
      </c>
      <c r="AG147" s="801"/>
      <c r="AH147" s="802" t="str">
        <f t="shared" si="0"/>
        <v xml:space="preserve"> </v>
      </c>
      <c r="AI147" s="803"/>
      <c r="AJ147" s="803"/>
      <c r="AK147" s="803"/>
      <c r="AL147" s="803"/>
      <c r="AM147" s="803"/>
      <c r="AN147" s="804">
        <f t="shared" si="1"/>
        <v>0</v>
      </c>
      <c r="AO147" s="804">
        <f t="shared" si="2"/>
        <v>1</v>
      </c>
      <c r="AP147" s="804">
        <f t="shared" si="3"/>
        <v>0</v>
      </c>
      <c r="AQ147" s="956"/>
      <c r="AR147" s="957"/>
      <c r="AS147" s="815"/>
      <c r="AT147" s="815"/>
      <c r="AU147" s="976"/>
      <c r="AV147" s="803"/>
      <c r="AW147" s="803"/>
      <c r="AX147" s="803"/>
      <c r="AY147" s="83"/>
      <c r="AZ147" s="83"/>
      <c r="BA147" s="83"/>
      <c r="BB147" s="83"/>
      <c r="BC147" s="83"/>
      <c r="BD147" s="83"/>
    </row>
    <row r="148" spans="1:56" ht="18" customHeight="1">
      <c r="A148" s="83"/>
      <c r="B148" s="934"/>
      <c r="C148" s="892"/>
      <c r="D148" s="1425"/>
      <c r="E148" s="1289"/>
      <c r="F148" s="1289"/>
      <c r="G148" s="1289"/>
      <c r="H148" s="1289"/>
      <c r="I148" s="1289"/>
      <c r="J148" s="1289"/>
      <c r="K148" s="1289"/>
      <c r="L148" s="948"/>
      <c r="M148" s="811" t="s">
        <v>629</v>
      </c>
      <c r="N148" s="1552" t="s">
        <v>389</v>
      </c>
      <c r="O148" s="1287"/>
      <c r="P148" s="1287"/>
      <c r="Q148" s="1287"/>
      <c r="R148" s="1287"/>
      <c r="S148" s="1287"/>
      <c r="T148" s="1287"/>
      <c r="U148" s="1287"/>
      <c r="V148" s="1287"/>
      <c r="W148" s="1287"/>
      <c r="X148" s="1287"/>
      <c r="Y148" s="1287"/>
      <c r="Z148" s="1287"/>
      <c r="AA148" s="1287"/>
      <c r="AB148" s="1293"/>
      <c r="AC148" s="811"/>
      <c r="AD148" s="811" t="s">
        <v>1261</v>
      </c>
      <c r="AE148" s="811"/>
      <c r="AF148" s="800" t="s">
        <v>117</v>
      </c>
      <c r="AG148" s="801"/>
      <c r="AH148" s="802" t="str">
        <f t="shared" si="0"/>
        <v xml:space="preserve"> </v>
      </c>
      <c r="AI148" s="803"/>
      <c r="AJ148" s="803"/>
      <c r="AK148" s="803"/>
      <c r="AL148" s="803"/>
      <c r="AM148" s="803"/>
      <c r="AN148" s="804">
        <f t="shared" si="1"/>
        <v>0</v>
      </c>
      <c r="AO148" s="804">
        <f t="shared" si="2"/>
        <v>1</v>
      </c>
      <c r="AP148" s="804">
        <f t="shared" si="3"/>
        <v>0</v>
      </c>
      <c r="AQ148" s="956"/>
      <c r="AR148" s="957"/>
      <c r="AS148" s="815"/>
      <c r="AT148" s="815"/>
      <c r="AU148" s="976"/>
      <c r="AV148" s="803"/>
      <c r="AW148" s="803"/>
      <c r="AX148" s="803"/>
      <c r="AY148" s="83"/>
      <c r="AZ148" s="83"/>
      <c r="BA148" s="83"/>
      <c r="BB148" s="83"/>
      <c r="BC148" s="83"/>
      <c r="BD148" s="83"/>
    </row>
    <row r="149" spans="1:56" ht="18" customHeight="1">
      <c r="A149" s="83"/>
      <c r="B149" s="934"/>
      <c r="C149" s="892"/>
      <c r="D149" s="1425"/>
      <c r="E149" s="1289"/>
      <c r="F149" s="1289"/>
      <c r="G149" s="1289"/>
      <c r="H149" s="1289"/>
      <c r="I149" s="1289"/>
      <c r="J149" s="1289"/>
      <c r="K149" s="1289"/>
      <c r="L149" s="948"/>
      <c r="M149" s="811" t="s">
        <v>288</v>
      </c>
      <c r="N149" s="1552" t="s">
        <v>390</v>
      </c>
      <c r="O149" s="1287"/>
      <c r="P149" s="1287"/>
      <c r="Q149" s="1287"/>
      <c r="R149" s="1287"/>
      <c r="S149" s="1287"/>
      <c r="T149" s="1287"/>
      <c r="U149" s="1287"/>
      <c r="V149" s="1287"/>
      <c r="W149" s="1287"/>
      <c r="X149" s="1287"/>
      <c r="Y149" s="1287"/>
      <c r="Z149" s="1287"/>
      <c r="AA149" s="1287"/>
      <c r="AB149" s="1293"/>
      <c r="AC149" s="811"/>
      <c r="AD149" s="811" t="s">
        <v>1261</v>
      </c>
      <c r="AE149" s="811"/>
      <c r="AF149" s="800" t="s">
        <v>117</v>
      </c>
      <c r="AG149" s="801"/>
      <c r="AH149" s="802" t="str">
        <f t="shared" si="0"/>
        <v xml:space="preserve"> </v>
      </c>
      <c r="AI149" s="803"/>
      <c r="AJ149" s="803"/>
      <c r="AK149" s="803"/>
      <c r="AL149" s="803"/>
      <c r="AM149" s="803"/>
      <c r="AN149" s="804">
        <f t="shared" si="1"/>
        <v>0</v>
      </c>
      <c r="AO149" s="804">
        <f t="shared" si="2"/>
        <v>1</v>
      </c>
      <c r="AP149" s="804">
        <f t="shared" si="3"/>
        <v>0</v>
      </c>
      <c r="AQ149" s="956"/>
      <c r="AR149" s="957"/>
      <c r="AS149" s="815"/>
      <c r="AT149" s="815"/>
      <c r="AU149" s="976"/>
      <c r="AV149" s="803"/>
      <c r="AW149" s="803"/>
      <c r="AX149" s="803"/>
      <c r="AY149" s="83"/>
      <c r="AZ149" s="83"/>
      <c r="BA149" s="83"/>
      <c r="BB149" s="83"/>
      <c r="BC149" s="83"/>
      <c r="BD149" s="83"/>
    </row>
    <row r="150" spans="1:56" ht="18" customHeight="1">
      <c r="A150" s="83"/>
      <c r="B150" s="934"/>
      <c r="C150" s="892"/>
      <c r="D150" s="797"/>
      <c r="E150" s="797"/>
      <c r="F150" s="797"/>
      <c r="G150" s="797"/>
      <c r="H150" s="797"/>
      <c r="I150" s="797"/>
      <c r="J150" s="797"/>
      <c r="K150" s="797"/>
      <c r="L150" s="817"/>
      <c r="M150" s="811"/>
      <c r="N150" s="1552"/>
      <c r="O150" s="1287"/>
      <c r="P150" s="1287"/>
      <c r="Q150" s="1287"/>
      <c r="R150" s="1287"/>
      <c r="S150" s="1287"/>
      <c r="T150" s="1287"/>
      <c r="U150" s="1287"/>
      <c r="V150" s="1287"/>
      <c r="W150" s="1287"/>
      <c r="X150" s="1287"/>
      <c r="Y150" s="1287"/>
      <c r="Z150" s="1287"/>
      <c r="AA150" s="1287"/>
      <c r="AB150" s="1293"/>
      <c r="AC150" s="811"/>
      <c r="AD150" s="811"/>
      <c r="AE150" s="811"/>
      <c r="AF150" s="800" t="s">
        <v>117</v>
      </c>
      <c r="AG150" s="801"/>
      <c r="AH150" s="802" t="str">
        <f t="shared" si="0"/>
        <v xml:space="preserve"> </v>
      </c>
      <c r="AI150" s="803"/>
      <c r="AJ150" s="803"/>
      <c r="AK150" s="803"/>
      <c r="AL150" s="803"/>
      <c r="AM150" s="803"/>
      <c r="AN150" s="804">
        <f t="shared" si="1"/>
        <v>0</v>
      </c>
      <c r="AO150" s="804">
        <f t="shared" si="2"/>
        <v>0</v>
      </c>
      <c r="AP150" s="804">
        <f t="shared" si="3"/>
        <v>0</v>
      </c>
      <c r="AQ150" s="956"/>
      <c r="AR150" s="957"/>
      <c r="AS150" s="815"/>
      <c r="AT150" s="815"/>
      <c r="AU150" s="976"/>
      <c r="AV150" s="803"/>
      <c r="AW150" s="803"/>
      <c r="AX150" s="803"/>
      <c r="AY150" s="83"/>
      <c r="AZ150" s="83"/>
      <c r="BA150" s="83"/>
      <c r="BB150" s="83"/>
      <c r="BC150" s="83"/>
      <c r="BD150" s="83"/>
    </row>
    <row r="151" spans="1:56" ht="18" hidden="1" customHeight="1">
      <c r="A151" s="83"/>
      <c r="B151" s="934"/>
      <c r="C151" s="924"/>
      <c r="D151" s="840"/>
      <c r="E151" s="840"/>
      <c r="F151" s="840"/>
      <c r="G151" s="840"/>
      <c r="H151" s="840"/>
      <c r="I151" s="840"/>
      <c r="J151" s="840"/>
      <c r="K151" s="840"/>
      <c r="L151" s="977"/>
      <c r="M151" s="842"/>
      <c r="N151" s="1553"/>
      <c r="O151" s="1383"/>
      <c r="P151" s="1383"/>
      <c r="Q151" s="1383"/>
      <c r="R151" s="1383"/>
      <c r="S151" s="1383"/>
      <c r="T151" s="1383"/>
      <c r="U151" s="1383"/>
      <c r="V151" s="1383"/>
      <c r="W151" s="1383"/>
      <c r="X151" s="1383"/>
      <c r="Y151" s="1383"/>
      <c r="Z151" s="1383"/>
      <c r="AA151" s="1383"/>
      <c r="AB151" s="1384"/>
      <c r="AC151" s="833"/>
      <c r="AD151" s="833"/>
      <c r="AE151" s="833"/>
      <c r="AF151" s="800" t="s">
        <v>117</v>
      </c>
      <c r="AG151" s="801"/>
      <c r="AH151" s="802" t="str">
        <f t="shared" si="0"/>
        <v xml:space="preserve"> </v>
      </c>
      <c r="AI151" s="803"/>
      <c r="AJ151" s="803"/>
      <c r="AK151" s="803"/>
      <c r="AL151" s="803"/>
      <c r="AM151" s="803"/>
      <c r="AN151" s="804">
        <f t="shared" si="1"/>
        <v>0</v>
      </c>
      <c r="AO151" s="804">
        <f t="shared" si="2"/>
        <v>0</v>
      </c>
      <c r="AP151" s="804">
        <f t="shared" si="3"/>
        <v>0</v>
      </c>
      <c r="AQ151" s="962"/>
      <c r="AR151" s="963">
        <f>COUNTA(N145:AB151)</f>
        <v>5</v>
      </c>
      <c r="AS151" s="864">
        <f>SUM(AP145:AP151)</f>
        <v>0</v>
      </c>
      <c r="AT151" s="865">
        <f>AS151/(AR151*4)*(100)</f>
        <v>0</v>
      </c>
      <c r="AU151" s="816">
        <f>IF(AT151&gt;=75,2,IF(AT151&gt;40,1,0))</f>
        <v>0</v>
      </c>
      <c r="AV151" s="803"/>
      <c r="AW151" s="803"/>
      <c r="AX151" s="803"/>
      <c r="AY151" s="83"/>
      <c r="AZ151" s="83"/>
      <c r="BA151" s="83"/>
      <c r="BB151" s="83"/>
      <c r="BC151" s="83"/>
      <c r="BD151" s="83"/>
    </row>
    <row r="152" spans="1:56" ht="18" customHeight="1">
      <c r="A152" s="83"/>
      <c r="B152" s="934"/>
      <c r="C152" s="889" t="s">
        <v>634</v>
      </c>
      <c r="D152" s="1565" t="s">
        <v>1493</v>
      </c>
      <c r="E152" s="1358"/>
      <c r="F152" s="1358"/>
      <c r="G152" s="1358"/>
      <c r="H152" s="1358"/>
      <c r="I152" s="1358"/>
      <c r="J152" s="1358"/>
      <c r="K152" s="1358"/>
      <c r="L152" s="965"/>
      <c r="M152" s="851" t="s">
        <v>52</v>
      </c>
      <c r="N152" s="1569" t="s">
        <v>391</v>
      </c>
      <c r="O152" s="1395"/>
      <c r="P152" s="1395"/>
      <c r="Q152" s="1395"/>
      <c r="R152" s="1395"/>
      <c r="S152" s="1395"/>
      <c r="T152" s="1395"/>
      <c r="U152" s="1395"/>
      <c r="V152" s="1395"/>
      <c r="W152" s="1395"/>
      <c r="X152" s="1395"/>
      <c r="Y152" s="1395"/>
      <c r="Z152" s="1395"/>
      <c r="AA152" s="1395"/>
      <c r="AB152" s="1469"/>
      <c r="AC152" s="851"/>
      <c r="AD152" s="851" t="s">
        <v>1261</v>
      </c>
      <c r="AE152" s="851"/>
      <c r="AF152" s="800" t="s">
        <v>117</v>
      </c>
      <c r="AG152" s="801"/>
      <c r="AH152" s="802" t="str">
        <f t="shared" si="0"/>
        <v xml:space="preserve"> </v>
      </c>
      <c r="AI152" s="803"/>
      <c r="AJ152" s="803"/>
      <c r="AK152" s="803"/>
      <c r="AL152" s="803"/>
      <c r="AM152" s="803"/>
      <c r="AN152" s="804">
        <f t="shared" si="1"/>
        <v>0</v>
      </c>
      <c r="AO152" s="804">
        <f t="shared" si="2"/>
        <v>1</v>
      </c>
      <c r="AP152" s="804">
        <f t="shared" si="3"/>
        <v>0</v>
      </c>
      <c r="AQ152" s="966"/>
      <c r="AR152" s="967"/>
      <c r="AS152" s="807"/>
      <c r="AT152" s="807"/>
      <c r="AU152" s="975"/>
      <c r="AV152" s="803"/>
      <c r="AW152" s="803"/>
      <c r="AX152" s="803"/>
      <c r="AY152" s="83"/>
      <c r="AZ152" s="83"/>
      <c r="BA152" s="83"/>
      <c r="BB152" s="83"/>
      <c r="BC152" s="83"/>
      <c r="BD152" s="83"/>
    </row>
    <row r="153" spans="1:56" ht="18" customHeight="1">
      <c r="A153" s="83"/>
      <c r="B153" s="934"/>
      <c r="C153" s="892"/>
      <c r="D153" s="1425"/>
      <c r="E153" s="1289"/>
      <c r="F153" s="1289"/>
      <c r="G153" s="1289"/>
      <c r="H153" s="1289"/>
      <c r="I153" s="1289"/>
      <c r="J153" s="1289"/>
      <c r="K153" s="1289"/>
      <c r="L153" s="968"/>
      <c r="M153" s="811" t="s">
        <v>514</v>
      </c>
      <c r="N153" s="1554" t="s">
        <v>392</v>
      </c>
      <c r="O153" s="1287"/>
      <c r="P153" s="1287"/>
      <c r="Q153" s="1287"/>
      <c r="R153" s="1287"/>
      <c r="S153" s="1287"/>
      <c r="T153" s="1287"/>
      <c r="U153" s="1287"/>
      <c r="V153" s="1287"/>
      <c r="W153" s="1287"/>
      <c r="X153" s="1287"/>
      <c r="Y153" s="1287"/>
      <c r="Z153" s="1287"/>
      <c r="AA153" s="1287"/>
      <c r="AB153" s="978"/>
      <c r="AC153" s="811"/>
      <c r="AD153" s="811" t="s">
        <v>1261</v>
      </c>
      <c r="AE153" s="811"/>
      <c r="AF153" s="800" t="s">
        <v>117</v>
      </c>
      <c r="AG153" s="801"/>
      <c r="AH153" s="802" t="str">
        <f t="shared" si="0"/>
        <v xml:space="preserve"> </v>
      </c>
      <c r="AI153" s="803"/>
      <c r="AJ153" s="803"/>
      <c r="AK153" s="803"/>
      <c r="AL153" s="803"/>
      <c r="AM153" s="803"/>
      <c r="AN153" s="804">
        <f t="shared" si="1"/>
        <v>0</v>
      </c>
      <c r="AO153" s="804">
        <f t="shared" si="2"/>
        <v>1</v>
      </c>
      <c r="AP153" s="804">
        <f t="shared" si="3"/>
        <v>0</v>
      </c>
      <c r="AQ153" s="956"/>
      <c r="AR153" s="957"/>
      <c r="AS153" s="815"/>
      <c r="AT153" s="815"/>
      <c r="AU153" s="976"/>
      <c r="AV153" s="803"/>
      <c r="AW153" s="803"/>
      <c r="AX153" s="803"/>
      <c r="AY153" s="83"/>
      <c r="AZ153" s="83"/>
      <c r="BA153" s="83"/>
      <c r="BB153" s="83"/>
      <c r="BC153" s="83"/>
      <c r="BD153" s="83"/>
    </row>
    <row r="154" spans="1:56" ht="18" customHeight="1">
      <c r="A154" s="83"/>
      <c r="B154" s="934"/>
      <c r="C154" s="892"/>
      <c r="D154" s="928"/>
      <c r="E154" s="928"/>
      <c r="F154" s="928"/>
      <c r="G154" s="928"/>
      <c r="H154" s="928"/>
      <c r="I154" s="928"/>
      <c r="J154" s="928"/>
      <c r="K154" s="928"/>
      <c r="L154" s="969"/>
      <c r="M154" s="811"/>
      <c r="N154" s="1552"/>
      <c r="O154" s="1287"/>
      <c r="P154" s="1287"/>
      <c r="Q154" s="1287"/>
      <c r="R154" s="1287"/>
      <c r="S154" s="1287"/>
      <c r="T154" s="1287"/>
      <c r="U154" s="1287"/>
      <c r="V154" s="1287"/>
      <c r="W154" s="1287"/>
      <c r="X154" s="1287"/>
      <c r="Y154" s="1287"/>
      <c r="Z154" s="1287"/>
      <c r="AA154" s="1287"/>
      <c r="AB154" s="1293"/>
      <c r="AC154" s="811"/>
      <c r="AD154" s="811"/>
      <c r="AE154" s="811"/>
      <c r="AF154" s="800" t="s">
        <v>117</v>
      </c>
      <c r="AG154" s="801"/>
      <c r="AH154" s="802" t="str">
        <f t="shared" si="0"/>
        <v xml:space="preserve"> </v>
      </c>
      <c r="AI154" s="803"/>
      <c r="AJ154" s="803"/>
      <c r="AK154" s="803"/>
      <c r="AL154" s="803"/>
      <c r="AM154" s="803"/>
      <c r="AN154" s="804">
        <f t="shared" si="1"/>
        <v>0</v>
      </c>
      <c r="AO154" s="804">
        <f t="shared" si="2"/>
        <v>0</v>
      </c>
      <c r="AP154" s="804">
        <f t="shared" si="3"/>
        <v>0</v>
      </c>
      <c r="AQ154" s="956"/>
      <c r="AR154" s="957"/>
      <c r="AS154" s="815"/>
      <c r="AT154" s="815"/>
      <c r="AU154" s="976"/>
      <c r="AV154" s="803"/>
      <c r="AW154" s="803"/>
      <c r="AX154" s="803"/>
      <c r="AY154" s="83"/>
      <c r="AZ154" s="83"/>
      <c r="BA154" s="83"/>
      <c r="BB154" s="83"/>
      <c r="BC154" s="83"/>
      <c r="BD154" s="83"/>
    </row>
    <row r="155" spans="1:56" ht="18" customHeight="1">
      <c r="A155" s="83"/>
      <c r="B155" s="934"/>
      <c r="C155" s="892"/>
      <c r="D155" s="928"/>
      <c r="E155" s="928"/>
      <c r="F155" s="928"/>
      <c r="G155" s="928"/>
      <c r="H155" s="928"/>
      <c r="I155" s="928"/>
      <c r="J155" s="928"/>
      <c r="K155" s="928"/>
      <c r="L155" s="969"/>
      <c r="M155" s="811"/>
      <c r="N155" s="1552"/>
      <c r="O155" s="1287"/>
      <c r="P155" s="1287"/>
      <c r="Q155" s="1287"/>
      <c r="R155" s="1287"/>
      <c r="S155" s="1287"/>
      <c r="T155" s="1287"/>
      <c r="U155" s="1287"/>
      <c r="V155" s="1287"/>
      <c r="W155" s="1287"/>
      <c r="X155" s="1287"/>
      <c r="Y155" s="1287"/>
      <c r="Z155" s="1287"/>
      <c r="AA155" s="1287"/>
      <c r="AB155" s="1293"/>
      <c r="AC155" s="811"/>
      <c r="AD155" s="811"/>
      <c r="AE155" s="811"/>
      <c r="AF155" s="800" t="s">
        <v>117</v>
      </c>
      <c r="AG155" s="801"/>
      <c r="AH155" s="802" t="str">
        <f t="shared" si="0"/>
        <v xml:space="preserve"> </v>
      </c>
      <c r="AI155" s="803"/>
      <c r="AJ155" s="803"/>
      <c r="AK155" s="803"/>
      <c r="AL155" s="803"/>
      <c r="AM155" s="803"/>
      <c r="AN155" s="804">
        <f t="shared" si="1"/>
        <v>0</v>
      </c>
      <c r="AO155" s="804">
        <f t="shared" si="2"/>
        <v>0</v>
      </c>
      <c r="AP155" s="804">
        <f t="shared" si="3"/>
        <v>0</v>
      </c>
      <c r="AQ155" s="956"/>
      <c r="AR155" s="957"/>
      <c r="AS155" s="815"/>
      <c r="AT155" s="815"/>
      <c r="AU155" s="976"/>
      <c r="AV155" s="803"/>
      <c r="AW155" s="803"/>
      <c r="AX155" s="803"/>
      <c r="AY155" s="83"/>
      <c r="AZ155" s="83"/>
      <c r="BA155" s="83"/>
      <c r="BB155" s="83"/>
      <c r="BC155" s="83"/>
      <c r="BD155" s="83"/>
    </row>
    <row r="156" spans="1:56" ht="18" customHeight="1">
      <c r="A156" s="83"/>
      <c r="B156" s="934"/>
      <c r="C156" s="892"/>
      <c r="D156" s="928"/>
      <c r="E156" s="928"/>
      <c r="F156" s="928"/>
      <c r="G156" s="928"/>
      <c r="H156" s="928"/>
      <c r="I156" s="928"/>
      <c r="J156" s="928"/>
      <c r="K156" s="928"/>
      <c r="L156" s="969"/>
      <c r="M156" s="811"/>
      <c r="N156" s="1552"/>
      <c r="O156" s="1287"/>
      <c r="P156" s="1287"/>
      <c r="Q156" s="1287"/>
      <c r="R156" s="1287"/>
      <c r="S156" s="1287"/>
      <c r="T156" s="1287"/>
      <c r="U156" s="1287"/>
      <c r="V156" s="1287"/>
      <c r="W156" s="1287"/>
      <c r="X156" s="1287"/>
      <c r="Y156" s="1287"/>
      <c r="Z156" s="1287"/>
      <c r="AA156" s="1287"/>
      <c r="AB156" s="1293"/>
      <c r="AC156" s="811"/>
      <c r="AD156" s="811"/>
      <c r="AE156" s="811"/>
      <c r="AF156" s="800" t="s">
        <v>117</v>
      </c>
      <c r="AG156" s="801"/>
      <c r="AH156" s="802" t="str">
        <f t="shared" si="0"/>
        <v xml:space="preserve"> </v>
      </c>
      <c r="AI156" s="803"/>
      <c r="AJ156" s="803"/>
      <c r="AK156" s="803"/>
      <c r="AL156" s="803"/>
      <c r="AM156" s="803"/>
      <c r="AN156" s="804">
        <f t="shared" si="1"/>
        <v>0</v>
      </c>
      <c r="AO156" s="804">
        <f t="shared" si="2"/>
        <v>0</v>
      </c>
      <c r="AP156" s="804">
        <f t="shared" si="3"/>
        <v>0</v>
      </c>
      <c r="AQ156" s="956"/>
      <c r="AR156" s="957"/>
      <c r="AS156" s="815"/>
      <c r="AT156" s="815"/>
      <c r="AU156" s="976"/>
      <c r="AV156" s="803"/>
      <c r="AW156" s="803"/>
      <c r="AX156" s="803"/>
      <c r="AY156" s="83"/>
      <c r="AZ156" s="83"/>
      <c r="BA156" s="83"/>
      <c r="BB156" s="83"/>
      <c r="BC156" s="83"/>
      <c r="BD156" s="83"/>
    </row>
    <row r="157" spans="1:56" ht="18" hidden="1" customHeight="1">
      <c r="A157" s="83"/>
      <c r="B157" s="934"/>
      <c r="C157" s="924"/>
      <c r="D157" s="979"/>
      <c r="E157" s="979"/>
      <c r="F157" s="979"/>
      <c r="G157" s="979"/>
      <c r="H157" s="979"/>
      <c r="I157" s="979"/>
      <c r="J157" s="979"/>
      <c r="K157" s="979"/>
      <c r="L157" s="971"/>
      <c r="M157" s="842"/>
      <c r="N157" s="1553"/>
      <c r="O157" s="1383"/>
      <c r="P157" s="1383"/>
      <c r="Q157" s="1383"/>
      <c r="R157" s="1383"/>
      <c r="S157" s="1383"/>
      <c r="T157" s="1383"/>
      <c r="U157" s="1383"/>
      <c r="V157" s="1383"/>
      <c r="W157" s="1383"/>
      <c r="X157" s="1383"/>
      <c r="Y157" s="1383"/>
      <c r="Z157" s="1383"/>
      <c r="AA157" s="1383"/>
      <c r="AB157" s="1384"/>
      <c r="AC157" s="833"/>
      <c r="AD157" s="833"/>
      <c r="AE157" s="833"/>
      <c r="AF157" s="800" t="s">
        <v>117</v>
      </c>
      <c r="AG157" s="801"/>
      <c r="AH157" s="802" t="str">
        <f t="shared" si="0"/>
        <v xml:space="preserve"> </v>
      </c>
      <c r="AI157" s="803"/>
      <c r="AJ157" s="803"/>
      <c r="AK157" s="803"/>
      <c r="AL157" s="803"/>
      <c r="AM157" s="803"/>
      <c r="AN157" s="804">
        <f t="shared" si="1"/>
        <v>0</v>
      </c>
      <c r="AO157" s="804">
        <f t="shared" si="2"/>
        <v>0</v>
      </c>
      <c r="AP157" s="804">
        <f t="shared" si="3"/>
        <v>0</v>
      </c>
      <c r="AQ157" s="962"/>
      <c r="AR157" s="963">
        <f>COUNTA(N152:AB157)</f>
        <v>2</v>
      </c>
      <c r="AS157" s="864">
        <f>SUM(AP152:AP157)</f>
        <v>0</v>
      </c>
      <c r="AT157" s="865">
        <f>AS157/(AR157*4)*(100)</f>
        <v>0</v>
      </c>
      <c r="AU157" s="816">
        <f>IF(AT157&gt;=75,2,IF(AT157&gt;40,1,0))</f>
        <v>0</v>
      </c>
      <c r="AV157" s="803"/>
      <c r="AW157" s="803"/>
      <c r="AX157" s="803"/>
      <c r="AY157" s="83"/>
      <c r="AZ157" s="83"/>
      <c r="BA157" s="83"/>
      <c r="BB157" s="83"/>
      <c r="BC157" s="83"/>
      <c r="BD157" s="83"/>
    </row>
    <row r="158" spans="1:56" ht="18" customHeight="1">
      <c r="A158" s="83"/>
      <c r="B158" s="934"/>
      <c r="C158" s="889" t="s">
        <v>636</v>
      </c>
      <c r="D158" s="1565" t="s">
        <v>713</v>
      </c>
      <c r="E158" s="1358"/>
      <c r="F158" s="1358"/>
      <c r="G158" s="1358"/>
      <c r="H158" s="1358"/>
      <c r="I158" s="1358"/>
      <c r="J158" s="1358"/>
      <c r="K158" s="1358"/>
      <c r="L158" s="980"/>
      <c r="M158" s="851" t="s">
        <v>50</v>
      </c>
      <c r="N158" s="981" t="s">
        <v>309</v>
      </c>
      <c r="O158" s="866"/>
      <c r="P158" s="866"/>
      <c r="Q158" s="866"/>
      <c r="R158" s="866"/>
      <c r="S158" s="866"/>
      <c r="T158" s="866"/>
      <c r="U158" s="866"/>
      <c r="V158" s="866"/>
      <c r="W158" s="866"/>
      <c r="X158" s="866"/>
      <c r="Y158" s="866"/>
      <c r="Z158" s="866"/>
      <c r="AA158" s="866"/>
      <c r="AB158" s="982"/>
      <c r="AC158" s="851" t="s">
        <v>1261</v>
      </c>
      <c r="AD158" s="851"/>
      <c r="AE158" s="851"/>
      <c r="AF158" s="800" t="s">
        <v>117</v>
      </c>
      <c r="AG158" s="801"/>
      <c r="AH158" s="802" t="str">
        <f t="shared" si="0"/>
        <v xml:space="preserve"> </v>
      </c>
      <c r="AI158" s="803"/>
      <c r="AJ158" s="803"/>
      <c r="AK158" s="803"/>
      <c r="AL158" s="803"/>
      <c r="AM158" s="803"/>
      <c r="AN158" s="804">
        <f t="shared" si="1"/>
        <v>0</v>
      </c>
      <c r="AO158" s="804">
        <f t="shared" si="2"/>
        <v>1</v>
      </c>
      <c r="AP158" s="804">
        <f t="shared" si="3"/>
        <v>0</v>
      </c>
      <c r="AQ158" s="966"/>
      <c r="AR158" s="967"/>
      <c r="AS158" s="807"/>
      <c r="AT158" s="807"/>
      <c r="AU158" s="975"/>
      <c r="AV158" s="803"/>
      <c r="AW158" s="803"/>
      <c r="AX158" s="803"/>
      <c r="AY158" s="83"/>
      <c r="AZ158" s="83"/>
      <c r="BA158" s="83"/>
      <c r="BB158" s="83"/>
      <c r="BC158" s="83"/>
      <c r="BD158" s="83"/>
    </row>
    <row r="159" spans="1:56" ht="18" customHeight="1">
      <c r="A159" s="83"/>
      <c r="B159" s="934"/>
      <c r="C159" s="892"/>
      <c r="D159" s="1425"/>
      <c r="E159" s="1289"/>
      <c r="F159" s="1289"/>
      <c r="G159" s="1289"/>
      <c r="H159" s="1289"/>
      <c r="I159" s="1289"/>
      <c r="J159" s="1289"/>
      <c r="K159" s="1289"/>
      <c r="L159" s="983"/>
      <c r="M159" s="811" t="s">
        <v>52</v>
      </c>
      <c r="N159" s="1552" t="s">
        <v>393</v>
      </c>
      <c r="O159" s="1287"/>
      <c r="P159" s="1287"/>
      <c r="Q159" s="1287"/>
      <c r="R159" s="1287"/>
      <c r="S159" s="1287"/>
      <c r="T159" s="1287"/>
      <c r="U159" s="1287"/>
      <c r="V159" s="1287"/>
      <c r="W159" s="1287"/>
      <c r="X159" s="1287"/>
      <c r="Y159" s="1287"/>
      <c r="Z159" s="1287"/>
      <c r="AA159" s="1287"/>
      <c r="AB159" s="1293"/>
      <c r="AC159" s="811"/>
      <c r="AD159" s="811" t="s">
        <v>1261</v>
      </c>
      <c r="AE159" s="811"/>
      <c r="AF159" s="800" t="s">
        <v>117</v>
      </c>
      <c r="AG159" s="801"/>
      <c r="AH159" s="802" t="str">
        <f t="shared" si="0"/>
        <v xml:space="preserve"> </v>
      </c>
      <c r="AI159" s="803"/>
      <c r="AJ159" s="803"/>
      <c r="AK159" s="803"/>
      <c r="AL159" s="803"/>
      <c r="AM159" s="803"/>
      <c r="AN159" s="804">
        <f t="shared" si="1"/>
        <v>0</v>
      </c>
      <c r="AO159" s="804">
        <f t="shared" si="2"/>
        <v>1</v>
      </c>
      <c r="AP159" s="804">
        <f t="shared" si="3"/>
        <v>0</v>
      </c>
      <c r="AQ159" s="956"/>
      <c r="AR159" s="957"/>
      <c r="AS159" s="815"/>
      <c r="AT159" s="815"/>
      <c r="AU159" s="976"/>
      <c r="AV159" s="803"/>
      <c r="AW159" s="803"/>
      <c r="AX159" s="803"/>
      <c r="AY159" s="83"/>
      <c r="AZ159" s="83"/>
      <c r="BA159" s="83"/>
      <c r="BB159" s="83"/>
      <c r="BC159" s="83"/>
      <c r="BD159" s="83"/>
    </row>
    <row r="160" spans="1:56" ht="18" customHeight="1">
      <c r="A160" s="83"/>
      <c r="B160" s="934"/>
      <c r="C160" s="892"/>
      <c r="D160" s="928"/>
      <c r="E160" s="928"/>
      <c r="F160" s="928"/>
      <c r="G160" s="928"/>
      <c r="H160" s="928"/>
      <c r="I160" s="928"/>
      <c r="J160" s="928"/>
      <c r="K160" s="928"/>
      <c r="L160" s="984"/>
      <c r="M160" s="811"/>
      <c r="N160" s="1572"/>
      <c r="O160" s="1287"/>
      <c r="P160" s="1287"/>
      <c r="Q160" s="1287"/>
      <c r="R160" s="1287"/>
      <c r="S160" s="1287"/>
      <c r="T160" s="1287"/>
      <c r="U160" s="1287"/>
      <c r="V160" s="1287"/>
      <c r="W160" s="1287"/>
      <c r="X160" s="1287"/>
      <c r="Y160" s="1287"/>
      <c r="Z160" s="1287"/>
      <c r="AA160" s="1287"/>
      <c r="AB160" s="1293"/>
      <c r="AC160" s="811"/>
      <c r="AD160" s="811"/>
      <c r="AE160" s="811"/>
      <c r="AF160" s="800" t="s">
        <v>117</v>
      </c>
      <c r="AG160" s="801"/>
      <c r="AH160" s="802" t="str">
        <f t="shared" si="0"/>
        <v xml:space="preserve"> </v>
      </c>
      <c r="AI160" s="803"/>
      <c r="AJ160" s="803"/>
      <c r="AK160" s="803"/>
      <c r="AL160" s="803"/>
      <c r="AM160" s="803"/>
      <c r="AN160" s="804">
        <f t="shared" si="1"/>
        <v>0</v>
      </c>
      <c r="AO160" s="804">
        <f t="shared" si="2"/>
        <v>0</v>
      </c>
      <c r="AP160" s="804">
        <f t="shared" si="3"/>
        <v>0</v>
      </c>
      <c r="AQ160" s="956"/>
      <c r="AR160" s="957"/>
      <c r="AS160" s="815"/>
      <c r="AT160" s="815"/>
      <c r="AU160" s="976"/>
      <c r="AV160" s="803"/>
      <c r="AW160" s="803"/>
      <c r="AX160" s="803"/>
      <c r="AY160" s="83"/>
      <c r="AZ160" s="83"/>
      <c r="BA160" s="83"/>
      <c r="BB160" s="83"/>
      <c r="BC160" s="83"/>
      <c r="BD160" s="83"/>
    </row>
    <row r="161" spans="1:56" ht="18" customHeight="1">
      <c r="A161" s="83"/>
      <c r="B161" s="934"/>
      <c r="C161" s="892"/>
      <c r="D161" s="928"/>
      <c r="E161" s="928"/>
      <c r="F161" s="928"/>
      <c r="G161" s="928"/>
      <c r="H161" s="928"/>
      <c r="I161" s="928"/>
      <c r="J161" s="928"/>
      <c r="K161" s="928"/>
      <c r="L161" s="984"/>
      <c r="M161" s="811"/>
      <c r="N161" s="1572"/>
      <c r="O161" s="1287"/>
      <c r="P161" s="1287"/>
      <c r="Q161" s="1287"/>
      <c r="R161" s="1287"/>
      <c r="S161" s="1287"/>
      <c r="T161" s="1287"/>
      <c r="U161" s="1287"/>
      <c r="V161" s="1287"/>
      <c r="W161" s="1287"/>
      <c r="X161" s="1287"/>
      <c r="Y161" s="1287"/>
      <c r="Z161" s="1287"/>
      <c r="AA161" s="1287"/>
      <c r="AB161" s="1293"/>
      <c r="AC161" s="811"/>
      <c r="AD161" s="811"/>
      <c r="AE161" s="811"/>
      <c r="AF161" s="800" t="s">
        <v>117</v>
      </c>
      <c r="AG161" s="801"/>
      <c r="AH161" s="802" t="str">
        <f t="shared" si="0"/>
        <v xml:space="preserve"> </v>
      </c>
      <c r="AI161" s="803"/>
      <c r="AJ161" s="803"/>
      <c r="AK161" s="803"/>
      <c r="AL161" s="803"/>
      <c r="AM161" s="803"/>
      <c r="AN161" s="804">
        <f t="shared" si="1"/>
        <v>0</v>
      </c>
      <c r="AO161" s="804">
        <f t="shared" si="2"/>
        <v>0</v>
      </c>
      <c r="AP161" s="804">
        <f t="shared" si="3"/>
        <v>0</v>
      </c>
      <c r="AQ161" s="956"/>
      <c r="AR161" s="957"/>
      <c r="AS161" s="815"/>
      <c r="AT161" s="815"/>
      <c r="AU161" s="976"/>
      <c r="AV161" s="803"/>
      <c r="AW161" s="803"/>
      <c r="AX161" s="803"/>
      <c r="AY161" s="83"/>
      <c r="AZ161" s="83"/>
      <c r="BA161" s="83"/>
      <c r="BB161" s="83"/>
      <c r="BC161" s="83"/>
      <c r="BD161" s="83"/>
    </row>
    <row r="162" spans="1:56" ht="18" customHeight="1">
      <c r="A162" s="83"/>
      <c r="B162" s="934"/>
      <c r="C162" s="892"/>
      <c r="D162" s="928"/>
      <c r="E162" s="928"/>
      <c r="F162" s="928"/>
      <c r="G162" s="928"/>
      <c r="H162" s="928"/>
      <c r="I162" s="928"/>
      <c r="J162" s="928"/>
      <c r="K162" s="928"/>
      <c r="L162" s="984"/>
      <c r="M162" s="811"/>
      <c r="N162" s="1572"/>
      <c r="O162" s="1287"/>
      <c r="P162" s="1287"/>
      <c r="Q162" s="1287"/>
      <c r="R162" s="1287"/>
      <c r="S162" s="1287"/>
      <c r="T162" s="1287"/>
      <c r="U162" s="1287"/>
      <c r="V162" s="1287"/>
      <c r="W162" s="1287"/>
      <c r="X162" s="1287"/>
      <c r="Y162" s="1287"/>
      <c r="Z162" s="1287"/>
      <c r="AA162" s="1287"/>
      <c r="AB162" s="1293"/>
      <c r="AC162" s="811"/>
      <c r="AD162" s="811"/>
      <c r="AE162" s="811"/>
      <c r="AF162" s="800" t="s">
        <v>117</v>
      </c>
      <c r="AG162" s="801"/>
      <c r="AH162" s="802" t="str">
        <f t="shared" si="0"/>
        <v xml:space="preserve"> </v>
      </c>
      <c r="AI162" s="803"/>
      <c r="AJ162" s="803"/>
      <c r="AK162" s="803"/>
      <c r="AL162" s="803"/>
      <c r="AM162" s="803"/>
      <c r="AN162" s="804">
        <f t="shared" si="1"/>
        <v>0</v>
      </c>
      <c r="AO162" s="804">
        <f t="shared" si="2"/>
        <v>0</v>
      </c>
      <c r="AP162" s="804">
        <f t="shared" si="3"/>
        <v>0</v>
      </c>
      <c r="AQ162" s="956"/>
      <c r="AR162" s="957"/>
      <c r="AS162" s="815"/>
      <c r="AT162" s="815"/>
      <c r="AU162" s="976"/>
      <c r="AV162" s="803"/>
      <c r="AW162" s="803"/>
      <c r="AX162" s="803"/>
      <c r="AY162" s="83"/>
      <c r="AZ162" s="83"/>
      <c r="BA162" s="83"/>
      <c r="BB162" s="83"/>
      <c r="BC162" s="83"/>
      <c r="BD162" s="83"/>
    </row>
    <row r="163" spans="1:56" ht="18" hidden="1" customHeight="1">
      <c r="A163" s="83"/>
      <c r="B163" s="934"/>
      <c r="C163" s="924"/>
      <c r="D163" s="979"/>
      <c r="E163" s="979"/>
      <c r="F163" s="979"/>
      <c r="G163" s="979"/>
      <c r="H163" s="979"/>
      <c r="I163" s="979"/>
      <c r="J163" s="979"/>
      <c r="K163" s="979"/>
      <c r="L163" s="985"/>
      <c r="M163" s="842"/>
      <c r="N163" s="1573"/>
      <c r="O163" s="1383"/>
      <c r="P163" s="1383"/>
      <c r="Q163" s="1383"/>
      <c r="R163" s="1383"/>
      <c r="S163" s="1383"/>
      <c r="T163" s="1383"/>
      <c r="U163" s="1383"/>
      <c r="V163" s="1383"/>
      <c r="W163" s="1383"/>
      <c r="X163" s="1383"/>
      <c r="Y163" s="1383"/>
      <c r="Z163" s="1383"/>
      <c r="AA163" s="1383"/>
      <c r="AB163" s="1384"/>
      <c r="AC163" s="833"/>
      <c r="AD163" s="833"/>
      <c r="AE163" s="833"/>
      <c r="AF163" s="800" t="s">
        <v>117</v>
      </c>
      <c r="AG163" s="801"/>
      <c r="AH163" s="802" t="str">
        <f t="shared" si="0"/>
        <v xml:space="preserve"> </v>
      </c>
      <c r="AI163" s="803"/>
      <c r="AJ163" s="803"/>
      <c r="AK163" s="803"/>
      <c r="AL163" s="803"/>
      <c r="AM163" s="803"/>
      <c r="AN163" s="804">
        <f t="shared" si="1"/>
        <v>0</v>
      </c>
      <c r="AO163" s="804">
        <f t="shared" si="2"/>
        <v>0</v>
      </c>
      <c r="AP163" s="804">
        <f t="shared" si="3"/>
        <v>0</v>
      </c>
      <c r="AQ163" s="962"/>
      <c r="AR163" s="963">
        <f>COUNTA(N158:AB163)</f>
        <v>2</v>
      </c>
      <c r="AS163" s="864">
        <f>SUM(AP158:AP163)</f>
        <v>0</v>
      </c>
      <c r="AT163" s="865">
        <f>AS163/(AR163*4)*(100)</f>
        <v>0</v>
      </c>
      <c r="AU163" s="816">
        <f>IF(AT163&gt;=75,2,IF(AT163&gt;40,1,0))</f>
        <v>0</v>
      </c>
      <c r="AV163" s="803"/>
      <c r="AW163" s="803"/>
      <c r="AX163" s="803"/>
      <c r="AY163" s="83"/>
      <c r="AZ163" s="83"/>
      <c r="BA163" s="83"/>
      <c r="BB163" s="83"/>
      <c r="BC163" s="83"/>
      <c r="BD163" s="83"/>
    </row>
    <row r="164" spans="1:56" ht="18" customHeight="1">
      <c r="A164" s="83"/>
      <c r="B164" s="934"/>
      <c r="C164" s="889" t="s">
        <v>638</v>
      </c>
      <c r="D164" s="1561" t="s">
        <v>719</v>
      </c>
      <c r="E164" s="1358"/>
      <c r="F164" s="1358"/>
      <c r="G164" s="1358"/>
      <c r="H164" s="1358"/>
      <c r="I164" s="1358"/>
      <c r="J164" s="1358"/>
      <c r="K164" s="1358"/>
      <c r="L164" s="986"/>
      <c r="M164" s="851" t="s">
        <v>50</v>
      </c>
      <c r="N164" s="1555" t="s">
        <v>394</v>
      </c>
      <c r="O164" s="1395"/>
      <c r="P164" s="1395"/>
      <c r="Q164" s="1395"/>
      <c r="R164" s="1395"/>
      <c r="S164" s="1395"/>
      <c r="T164" s="1395"/>
      <c r="U164" s="1395"/>
      <c r="V164" s="1395"/>
      <c r="W164" s="1395"/>
      <c r="X164" s="1395"/>
      <c r="Y164" s="1395"/>
      <c r="Z164" s="1395"/>
      <c r="AA164" s="1395"/>
      <c r="AB164" s="1469"/>
      <c r="AC164" s="851"/>
      <c r="AD164" s="851" t="s">
        <v>1261</v>
      </c>
      <c r="AE164" s="851"/>
      <c r="AF164" s="800" t="s">
        <v>117</v>
      </c>
      <c r="AG164" s="801"/>
      <c r="AH164" s="802" t="str">
        <f t="shared" si="0"/>
        <v xml:space="preserve"> </v>
      </c>
      <c r="AI164" s="803"/>
      <c r="AJ164" s="803"/>
      <c r="AK164" s="803"/>
      <c r="AL164" s="803"/>
      <c r="AM164" s="803"/>
      <c r="AN164" s="804">
        <f t="shared" si="1"/>
        <v>0</v>
      </c>
      <c r="AO164" s="804">
        <f t="shared" si="2"/>
        <v>1</v>
      </c>
      <c r="AP164" s="804">
        <f t="shared" si="3"/>
        <v>0</v>
      </c>
      <c r="AQ164" s="966"/>
      <c r="AR164" s="967"/>
      <c r="AS164" s="807"/>
      <c r="AT164" s="807"/>
      <c r="AU164" s="975"/>
      <c r="AV164" s="803"/>
      <c r="AW164" s="803"/>
      <c r="AX164" s="803"/>
      <c r="AY164" s="83"/>
      <c r="AZ164" s="83"/>
      <c r="BA164" s="83"/>
      <c r="BB164" s="83"/>
      <c r="BC164" s="83"/>
      <c r="BD164" s="83"/>
    </row>
    <row r="165" spans="1:56" ht="18" customHeight="1">
      <c r="A165" s="83"/>
      <c r="B165" s="934"/>
      <c r="C165" s="892"/>
      <c r="D165" s="1289"/>
      <c r="E165" s="1289"/>
      <c r="F165" s="1289"/>
      <c r="G165" s="1289"/>
      <c r="H165" s="1289"/>
      <c r="I165" s="1289"/>
      <c r="J165" s="1289"/>
      <c r="K165" s="1289"/>
      <c r="L165" s="817"/>
      <c r="M165" s="811" t="s">
        <v>52</v>
      </c>
      <c r="N165" s="1552" t="s">
        <v>395</v>
      </c>
      <c r="O165" s="1287"/>
      <c r="P165" s="1287"/>
      <c r="Q165" s="1287"/>
      <c r="R165" s="1287"/>
      <c r="S165" s="1287"/>
      <c r="T165" s="1287"/>
      <c r="U165" s="1287"/>
      <c r="V165" s="1287"/>
      <c r="W165" s="1287"/>
      <c r="X165" s="1287"/>
      <c r="Y165" s="1287"/>
      <c r="Z165" s="1287"/>
      <c r="AA165" s="1287"/>
      <c r="AB165" s="1293"/>
      <c r="AC165" s="811"/>
      <c r="AD165" s="811" t="s">
        <v>1261</v>
      </c>
      <c r="AE165" s="811"/>
      <c r="AF165" s="800" t="s">
        <v>117</v>
      </c>
      <c r="AG165" s="801"/>
      <c r="AH165" s="802" t="str">
        <f t="shared" si="0"/>
        <v xml:space="preserve"> </v>
      </c>
      <c r="AI165" s="803"/>
      <c r="AJ165" s="803"/>
      <c r="AK165" s="803"/>
      <c r="AL165" s="803"/>
      <c r="AM165" s="803"/>
      <c r="AN165" s="804">
        <f t="shared" si="1"/>
        <v>0</v>
      </c>
      <c r="AO165" s="804">
        <f t="shared" si="2"/>
        <v>1</v>
      </c>
      <c r="AP165" s="804">
        <f t="shared" si="3"/>
        <v>0</v>
      </c>
      <c r="AQ165" s="956"/>
      <c r="AR165" s="957"/>
      <c r="AS165" s="815"/>
      <c r="AT165" s="815"/>
      <c r="AU165" s="976"/>
      <c r="AV165" s="803"/>
      <c r="AW165" s="803"/>
      <c r="AX165" s="803"/>
      <c r="AY165" s="83"/>
      <c r="AZ165" s="83"/>
      <c r="BA165" s="83"/>
      <c r="BB165" s="83"/>
      <c r="BC165" s="83"/>
      <c r="BD165" s="83"/>
    </row>
    <row r="166" spans="1:56" ht="18" customHeight="1">
      <c r="A166" s="83"/>
      <c r="B166" s="934"/>
      <c r="C166" s="892"/>
      <c r="D166" s="1289"/>
      <c r="E166" s="1289"/>
      <c r="F166" s="1289"/>
      <c r="G166" s="1289"/>
      <c r="H166" s="1289"/>
      <c r="I166" s="1289"/>
      <c r="J166" s="1289"/>
      <c r="K166" s="1289"/>
      <c r="L166" s="817"/>
      <c r="M166" s="811" t="s">
        <v>514</v>
      </c>
      <c r="N166" s="1552" t="s">
        <v>396</v>
      </c>
      <c r="O166" s="1287"/>
      <c r="P166" s="1287"/>
      <c r="Q166" s="1287"/>
      <c r="R166" s="1287"/>
      <c r="S166" s="1287"/>
      <c r="T166" s="1287"/>
      <c r="U166" s="1287"/>
      <c r="V166" s="1287"/>
      <c r="W166" s="1287"/>
      <c r="X166" s="1287"/>
      <c r="Y166" s="1287"/>
      <c r="Z166" s="1287"/>
      <c r="AA166" s="1287"/>
      <c r="AB166" s="1293"/>
      <c r="AC166" s="811"/>
      <c r="AD166" s="811" t="s">
        <v>1261</v>
      </c>
      <c r="AE166" s="811"/>
      <c r="AF166" s="800" t="s">
        <v>117</v>
      </c>
      <c r="AG166" s="801"/>
      <c r="AH166" s="802" t="str">
        <f t="shared" si="0"/>
        <v xml:space="preserve"> </v>
      </c>
      <c r="AI166" s="803"/>
      <c r="AJ166" s="803"/>
      <c r="AK166" s="803"/>
      <c r="AL166" s="803"/>
      <c r="AM166" s="803"/>
      <c r="AN166" s="804">
        <f t="shared" si="1"/>
        <v>0</v>
      </c>
      <c r="AO166" s="804">
        <f t="shared" si="2"/>
        <v>1</v>
      </c>
      <c r="AP166" s="804">
        <f t="shared" si="3"/>
        <v>0</v>
      </c>
      <c r="AQ166" s="956"/>
      <c r="AR166" s="957"/>
      <c r="AS166" s="815"/>
      <c r="AT166" s="815"/>
      <c r="AU166" s="976"/>
      <c r="AV166" s="803"/>
      <c r="AW166" s="803"/>
      <c r="AX166" s="803"/>
      <c r="AY166" s="83"/>
      <c r="AZ166" s="83"/>
      <c r="BA166" s="83"/>
      <c r="BB166" s="83"/>
      <c r="BC166" s="83"/>
      <c r="BD166" s="83"/>
    </row>
    <row r="167" spans="1:56" ht="18" customHeight="1">
      <c r="A167" s="83"/>
      <c r="B167" s="934"/>
      <c r="C167" s="892"/>
      <c r="D167" s="1289"/>
      <c r="E167" s="1289"/>
      <c r="F167" s="1289"/>
      <c r="G167" s="1289"/>
      <c r="H167" s="1289"/>
      <c r="I167" s="1289"/>
      <c r="J167" s="1289"/>
      <c r="K167" s="1289"/>
      <c r="L167" s="817"/>
      <c r="M167" s="811"/>
      <c r="N167" s="1552"/>
      <c r="O167" s="1287"/>
      <c r="P167" s="1287"/>
      <c r="Q167" s="1287"/>
      <c r="R167" s="1287"/>
      <c r="S167" s="1287"/>
      <c r="T167" s="1287"/>
      <c r="U167" s="1287"/>
      <c r="V167" s="1287"/>
      <c r="W167" s="1287"/>
      <c r="X167" s="1287"/>
      <c r="Y167" s="1287"/>
      <c r="Z167" s="1287"/>
      <c r="AA167" s="1287"/>
      <c r="AB167" s="1293"/>
      <c r="AC167" s="811"/>
      <c r="AD167" s="811"/>
      <c r="AE167" s="811"/>
      <c r="AF167" s="800" t="s">
        <v>117</v>
      </c>
      <c r="AG167" s="801"/>
      <c r="AH167" s="802" t="str">
        <f t="shared" si="0"/>
        <v xml:space="preserve"> </v>
      </c>
      <c r="AI167" s="803"/>
      <c r="AJ167" s="803"/>
      <c r="AK167" s="803"/>
      <c r="AL167" s="803"/>
      <c r="AM167" s="803"/>
      <c r="AN167" s="804">
        <f t="shared" si="1"/>
        <v>0</v>
      </c>
      <c r="AO167" s="804">
        <f t="shared" si="2"/>
        <v>0</v>
      </c>
      <c r="AP167" s="804">
        <f t="shared" si="3"/>
        <v>0</v>
      </c>
      <c r="AQ167" s="956"/>
      <c r="AR167" s="957"/>
      <c r="AS167" s="815"/>
      <c r="AT167" s="815"/>
      <c r="AU167" s="976"/>
      <c r="AV167" s="803"/>
      <c r="AW167" s="803"/>
      <c r="AX167" s="803"/>
      <c r="AY167" s="83"/>
      <c r="AZ167" s="83"/>
      <c r="BA167" s="83"/>
      <c r="BB167" s="83"/>
      <c r="BC167" s="83"/>
      <c r="BD167" s="83"/>
    </row>
    <row r="168" spans="1:56" ht="18" customHeight="1">
      <c r="A168" s="83"/>
      <c r="B168" s="934"/>
      <c r="C168" s="892"/>
      <c r="D168" s="1289"/>
      <c r="E168" s="1289"/>
      <c r="F168" s="1289"/>
      <c r="G168" s="1289"/>
      <c r="H168" s="1289"/>
      <c r="I168" s="1289"/>
      <c r="J168" s="1289"/>
      <c r="K168" s="1289"/>
      <c r="L168" s="817"/>
      <c r="M168" s="811"/>
      <c r="N168" s="1552"/>
      <c r="O168" s="1287"/>
      <c r="P168" s="1287"/>
      <c r="Q168" s="1287"/>
      <c r="R168" s="1287"/>
      <c r="S168" s="1287"/>
      <c r="T168" s="1287"/>
      <c r="U168" s="1287"/>
      <c r="V168" s="1287"/>
      <c r="W168" s="1287"/>
      <c r="X168" s="1287"/>
      <c r="Y168" s="1287"/>
      <c r="Z168" s="1287"/>
      <c r="AA168" s="1287"/>
      <c r="AB168" s="1293"/>
      <c r="AC168" s="811"/>
      <c r="AD168" s="811"/>
      <c r="AE168" s="811"/>
      <c r="AF168" s="800" t="s">
        <v>117</v>
      </c>
      <c r="AG168" s="801"/>
      <c r="AH168" s="802" t="str">
        <f t="shared" si="0"/>
        <v xml:space="preserve"> </v>
      </c>
      <c r="AI168" s="803"/>
      <c r="AJ168" s="803"/>
      <c r="AK168" s="803"/>
      <c r="AL168" s="803"/>
      <c r="AM168" s="803"/>
      <c r="AN168" s="804">
        <f t="shared" si="1"/>
        <v>0</v>
      </c>
      <c r="AO168" s="804">
        <f t="shared" si="2"/>
        <v>0</v>
      </c>
      <c r="AP168" s="804">
        <f t="shared" si="3"/>
        <v>0</v>
      </c>
      <c r="AQ168" s="956"/>
      <c r="AR168" s="957"/>
      <c r="AS168" s="815"/>
      <c r="AT168" s="815"/>
      <c r="AU168" s="976"/>
      <c r="AV168" s="803"/>
      <c r="AW168" s="803"/>
      <c r="AX168" s="803"/>
      <c r="AY168" s="83"/>
      <c r="AZ168" s="83"/>
      <c r="BA168" s="83"/>
      <c r="BB168" s="83"/>
      <c r="BC168" s="83"/>
      <c r="BD168" s="83"/>
    </row>
    <row r="169" spans="1:56" ht="18" hidden="1" customHeight="1">
      <c r="A169" s="83"/>
      <c r="B169" s="934"/>
      <c r="C169" s="924"/>
      <c r="D169" s="1393"/>
      <c r="E169" s="1393"/>
      <c r="F169" s="1393"/>
      <c r="G169" s="1393"/>
      <c r="H169" s="1393"/>
      <c r="I169" s="1393"/>
      <c r="J169" s="1393"/>
      <c r="K169" s="1393"/>
      <c r="L169" s="977"/>
      <c r="M169" s="842"/>
      <c r="N169" s="1553"/>
      <c r="O169" s="1383"/>
      <c r="P169" s="1383"/>
      <c r="Q169" s="1383"/>
      <c r="R169" s="1383"/>
      <c r="S169" s="1383"/>
      <c r="T169" s="1383"/>
      <c r="U169" s="1383"/>
      <c r="V169" s="1383"/>
      <c r="W169" s="1383"/>
      <c r="X169" s="1383"/>
      <c r="Y169" s="1383"/>
      <c r="Z169" s="1383"/>
      <c r="AA169" s="1383"/>
      <c r="AB169" s="1384"/>
      <c r="AC169" s="833"/>
      <c r="AD169" s="833"/>
      <c r="AE169" s="833"/>
      <c r="AF169" s="800" t="s">
        <v>117</v>
      </c>
      <c r="AG169" s="801"/>
      <c r="AH169" s="802" t="str">
        <f t="shared" si="0"/>
        <v xml:space="preserve"> </v>
      </c>
      <c r="AI169" s="803"/>
      <c r="AJ169" s="803"/>
      <c r="AK169" s="803"/>
      <c r="AL169" s="803"/>
      <c r="AM169" s="803"/>
      <c r="AN169" s="804">
        <f t="shared" si="1"/>
        <v>0</v>
      </c>
      <c r="AO169" s="804">
        <f t="shared" si="2"/>
        <v>0</v>
      </c>
      <c r="AP169" s="804">
        <f t="shared" si="3"/>
        <v>0</v>
      </c>
      <c r="AQ169" s="962"/>
      <c r="AR169" s="963">
        <f>COUNTA(N164:AB169)</f>
        <v>3</v>
      </c>
      <c r="AS169" s="864">
        <f>SUM(AP164:AP169)</f>
        <v>0</v>
      </c>
      <c r="AT169" s="865">
        <f>AS169/(AR169*4)*(100)</f>
        <v>0</v>
      </c>
      <c r="AU169" s="816">
        <f>IF(AT169&gt;=75,2,IF(AT169&gt;40,1,0))</f>
        <v>0</v>
      </c>
      <c r="AV169" s="803"/>
      <c r="AW169" s="803"/>
      <c r="AX169" s="803"/>
      <c r="AY169" s="83"/>
      <c r="AZ169" s="83"/>
      <c r="BA169" s="83"/>
      <c r="BB169" s="83"/>
      <c r="BC169" s="83"/>
      <c r="BD169" s="83"/>
    </row>
    <row r="170" spans="1:56" ht="18" customHeight="1">
      <c r="A170" s="83"/>
      <c r="B170" s="934"/>
      <c r="C170" s="889" t="s">
        <v>917</v>
      </c>
      <c r="D170" s="1561" t="s">
        <v>1494</v>
      </c>
      <c r="E170" s="1358"/>
      <c r="F170" s="1358"/>
      <c r="G170" s="1358"/>
      <c r="H170" s="1358"/>
      <c r="I170" s="1358"/>
      <c r="J170" s="1358"/>
      <c r="K170" s="1358"/>
      <c r="L170" s="987"/>
      <c r="M170" s="851" t="s">
        <v>50</v>
      </c>
      <c r="N170" s="1569" t="s">
        <v>397</v>
      </c>
      <c r="O170" s="1395"/>
      <c r="P170" s="1395"/>
      <c r="Q170" s="1395"/>
      <c r="R170" s="1395"/>
      <c r="S170" s="1395"/>
      <c r="T170" s="1395"/>
      <c r="U170" s="1395"/>
      <c r="V170" s="1395"/>
      <c r="W170" s="1395"/>
      <c r="X170" s="1395"/>
      <c r="Y170" s="1395"/>
      <c r="Z170" s="1395"/>
      <c r="AA170" s="1395"/>
      <c r="AB170" s="982"/>
      <c r="AC170" s="851"/>
      <c r="AD170" s="851" t="s">
        <v>1261</v>
      </c>
      <c r="AE170" s="851"/>
      <c r="AF170" s="800" t="s">
        <v>117</v>
      </c>
      <c r="AG170" s="801"/>
      <c r="AH170" s="802" t="str">
        <f t="shared" si="0"/>
        <v xml:space="preserve"> </v>
      </c>
      <c r="AI170" s="803"/>
      <c r="AJ170" s="803"/>
      <c r="AK170" s="803"/>
      <c r="AL170" s="803"/>
      <c r="AM170" s="803"/>
      <c r="AN170" s="804">
        <f t="shared" si="1"/>
        <v>0</v>
      </c>
      <c r="AO170" s="804">
        <f t="shared" si="2"/>
        <v>1</v>
      </c>
      <c r="AP170" s="804">
        <f t="shared" si="3"/>
        <v>0</v>
      </c>
      <c r="AQ170" s="966"/>
      <c r="AR170" s="967"/>
      <c r="AS170" s="807"/>
      <c r="AT170" s="807"/>
      <c r="AU170" s="975"/>
      <c r="AV170" s="803"/>
      <c r="AW170" s="803"/>
      <c r="AX170" s="803"/>
      <c r="AY170" s="83"/>
      <c r="AZ170" s="83"/>
      <c r="BA170" s="83"/>
      <c r="BB170" s="83"/>
      <c r="BC170" s="83"/>
      <c r="BD170" s="83"/>
    </row>
    <row r="171" spans="1:56" ht="18" customHeight="1">
      <c r="A171" s="83"/>
      <c r="B171" s="934"/>
      <c r="C171" s="892"/>
      <c r="D171" s="1289"/>
      <c r="E171" s="1289"/>
      <c r="F171" s="1289"/>
      <c r="G171" s="1289"/>
      <c r="H171" s="1289"/>
      <c r="I171" s="1289"/>
      <c r="J171" s="1289"/>
      <c r="K171" s="1289"/>
      <c r="L171" s="988"/>
      <c r="M171" s="811" t="s">
        <v>52</v>
      </c>
      <c r="N171" s="1552" t="s">
        <v>398</v>
      </c>
      <c r="O171" s="1287"/>
      <c r="P171" s="1287"/>
      <c r="Q171" s="1287"/>
      <c r="R171" s="1287"/>
      <c r="S171" s="1287"/>
      <c r="T171" s="1287"/>
      <c r="U171" s="1287"/>
      <c r="V171" s="1287"/>
      <c r="W171" s="1287"/>
      <c r="X171" s="1287"/>
      <c r="Y171" s="1287"/>
      <c r="Z171" s="1287"/>
      <c r="AA171" s="1287"/>
      <c r="AB171" s="1293"/>
      <c r="AC171" s="811"/>
      <c r="AD171" s="811" t="s">
        <v>1261</v>
      </c>
      <c r="AE171" s="811"/>
      <c r="AF171" s="800" t="s">
        <v>117</v>
      </c>
      <c r="AG171" s="801"/>
      <c r="AH171" s="802" t="str">
        <f t="shared" si="0"/>
        <v xml:space="preserve"> </v>
      </c>
      <c r="AI171" s="803"/>
      <c r="AJ171" s="803"/>
      <c r="AK171" s="803"/>
      <c r="AL171" s="803"/>
      <c r="AM171" s="803"/>
      <c r="AN171" s="804">
        <f t="shared" si="1"/>
        <v>0</v>
      </c>
      <c r="AO171" s="804">
        <f t="shared" si="2"/>
        <v>1</v>
      </c>
      <c r="AP171" s="804">
        <f t="shared" si="3"/>
        <v>0</v>
      </c>
      <c r="AQ171" s="956"/>
      <c r="AR171" s="957"/>
      <c r="AS171" s="815"/>
      <c r="AT171" s="815"/>
      <c r="AU171" s="976"/>
      <c r="AV171" s="803"/>
      <c r="AW171" s="803"/>
      <c r="AX171" s="803"/>
      <c r="AY171" s="83"/>
      <c r="AZ171" s="83"/>
      <c r="BA171" s="83"/>
      <c r="BB171" s="83"/>
      <c r="BC171" s="83"/>
      <c r="BD171" s="83"/>
    </row>
    <row r="172" spans="1:56" ht="18" customHeight="1">
      <c r="A172" s="83"/>
      <c r="B172" s="934"/>
      <c r="C172" s="892"/>
      <c r="D172" s="1289"/>
      <c r="E172" s="1289"/>
      <c r="F172" s="1289"/>
      <c r="G172" s="1289"/>
      <c r="H172" s="1289"/>
      <c r="I172" s="1289"/>
      <c r="J172" s="1289"/>
      <c r="K172" s="1289"/>
      <c r="L172" s="988"/>
      <c r="M172" s="922" t="s">
        <v>514</v>
      </c>
      <c r="N172" s="1552" t="s">
        <v>399</v>
      </c>
      <c r="O172" s="1287"/>
      <c r="P172" s="1287"/>
      <c r="Q172" s="1287"/>
      <c r="R172" s="1287"/>
      <c r="S172" s="1287"/>
      <c r="T172" s="1287"/>
      <c r="U172" s="1287"/>
      <c r="V172" s="1287"/>
      <c r="W172" s="1287"/>
      <c r="X172" s="1287"/>
      <c r="Y172" s="1287"/>
      <c r="Z172" s="1287"/>
      <c r="AA172" s="1287"/>
      <c r="AB172" s="1293"/>
      <c r="AC172" s="811"/>
      <c r="AD172" s="811" t="s">
        <v>1261</v>
      </c>
      <c r="AE172" s="811"/>
      <c r="AF172" s="800" t="s">
        <v>117</v>
      </c>
      <c r="AG172" s="801"/>
      <c r="AH172" s="802" t="str">
        <f t="shared" si="0"/>
        <v xml:space="preserve"> </v>
      </c>
      <c r="AI172" s="803"/>
      <c r="AJ172" s="803"/>
      <c r="AK172" s="803"/>
      <c r="AL172" s="803"/>
      <c r="AM172" s="803"/>
      <c r="AN172" s="804">
        <f t="shared" si="1"/>
        <v>0</v>
      </c>
      <c r="AO172" s="804">
        <f t="shared" si="2"/>
        <v>1</v>
      </c>
      <c r="AP172" s="804">
        <f t="shared" si="3"/>
        <v>0</v>
      </c>
      <c r="AQ172" s="956"/>
      <c r="AR172" s="957"/>
      <c r="AS172" s="815"/>
      <c r="AT172" s="815"/>
      <c r="AU172" s="976"/>
      <c r="AV172" s="803"/>
      <c r="AW172" s="803"/>
      <c r="AX172" s="803"/>
      <c r="AY172" s="83"/>
      <c r="AZ172" s="83"/>
      <c r="BA172" s="83"/>
      <c r="BB172" s="83"/>
      <c r="BC172" s="83"/>
      <c r="BD172" s="83"/>
    </row>
    <row r="173" spans="1:56" ht="18" customHeight="1">
      <c r="A173" s="83"/>
      <c r="B173" s="934"/>
      <c r="C173" s="892"/>
      <c r="D173" s="1289"/>
      <c r="E173" s="1289"/>
      <c r="F173" s="1289"/>
      <c r="G173" s="1289"/>
      <c r="H173" s="1289"/>
      <c r="I173" s="1289"/>
      <c r="J173" s="1289"/>
      <c r="K173" s="1289"/>
      <c r="L173" s="988"/>
      <c r="M173" s="922"/>
      <c r="N173" s="1556"/>
      <c r="O173" s="1287"/>
      <c r="P173" s="1287"/>
      <c r="Q173" s="1287"/>
      <c r="R173" s="1287"/>
      <c r="S173" s="1287"/>
      <c r="T173" s="1287"/>
      <c r="U173" s="1287"/>
      <c r="V173" s="1287"/>
      <c r="W173" s="1287"/>
      <c r="X173" s="1287"/>
      <c r="Y173" s="1287"/>
      <c r="Z173" s="1287"/>
      <c r="AA173" s="1287"/>
      <c r="AB173" s="1293"/>
      <c r="AC173" s="811"/>
      <c r="AD173" s="811"/>
      <c r="AE173" s="811"/>
      <c r="AF173" s="800" t="s">
        <v>117</v>
      </c>
      <c r="AG173" s="801"/>
      <c r="AH173" s="802" t="str">
        <f t="shared" si="0"/>
        <v xml:space="preserve"> </v>
      </c>
      <c r="AI173" s="803"/>
      <c r="AJ173" s="803"/>
      <c r="AK173" s="803"/>
      <c r="AL173" s="803"/>
      <c r="AM173" s="803"/>
      <c r="AN173" s="804">
        <f t="shared" si="1"/>
        <v>0</v>
      </c>
      <c r="AO173" s="804">
        <f t="shared" si="2"/>
        <v>0</v>
      </c>
      <c r="AP173" s="804"/>
      <c r="AQ173" s="956"/>
      <c r="AR173" s="957"/>
      <c r="AS173" s="815"/>
      <c r="AT173" s="815"/>
      <c r="AU173" s="976"/>
      <c r="AV173" s="803"/>
      <c r="AW173" s="803"/>
      <c r="AX173" s="803"/>
      <c r="AY173" s="83"/>
      <c r="AZ173" s="83"/>
      <c r="BA173" s="83"/>
      <c r="BB173" s="83"/>
      <c r="BC173" s="83"/>
      <c r="BD173" s="83"/>
    </row>
    <row r="174" spans="1:56" ht="18" customHeight="1">
      <c r="A174" s="83"/>
      <c r="B174" s="934"/>
      <c r="C174" s="892"/>
      <c r="D174" s="1289"/>
      <c r="E174" s="1289"/>
      <c r="F174" s="1289"/>
      <c r="G174" s="1289"/>
      <c r="H174" s="1289"/>
      <c r="I174" s="1289"/>
      <c r="J174" s="1289"/>
      <c r="K174" s="1289"/>
      <c r="L174" s="988"/>
      <c r="M174" s="922"/>
      <c r="N174" s="1556"/>
      <c r="O174" s="1287"/>
      <c r="P174" s="1287"/>
      <c r="Q174" s="1287"/>
      <c r="R174" s="1287"/>
      <c r="S174" s="1287"/>
      <c r="T174" s="1287"/>
      <c r="U174" s="1287"/>
      <c r="V174" s="1287"/>
      <c r="W174" s="1287"/>
      <c r="X174" s="1287"/>
      <c r="Y174" s="1287"/>
      <c r="Z174" s="1287"/>
      <c r="AA174" s="1287"/>
      <c r="AB174" s="1293"/>
      <c r="AC174" s="811"/>
      <c r="AD174" s="811"/>
      <c r="AE174" s="811"/>
      <c r="AF174" s="800" t="s">
        <v>117</v>
      </c>
      <c r="AG174" s="801"/>
      <c r="AH174" s="802" t="str">
        <f t="shared" si="0"/>
        <v xml:space="preserve"> </v>
      </c>
      <c r="AI174" s="803"/>
      <c r="AJ174" s="803"/>
      <c r="AK174" s="803"/>
      <c r="AL174" s="803"/>
      <c r="AM174" s="803"/>
      <c r="AN174" s="804">
        <f t="shared" si="1"/>
        <v>0</v>
      </c>
      <c r="AO174" s="804">
        <f t="shared" si="2"/>
        <v>0</v>
      </c>
      <c r="AP174" s="804">
        <f t="shared" ref="AP174:AP295" si="5">AN174*AO174</f>
        <v>0</v>
      </c>
      <c r="AQ174" s="956"/>
      <c r="AR174" s="957"/>
      <c r="AS174" s="815"/>
      <c r="AT174" s="815"/>
      <c r="AU174" s="976"/>
      <c r="AV174" s="803"/>
      <c r="AW174" s="803"/>
      <c r="AX174" s="803"/>
      <c r="AY174" s="83"/>
      <c r="AZ174" s="83"/>
      <c r="BA174" s="83"/>
      <c r="BB174" s="83"/>
      <c r="BC174" s="83"/>
      <c r="BD174" s="83"/>
    </row>
    <row r="175" spans="1:56" ht="18" hidden="1" customHeight="1">
      <c r="A175" s="83"/>
      <c r="B175" s="934"/>
      <c r="C175" s="924"/>
      <c r="D175" s="1393"/>
      <c r="E175" s="1393"/>
      <c r="F175" s="1393"/>
      <c r="G175" s="1393"/>
      <c r="H175" s="1393"/>
      <c r="I175" s="1393"/>
      <c r="J175" s="1393"/>
      <c r="K175" s="1393"/>
      <c r="L175" s="989"/>
      <c r="M175" s="842"/>
      <c r="N175" s="1553"/>
      <c r="O175" s="1383"/>
      <c r="P175" s="1383"/>
      <c r="Q175" s="1383"/>
      <c r="R175" s="1383"/>
      <c r="S175" s="1383"/>
      <c r="T175" s="1383"/>
      <c r="U175" s="1383"/>
      <c r="V175" s="1383"/>
      <c r="W175" s="1383"/>
      <c r="X175" s="1383"/>
      <c r="Y175" s="1383"/>
      <c r="Z175" s="1383"/>
      <c r="AA175" s="1383"/>
      <c r="AB175" s="1384"/>
      <c r="AC175" s="833"/>
      <c r="AD175" s="833"/>
      <c r="AE175" s="833"/>
      <c r="AF175" s="800" t="s">
        <v>117</v>
      </c>
      <c r="AG175" s="801"/>
      <c r="AH175" s="802" t="str">
        <f t="shared" si="0"/>
        <v xml:space="preserve"> </v>
      </c>
      <c r="AI175" s="803"/>
      <c r="AJ175" s="803"/>
      <c r="AK175" s="803"/>
      <c r="AL175" s="803"/>
      <c r="AM175" s="803"/>
      <c r="AN175" s="804">
        <f t="shared" si="1"/>
        <v>0</v>
      </c>
      <c r="AO175" s="804">
        <f t="shared" si="2"/>
        <v>0</v>
      </c>
      <c r="AP175" s="804">
        <f t="shared" si="5"/>
        <v>0</v>
      </c>
      <c r="AQ175" s="962"/>
      <c r="AR175" s="963">
        <f>COUNTA(N170:AB175)</f>
        <v>3</v>
      </c>
      <c r="AS175" s="864">
        <f>SUM(AP170:AP175)</f>
        <v>0</v>
      </c>
      <c r="AT175" s="865">
        <f>AS175/(AR175*4)*(100)</f>
        <v>0</v>
      </c>
      <c r="AU175" s="816">
        <f>IF(AT175&gt;=75,2,IF(AT175&gt;40,1,0))</f>
        <v>0</v>
      </c>
      <c r="AV175" s="803"/>
      <c r="AW175" s="803"/>
      <c r="AX175" s="803"/>
      <c r="AY175" s="83"/>
      <c r="AZ175" s="83"/>
      <c r="BA175" s="83"/>
      <c r="BB175" s="83"/>
      <c r="BC175" s="83"/>
      <c r="BD175" s="83"/>
    </row>
    <row r="176" spans="1:56" ht="18" customHeight="1">
      <c r="A176" s="83"/>
      <c r="B176" s="934"/>
      <c r="C176" s="889" t="s">
        <v>969</v>
      </c>
      <c r="D176" s="1561" t="s">
        <v>730</v>
      </c>
      <c r="E176" s="1358"/>
      <c r="F176" s="1358"/>
      <c r="G176" s="1358"/>
      <c r="H176" s="1358"/>
      <c r="I176" s="1358"/>
      <c r="J176" s="1358"/>
      <c r="K176" s="1358"/>
      <c r="L176" s="990"/>
      <c r="M176" s="851" t="s">
        <v>50</v>
      </c>
      <c r="N176" s="1555" t="s">
        <v>310</v>
      </c>
      <c r="O176" s="1395"/>
      <c r="P176" s="1395"/>
      <c r="Q176" s="1395"/>
      <c r="R176" s="1395"/>
      <c r="S176" s="1395"/>
      <c r="T176" s="1395"/>
      <c r="U176" s="1395"/>
      <c r="V176" s="1395"/>
      <c r="W176" s="1395"/>
      <c r="X176" s="1395"/>
      <c r="Y176" s="1395"/>
      <c r="Z176" s="1395"/>
      <c r="AA176" s="1395"/>
      <c r="AB176" s="1469"/>
      <c r="AC176" s="851" t="s">
        <v>1261</v>
      </c>
      <c r="AD176" s="851"/>
      <c r="AE176" s="851"/>
      <c r="AF176" s="800" t="s">
        <v>117</v>
      </c>
      <c r="AG176" s="801"/>
      <c r="AH176" s="802" t="str">
        <f t="shared" si="0"/>
        <v xml:space="preserve"> </v>
      </c>
      <c r="AI176" s="803"/>
      <c r="AJ176" s="803"/>
      <c r="AK176" s="803"/>
      <c r="AL176" s="803"/>
      <c r="AM176" s="803"/>
      <c r="AN176" s="804">
        <f t="shared" si="1"/>
        <v>0</v>
      </c>
      <c r="AO176" s="804">
        <f t="shared" si="2"/>
        <v>1</v>
      </c>
      <c r="AP176" s="804">
        <f t="shared" si="5"/>
        <v>0</v>
      </c>
      <c r="AQ176" s="966"/>
      <c r="AR176" s="967"/>
      <c r="AS176" s="807"/>
      <c r="AT176" s="807"/>
      <c r="AU176" s="975"/>
      <c r="AV176" s="803"/>
      <c r="AW176" s="803"/>
      <c r="AX176" s="803"/>
      <c r="AY176" s="83"/>
      <c r="AZ176" s="83"/>
      <c r="BA176" s="83"/>
      <c r="BB176" s="83"/>
      <c r="BC176" s="83"/>
      <c r="BD176" s="83"/>
    </row>
    <row r="177" spans="1:56" ht="25.5" customHeight="1">
      <c r="A177" s="83"/>
      <c r="B177" s="934"/>
      <c r="C177" s="892"/>
      <c r="D177" s="1289"/>
      <c r="E177" s="1289"/>
      <c r="F177" s="1289"/>
      <c r="G177" s="1289"/>
      <c r="H177" s="1289"/>
      <c r="I177" s="1289"/>
      <c r="J177" s="1289"/>
      <c r="K177" s="1289"/>
      <c r="L177" s="991"/>
      <c r="M177" s="811" t="s">
        <v>52</v>
      </c>
      <c r="N177" s="1552" t="s">
        <v>400</v>
      </c>
      <c r="O177" s="1287"/>
      <c r="P177" s="1287"/>
      <c r="Q177" s="1287"/>
      <c r="R177" s="1287"/>
      <c r="S177" s="1287"/>
      <c r="T177" s="1287"/>
      <c r="U177" s="1287"/>
      <c r="V177" s="1287"/>
      <c r="W177" s="1287"/>
      <c r="X177" s="1287"/>
      <c r="Y177" s="1287"/>
      <c r="Z177" s="1287"/>
      <c r="AA177" s="1287"/>
      <c r="AB177" s="958"/>
      <c r="AC177" s="811"/>
      <c r="AD177" s="811" t="s">
        <v>1261</v>
      </c>
      <c r="AE177" s="811"/>
      <c r="AF177" s="800" t="s">
        <v>117</v>
      </c>
      <c r="AG177" s="801"/>
      <c r="AH177" s="802" t="str">
        <f t="shared" si="0"/>
        <v xml:space="preserve"> </v>
      </c>
      <c r="AI177" s="803"/>
      <c r="AJ177" s="803"/>
      <c r="AK177" s="803"/>
      <c r="AL177" s="803"/>
      <c r="AM177" s="803"/>
      <c r="AN177" s="804">
        <f t="shared" si="1"/>
        <v>0</v>
      </c>
      <c r="AO177" s="804">
        <f t="shared" si="2"/>
        <v>1</v>
      </c>
      <c r="AP177" s="804">
        <f t="shared" si="5"/>
        <v>0</v>
      </c>
      <c r="AQ177" s="956"/>
      <c r="AR177" s="957"/>
      <c r="AS177" s="815"/>
      <c r="AT177" s="815"/>
      <c r="AU177" s="976"/>
      <c r="AV177" s="803"/>
      <c r="AW177" s="803"/>
      <c r="AX177" s="803"/>
      <c r="AY177" s="83"/>
      <c r="AZ177" s="83"/>
      <c r="BA177" s="83"/>
      <c r="BB177" s="83"/>
      <c r="BC177" s="83"/>
      <c r="BD177" s="83"/>
    </row>
    <row r="178" spans="1:56" ht="18" customHeight="1">
      <c r="A178" s="83"/>
      <c r="B178" s="934"/>
      <c r="C178" s="892"/>
      <c r="D178" s="1289"/>
      <c r="E178" s="1289"/>
      <c r="F178" s="1289"/>
      <c r="G178" s="1289"/>
      <c r="H178" s="1289"/>
      <c r="I178" s="1289"/>
      <c r="J178" s="1289"/>
      <c r="K178" s="1289"/>
      <c r="L178" s="991"/>
      <c r="M178" s="922" t="s">
        <v>514</v>
      </c>
      <c r="N178" s="1552" t="s">
        <v>401</v>
      </c>
      <c r="O178" s="1287"/>
      <c r="P178" s="1287"/>
      <c r="Q178" s="1287"/>
      <c r="R178" s="1287"/>
      <c r="S178" s="1287"/>
      <c r="T178" s="1287"/>
      <c r="U178" s="1287"/>
      <c r="V178" s="1287"/>
      <c r="W178" s="1287"/>
      <c r="X178" s="1287"/>
      <c r="Y178" s="1287"/>
      <c r="Z178" s="1287"/>
      <c r="AA178" s="1287"/>
      <c r="AB178" s="1293"/>
      <c r="AC178" s="811"/>
      <c r="AD178" s="811" t="s">
        <v>1261</v>
      </c>
      <c r="AE178" s="811"/>
      <c r="AF178" s="800" t="s">
        <v>117</v>
      </c>
      <c r="AG178" s="801"/>
      <c r="AH178" s="802" t="str">
        <f t="shared" si="0"/>
        <v xml:space="preserve"> </v>
      </c>
      <c r="AI178" s="803"/>
      <c r="AJ178" s="803"/>
      <c r="AK178" s="803"/>
      <c r="AL178" s="803"/>
      <c r="AM178" s="803"/>
      <c r="AN178" s="804">
        <f t="shared" si="1"/>
        <v>0</v>
      </c>
      <c r="AO178" s="804">
        <f t="shared" si="2"/>
        <v>1</v>
      </c>
      <c r="AP178" s="804">
        <f t="shared" si="5"/>
        <v>0</v>
      </c>
      <c r="AQ178" s="956"/>
      <c r="AR178" s="957"/>
      <c r="AS178" s="815"/>
      <c r="AT178" s="815"/>
      <c r="AU178" s="976"/>
      <c r="AV178" s="803"/>
      <c r="AW178" s="803"/>
      <c r="AX178" s="803"/>
      <c r="AY178" s="83"/>
      <c r="AZ178" s="83"/>
      <c r="BA178" s="83"/>
      <c r="BB178" s="83"/>
      <c r="BC178" s="83"/>
      <c r="BD178" s="83"/>
    </row>
    <row r="179" spans="1:56" ht="18" customHeight="1">
      <c r="A179" s="83"/>
      <c r="B179" s="934"/>
      <c r="C179" s="892"/>
      <c r="D179" s="1289"/>
      <c r="E179" s="1289"/>
      <c r="F179" s="1289"/>
      <c r="G179" s="1289"/>
      <c r="H179" s="1289"/>
      <c r="I179" s="1289"/>
      <c r="J179" s="1289"/>
      <c r="K179" s="1289"/>
      <c r="L179" s="991"/>
      <c r="M179" s="922"/>
      <c r="N179" s="1556"/>
      <c r="O179" s="1287"/>
      <c r="P179" s="1287"/>
      <c r="Q179" s="1287"/>
      <c r="R179" s="1287"/>
      <c r="S179" s="1287"/>
      <c r="T179" s="1287"/>
      <c r="U179" s="1287"/>
      <c r="V179" s="1287"/>
      <c r="W179" s="1287"/>
      <c r="X179" s="1287"/>
      <c r="Y179" s="1287"/>
      <c r="Z179" s="1287"/>
      <c r="AA179" s="1287"/>
      <c r="AB179" s="1293"/>
      <c r="AC179" s="811"/>
      <c r="AD179" s="811"/>
      <c r="AE179" s="811"/>
      <c r="AF179" s="800" t="s">
        <v>117</v>
      </c>
      <c r="AG179" s="801"/>
      <c r="AH179" s="802" t="str">
        <f t="shared" si="0"/>
        <v xml:space="preserve"> </v>
      </c>
      <c r="AI179" s="803"/>
      <c r="AJ179" s="803"/>
      <c r="AK179" s="803"/>
      <c r="AL179" s="803"/>
      <c r="AM179" s="803"/>
      <c r="AN179" s="804">
        <f t="shared" si="1"/>
        <v>0</v>
      </c>
      <c r="AO179" s="804">
        <f t="shared" si="2"/>
        <v>0</v>
      </c>
      <c r="AP179" s="804">
        <f t="shared" si="5"/>
        <v>0</v>
      </c>
      <c r="AQ179" s="956"/>
      <c r="AR179" s="957"/>
      <c r="AS179" s="815"/>
      <c r="AT179" s="815"/>
      <c r="AU179" s="976"/>
      <c r="AV179" s="803"/>
      <c r="AW179" s="803"/>
      <c r="AX179" s="803"/>
      <c r="AY179" s="83"/>
      <c r="AZ179" s="83"/>
      <c r="BA179" s="83"/>
      <c r="BB179" s="83"/>
      <c r="BC179" s="83"/>
      <c r="BD179" s="83"/>
    </row>
    <row r="180" spans="1:56" ht="18" customHeight="1">
      <c r="A180" s="83"/>
      <c r="B180" s="934"/>
      <c r="C180" s="892"/>
      <c r="D180" s="1289"/>
      <c r="E180" s="1289"/>
      <c r="F180" s="1289"/>
      <c r="G180" s="1289"/>
      <c r="H180" s="1289"/>
      <c r="I180" s="1289"/>
      <c r="J180" s="1289"/>
      <c r="K180" s="1289"/>
      <c r="L180" s="991"/>
      <c r="M180" s="922"/>
      <c r="N180" s="1556"/>
      <c r="O180" s="1287"/>
      <c r="P180" s="1287"/>
      <c r="Q180" s="1287"/>
      <c r="R180" s="1287"/>
      <c r="S180" s="1287"/>
      <c r="T180" s="1287"/>
      <c r="U180" s="1287"/>
      <c r="V180" s="1287"/>
      <c r="W180" s="1287"/>
      <c r="X180" s="1287"/>
      <c r="Y180" s="1287"/>
      <c r="Z180" s="1287"/>
      <c r="AA180" s="1287"/>
      <c r="AB180" s="1293"/>
      <c r="AC180" s="811"/>
      <c r="AD180" s="811"/>
      <c r="AE180" s="811"/>
      <c r="AF180" s="800" t="s">
        <v>117</v>
      </c>
      <c r="AG180" s="801"/>
      <c r="AH180" s="802" t="str">
        <f t="shared" si="0"/>
        <v xml:space="preserve"> </v>
      </c>
      <c r="AI180" s="803"/>
      <c r="AJ180" s="803"/>
      <c r="AK180" s="803"/>
      <c r="AL180" s="803"/>
      <c r="AM180" s="803"/>
      <c r="AN180" s="804">
        <f t="shared" si="1"/>
        <v>0</v>
      </c>
      <c r="AO180" s="804">
        <f t="shared" si="2"/>
        <v>0</v>
      </c>
      <c r="AP180" s="804">
        <f t="shared" si="5"/>
        <v>0</v>
      </c>
      <c r="AQ180" s="956"/>
      <c r="AR180" s="957"/>
      <c r="AS180" s="815"/>
      <c r="AT180" s="815"/>
      <c r="AU180" s="976"/>
      <c r="AV180" s="803"/>
      <c r="AW180" s="803"/>
      <c r="AX180" s="803"/>
      <c r="AY180" s="83"/>
      <c r="AZ180" s="83"/>
      <c r="BA180" s="83"/>
      <c r="BB180" s="83"/>
      <c r="BC180" s="83"/>
      <c r="BD180" s="83"/>
    </row>
    <row r="181" spans="1:56" ht="18" hidden="1" customHeight="1">
      <c r="A181" s="83"/>
      <c r="B181" s="828"/>
      <c r="C181" s="892"/>
      <c r="D181" s="1289"/>
      <c r="E181" s="1289"/>
      <c r="F181" s="1289"/>
      <c r="G181" s="1289"/>
      <c r="H181" s="1289"/>
      <c r="I181" s="1289"/>
      <c r="J181" s="1289"/>
      <c r="K181" s="1289"/>
      <c r="L181" s="991"/>
      <c r="M181" s="921"/>
      <c r="N181" s="1550"/>
      <c r="O181" s="1309"/>
      <c r="P181" s="1309"/>
      <c r="Q181" s="1309"/>
      <c r="R181" s="1309"/>
      <c r="S181" s="1309"/>
      <c r="T181" s="1309"/>
      <c r="U181" s="1309"/>
      <c r="V181" s="1309"/>
      <c r="W181" s="1309"/>
      <c r="X181" s="1309"/>
      <c r="Y181" s="1309"/>
      <c r="Z181" s="1309"/>
      <c r="AA181" s="1309"/>
      <c r="AB181" s="1310"/>
      <c r="AC181" s="922"/>
      <c r="AD181" s="922"/>
      <c r="AE181" s="922"/>
      <c r="AF181" s="800" t="s">
        <v>117</v>
      </c>
      <c r="AG181" s="801"/>
      <c r="AH181" s="802" t="str">
        <f t="shared" si="0"/>
        <v xml:space="preserve"> </v>
      </c>
      <c r="AI181" s="803"/>
      <c r="AJ181" s="803"/>
      <c r="AK181" s="803"/>
      <c r="AL181" s="803"/>
      <c r="AM181" s="803"/>
      <c r="AN181" s="804">
        <f t="shared" si="1"/>
        <v>0</v>
      </c>
      <c r="AO181" s="804">
        <f t="shared" si="2"/>
        <v>0</v>
      </c>
      <c r="AP181" s="804">
        <f t="shared" si="5"/>
        <v>0</v>
      </c>
      <c r="AQ181" s="962"/>
      <c r="AR181" s="963">
        <f>COUNTA(N176:AB181)</f>
        <v>3</v>
      </c>
      <c r="AS181" s="864">
        <f>SUM(AP176:AP181)</f>
        <v>0</v>
      </c>
      <c r="AT181" s="865">
        <f>AS181/(AR181*4)*(100)</f>
        <v>0</v>
      </c>
      <c r="AU181" s="816">
        <f>IF(AT181&gt;=75,2,IF(AT181&gt;40,1,0))</f>
        <v>0</v>
      </c>
      <c r="AV181" s="803"/>
      <c r="AW181" s="803"/>
      <c r="AX181" s="803"/>
      <c r="AY181" s="83"/>
      <c r="AZ181" s="83"/>
      <c r="BA181" s="83"/>
      <c r="BB181" s="83"/>
      <c r="BC181" s="83"/>
      <c r="BD181" s="83"/>
    </row>
    <row r="182" spans="1:56" ht="21.75" customHeight="1">
      <c r="A182" s="83"/>
      <c r="B182" s="992" t="s">
        <v>288</v>
      </c>
      <c r="C182" s="1546" t="s">
        <v>734</v>
      </c>
      <c r="D182" s="1347"/>
      <c r="E182" s="1347"/>
      <c r="F182" s="1347"/>
      <c r="G182" s="1347"/>
      <c r="H182" s="1347"/>
      <c r="I182" s="1347"/>
      <c r="J182" s="1347"/>
      <c r="K182" s="1347"/>
      <c r="L182" s="1347"/>
      <c r="M182" s="1347"/>
      <c r="N182" s="1347"/>
      <c r="O182" s="1347"/>
      <c r="P182" s="1347"/>
      <c r="Q182" s="1347"/>
      <c r="R182" s="1347"/>
      <c r="S182" s="1347"/>
      <c r="T182" s="1347"/>
      <c r="U182" s="1347"/>
      <c r="V182" s="1347"/>
      <c r="W182" s="1347"/>
      <c r="X182" s="1347"/>
      <c r="Y182" s="1347"/>
      <c r="Z182" s="1347"/>
      <c r="AA182" s="1347"/>
      <c r="AB182" s="1302"/>
      <c r="AC182" s="993"/>
      <c r="AD182" s="994"/>
      <c r="AE182" s="994"/>
      <c r="AF182" s="800" t="s">
        <v>117</v>
      </c>
      <c r="AG182" s="801"/>
      <c r="AH182" s="802" t="str">
        <f t="shared" si="0"/>
        <v xml:space="preserve"> </v>
      </c>
      <c r="AI182" s="803"/>
      <c r="AJ182" s="803"/>
      <c r="AK182" s="803"/>
      <c r="AL182" s="803"/>
      <c r="AM182" s="803"/>
      <c r="AN182" s="804">
        <f t="shared" si="1"/>
        <v>0</v>
      </c>
      <c r="AO182" s="804">
        <f t="shared" si="2"/>
        <v>0</v>
      </c>
      <c r="AP182" s="804">
        <f t="shared" si="5"/>
        <v>0</v>
      </c>
      <c r="AQ182" s="995"/>
      <c r="AR182" s="931"/>
      <c r="AS182" s="932"/>
      <c r="AT182" s="932"/>
      <c r="AU182" s="932"/>
      <c r="AV182" s="803"/>
      <c r="AW182" s="803"/>
      <c r="AX182" s="803"/>
      <c r="AY182" s="83"/>
      <c r="AZ182" s="83"/>
      <c r="BA182" s="83"/>
      <c r="BB182" s="83"/>
      <c r="BC182" s="83"/>
      <c r="BD182" s="83"/>
    </row>
    <row r="183" spans="1:56" ht="18" customHeight="1">
      <c r="A183" s="83"/>
      <c r="B183" s="828"/>
      <c r="C183" s="915" t="s">
        <v>50</v>
      </c>
      <c r="D183" s="1557" t="s">
        <v>736</v>
      </c>
      <c r="E183" s="1358"/>
      <c r="F183" s="1358"/>
      <c r="G183" s="1358"/>
      <c r="H183" s="1358"/>
      <c r="I183" s="1358"/>
      <c r="J183" s="1358"/>
      <c r="K183" s="1358"/>
      <c r="L183" s="986"/>
      <c r="M183" s="946" t="s">
        <v>50</v>
      </c>
      <c r="N183" s="1544" t="s">
        <v>297</v>
      </c>
      <c r="O183" s="1395"/>
      <c r="P183" s="1395"/>
      <c r="Q183" s="1395"/>
      <c r="R183" s="1395"/>
      <c r="S183" s="1395"/>
      <c r="T183" s="1395"/>
      <c r="U183" s="1395"/>
      <c r="V183" s="1395"/>
      <c r="W183" s="1395"/>
      <c r="X183" s="1395"/>
      <c r="Y183" s="1395"/>
      <c r="Z183" s="1395"/>
      <c r="AA183" s="1395"/>
      <c r="AB183" s="1469"/>
      <c r="AC183" s="851" t="s">
        <v>1261</v>
      </c>
      <c r="AD183" s="851"/>
      <c r="AE183" s="851"/>
      <c r="AF183" s="800" t="s">
        <v>117</v>
      </c>
      <c r="AG183" s="801"/>
      <c r="AH183" s="802" t="str">
        <f t="shared" si="0"/>
        <v xml:space="preserve"> </v>
      </c>
      <c r="AI183" s="803"/>
      <c r="AJ183" s="803"/>
      <c r="AK183" s="803"/>
      <c r="AL183" s="803"/>
      <c r="AM183" s="803"/>
      <c r="AN183" s="804">
        <f t="shared" si="1"/>
        <v>0</v>
      </c>
      <c r="AO183" s="804">
        <f t="shared" si="2"/>
        <v>1</v>
      </c>
      <c r="AP183" s="804">
        <f t="shared" si="5"/>
        <v>0</v>
      </c>
      <c r="AQ183" s="966"/>
      <c r="AR183" s="967"/>
      <c r="AS183" s="996"/>
      <c r="AT183" s="807"/>
      <c r="AU183" s="808"/>
      <c r="AV183" s="803"/>
      <c r="AW183" s="803"/>
      <c r="AX183" s="803"/>
      <c r="AY183" s="83"/>
      <c r="AZ183" s="83"/>
      <c r="BA183" s="83"/>
      <c r="BB183" s="83"/>
      <c r="BC183" s="83"/>
      <c r="BD183" s="83"/>
    </row>
    <row r="184" spans="1:56" ht="18" customHeight="1">
      <c r="A184" s="83"/>
      <c r="B184" s="828"/>
      <c r="C184" s="997"/>
      <c r="D184" s="1425"/>
      <c r="E184" s="1289"/>
      <c r="F184" s="1289"/>
      <c r="G184" s="1289"/>
      <c r="H184" s="1289"/>
      <c r="I184" s="1289"/>
      <c r="J184" s="1289"/>
      <c r="K184" s="1289"/>
      <c r="L184" s="817"/>
      <c r="M184" s="813" t="s">
        <v>52</v>
      </c>
      <c r="N184" s="1542" t="s">
        <v>298</v>
      </c>
      <c r="O184" s="1287"/>
      <c r="P184" s="1287"/>
      <c r="Q184" s="1287"/>
      <c r="R184" s="1287"/>
      <c r="S184" s="1287"/>
      <c r="T184" s="1287"/>
      <c r="U184" s="1287"/>
      <c r="V184" s="1287"/>
      <c r="W184" s="1287"/>
      <c r="X184" s="1287"/>
      <c r="Y184" s="1287"/>
      <c r="Z184" s="1287"/>
      <c r="AA184" s="1287"/>
      <c r="AB184" s="1293"/>
      <c r="AC184" s="811" t="s">
        <v>1261</v>
      </c>
      <c r="AD184" s="811"/>
      <c r="AE184" s="811"/>
      <c r="AF184" s="800" t="s">
        <v>117</v>
      </c>
      <c r="AG184" s="801"/>
      <c r="AH184" s="802" t="str">
        <f t="shared" si="0"/>
        <v xml:space="preserve"> </v>
      </c>
      <c r="AI184" s="803"/>
      <c r="AJ184" s="803"/>
      <c r="AK184" s="803"/>
      <c r="AL184" s="803"/>
      <c r="AM184" s="803"/>
      <c r="AN184" s="804">
        <f t="shared" si="1"/>
        <v>0</v>
      </c>
      <c r="AO184" s="804">
        <f t="shared" si="2"/>
        <v>1</v>
      </c>
      <c r="AP184" s="804">
        <f t="shared" si="5"/>
        <v>0</v>
      </c>
      <c r="AQ184" s="956"/>
      <c r="AR184" s="957"/>
      <c r="AS184" s="998"/>
      <c r="AT184" s="815"/>
      <c r="AU184" s="816"/>
      <c r="AV184" s="803"/>
      <c r="AW184" s="803"/>
      <c r="AX184" s="803"/>
      <c r="AY184" s="83"/>
      <c r="AZ184" s="83"/>
      <c r="BA184" s="83"/>
      <c r="BB184" s="83"/>
      <c r="BC184" s="83"/>
      <c r="BD184" s="83"/>
    </row>
    <row r="185" spans="1:56" ht="18" customHeight="1">
      <c r="A185" s="83"/>
      <c r="B185" s="828"/>
      <c r="C185" s="997"/>
      <c r="D185" s="1425"/>
      <c r="E185" s="1289"/>
      <c r="F185" s="1289"/>
      <c r="G185" s="1289"/>
      <c r="H185" s="1289"/>
      <c r="I185" s="1289"/>
      <c r="J185" s="1289"/>
      <c r="K185" s="1289"/>
      <c r="L185" s="817"/>
      <c r="M185" s="813" t="s">
        <v>514</v>
      </c>
      <c r="N185" s="1542" t="s">
        <v>299</v>
      </c>
      <c r="O185" s="1287"/>
      <c r="P185" s="1287"/>
      <c r="Q185" s="1287"/>
      <c r="R185" s="1287"/>
      <c r="S185" s="1287"/>
      <c r="T185" s="1287"/>
      <c r="U185" s="1287"/>
      <c r="V185" s="1287"/>
      <c r="W185" s="1287"/>
      <c r="X185" s="1287"/>
      <c r="Y185" s="1287"/>
      <c r="Z185" s="1287"/>
      <c r="AA185" s="1287"/>
      <c r="AB185" s="1293"/>
      <c r="AC185" s="811" t="s">
        <v>1261</v>
      </c>
      <c r="AD185" s="811"/>
      <c r="AE185" s="811"/>
      <c r="AF185" s="800" t="s">
        <v>117</v>
      </c>
      <c r="AG185" s="801"/>
      <c r="AH185" s="802" t="str">
        <f t="shared" si="0"/>
        <v xml:space="preserve"> </v>
      </c>
      <c r="AI185" s="803"/>
      <c r="AJ185" s="803"/>
      <c r="AK185" s="803"/>
      <c r="AL185" s="803"/>
      <c r="AM185" s="803"/>
      <c r="AN185" s="804">
        <f t="shared" si="1"/>
        <v>0</v>
      </c>
      <c r="AO185" s="804">
        <f t="shared" si="2"/>
        <v>1</v>
      </c>
      <c r="AP185" s="804">
        <f t="shared" si="5"/>
        <v>0</v>
      </c>
      <c r="AQ185" s="956"/>
      <c r="AR185" s="957"/>
      <c r="AS185" s="998"/>
      <c r="AT185" s="815"/>
      <c r="AU185" s="816"/>
      <c r="AV185" s="803"/>
      <c r="AW185" s="803"/>
      <c r="AX185" s="803"/>
      <c r="AY185" s="83"/>
      <c r="AZ185" s="83"/>
      <c r="BA185" s="83"/>
      <c r="BB185" s="83"/>
      <c r="BC185" s="83"/>
      <c r="BD185" s="83"/>
    </row>
    <row r="186" spans="1:56" ht="18" customHeight="1">
      <c r="A186" s="83"/>
      <c r="B186" s="828"/>
      <c r="C186" s="997"/>
      <c r="D186" s="1425"/>
      <c r="E186" s="1289"/>
      <c r="F186" s="1289"/>
      <c r="G186" s="1289"/>
      <c r="H186" s="1289"/>
      <c r="I186" s="1289"/>
      <c r="J186" s="1289"/>
      <c r="K186" s="1289"/>
      <c r="L186" s="817"/>
      <c r="M186" s="811" t="s">
        <v>629</v>
      </c>
      <c r="N186" s="1542" t="s">
        <v>402</v>
      </c>
      <c r="O186" s="1287"/>
      <c r="P186" s="1287"/>
      <c r="Q186" s="1287"/>
      <c r="R186" s="1287"/>
      <c r="S186" s="1287"/>
      <c r="T186" s="1287"/>
      <c r="U186" s="1287"/>
      <c r="V186" s="1287"/>
      <c r="W186" s="1287"/>
      <c r="X186" s="1287"/>
      <c r="Y186" s="1287"/>
      <c r="Z186" s="1287"/>
      <c r="AA186" s="1287"/>
      <c r="AB186" s="1293"/>
      <c r="AC186" s="811"/>
      <c r="AD186" s="811" t="s">
        <v>1261</v>
      </c>
      <c r="AE186" s="811"/>
      <c r="AF186" s="800" t="s">
        <v>117</v>
      </c>
      <c r="AG186" s="801"/>
      <c r="AH186" s="802" t="str">
        <f t="shared" si="0"/>
        <v xml:space="preserve"> </v>
      </c>
      <c r="AI186" s="803"/>
      <c r="AJ186" s="803"/>
      <c r="AK186" s="803"/>
      <c r="AL186" s="803"/>
      <c r="AM186" s="803"/>
      <c r="AN186" s="804">
        <f t="shared" si="1"/>
        <v>0</v>
      </c>
      <c r="AO186" s="804">
        <f t="shared" si="2"/>
        <v>1</v>
      </c>
      <c r="AP186" s="804">
        <f t="shared" si="5"/>
        <v>0</v>
      </c>
      <c r="AQ186" s="956"/>
      <c r="AR186" s="957"/>
      <c r="AS186" s="998"/>
      <c r="AT186" s="815"/>
      <c r="AU186" s="816"/>
      <c r="AV186" s="803"/>
      <c r="AW186" s="803"/>
      <c r="AX186" s="803"/>
      <c r="AY186" s="83"/>
      <c r="AZ186" s="83"/>
      <c r="BA186" s="83"/>
      <c r="BB186" s="83"/>
      <c r="BC186" s="83"/>
      <c r="BD186" s="83"/>
    </row>
    <row r="187" spans="1:56" ht="18" customHeight="1">
      <c r="A187" s="83"/>
      <c r="B187" s="828"/>
      <c r="C187" s="997"/>
      <c r="D187" s="1425"/>
      <c r="E187" s="1289"/>
      <c r="F187" s="1289"/>
      <c r="G187" s="1289"/>
      <c r="H187" s="1289"/>
      <c r="I187" s="1289"/>
      <c r="J187" s="1289"/>
      <c r="K187" s="1289"/>
      <c r="L187" s="817"/>
      <c r="M187" s="922" t="s">
        <v>288</v>
      </c>
      <c r="N187" s="1542" t="s">
        <v>403</v>
      </c>
      <c r="O187" s="1287"/>
      <c r="P187" s="1287"/>
      <c r="Q187" s="1287"/>
      <c r="R187" s="1287"/>
      <c r="S187" s="1287"/>
      <c r="T187" s="1287"/>
      <c r="U187" s="1287"/>
      <c r="V187" s="1287"/>
      <c r="W187" s="1287"/>
      <c r="X187" s="1287"/>
      <c r="Y187" s="1287"/>
      <c r="Z187" s="1287"/>
      <c r="AA187" s="1287"/>
      <c r="AB187" s="1293"/>
      <c r="AC187" s="811"/>
      <c r="AD187" s="811" t="s">
        <v>1261</v>
      </c>
      <c r="AE187" s="811"/>
      <c r="AF187" s="800" t="s">
        <v>117</v>
      </c>
      <c r="AG187" s="801"/>
      <c r="AH187" s="802" t="str">
        <f t="shared" si="0"/>
        <v xml:space="preserve"> </v>
      </c>
      <c r="AI187" s="803"/>
      <c r="AJ187" s="803"/>
      <c r="AK187" s="803"/>
      <c r="AL187" s="803"/>
      <c r="AM187" s="803"/>
      <c r="AN187" s="804">
        <f t="shared" si="1"/>
        <v>0</v>
      </c>
      <c r="AO187" s="804">
        <f t="shared" si="2"/>
        <v>1</v>
      </c>
      <c r="AP187" s="804">
        <f t="shared" si="5"/>
        <v>0</v>
      </c>
      <c r="AQ187" s="956"/>
      <c r="AR187" s="957"/>
      <c r="AS187" s="998"/>
      <c r="AT187" s="815"/>
      <c r="AU187" s="816"/>
      <c r="AV187" s="803"/>
      <c r="AW187" s="803"/>
      <c r="AX187" s="803"/>
      <c r="AY187" s="83"/>
      <c r="AZ187" s="83"/>
      <c r="BA187" s="83"/>
      <c r="BB187" s="83"/>
      <c r="BC187" s="83"/>
      <c r="BD187" s="83"/>
    </row>
    <row r="188" spans="1:56" ht="18" customHeight="1">
      <c r="A188" s="83"/>
      <c r="B188" s="828"/>
      <c r="C188" s="997"/>
      <c r="D188" s="1425"/>
      <c r="E188" s="1289"/>
      <c r="F188" s="1289"/>
      <c r="G188" s="1289"/>
      <c r="H188" s="1289"/>
      <c r="I188" s="1289"/>
      <c r="J188" s="1289"/>
      <c r="K188" s="1289"/>
      <c r="L188" s="817"/>
      <c r="M188" s="922"/>
      <c r="N188" s="1542"/>
      <c r="O188" s="1287"/>
      <c r="P188" s="1287"/>
      <c r="Q188" s="1287"/>
      <c r="R188" s="1287"/>
      <c r="S188" s="1287"/>
      <c r="T188" s="1287"/>
      <c r="U188" s="1287"/>
      <c r="V188" s="1287"/>
      <c r="W188" s="1287"/>
      <c r="X188" s="1287"/>
      <c r="Y188" s="1287"/>
      <c r="Z188" s="1287"/>
      <c r="AA188" s="1287"/>
      <c r="AB188" s="1293"/>
      <c r="AC188" s="811"/>
      <c r="AD188" s="811"/>
      <c r="AE188" s="811"/>
      <c r="AF188" s="800" t="s">
        <v>117</v>
      </c>
      <c r="AG188" s="801"/>
      <c r="AH188" s="802" t="str">
        <f t="shared" si="0"/>
        <v xml:space="preserve"> </v>
      </c>
      <c r="AI188" s="803"/>
      <c r="AJ188" s="803"/>
      <c r="AK188" s="803"/>
      <c r="AL188" s="803"/>
      <c r="AM188" s="803"/>
      <c r="AN188" s="804">
        <f t="shared" si="1"/>
        <v>0</v>
      </c>
      <c r="AO188" s="804">
        <f t="shared" si="2"/>
        <v>0</v>
      </c>
      <c r="AP188" s="804">
        <f t="shared" si="5"/>
        <v>0</v>
      </c>
      <c r="AQ188" s="956"/>
      <c r="AR188" s="957"/>
      <c r="AS188" s="998"/>
      <c r="AT188" s="815"/>
      <c r="AU188" s="816"/>
      <c r="AV188" s="803"/>
      <c r="AW188" s="803"/>
      <c r="AX188" s="803"/>
      <c r="AY188" s="83"/>
      <c r="AZ188" s="83"/>
      <c r="BA188" s="83"/>
      <c r="BB188" s="83"/>
      <c r="BC188" s="83"/>
      <c r="BD188" s="83"/>
    </row>
    <row r="189" spans="1:56" ht="18" hidden="1" customHeight="1">
      <c r="A189" s="83"/>
      <c r="B189" s="828"/>
      <c r="C189" s="999"/>
      <c r="D189" s="1436"/>
      <c r="E189" s="1393"/>
      <c r="F189" s="1393"/>
      <c r="G189" s="1393"/>
      <c r="H189" s="1393"/>
      <c r="I189" s="1393"/>
      <c r="J189" s="1393"/>
      <c r="K189" s="1393"/>
      <c r="L189" s="977"/>
      <c r="M189" s="842"/>
      <c r="N189" s="1543"/>
      <c r="O189" s="1383"/>
      <c r="P189" s="1383"/>
      <c r="Q189" s="1383"/>
      <c r="R189" s="1383"/>
      <c r="S189" s="1383"/>
      <c r="T189" s="1383"/>
      <c r="U189" s="1383"/>
      <c r="V189" s="1383"/>
      <c r="W189" s="1383"/>
      <c r="X189" s="1383"/>
      <c r="Y189" s="1383"/>
      <c r="Z189" s="1383"/>
      <c r="AA189" s="1383"/>
      <c r="AB189" s="1384"/>
      <c r="AC189" s="833"/>
      <c r="AD189" s="833"/>
      <c r="AE189" s="833"/>
      <c r="AF189" s="800" t="s">
        <v>117</v>
      </c>
      <c r="AG189" s="801"/>
      <c r="AH189" s="802" t="str">
        <f t="shared" si="0"/>
        <v xml:space="preserve"> </v>
      </c>
      <c r="AI189" s="803"/>
      <c r="AJ189" s="803"/>
      <c r="AK189" s="803"/>
      <c r="AL189" s="803"/>
      <c r="AM189" s="803"/>
      <c r="AN189" s="804">
        <f t="shared" si="1"/>
        <v>0</v>
      </c>
      <c r="AO189" s="804">
        <f t="shared" si="2"/>
        <v>0</v>
      </c>
      <c r="AP189" s="804">
        <f t="shared" si="5"/>
        <v>0</v>
      </c>
      <c r="AQ189" s="962"/>
      <c r="AR189" s="963">
        <f>COUNTA(N183:AB189)</f>
        <v>5</v>
      </c>
      <c r="AS189" s="1000">
        <f>SUM(AP183:AP189)</f>
        <v>0</v>
      </c>
      <c r="AT189" s="865">
        <f>AS189/(AR189*4)*(100)</f>
        <v>0</v>
      </c>
      <c r="AU189" s="816">
        <f>IF(AT189&gt;=75,2,IF(AT189&gt;40,1,0))</f>
        <v>0</v>
      </c>
      <c r="AV189" s="803"/>
      <c r="AW189" s="803"/>
      <c r="AX189" s="803"/>
      <c r="AY189" s="83"/>
      <c r="AZ189" s="83"/>
      <c r="BA189" s="83"/>
      <c r="BB189" s="83"/>
      <c r="BC189" s="83"/>
      <c r="BD189" s="83"/>
    </row>
    <row r="190" spans="1:56" ht="18" customHeight="1">
      <c r="A190" s="83"/>
      <c r="B190" s="828"/>
      <c r="C190" s="915" t="s">
        <v>52</v>
      </c>
      <c r="D190" s="1557" t="s">
        <v>1495</v>
      </c>
      <c r="E190" s="1358"/>
      <c r="F190" s="1358"/>
      <c r="G190" s="1358"/>
      <c r="H190" s="1358"/>
      <c r="I190" s="1358"/>
      <c r="J190" s="1358"/>
      <c r="K190" s="1358"/>
      <c r="L190" s="986"/>
      <c r="M190" s="851" t="s">
        <v>50</v>
      </c>
      <c r="N190" s="1544" t="s">
        <v>1496</v>
      </c>
      <c r="O190" s="1395"/>
      <c r="P190" s="1395"/>
      <c r="Q190" s="1395"/>
      <c r="R190" s="1395"/>
      <c r="S190" s="1395"/>
      <c r="T190" s="1395"/>
      <c r="U190" s="1395"/>
      <c r="V190" s="1395"/>
      <c r="W190" s="1395"/>
      <c r="X190" s="1395"/>
      <c r="Y190" s="1395"/>
      <c r="Z190" s="1395"/>
      <c r="AA190" s="1395"/>
      <c r="AB190" s="1469"/>
      <c r="AC190" s="851" t="s">
        <v>1261</v>
      </c>
      <c r="AD190" s="851"/>
      <c r="AE190" s="851"/>
      <c r="AF190" s="800" t="s">
        <v>117</v>
      </c>
      <c r="AG190" s="801"/>
      <c r="AH190" s="802" t="str">
        <f t="shared" si="0"/>
        <v xml:space="preserve"> </v>
      </c>
      <c r="AI190" s="803"/>
      <c r="AJ190" s="803"/>
      <c r="AK190" s="803"/>
      <c r="AL190" s="803"/>
      <c r="AM190" s="803"/>
      <c r="AN190" s="804">
        <f t="shared" si="1"/>
        <v>0</v>
      </c>
      <c r="AO190" s="804">
        <f t="shared" si="2"/>
        <v>1</v>
      </c>
      <c r="AP190" s="804">
        <f t="shared" si="5"/>
        <v>0</v>
      </c>
      <c r="AQ190" s="966"/>
      <c r="AR190" s="967"/>
      <c r="AS190" s="807"/>
      <c r="AT190" s="807"/>
      <c r="AU190" s="975"/>
      <c r="AV190" s="803"/>
      <c r="AW190" s="803"/>
      <c r="AX190" s="803"/>
      <c r="AY190" s="83"/>
      <c r="AZ190" s="83"/>
      <c r="BA190" s="83"/>
      <c r="BB190" s="83"/>
      <c r="BC190" s="83"/>
      <c r="BD190" s="83"/>
    </row>
    <row r="191" spans="1:56" ht="18" customHeight="1">
      <c r="A191" s="83"/>
      <c r="B191" s="828"/>
      <c r="C191" s="997"/>
      <c r="D191" s="1425"/>
      <c r="E191" s="1289"/>
      <c r="F191" s="1289"/>
      <c r="G191" s="1289"/>
      <c r="H191" s="1289"/>
      <c r="I191" s="1289"/>
      <c r="J191" s="1289"/>
      <c r="K191" s="1289"/>
      <c r="L191" s="817"/>
      <c r="M191" s="811" t="s">
        <v>52</v>
      </c>
      <c r="N191" s="1542" t="s">
        <v>404</v>
      </c>
      <c r="O191" s="1287"/>
      <c r="P191" s="1287"/>
      <c r="Q191" s="1287"/>
      <c r="R191" s="1287"/>
      <c r="S191" s="1287"/>
      <c r="T191" s="1287"/>
      <c r="U191" s="1287"/>
      <c r="V191" s="1287"/>
      <c r="W191" s="1287"/>
      <c r="X191" s="1287"/>
      <c r="Y191" s="1287"/>
      <c r="Z191" s="1287"/>
      <c r="AA191" s="1287"/>
      <c r="AB191" s="1293"/>
      <c r="AC191" s="811"/>
      <c r="AD191" s="811" t="s">
        <v>1261</v>
      </c>
      <c r="AE191" s="811"/>
      <c r="AF191" s="800" t="s">
        <v>117</v>
      </c>
      <c r="AG191" s="801"/>
      <c r="AH191" s="802" t="str">
        <f t="shared" si="0"/>
        <v xml:space="preserve"> </v>
      </c>
      <c r="AI191" s="803"/>
      <c r="AJ191" s="803"/>
      <c r="AK191" s="803"/>
      <c r="AL191" s="803"/>
      <c r="AM191" s="803"/>
      <c r="AN191" s="804">
        <f t="shared" si="1"/>
        <v>0</v>
      </c>
      <c r="AO191" s="804">
        <f t="shared" si="2"/>
        <v>1</v>
      </c>
      <c r="AP191" s="804">
        <f t="shared" si="5"/>
        <v>0</v>
      </c>
      <c r="AQ191" s="956"/>
      <c r="AR191" s="957"/>
      <c r="AS191" s="815"/>
      <c r="AT191" s="815"/>
      <c r="AU191" s="976"/>
      <c r="AV191" s="803"/>
      <c r="AW191" s="803"/>
      <c r="AX191" s="803"/>
      <c r="AY191" s="83"/>
      <c r="AZ191" s="83"/>
      <c r="BA191" s="83"/>
      <c r="BB191" s="83"/>
      <c r="BC191" s="83"/>
      <c r="BD191" s="83"/>
    </row>
    <row r="192" spans="1:56" ht="18" customHeight="1">
      <c r="A192" s="83"/>
      <c r="B192" s="828"/>
      <c r="C192" s="997"/>
      <c r="D192" s="1425"/>
      <c r="E192" s="1289"/>
      <c r="F192" s="1289"/>
      <c r="G192" s="1289"/>
      <c r="H192" s="1289"/>
      <c r="I192" s="1289"/>
      <c r="J192" s="1289"/>
      <c r="K192" s="1289"/>
      <c r="L192" s="817"/>
      <c r="M192" s="811" t="s">
        <v>514</v>
      </c>
      <c r="N192" s="1542" t="s">
        <v>360</v>
      </c>
      <c r="O192" s="1287"/>
      <c r="P192" s="1287"/>
      <c r="Q192" s="1287"/>
      <c r="R192" s="1287"/>
      <c r="S192" s="1287"/>
      <c r="T192" s="1287"/>
      <c r="U192" s="1287"/>
      <c r="V192" s="1287"/>
      <c r="W192" s="1287"/>
      <c r="X192" s="1287"/>
      <c r="Y192" s="1287"/>
      <c r="Z192" s="1287"/>
      <c r="AA192" s="1287"/>
      <c r="AB192" s="1293"/>
      <c r="AC192" s="811"/>
      <c r="AD192" s="811" t="s">
        <v>1261</v>
      </c>
      <c r="AE192" s="811"/>
      <c r="AF192" s="800" t="s">
        <v>117</v>
      </c>
      <c r="AG192" s="801"/>
      <c r="AH192" s="802" t="str">
        <f t="shared" si="0"/>
        <v xml:space="preserve"> </v>
      </c>
      <c r="AI192" s="803"/>
      <c r="AJ192" s="803"/>
      <c r="AK192" s="803"/>
      <c r="AL192" s="803"/>
      <c r="AM192" s="803"/>
      <c r="AN192" s="804">
        <f t="shared" si="1"/>
        <v>0</v>
      </c>
      <c r="AO192" s="804">
        <f t="shared" si="2"/>
        <v>1</v>
      </c>
      <c r="AP192" s="804">
        <f t="shared" si="5"/>
        <v>0</v>
      </c>
      <c r="AQ192" s="956"/>
      <c r="AR192" s="957"/>
      <c r="AS192" s="815"/>
      <c r="AT192" s="815"/>
      <c r="AU192" s="976"/>
      <c r="AV192" s="803"/>
      <c r="AW192" s="803"/>
      <c r="AX192" s="803"/>
      <c r="AY192" s="83"/>
      <c r="AZ192" s="83"/>
      <c r="BA192" s="83"/>
      <c r="BB192" s="83"/>
      <c r="BC192" s="83"/>
      <c r="BD192" s="83"/>
    </row>
    <row r="193" spans="1:56" ht="18" customHeight="1">
      <c r="A193" s="83"/>
      <c r="B193" s="828"/>
      <c r="C193" s="997"/>
      <c r="D193" s="1425"/>
      <c r="E193" s="1289"/>
      <c r="F193" s="1289"/>
      <c r="G193" s="1289"/>
      <c r="H193" s="1289"/>
      <c r="I193" s="1289"/>
      <c r="J193" s="1289"/>
      <c r="K193" s="1289"/>
      <c r="L193" s="817"/>
      <c r="M193" s="811" t="s">
        <v>629</v>
      </c>
      <c r="N193" s="1542" t="s">
        <v>1497</v>
      </c>
      <c r="O193" s="1287"/>
      <c r="P193" s="1287"/>
      <c r="Q193" s="1287"/>
      <c r="R193" s="1287"/>
      <c r="S193" s="1287"/>
      <c r="T193" s="1287"/>
      <c r="U193" s="1287"/>
      <c r="V193" s="1287"/>
      <c r="W193" s="1287"/>
      <c r="X193" s="1287"/>
      <c r="Y193" s="1287"/>
      <c r="Z193" s="1287"/>
      <c r="AA193" s="1287"/>
      <c r="AB193" s="1293"/>
      <c r="AC193" s="811"/>
      <c r="AD193" s="811" t="s">
        <v>1261</v>
      </c>
      <c r="AE193" s="811"/>
      <c r="AF193" s="800" t="s">
        <v>117</v>
      </c>
      <c r="AG193" s="801"/>
      <c r="AH193" s="802" t="str">
        <f t="shared" si="0"/>
        <v xml:space="preserve"> </v>
      </c>
      <c r="AI193" s="803"/>
      <c r="AJ193" s="803"/>
      <c r="AK193" s="803"/>
      <c r="AL193" s="803"/>
      <c r="AM193" s="803"/>
      <c r="AN193" s="804">
        <f t="shared" si="1"/>
        <v>0</v>
      </c>
      <c r="AO193" s="804">
        <f t="shared" si="2"/>
        <v>1</v>
      </c>
      <c r="AP193" s="804">
        <f t="shared" si="5"/>
        <v>0</v>
      </c>
      <c r="AQ193" s="956"/>
      <c r="AR193" s="957"/>
      <c r="AS193" s="815"/>
      <c r="AT193" s="815"/>
      <c r="AU193" s="976"/>
      <c r="AV193" s="803"/>
      <c r="AW193" s="803"/>
      <c r="AX193" s="803"/>
      <c r="AY193" s="83"/>
      <c r="AZ193" s="83"/>
      <c r="BA193" s="83"/>
      <c r="BB193" s="83"/>
      <c r="BC193" s="83"/>
      <c r="BD193" s="83"/>
    </row>
    <row r="194" spans="1:56" ht="18" customHeight="1">
      <c r="A194" s="83"/>
      <c r="B194" s="828"/>
      <c r="C194" s="997"/>
      <c r="D194" s="1425"/>
      <c r="E194" s="1289"/>
      <c r="F194" s="1289"/>
      <c r="G194" s="1289"/>
      <c r="H194" s="1289"/>
      <c r="I194" s="1289"/>
      <c r="J194" s="1289"/>
      <c r="K194" s="1289"/>
      <c r="L194" s="817"/>
      <c r="M194" s="811"/>
      <c r="N194" s="1542"/>
      <c r="O194" s="1287"/>
      <c r="P194" s="1287"/>
      <c r="Q194" s="1287"/>
      <c r="R194" s="1287"/>
      <c r="S194" s="1287"/>
      <c r="T194" s="1287"/>
      <c r="U194" s="1287"/>
      <c r="V194" s="1287"/>
      <c r="W194" s="1287"/>
      <c r="X194" s="1287"/>
      <c r="Y194" s="1287"/>
      <c r="Z194" s="1287"/>
      <c r="AA194" s="1287"/>
      <c r="AB194" s="1293"/>
      <c r="AC194" s="811"/>
      <c r="AD194" s="811"/>
      <c r="AE194" s="811"/>
      <c r="AF194" s="800" t="s">
        <v>117</v>
      </c>
      <c r="AG194" s="801"/>
      <c r="AH194" s="802" t="str">
        <f t="shared" si="0"/>
        <v xml:space="preserve"> </v>
      </c>
      <c r="AI194" s="803"/>
      <c r="AJ194" s="803"/>
      <c r="AK194" s="803"/>
      <c r="AL194" s="803"/>
      <c r="AM194" s="803"/>
      <c r="AN194" s="804">
        <f t="shared" si="1"/>
        <v>0</v>
      </c>
      <c r="AO194" s="804">
        <f t="shared" si="2"/>
        <v>0</v>
      </c>
      <c r="AP194" s="804">
        <f t="shared" si="5"/>
        <v>0</v>
      </c>
      <c r="AQ194" s="956"/>
      <c r="AR194" s="957"/>
      <c r="AS194" s="815"/>
      <c r="AT194" s="815"/>
      <c r="AU194" s="976"/>
      <c r="AV194" s="803"/>
      <c r="AW194" s="803"/>
      <c r="AX194" s="803"/>
      <c r="AY194" s="83"/>
      <c r="AZ194" s="83"/>
      <c r="BA194" s="83"/>
      <c r="BB194" s="83"/>
      <c r="BC194" s="83"/>
      <c r="BD194" s="83"/>
    </row>
    <row r="195" spans="1:56" ht="18" hidden="1" customHeight="1">
      <c r="A195" s="83"/>
      <c r="B195" s="828"/>
      <c r="C195" s="999"/>
      <c r="D195" s="1436"/>
      <c r="E195" s="1393"/>
      <c r="F195" s="1393"/>
      <c r="G195" s="1393"/>
      <c r="H195" s="1393"/>
      <c r="I195" s="1393"/>
      <c r="J195" s="1393"/>
      <c r="K195" s="1393"/>
      <c r="L195" s="977"/>
      <c r="M195" s="842"/>
      <c r="N195" s="1543"/>
      <c r="O195" s="1383"/>
      <c r="P195" s="1383"/>
      <c r="Q195" s="1383"/>
      <c r="R195" s="1383"/>
      <c r="S195" s="1383"/>
      <c r="T195" s="1383"/>
      <c r="U195" s="1383"/>
      <c r="V195" s="1383"/>
      <c r="W195" s="1383"/>
      <c r="X195" s="1383"/>
      <c r="Y195" s="1383"/>
      <c r="Z195" s="1383"/>
      <c r="AA195" s="1383"/>
      <c r="AB195" s="1384"/>
      <c r="AC195" s="833"/>
      <c r="AD195" s="833"/>
      <c r="AE195" s="833"/>
      <c r="AF195" s="800" t="s">
        <v>117</v>
      </c>
      <c r="AG195" s="801"/>
      <c r="AH195" s="802" t="str">
        <f t="shared" si="0"/>
        <v xml:space="preserve"> </v>
      </c>
      <c r="AI195" s="803"/>
      <c r="AJ195" s="803"/>
      <c r="AK195" s="803"/>
      <c r="AL195" s="803"/>
      <c r="AM195" s="803"/>
      <c r="AN195" s="804">
        <f t="shared" si="1"/>
        <v>0</v>
      </c>
      <c r="AO195" s="804">
        <f t="shared" si="2"/>
        <v>0</v>
      </c>
      <c r="AP195" s="804">
        <f t="shared" si="5"/>
        <v>0</v>
      </c>
      <c r="AQ195" s="962"/>
      <c r="AR195" s="963">
        <f>COUNTA(N190:AB195)</f>
        <v>4</v>
      </c>
      <c r="AS195" s="864">
        <f>SUM(AP190:AP195)</f>
        <v>0</v>
      </c>
      <c r="AT195" s="865">
        <f>AS195/(AR195*4)*(100)</f>
        <v>0</v>
      </c>
      <c r="AU195" s="816">
        <f>IF(AT195&gt;=75,2,IF(AT195&gt;40,1,0))</f>
        <v>0</v>
      </c>
      <c r="AV195" s="803"/>
      <c r="AW195" s="803"/>
      <c r="AX195" s="803"/>
      <c r="AY195" s="83"/>
      <c r="AZ195" s="83"/>
      <c r="BA195" s="83"/>
      <c r="BB195" s="83"/>
      <c r="BC195" s="83"/>
      <c r="BD195" s="83"/>
    </row>
    <row r="196" spans="1:56" ht="18" customHeight="1">
      <c r="A196" s="83"/>
      <c r="B196" s="828"/>
      <c r="C196" s="915" t="s">
        <v>514</v>
      </c>
      <c r="D196" s="1557" t="s">
        <v>1498</v>
      </c>
      <c r="E196" s="1358"/>
      <c r="F196" s="1358"/>
      <c r="G196" s="1358"/>
      <c r="H196" s="1358"/>
      <c r="I196" s="1358"/>
      <c r="J196" s="1358"/>
      <c r="K196" s="1358"/>
      <c r="L196" s="974"/>
      <c r="M196" s="1001" t="s">
        <v>50</v>
      </c>
      <c r="N196" s="1544" t="s">
        <v>311</v>
      </c>
      <c r="O196" s="1395"/>
      <c r="P196" s="1395"/>
      <c r="Q196" s="1395"/>
      <c r="R196" s="1395"/>
      <c r="S196" s="1395"/>
      <c r="T196" s="1395"/>
      <c r="U196" s="1395"/>
      <c r="V196" s="1395"/>
      <c r="W196" s="1395"/>
      <c r="X196" s="1395"/>
      <c r="Y196" s="1395"/>
      <c r="Z196" s="1395"/>
      <c r="AA196" s="1395"/>
      <c r="AB196" s="1469"/>
      <c r="AC196" s="851" t="s">
        <v>1261</v>
      </c>
      <c r="AD196" s="851"/>
      <c r="AE196" s="851"/>
      <c r="AF196" s="800" t="s">
        <v>117</v>
      </c>
      <c r="AG196" s="801"/>
      <c r="AH196" s="802" t="str">
        <f t="shared" si="0"/>
        <v xml:space="preserve"> </v>
      </c>
      <c r="AI196" s="803"/>
      <c r="AJ196" s="803"/>
      <c r="AK196" s="803"/>
      <c r="AL196" s="803"/>
      <c r="AM196" s="803"/>
      <c r="AN196" s="804">
        <f t="shared" si="1"/>
        <v>0</v>
      </c>
      <c r="AO196" s="804">
        <f t="shared" si="2"/>
        <v>1</v>
      </c>
      <c r="AP196" s="804">
        <f t="shared" si="5"/>
        <v>0</v>
      </c>
      <c r="AQ196" s="966"/>
      <c r="AR196" s="967"/>
      <c r="AS196" s="807"/>
      <c r="AT196" s="807"/>
      <c r="AU196" s="975"/>
      <c r="AV196" s="803"/>
      <c r="AW196" s="803"/>
      <c r="AX196" s="803"/>
      <c r="AY196" s="83"/>
      <c r="AZ196" s="83"/>
      <c r="BA196" s="83"/>
      <c r="BB196" s="83"/>
      <c r="BC196" s="83"/>
      <c r="BD196" s="83"/>
    </row>
    <row r="197" spans="1:56" ht="18" customHeight="1">
      <c r="A197" s="83"/>
      <c r="B197" s="828"/>
      <c r="C197" s="997"/>
      <c r="D197" s="1425"/>
      <c r="E197" s="1289"/>
      <c r="F197" s="1289"/>
      <c r="G197" s="1289"/>
      <c r="H197" s="1289"/>
      <c r="I197" s="1289"/>
      <c r="J197" s="1289"/>
      <c r="K197" s="1289"/>
      <c r="L197" s="969"/>
      <c r="M197" s="811" t="s">
        <v>52</v>
      </c>
      <c r="N197" s="1542" t="s">
        <v>405</v>
      </c>
      <c r="O197" s="1287"/>
      <c r="P197" s="1287"/>
      <c r="Q197" s="1287"/>
      <c r="R197" s="1287"/>
      <c r="S197" s="1287"/>
      <c r="T197" s="1287"/>
      <c r="U197" s="1287"/>
      <c r="V197" s="1287"/>
      <c r="W197" s="1287"/>
      <c r="X197" s="1287"/>
      <c r="Y197" s="1287"/>
      <c r="Z197" s="1287"/>
      <c r="AA197" s="1287"/>
      <c r="AB197" s="1293"/>
      <c r="AC197" s="811"/>
      <c r="AD197" s="811" t="s">
        <v>1261</v>
      </c>
      <c r="AE197" s="798"/>
      <c r="AF197" s="800" t="s">
        <v>117</v>
      </c>
      <c r="AG197" s="801"/>
      <c r="AH197" s="802" t="str">
        <f t="shared" si="0"/>
        <v xml:space="preserve"> </v>
      </c>
      <c r="AI197" s="803"/>
      <c r="AJ197" s="803"/>
      <c r="AK197" s="803"/>
      <c r="AL197" s="803"/>
      <c r="AM197" s="803"/>
      <c r="AN197" s="804">
        <f t="shared" si="1"/>
        <v>0</v>
      </c>
      <c r="AO197" s="804">
        <f t="shared" si="2"/>
        <v>1</v>
      </c>
      <c r="AP197" s="804">
        <f t="shared" si="5"/>
        <v>0</v>
      </c>
      <c r="AQ197" s="956"/>
      <c r="AR197" s="957"/>
      <c r="AS197" s="815"/>
      <c r="AT197" s="815"/>
      <c r="AU197" s="976"/>
      <c r="AV197" s="803"/>
      <c r="AW197" s="803"/>
      <c r="AX197" s="803"/>
      <c r="AY197" s="83"/>
      <c r="AZ197" s="83"/>
      <c r="BA197" s="83"/>
      <c r="BB197" s="83"/>
      <c r="BC197" s="83"/>
      <c r="BD197" s="83"/>
    </row>
    <row r="198" spans="1:56" ht="18" customHeight="1">
      <c r="A198" s="83"/>
      <c r="B198" s="828"/>
      <c r="C198" s="997"/>
      <c r="D198" s="1425"/>
      <c r="E198" s="1289"/>
      <c r="F198" s="1289"/>
      <c r="G198" s="1289"/>
      <c r="H198" s="1289"/>
      <c r="I198" s="1289"/>
      <c r="J198" s="1289"/>
      <c r="K198" s="1289"/>
      <c r="L198" s="969"/>
      <c r="M198" s="811"/>
      <c r="N198" s="1542"/>
      <c r="O198" s="1287"/>
      <c r="P198" s="1287"/>
      <c r="Q198" s="1287"/>
      <c r="R198" s="1287"/>
      <c r="S198" s="1287"/>
      <c r="T198" s="1287"/>
      <c r="U198" s="1287"/>
      <c r="V198" s="1287"/>
      <c r="W198" s="1287"/>
      <c r="X198" s="1287"/>
      <c r="Y198" s="1287"/>
      <c r="Z198" s="1287"/>
      <c r="AA198" s="1287"/>
      <c r="AB198" s="1293"/>
      <c r="AC198" s="798"/>
      <c r="AD198" s="798"/>
      <c r="AE198" s="798"/>
      <c r="AF198" s="800" t="s">
        <v>117</v>
      </c>
      <c r="AG198" s="801"/>
      <c r="AH198" s="802" t="str">
        <f t="shared" si="0"/>
        <v xml:space="preserve"> </v>
      </c>
      <c r="AI198" s="803"/>
      <c r="AJ198" s="803"/>
      <c r="AK198" s="803"/>
      <c r="AL198" s="803"/>
      <c r="AM198" s="803"/>
      <c r="AN198" s="804">
        <f t="shared" si="1"/>
        <v>0</v>
      </c>
      <c r="AO198" s="804">
        <f t="shared" si="2"/>
        <v>0</v>
      </c>
      <c r="AP198" s="804">
        <f t="shared" si="5"/>
        <v>0</v>
      </c>
      <c r="AQ198" s="956"/>
      <c r="AR198" s="957"/>
      <c r="AS198" s="815"/>
      <c r="AT198" s="815"/>
      <c r="AU198" s="976"/>
      <c r="AV198" s="803"/>
      <c r="AW198" s="803"/>
      <c r="AX198" s="803"/>
      <c r="AY198" s="83"/>
      <c r="AZ198" s="83"/>
      <c r="BA198" s="83"/>
      <c r="BB198" s="83"/>
      <c r="BC198" s="83"/>
      <c r="BD198" s="83"/>
    </row>
    <row r="199" spans="1:56" ht="18" customHeight="1">
      <c r="A199" s="83"/>
      <c r="B199" s="828"/>
      <c r="C199" s="997"/>
      <c r="D199" s="1425"/>
      <c r="E199" s="1289"/>
      <c r="F199" s="1289"/>
      <c r="G199" s="1289"/>
      <c r="H199" s="1289"/>
      <c r="I199" s="1289"/>
      <c r="J199" s="1289"/>
      <c r="K199" s="1289"/>
      <c r="L199" s="969"/>
      <c r="M199" s="883"/>
      <c r="N199" s="1542"/>
      <c r="O199" s="1287"/>
      <c r="P199" s="1287"/>
      <c r="Q199" s="1287"/>
      <c r="R199" s="1287"/>
      <c r="S199" s="1287"/>
      <c r="T199" s="1287"/>
      <c r="U199" s="1287"/>
      <c r="V199" s="1287"/>
      <c r="W199" s="1287"/>
      <c r="X199" s="1287"/>
      <c r="Y199" s="1287"/>
      <c r="Z199" s="1287"/>
      <c r="AA199" s="1287"/>
      <c r="AB199" s="1293"/>
      <c r="AC199" s="798"/>
      <c r="AD199" s="798"/>
      <c r="AE199" s="798"/>
      <c r="AF199" s="800" t="s">
        <v>117</v>
      </c>
      <c r="AG199" s="801"/>
      <c r="AH199" s="802" t="str">
        <f t="shared" si="0"/>
        <v xml:space="preserve"> </v>
      </c>
      <c r="AI199" s="803"/>
      <c r="AJ199" s="803"/>
      <c r="AK199" s="803"/>
      <c r="AL199" s="803"/>
      <c r="AM199" s="803"/>
      <c r="AN199" s="804">
        <f t="shared" si="1"/>
        <v>0</v>
      </c>
      <c r="AO199" s="804">
        <f t="shared" si="2"/>
        <v>0</v>
      </c>
      <c r="AP199" s="804">
        <f t="shared" si="5"/>
        <v>0</v>
      </c>
      <c r="AQ199" s="956"/>
      <c r="AR199" s="957"/>
      <c r="AS199" s="815"/>
      <c r="AT199" s="815"/>
      <c r="AU199" s="976"/>
      <c r="AV199" s="803"/>
      <c r="AW199" s="803"/>
      <c r="AX199" s="803"/>
      <c r="AY199" s="83"/>
      <c r="AZ199" s="83"/>
      <c r="BA199" s="83"/>
      <c r="BB199" s="83"/>
      <c r="BC199" s="83"/>
      <c r="BD199" s="83"/>
    </row>
    <row r="200" spans="1:56" ht="18" customHeight="1">
      <c r="A200" s="83"/>
      <c r="B200" s="828"/>
      <c r="C200" s="997"/>
      <c r="D200" s="1425"/>
      <c r="E200" s="1289"/>
      <c r="F200" s="1289"/>
      <c r="G200" s="1289"/>
      <c r="H200" s="1289"/>
      <c r="I200" s="1289"/>
      <c r="J200" s="1289"/>
      <c r="K200" s="1289"/>
      <c r="L200" s="969"/>
      <c r="M200" s="883"/>
      <c r="N200" s="1542"/>
      <c r="O200" s="1287"/>
      <c r="P200" s="1287"/>
      <c r="Q200" s="1287"/>
      <c r="R200" s="1287"/>
      <c r="S200" s="1287"/>
      <c r="T200" s="1287"/>
      <c r="U200" s="1287"/>
      <c r="V200" s="1287"/>
      <c r="W200" s="1287"/>
      <c r="X200" s="1287"/>
      <c r="Y200" s="1287"/>
      <c r="Z200" s="1287"/>
      <c r="AA200" s="1287"/>
      <c r="AB200" s="1293"/>
      <c r="AC200" s="798"/>
      <c r="AD200" s="798"/>
      <c r="AE200" s="798"/>
      <c r="AF200" s="800" t="s">
        <v>117</v>
      </c>
      <c r="AG200" s="801"/>
      <c r="AH200" s="802" t="str">
        <f t="shared" si="0"/>
        <v xml:space="preserve"> </v>
      </c>
      <c r="AI200" s="803"/>
      <c r="AJ200" s="803"/>
      <c r="AK200" s="803"/>
      <c r="AL200" s="803"/>
      <c r="AM200" s="803"/>
      <c r="AN200" s="804">
        <f t="shared" si="1"/>
        <v>0</v>
      </c>
      <c r="AO200" s="804">
        <f t="shared" si="2"/>
        <v>0</v>
      </c>
      <c r="AP200" s="804">
        <f t="shared" si="5"/>
        <v>0</v>
      </c>
      <c r="AQ200" s="956"/>
      <c r="AR200" s="957"/>
      <c r="AS200" s="815"/>
      <c r="AT200" s="815"/>
      <c r="AU200" s="976"/>
      <c r="AV200" s="803"/>
      <c r="AW200" s="803"/>
      <c r="AX200" s="803"/>
      <c r="AY200" s="83"/>
      <c r="AZ200" s="83"/>
      <c r="BA200" s="83"/>
      <c r="BB200" s="83"/>
      <c r="BC200" s="83"/>
      <c r="BD200" s="83"/>
    </row>
    <row r="201" spans="1:56" ht="18" hidden="1" customHeight="1">
      <c r="A201" s="83"/>
      <c r="B201" s="828"/>
      <c r="C201" s="999"/>
      <c r="D201" s="1436"/>
      <c r="E201" s="1393"/>
      <c r="F201" s="1393"/>
      <c r="G201" s="1393"/>
      <c r="H201" s="1393"/>
      <c r="I201" s="1393"/>
      <c r="J201" s="1393"/>
      <c r="K201" s="1393"/>
      <c r="L201" s="971"/>
      <c r="M201" s="842"/>
      <c r="N201" s="1543"/>
      <c r="O201" s="1383"/>
      <c r="P201" s="1383"/>
      <c r="Q201" s="1383"/>
      <c r="R201" s="1383"/>
      <c r="S201" s="1383"/>
      <c r="T201" s="1383"/>
      <c r="U201" s="1383"/>
      <c r="V201" s="1383"/>
      <c r="W201" s="1383"/>
      <c r="X201" s="1383"/>
      <c r="Y201" s="1383"/>
      <c r="Z201" s="1383"/>
      <c r="AA201" s="1383"/>
      <c r="AB201" s="1384"/>
      <c r="AC201" s="833"/>
      <c r="AD201" s="833" t="s">
        <v>1261</v>
      </c>
      <c r="AE201" s="833"/>
      <c r="AF201" s="800" t="s">
        <v>117</v>
      </c>
      <c r="AG201" s="801"/>
      <c r="AH201" s="802" t="str">
        <f t="shared" si="0"/>
        <v xml:space="preserve"> </v>
      </c>
      <c r="AI201" s="803"/>
      <c r="AJ201" s="803"/>
      <c r="AK201" s="803"/>
      <c r="AL201" s="803"/>
      <c r="AM201" s="803"/>
      <c r="AN201" s="804">
        <f t="shared" si="1"/>
        <v>0</v>
      </c>
      <c r="AO201" s="804">
        <f t="shared" si="2"/>
        <v>0</v>
      </c>
      <c r="AP201" s="804">
        <f t="shared" si="5"/>
        <v>0</v>
      </c>
      <c r="AQ201" s="962"/>
      <c r="AR201" s="963">
        <f>COUNTA(N196:AB201)</f>
        <v>2</v>
      </c>
      <c r="AS201" s="864">
        <f>SUM(AP196:AP201)</f>
        <v>0</v>
      </c>
      <c r="AT201" s="865">
        <f>AS201/(AR201*4)*(100)</f>
        <v>0</v>
      </c>
      <c r="AU201" s="816">
        <f>IF(AT201&gt;=75,2,IF(AT201&gt;40,1,0))</f>
        <v>0</v>
      </c>
      <c r="AV201" s="803"/>
      <c r="AW201" s="803"/>
      <c r="AX201" s="803"/>
      <c r="AY201" s="83"/>
      <c r="AZ201" s="83"/>
      <c r="BA201" s="83"/>
      <c r="BB201" s="83"/>
      <c r="BC201" s="83"/>
      <c r="BD201" s="83"/>
    </row>
    <row r="202" spans="1:56" ht="18" customHeight="1">
      <c r="A202" s="83"/>
      <c r="B202" s="828"/>
      <c r="C202" s="915" t="s">
        <v>629</v>
      </c>
      <c r="D202" s="1557" t="s">
        <v>1499</v>
      </c>
      <c r="E202" s="1358"/>
      <c r="F202" s="1358"/>
      <c r="G202" s="1358"/>
      <c r="H202" s="1358"/>
      <c r="I202" s="1358"/>
      <c r="J202" s="1358"/>
      <c r="K202" s="1358"/>
      <c r="L202" s="986"/>
      <c r="M202" s="851" t="s">
        <v>50</v>
      </c>
      <c r="N202" s="1544" t="s">
        <v>406</v>
      </c>
      <c r="O202" s="1395"/>
      <c r="P202" s="1395"/>
      <c r="Q202" s="1395"/>
      <c r="R202" s="1395"/>
      <c r="S202" s="1395"/>
      <c r="T202" s="1395"/>
      <c r="U202" s="1395"/>
      <c r="V202" s="1395"/>
      <c r="W202" s="1395"/>
      <c r="X202" s="1395"/>
      <c r="Y202" s="1395"/>
      <c r="Z202" s="1395"/>
      <c r="AA202" s="1395"/>
      <c r="AB202" s="1469"/>
      <c r="AC202" s="851"/>
      <c r="AD202" s="851" t="s">
        <v>1261</v>
      </c>
      <c r="AE202" s="851"/>
      <c r="AF202" s="800" t="s">
        <v>117</v>
      </c>
      <c r="AG202" s="801"/>
      <c r="AH202" s="802" t="str">
        <f t="shared" si="0"/>
        <v xml:space="preserve"> </v>
      </c>
      <c r="AI202" s="803"/>
      <c r="AJ202" s="803"/>
      <c r="AK202" s="803"/>
      <c r="AL202" s="803"/>
      <c r="AM202" s="803"/>
      <c r="AN202" s="804">
        <f t="shared" si="1"/>
        <v>0</v>
      </c>
      <c r="AO202" s="804">
        <f t="shared" si="2"/>
        <v>1</v>
      </c>
      <c r="AP202" s="804">
        <f t="shared" si="5"/>
        <v>0</v>
      </c>
      <c r="AQ202" s="966"/>
      <c r="AR202" s="967"/>
      <c r="AS202" s="807"/>
      <c r="AT202" s="807"/>
      <c r="AU202" s="975"/>
      <c r="AV202" s="803"/>
      <c r="AW202" s="803"/>
      <c r="AX202" s="803"/>
      <c r="AY202" s="83"/>
      <c r="AZ202" s="83"/>
      <c r="BA202" s="83"/>
      <c r="BB202" s="83"/>
      <c r="BC202" s="83"/>
      <c r="BD202" s="83"/>
    </row>
    <row r="203" spans="1:56" ht="18" customHeight="1">
      <c r="A203" s="83"/>
      <c r="B203" s="828"/>
      <c r="C203" s="997"/>
      <c r="D203" s="1425"/>
      <c r="E203" s="1289"/>
      <c r="F203" s="1289"/>
      <c r="G203" s="1289"/>
      <c r="H203" s="1289"/>
      <c r="I203" s="1289"/>
      <c r="J203" s="1289"/>
      <c r="K203" s="1289"/>
      <c r="L203" s="817"/>
      <c r="M203" s="811" t="s">
        <v>52</v>
      </c>
      <c r="N203" s="1542" t="s">
        <v>1500</v>
      </c>
      <c r="O203" s="1287"/>
      <c r="P203" s="1287"/>
      <c r="Q203" s="1287"/>
      <c r="R203" s="1287"/>
      <c r="S203" s="1287"/>
      <c r="T203" s="1287"/>
      <c r="U203" s="1287"/>
      <c r="V203" s="1287"/>
      <c r="W203" s="1287"/>
      <c r="X203" s="1287"/>
      <c r="Y203" s="1287"/>
      <c r="Z203" s="1287"/>
      <c r="AA203" s="1287"/>
      <c r="AB203" s="1293"/>
      <c r="AC203" s="811"/>
      <c r="AD203" s="811" t="s">
        <v>1261</v>
      </c>
      <c r="AE203" s="811"/>
      <c r="AF203" s="800" t="s">
        <v>117</v>
      </c>
      <c r="AG203" s="801"/>
      <c r="AH203" s="802" t="str">
        <f t="shared" si="0"/>
        <v xml:space="preserve"> </v>
      </c>
      <c r="AI203" s="803"/>
      <c r="AJ203" s="803"/>
      <c r="AK203" s="803"/>
      <c r="AL203" s="803"/>
      <c r="AM203" s="803"/>
      <c r="AN203" s="804">
        <f t="shared" si="1"/>
        <v>0</v>
      </c>
      <c r="AO203" s="804">
        <f t="shared" si="2"/>
        <v>1</v>
      </c>
      <c r="AP203" s="804">
        <f t="shared" si="5"/>
        <v>0</v>
      </c>
      <c r="AQ203" s="956"/>
      <c r="AR203" s="957"/>
      <c r="AS203" s="815"/>
      <c r="AT203" s="815"/>
      <c r="AU203" s="976"/>
      <c r="AV203" s="803"/>
      <c r="AW203" s="803"/>
      <c r="AX203" s="803"/>
      <c r="AY203" s="83"/>
      <c r="AZ203" s="83"/>
      <c r="BA203" s="83"/>
      <c r="BB203" s="83"/>
      <c r="BC203" s="83"/>
      <c r="BD203" s="83"/>
    </row>
    <row r="204" spans="1:56" ht="18" customHeight="1">
      <c r="A204" s="83"/>
      <c r="B204" s="828"/>
      <c r="C204" s="997"/>
      <c r="D204" s="1425"/>
      <c r="E204" s="1289"/>
      <c r="F204" s="1289"/>
      <c r="G204" s="1289"/>
      <c r="H204" s="1289"/>
      <c r="I204" s="1289"/>
      <c r="J204" s="1289"/>
      <c r="K204" s="1289"/>
      <c r="L204" s="817"/>
      <c r="M204" s="922" t="s">
        <v>514</v>
      </c>
      <c r="N204" s="1542" t="s">
        <v>407</v>
      </c>
      <c r="O204" s="1287"/>
      <c r="P204" s="1287"/>
      <c r="Q204" s="1287"/>
      <c r="R204" s="1287"/>
      <c r="S204" s="1287"/>
      <c r="T204" s="1287"/>
      <c r="U204" s="1287"/>
      <c r="V204" s="1287"/>
      <c r="W204" s="1287"/>
      <c r="X204" s="1287"/>
      <c r="Y204" s="1287"/>
      <c r="Z204" s="1287"/>
      <c r="AA204" s="1287"/>
      <c r="AB204" s="1293"/>
      <c r="AC204" s="811"/>
      <c r="AD204" s="811" t="s">
        <v>1261</v>
      </c>
      <c r="AE204" s="811"/>
      <c r="AF204" s="800" t="s">
        <v>117</v>
      </c>
      <c r="AG204" s="801"/>
      <c r="AH204" s="802" t="str">
        <f t="shared" si="0"/>
        <v xml:space="preserve"> </v>
      </c>
      <c r="AI204" s="803"/>
      <c r="AJ204" s="803"/>
      <c r="AK204" s="803"/>
      <c r="AL204" s="803"/>
      <c r="AM204" s="803"/>
      <c r="AN204" s="804">
        <f t="shared" si="1"/>
        <v>0</v>
      </c>
      <c r="AO204" s="804">
        <f t="shared" si="2"/>
        <v>1</v>
      </c>
      <c r="AP204" s="804">
        <f t="shared" si="5"/>
        <v>0</v>
      </c>
      <c r="AQ204" s="956"/>
      <c r="AR204" s="957"/>
      <c r="AS204" s="815"/>
      <c r="AT204" s="815"/>
      <c r="AU204" s="976"/>
      <c r="AV204" s="803"/>
      <c r="AW204" s="803"/>
      <c r="AX204" s="803"/>
      <c r="AY204" s="83"/>
      <c r="AZ204" s="83"/>
      <c r="BA204" s="83"/>
      <c r="BB204" s="83"/>
      <c r="BC204" s="83"/>
      <c r="BD204" s="83"/>
    </row>
    <row r="205" spans="1:56" ht="18" customHeight="1">
      <c r="A205" s="83"/>
      <c r="B205" s="828"/>
      <c r="C205" s="997"/>
      <c r="D205" s="1425"/>
      <c r="E205" s="1289"/>
      <c r="F205" s="1289"/>
      <c r="G205" s="1289"/>
      <c r="H205" s="1289"/>
      <c r="I205" s="1289"/>
      <c r="J205" s="1289"/>
      <c r="K205" s="1289"/>
      <c r="L205" s="817"/>
      <c r="M205" s="922" t="s">
        <v>629</v>
      </c>
      <c r="N205" s="1542" t="s">
        <v>1501</v>
      </c>
      <c r="O205" s="1287"/>
      <c r="P205" s="1287"/>
      <c r="Q205" s="1287"/>
      <c r="R205" s="1287"/>
      <c r="S205" s="1287"/>
      <c r="T205" s="1287"/>
      <c r="U205" s="1287"/>
      <c r="V205" s="1287"/>
      <c r="W205" s="1287"/>
      <c r="X205" s="1287"/>
      <c r="Y205" s="1287"/>
      <c r="Z205" s="1287"/>
      <c r="AA205" s="1287"/>
      <c r="AB205" s="1293"/>
      <c r="AC205" s="811"/>
      <c r="AD205" s="811"/>
      <c r="AE205" s="811"/>
      <c r="AF205" s="800" t="s">
        <v>117</v>
      </c>
      <c r="AG205" s="801"/>
      <c r="AH205" s="802" t="str">
        <f t="shared" si="0"/>
        <v xml:space="preserve"> </v>
      </c>
      <c r="AI205" s="803"/>
      <c r="AJ205" s="803"/>
      <c r="AK205" s="803"/>
      <c r="AL205" s="803"/>
      <c r="AM205" s="803"/>
      <c r="AN205" s="804">
        <f t="shared" si="1"/>
        <v>0</v>
      </c>
      <c r="AO205" s="804">
        <f t="shared" si="2"/>
        <v>1</v>
      </c>
      <c r="AP205" s="804">
        <f t="shared" si="5"/>
        <v>0</v>
      </c>
      <c r="AQ205" s="956"/>
      <c r="AR205" s="957"/>
      <c r="AS205" s="815"/>
      <c r="AT205" s="815"/>
      <c r="AU205" s="976"/>
      <c r="AV205" s="803"/>
      <c r="AW205" s="803"/>
      <c r="AX205" s="803"/>
      <c r="AY205" s="83"/>
      <c r="AZ205" s="83"/>
      <c r="BA205" s="83"/>
      <c r="BB205" s="83"/>
      <c r="BC205" s="83"/>
      <c r="BD205" s="83"/>
    </row>
    <row r="206" spans="1:56" ht="18" customHeight="1">
      <c r="A206" s="83"/>
      <c r="B206" s="828"/>
      <c r="C206" s="997"/>
      <c r="D206" s="1425"/>
      <c r="E206" s="1289"/>
      <c r="F206" s="1289"/>
      <c r="G206" s="1289"/>
      <c r="H206" s="1289"/>
      <c r="I206" s="1289"/>
      <c r="J206" s="1289"/>
      <c r="K206" s="1289"/>
      <c r="L206" s="817"/>
      <c r="M206" s="922"/>
      <c r="N206" s="1542"/>
      <c r="O206" s="1287"/>
      <c r="P206" s="1287"/>
      <c r="Q206" s="1287"/>
      <c r="R206" s="1287"/>
      <c r="S206" s="1287"/>
      <c r="T206" s="1287"/>
      <c r="U206" s="1287"/>
      <c r="V206" s="1287"/>
      <c r="W206" s="1287"/>
      <c r="X206" s="1287"/>
      <c r="Y206" s="1287"/>
      <c r="Z206" s="1287"/>
      <c r="AA206" s="1287"/>
      <c r="AB206" s="1293"/>
      <c r="AC206" s="811"/>
      <c r="AD206" s="811"/>
      <c r="AE206" s="811"/>
      <c r="AF206" s="800" t="s">
        <v>117</v>
      </c>
      <c r="AG206" s="801"/>
      <c r="AH206" s="802" t="str">
        <f t="shared" si="0"/>
        <v xml:space="preserve"> </v>
      </c>
      <c r="AI206" s="803"/>
      <c r="AJ206" s="803"/>
      <c r="AK206" s="803"/>
      <c r="AL206" s="803"/>
      <c r="AM206" s="803"/>
      <c r="AN206" s="804">
        <f t="shared" si="1"/>
        <v>0</v>
      </c>
      <c r="AO206" s="804">
        <f t="shared" si="2"/>
        <v>0</v>
      </c>
      <c r="AP206" s="804">
        <f t="shared" si="5"/>
        <v>0</v>
      </c>
      <c r="AQ206" s="956"/>
      <c r="AR206" s="957"/>
      <c r="AS206" s="815"/>
      <c r="AT206" s="815"/>
      <c r="AU206" s="976"/>
      <c r="AV206" s="803"/>
      <c r="AW206" s="803"/>
      <c r="AX206" s="803"/>
      <c r="AY206" s="83"/>
      <c r="AZ206" s="83"/>
      <c r="BA206" s="83"/>
      <c r="BB206" s="83"/>
      <c r="BC206" s="83"/>
      <c r="BD206" s="83"/>
    </row>
    <row r="207" spans="1:56" ht="18" hidden="1" customHeight="1">
      <c r="A207" s="83"/>
      <c r="B207" s="828"/>
      <c r="C207" s="999"/>
      <c r="D207" s="1436"/>
      <c r="E207" s="1393"/>
      <c r="F207" s="1393"/>
      <c r="G207" s="1393"/>
      <c r="H207" s="1393"/>
      <c r="I207" s="1393"/>
      <c r="J207" s="1393"/>
      <c r="K207" s="1393"/>
      <c r="L207" s="977"/>
      <c r="M207" s="842"/>
      <c r="N207" s="1543"/>
      <c r="O207" s="1383"/>
      <c r="P207" s="1383"/>
      <c r="Q207" s="1383"/>
      <c r="R207" s="1383"/>
      <c r="S207" s="1383"/>
      <c r="T207" s="1383"/>
      <c r="U207" s="1383"/>
      <c r="V207" s="1383"/>
      <c r="W207" s="1383"/>
      <c r="X207" s="1383"/>
      <c r="Y207" s="1383"/>
      <c r="Z207" s="1383"/>
      <c r="AA207" s="1383"/>
      <c r="AB207" s="1384"/>
      <c r="AC207" s="833"/>
      <c r="AD207" s="833"/>
      <c r="AE207" s="833"/>
      <c r="AF207" s="800" t="s">
        <v>117</v>
      </c>
      <c r="AG207" s="801"/>
      <c r="AH207" s="802" t="str">
        <f t="shared" si="0"/>
        <v xml:space="preserve"> </v>
      </c>
      <c r="AI207" s="803"/>
      <c r="AJ207" s="803"/>
      <c r="AK207" s="803"/>
      <c r="AL207" s="803"/>
      <c r="AM207" s="803"/>
      <c r="AN207" s="804">
        <f t="shared" si="1"/>
        <v>0</v>
      </c>
      <c r="AO207" s="804">
        <f t="shared" si="2"/>
        <v>0</v>
      </c>
      <c r="AP207" s="804">
        <f t="shared" si="5"/>
        <v>0</v>
      </c>
      <c r="AQ207" s="962"/>
      <c r="AR207" s="963">
        <f>COUNTA(N202:AB207)</f>
        <v>4</v>
      </c>
      <c r="AS207" s="864">
        <f>SUM(AP202:AP207)</f>
        <v>0</v>
      </c>
      <c r="AT207" s="865">
        <f>AS207/(AR207*4)*(100)</f>
        <v>0</v>
      </c>
      <c r="AU207" s="816">
        <f>IF(AT207&gt;=75,2,IF(AT207&gt;40,1,0))</f>
        <v>0</v>
      </c>
      <c r="AV207" s="803"/>
      <c r="AW207" s="803"/>
      <c r="AX207" s="803"/>
      <c r="AY207" s="83"/>
      <c r="AZ207" s="83"/>
      <c r="BA207" s="83"/>
      <c r="BB207" s="83"/>
      <c r="BC207" s="83"/>
      <c r="BD207" s="83"/>
    </row>
    <row r="208" spans="1:56" ht="18" customHeight="1">
      <c r="A208" s="83"/>
      <c r="B208" s="828"/>
      <c r="C208" s="915" t="s">
        <v>288</v>
      </c>
      <c r="D208" s="1557" t="s">
        <v>769</v>
      </c>
      <c r="E208" s="1358"/>
      <c r="F208" s="1358"/>
      <c r="G208" s="1358"/>
      <c r="H208" s="1358"/>
      <c r="I208" s="1358"/>
      <c r="J208" s="1358"/>
      <c r="K208" s="1358"/>
      <c r="L208" s="974"/>
      <c r="M208" s="851" t="s">
        <v>50</v>
      </c>
      <c r="N208" s="1544" t="s">
        <v>312</v>
      </c>
      <c r="O208" s="1395"/>
      <c r="P208" s="1395"/>
      <c r="Q208" s="1395"/>
      <c r="R208" s="1395"/>
      <c r="S208" s="1395"/>
      <c r="T208" s="1395"/>
      <c r="U208" s="1395"/>
      <c r="V208" s="1395"/>
      <c r="W208" s="1395"/>
      <c r="X208" s="1395"/>
      <c r="Y208" s="1395"/>
      <c r="Z208" s="1395"/>
      <c r="AA208" s="1395"/>
      <c r="AB208" s="1469"/>
      <c r="AC208" s="851" t="s">
        <v>1261</v>
      </c>
      <c r="AD208" s="851"/>
      <c r="AE208" s="851"/>
      <c r="AF208" s="800" t="s">
        <v>117</v>
      </c>
      <c r="AG208" s="801"/>
      <c r="AH208" s="802" t="str">
        <f t="shared" si="0"/>
        <v xml:space="preserve"> </v>
      </c>
      <c r="AI208" s="803"/>
      <c r="AJ208" s="803"/>
      <c r="AK208" s="803"/>
      <c r="AL208" s="803"/>
      <c r="AM208" s="803"/>
      <c r="AN208" s="804">
        <f t="shared" si="1"/>
        <v>0</v>
      </c>
      <c r="AO208" s="804">
        <f t="shared" si="2"/>
        <v>1</v>
      </c>
      <c r="AP208" s="804">
        <f t="shared" si="5"/>
        <v>0</v>
      </c>
      <c r="AQ208" s="966"/>
      <c r="AR208" s="967"/>
      <c r="AS208" s="807"/>
      <c r="AT208" s="807"/>
      <c r="AU208" s="975"/>
      <c r="AV208" s="803"/>
      <c r="AW208" s="803"/>
      <c r="AX208" s="803"/>
      <c r="AY208" s="83"/>
      <c r="AZ208" s="83"/>
      <c r="BA208" s="83"/>
      <c r="BB208" s="83"/>
      <c r="BC208" s="83"/>
      <c r="BD208" s="83"/>
    </row>
    <row r="209" spans="1:56" ht="18" customHeight="1">
      <c r="A209" s="83"/>
      <c r="B209" s="828"/>
      <c r="C209" s="997"/>
      <c r="D209" s="1425"/>
      <c r="E209" s="1289"/>
      <c r="F209" s="1289"/>
      <c r="G209" s="1289"/>
      <c r="H209" s="1289"/>
      <c r="I209" s="1289"/>
      <c r="J209" s="1289"/>
      <c r="K209" s="1289"/>
      <c r="L209" s="969"/>
      <c r="M209" s="811" t="s">
        <v>52</v>
      </c>
      <c r="N209" s="1542" t="s">
        <v>408</v>
      </c>
      <c r="O209" s="1287"/>
      <c r="P209" s="1287"/>
      <c r="Q209" s="1287"/>
      <c r="R209" s="1287"/>
      <c r="S209" s="1287"/>
      <c r="T209" s="1287"/>
      <c r="U209" s="1287"/>
      <c r="V209" s="1287"/>
      <c r="W209" s="1287"/>
      <c r="X209" s="1287"/>
      <c r="Y209" s="1287"/>
      <c r="Z209" s="1287"/>
      <c r="AA209" s="1287"/>
      <c r="AB209" s="1293"/>
      <c r="AC209" s="811"/>
      <c r="AD209" s="811" t="s">
        <v>1261</v>
      </c>
      <c r="AE209" s="798"/>
      <c r="AF209" s="800" t="s">
        <v>117</v>
      </c>
      <c r="AG209" s="801"/>
      <c r="AH209" s="802" t="str">
        <f t="shared" si="0"/>
        <v xml:space="preserve"> </v>
      </c>
      <c r="AI209" s="803"/>
      <c r="AJ209" s="803"/>
      <c r="AK209" s="803"/>
      <c r="AL209" s="803"/>
      <c r="AM209" s="803"/>
      <c r="AN209" s="804">
        <f t="shared" si="1"/>
        <v>0</v>
      </c>
      <c r="AO209" s="804">
        <f t="shared" si="2"/>
        <v>1</v>
      </c>
      <c r="AP209" s="804">
        <f t="shared" si="5"/>
        <v>0</v>
      </c>
      <c r="AQ209" s="956"/>
      <c r="AR209" s="957"/>
      <c r="AS209" s="815"/>
      <c r="AT209" s="815"/>
      <c r="AU209" s="976"/>
      <c r="AV209" s="803"/>
      <c r="AW209" s="803"/>
      <c r="AX209" s="803"/>
      <c r="AY209" s="83"/>
      <c r="AZ209" s="83"/>
      <c r="BA209" s="83"/>
      <c r="BB209" s="83"/>
      <c r="BC209" s="83"/>
      <c r="BD209" s="83"/>
    </row>
    <row r="210" spans="1:56" ht="18" customHeight="1">
      <c r="A210" s="83"/>
      <c r="B210" s="828"/>
      <c r="C210" s="997"/>
      <c r="D210" s="1425"/>
      <c r="E210" s="1289"/>
      <c r="F210" s="1289"/>
      <c r="G210" s="1289"/>
      <c r="H210" s="1289"/>
      <c r="I210" s="1289"/>
      <c r="J210" s="1289"/>
      <c r="K210" s="1289"/>
      <c r="L210" s="969"/>
      <c r="M210" s="798"/>
      <c r="N210" s="1542"/>
      <c r="O210" s="1287"/>
      <c r="P210" s="1287"/>
      <c r="Q210" s="1287"/>
      <c r="R210" s="1287"/>
      <c r="S210" s="1287"/>
      <c r="T210" s="1287"/>
      <c r="U210" s="1287"/>
      <c r="V210" s="1287"/>
      <c r="W210" s="1287"/>
      <c r="X210" s="1287"/>
      <c r="Y210" s="1287"/>
      <c r="Z210" s="1287"/>
      <c r="AA210" s="1287"/>
      <c r="AB210" s="1293"/>
      <c r="AC210" s="798"/>
      <c r="AD210" s="798"/>
      <c r="AE210" s="798"/>
      <c r="AF210" s="800" t="s">
        <v>117</v>
      </c>
      <c r="AG210" s="801"/>
      <c r="AH210" s="802" t="str">
        <f t="shared" si="0"/>
        <v xml:space="preserve"> </v>
      </c>
      <c r="AI210" s="803"/>
      <c r="AJ210" s="803"/>
      <c r="AK210" s="803"/>
      <c r="AL210" s="803"/>
      <c r="AM210" s="803"/>
      <c r="AN210" s="804">
        <f t="shared" si="1"/>
        <v>0</v>
      </c>
      <c r="AO210" s="804">
        <f t="shared" si="2"/>
        <v>0</v>
      </c>
      <c r="AP210" s="804">
        <f t="shared" si="5"/>
        <v>0</v>
      </c>
      <c r="AQ210" s="956"/>
      <c r="AR210" s="957"/>
      <c r="AS210" s="815"/>
      <c r="AT210" s="815"/>
      <c r="AU210" s="976"/>
      <c r="AV210" s="803"/>
      <c r="AW210" s="803"/>
      <c r="AX210" s="803"/>
      <c r="AY210" s="83"/>
      <c r="AZ210" s="83"/>
      <c r="BA210" s="83"/>
      <c r="BB210" s="83"/>
      <c r="BC210" s="83"/>
      <c r="BD210" s="83"/>
    </row>
    <row r="211" spans="1:56" ht="18" customHeight="1">
      <c r="A211" s="83"/>
      <c r="B211" s="828"/>
      <c r="C211" s="997"/>
      <c r="D211" s="1425"/>
      <c r="E211" s="1289"/>
      <c r="F211" s="1289"/>
      <c r="G211" s="1289"/>
      <c r="H211" s="1289"/>
      <c r="I211" s="1289"/>
      <c r="J211" s="1289"/>
      <c r="K211" s="1289"/>
      <c r="L211" s="969"/>
      <c r="M211" s="798"/>
      <c r="N211" s="1542"/>
      <c r="O211" s="1287"/>
      <c r="P211" s="1287"/>
      <c r="Q211" s="1287"/>
      <c r="R211" s="1287"/>
      <c r="S211" s="1287"/>
      <c r="T211" s="1287"/>
      <c r="U211" s="1287"/>
      <c r="V211" s="1287"/>
      <c r="W211" s="1287"/>
      <c r="X211" s="1287"/>
      <c r="Y211" s="1287"/>
      <c r="Z211" s="1287"/>
      <c r="AA211" s="1287"/>
      <c r="AB211" s="1293"/>
      <c r="AC211" s="798"/>
      <c r="AD211" s="798"/>
      <c r="AE211" s="798"/>
      <c r="AF211" s="800" t="s">
        <v>117</v>
      </c>
      <c r="AG211" s="801"/>
      <c r="AH211" s="802" t="str">
        <f t="shared" si="0"/>
        <v xml:space="preserve"> </v>
      </c>
      <c r="AI211" s="803"/>
      <c r="AJ211" s="803"/>
      <c r="AK211" s="803"/>
      <c r="AL211" s="803"/>
      <c r="AM211" s="803"/>
      <c r="AN211" s="804">
        <f t="shared" si="1"/>
        <v>0</v>
      </c>
      <c r="AO211" s="804">
        <f t="shared" si="2"/>
        <v>0</v>
      </c>
      <c r="AP211" s="804">
        <f t="shared" si="5"/>
        <v>0</v>
      </c>
      <c r="AQ211" s="956"/>
      <c r="AR211" s="957"/>
      <c r="AS211" s="815"/>
      <c r="AT211" s="815"/>
      <c r="AU211" s="976"/>
      <c r="AV211" s="803"/>
      <c r="AW211" s="803"/>
      <c r="AX211" s="803"/>
      <c r="AY211" s="83"/>
      <c r="AZ211" s="83"/>
      <c r="BA211" s="83"/>
      <c r="BB211" s="83"/>
      <c r="BC211" s="83"/>
      <c r="BD211" s="83"/>
    </row>
    <row r="212" spans="1:56" ht="18" customHeight="1">
      <c r="A212" s="83"/>
      <c r="B212" s="828"/>
      <c r="C212" s="997"/>
      <c r="D212" s="1425"/>
      <c r="E212" s="1289"/>
      <c r="F212" s="1289"/>
      <c r="G212" s="1289"/>
      <c r="H212" s="1289"/>
      <c r="I212" s="1289"/>
      <c r="J212" s="1289"/>
      <c r="K212" s="1289"/>
      <c r="L212" s="969"/>
      <c r="M212" s="798"/>
      <c r="N212" s="1542"/>
      <c r="O212" s="1287"/>
      <c r="P212" s="1287"/>
      <c r="Q212" s="1287"/>
      <c r="R212" s="1287"/>
      <c r="S212" s="1287"/>
      <c r="T212" s="1287"/>
      <c r="U212" s="1287"/>
      <c r="V212" s="1287"/>
      <c r="W212" s="1287"/>
      <c r="X212" s="1287"/>
      <c r="Y212" s="1287"/>
      <c r="Z212" s="1287"/>
      <c r="AA212" s="1287"/>
      <c r="AB212" s="1293"/>
      <c r="AC212" s="798"/>
      <c r="AD212" s="798"/>
      <c r="AE212" s="798"/>
      <c r="AF212" s="800" t="s">
        <v>117</v>
      </c>
      <c r="AG212" s="801"/>
      <c r="AH212" s="802" t="str">
        <f t="shared" si="0"/>
        <v xml:space="preserve"> </v>
      </c>
      <c r="AI212" s="803"/>
      <c r="AJ212" s="803"/>
      <c r="AK212" s="803"/>
      <c r="AL212" s="803"/>
      <c r="AM212" s="803"/>
      <c r="AN212" s="804">
        <f t="shared" si="1"/>
        <v>0</v>
      </c>
      <c r="AO212" s="804">
        <f t="shared" si="2"/>
        <v>0</v>
      </c>
      <c r="AP212" s="804">
        <f t="shared" si="5"/>
        <v>0</v>
      </c>
      <c r="AQ212" s="956"/>
      <c r="AR212" s="957"/>
      <c r="AS212" s="815"/>
      <c r="AT212" s="815"/>
      <c r="AU212" s="976"/>
      <c r="AV212" s="803"/>
      <c r="AW212" s="803"/>
      <c r="AX212" s="803"/>
      <c r="AY212" s="83"/>
      <c r="AZ212" s="83"/>
      <c r="BA212" s="83"/>
      <c r="BB212" s="83"/>
      <c r="BC212" s="83"/>
      <c r="BD212" s="83"/>
    </row>
    <row r="213" spans="1:56" ht="18" hidden="1" customHeight="1">
      <c r="A213" s="83"/>
      <c r="B213" s="828"/>
      <c r="C213" s="999"/>
      <c r="D213" s="1436"/>
      <c r="E213" s="1393"/>
      <c r="F213" s="1393"/>
      <c r="G213" s="1393"/>
      <c r="H213" s="1393"/>
      <c r="I213" s="1393"/>
      <c r="J213" s="1393"/>
      <c r="K213" s="1393"/>
      <c r="L213" s="971"/>
      <c r="M213" s="842"/>
      <c r="N213" s="1543"/>
      <c r="O213" s="1383"/>
      <c r="P213" s="1383"/>
      <c r="Q213" s="1383"/>
      <c r="R213" s="1383"/>
      <c r="S213" s="1383"/>
      <c r="T213" s="1383"/>
      <c r="U213" s="1383"/>
      <c r="V213" s="1383"/>
      <c r="W213" s="1383"/>
      <c r="X213" s="1383"/>
      <c r="Y213" s="1383"/>
      <c r="Z213" s="1383"/>
      <c r="AA213" s="1383"/>
      <c r="AB213" s="1384"/>
      <c r="AC213" s="833"/>
      <c r="AD213" s="833"/>
      <c r="AE213" s="833"/>
      <c r="AF213" s="800" t="s">
        <v>117</v>
      </c>
      <c r="AG213" s="801"/>
      <c r="AH213" s="802" t="str">
        <f t="shared" si="0"/>
        <v xml:space="preserve"> </v>
      </c>
      <c r="AI213" s="803"/>
      <c r="AJ213" s="803"/>
      <c r="AK213" s="803"/>
      <c r="AL213" s="803"/>
      <c r="AM213" s="803"/>
      <c r="AN213" s="804">
        <f t="shared" si="1"/>
        <v>0</v>
      </c>
      <c r="AO213" s="804">
        <f t="shared" si="2"/>
        <v>0</v>
      </c>
      <c r="AP213" s="804">
        <f t="shared" si="5"/>
        <v>0</v>
      </c>
      <c r="AQ213" s="962"/>
      <c r="AR213" s="963">
        <f>COUNTA(N208:AB213)</f>
        <v>2</v>
      </c>
      <c r="AS213" s="864">
        <f>SUM(AP208:AP213)</f>
        <v>0</v>
      </c>
      <c r="AT213" s="865">
        <f>AS213/(AR213*4)*(100)</f>
        <v>0</v>
      </c>
      <c r="AU213" s="816">
        <f>IF(AT213&gt;=75,2,IF(AT213&gt;40,1,0))</f>
        <v>0</v>
      </c>
      <c r="AV213" s="803"/>
      <c r="AW213" s="803"/>
      <c r="AX213" s="803"/>
      <c r="AY213" s="83"/>
      <c r="AZ213" s="83"/>
      <c r="BA213" s="83"/>
      <c r="BB213" s="83"/>
      <c r="BC213" s="83"/>
      <c r="BD213" s="83"/>
    </row>
    <row r="214" spans="1:56" ht="18" customHeight="1">
      <c r="A214" s="83"/>
      <c r="B214" s="828"/>
      <c r="C214" s="915" t="s">
        <v>632</v>
      </c>
      <c r="D214" s="1557" t="s">
        <v>777</v>
      </c>
      <c r="E214" s="1358"/>
      <c r="F214" s="1358"/>
      <c r="G214" s="1358"/>
      <c r="H214" s="1358"/>
      <c r="I214" s="1358"/>
      <c r="J214" s="1358"/>
      <c r="K214" s="1358"/>
      <c r="L214" s="974"/>
      <c r="M214" s="851" t="s">
        <v>50</v>
      </c>
      <c r="N214" s="1568" t="s">
        <v>409</v>
      </c>
      <c r="O214" s="1395"/>
      <c r="P214" s="1395"/>
      <c r="Q214" s="1395"/>
      <c r="R214" s="1395"/>
      <c r="S214" s="1395"/>
      <c r="T214" s="1395"/>
      <c r="U214" s="1395"/>
      <c r="V214" s="1395"/>
      <c r="W214" s="1395"/>
      <c r="X214" s="1395"/>
      <c r="Y214" s="1395"/>
      <c r="Z214" s="1395"/>
      <c r="AA214" s="1395"/>
      <c r="AB214" s="872"/>
      <c r="AC214" s="851"/>
      <c r="AD214" s="851" t="s">
        <v>1261</v>
      </c>
      <c r="AE214" s="851"/>
      <c r="AF214" s="800" t="s">
        <v>117</v>
      </c>
      <c r="AG214" s="801"/>
      <c r="AH214" s="802" t="str">
        <f t="shared" si="0"/>
        <v xml:space="preserve"> </v>
      </c>
      <c r="AI214" s="803"/>
      <c r="AJ214" s="803"/>
      <c r="AK214" s="803"/>
      <c r="AL214" s="803"/>
      <c r="AM214" s="803"/>
      <c r="AN214" s="804">
        <f t="shared" si="1"/>
        <v>0</v>
      </c>
      <c r="AO214" s="804">
        <f t="shared" si="2"/>
        <v>1</v>
      </c>
      <c r="AP214" s="804">
        <f t="shared" si="5"/>
        <v>0</v>
      </c>
      <c r="AQ214" s="966"/>
      <c r="AR214" s="967"/>
      <c r="AS214" s="807"/>
      <c r="AT214" s="807"/>
      <c r="AU214" s="975"/>
      <c r="AV214" s="803"/>
      <c r="AW214" s="803"/>
      <c r="AX214" s="803"/>
      <c r="AY214" s="83"/>
      <c r="AZ214" s="83"/>
      <c r="BA214" s="83"/>
      <c r="BB214" s="83"/>
      <c r="BC214" s="83"/>
      <c r="BD214" s="83"/>
    </row>
    <row r="215" spans="1:56" ht="25.5" customHeight="1">
      <c r="A215" s="83"/>
      <c r="B215" s="828"/>
      <c r="C215" s="997"/>
      <c r="D215" s="1425"/>
      <c r="E215" s="1289"/>
      <c r="F215" s="1289"/>
      <c r="G215" s="1289"/>
      <c r="H215" s="1289"/>
      <c r="I215" s="1289"/>
      <c r="J215" s="1289"/>
      <c r="K215" s="1289"/>
      <c r="L215" s="969"/>
      <c r="M215" s="811" t="s">
        <v>52</v>
      </c>
      <c r="N215" s="1542" t="s">
        <v>410</v>
      </c>
      <c r="O215" s="1287"/>
      <c r="P215" s="1287"/>
      <c r="Q215" s="1287"/>
      <c r="R215" s="1287"/>
      <c r="S215" s="1287"/>
      <c r="T215" s="1287"/>
      <c r="U215" s="1287"/>
      <c r="V215" s="1287"/>
      <c r="W215" s="1287"/>
      <c r="X215" s="1287"/>
      <c r="Y215" s="1287"/>
      <c r="Z215" s="1287"/>
      <c r="AA215" s="1287"/>
      <c r="AB215" s="1002"/>
      <c r="AC215" s="811"/>
      <c r="AD215" s="811" t="s">
        <v>1261</v>
      </c>
      <c r="AE215" s="811"/>
      <c r="AF215" s="800" t="s">
        <v>117</v>
      </c>
      <c r="AG215" s="801"/>
      <c r="AH215" s="802" t="str">
        <f t="shared" si="0"/>
        <v xml:space="preserve"> </v>
      </c>
      <c r="AI215" s="803"/>
      <c r="AJ215" s="803"/>
      <c r="AK215" s="803"/>
      <c r="AL215" s="803"/>
      <c r="AM215" s="803"/>
      <c r="AN215" s="804">
        <f t="shared" si="1"/>
        <v>0</v>
      </c>
      <c r="AO215" s="804">
        <f t="shared" si="2"/>
        <v>1</v>
      </c>
      <c r="AP215" s="804">
        <f t="shared" si="5"/>
        <v>0</v>
      </c>
      <c r="AQ215" s="956"/>
      <c r="AR215" s="957"/>
      <c r="AS215" s="815"/>
      <c r="AT215" s="815"/>
      <c r="AU215" s="976"/>
      <c r="AV215" s="803"/>
      <c r="AW215" s="803"/>
      <c r="AX215" s="803"/>
      <c r="AY215" s="83"/>
      <c r="AZ215" s="83"/>
      <c r="BA215" s="83"/>
      <c r="BB215" s="83"/>
      <c r="BC215" s="83"/>
      <c r="BD215" s="83"/>
    </row>
    <row r="216" spans="1:56" ht="18" customHeight="1">
      <c r="A216" s="83"/>
      <c r="B216" s="828"/>
      <c r="C216" s="997"/>
      <c r="D216" s="1425"/>
      <c r="E216" s="1289"/>
      <c r="F216" s="1289"/>
      <c r="G216" s="1289"/>
      <c r="H216" s="1289"/>
      <c r="I216" s="1289"/>
      <c r="J216" s="1289"/>
      <c r="K216" s="1289"/>
      <c r="L216" s="969"/>
      <c r="M216" s="811"/>
      <c r="N216" s="1558"/>
      <c r="O216" s="1287"/>
      <c r="P216" s="1287"/>
      <c r="Q216" s="1287"/>
      <c r="R216" s="1287"/>
      <c r="S216" s="1287"/>
      <c r="T216" s="1287"/>
      <c r="U216" s="1287"/>
      <c r="V216" s="1287"/>
      <c r="W216" s="1287"/>
      <c r="X216" s="1287"/>
      <c r="Y216" s="1287"/>
      <c r="Z216" s="1287"/>
      <c r="AA216" s="1287"/>
      <c r="AB216" s="226"/>
      <c r="AC216" s="811"/>
      <c r="AD216" s="811"/>
      <c r="AE216" s="811"/>
      <c r="AF216" s="800" t="s">
        <v>117</v>
      </c>
      <c r="AG216" s="801"/>
      <c r="AH216" s="802" t="str">
        <f t="shared" si="0"/>
        <v xml:space="preserve"> </v>
      </c>
      <c r="AI216" s="803"/>
      <c r="AJ216" s="803"/>
      <c r="AK216" s="803"/>
      <c r="AL216" s="803"/>
      <c r="AM216" s="803"/>
      <c r="AN216" s="804">
        <f t="shared" si="1"/>
        <v>0</v>
      </c>
      <c r="AO216" s="804">
        <f t="shared" si="2"/>
        <v>0</v>
      </c>
      <c r="AP216" s="804">
        <f t="shared" si="5"/>
        <v>0</v>
      </c>
      <c r="AQ216" s="956"/>
      <c r="AR216" s="957"/>
      <c r="AS216" s="815"/>
      <c r="AT216" s="815"/>
      <c r="AU216" s="976"/>
      <c r="AV216" s="803"/>
      <c r="AW216" s="803"/>
      <c r="AX216" s="803"/>
      <c r="AY216" s="83"/>
      <c r="AZ216" s="83"/>
      <c r="BA216" s="83"/>
      <c r="BB216" s="83"/>
      <c r="BC216" s="83"/>
      <c r="BD216" s="83"/>
    </row>
    <row r="217" spans="1:56" ht="18" customHeight="1">
      <c r="A217" s="83"/>
      <c r="B217" s="828"/>
      <c r="C217" s="997"/>
      <c r="D217" s="1425"/>
      <c r="E217" s="1289"/>
      <c r="F217" s="1289"/>
      <c r="G217" s="1289"/>
      <c r="H217" s="1289"/>
      <c r="I217" s="1289"/>
      <c r="J217" s="1289"/>
      <c r="K217" s="1289"/>
      <c r="L217" s="969"/>
      <c r="M217" s="811"/>
      <c r="N217" s="1558"/>
      <c r="O217" s="1287"/>
      <c r="P217" s="1287"/>
      <c r="Q217" s="1287"/>
      <c r="R217" s="1287"/>
      <c r="S217" s="1287"/>
      <c r="T217" s="1287"/>
      <c r="U217" s="1287"/>
      <c r="V217" s="1287"/>
      <c r="W217" s="1287"/>
      <c r="X217" s="1287"/>
      <c r="Y217" s="1287"/>
      <c r="Z217" s="1287"/>
      <c r="AA217" s="1287"/>
      <c r="AB217" s="226"/>
      <c r="AC217" s="811"/>
      <c r="AD217" s="811"/>
      <c r="AE217" s="811"/>
      <c r="AF217" s="800" t="s">
        <v>117</v>
      </c>
      <c r="AG217" s="801"/>
      <c r="AH217" s="802" t="str">
        <f t="shared" si="0"/>
        <v xml:space="preserve"> </v>
      </c>
      <c r="AI217" s="803"/>
      <c r="AJ217" s="803"/>
      <c r="AK217" s="803"/>
      <c r="AL217" s="803"/>
      <c r="AM217" s="803"/>
      <c r="AN217" s="804">
        <f t="shared" si="1"/>
        <v>0</v>
      </c>
      <c r="AO217" s="804">
        <f t="shared" si="2"/>
        <v>0</v>
      </c>
      <c r="AP217" s="804">
        <f t="shared" si="5"/>
        <v>0</v>
      </c>
      <c r="AQ217" s="956"/>
      <c r="AR217" s="957"/>
      <c r="AS217" s="815"/>
      <c r="AT217" s="815"/>
      <c r="AU217" s="976"/>
      <c r="AV217" s="803"/>
      <c r="AW217" s="803"/>
      <c r="AX217" s="803"/>
      <c r="AY217" s="83"/>
      <c r="AZ217" s="83"/>
      <c r="BA217" s="83"/>
      <c r="BB217" s="83"/>
      <c r="BC217" s="83"/>
      <c r="BD217" s="83"/>
    </row>
    <row r="218" spans="1:56" ht="18" customHeight="1">
      <c r="A218" s="83"/>
      <c r="B218" s="828"/>
      <c r="C218" s="997"/>
      <c r="D218" s="1425"/>
      <c r="E218" s="1289"/>
      <c r="F218" s="1289"/>
      <c r="G218" s="1289"/>
      <c r="H218" s="1289"/>
      <c r="I218" s="1289"/>
      <c r="J218" s="1289"/>
      <c r="K218" s="1289"/>
      <c r="L218" s="969"/>
      <c r="M218" s="811"/>
      <c r="N218" s="1558"/>
      <c r="O218" s="1287"/>
      <c r="P218" s="1287"/>
      <c r="Q218" s="1287"/>
      <c r="R218" s="1287"/>
      <c r="S218" s="1287"/>
      <c r="T218" s="1287"/>
      <c r="U218" s="1287"/>
      <c r="V218" s="1287"/>
      <c r="W218" s="1287"/>
      <c r="X218" s="1287"/>
      <c r="Y218" s="1287"/>
      <c r="Z218" s="1287"/>
      <c r="AA218" s="1287"/>
      <c r="AB218" s="226"/>
      <c r="AC218" s="811"/>
      <c r="AD218" s="811"/>
      <c r="AE218" s="811"/>
      <c r="AF218" s="800" t="s">
        <v>117</v>
      </c>
      <c r="AG218" s="801"/>
      <c r="AH218" s="802" t="str">
        <f t="shared" si="0"/>
        <v xml:space="preserve"> </v>
      </c>
      <c r="AI218" s="803"/>
      <c r="AJ218" s="803"/>
      <c r="AK218" s="803"/>
      <c r="AL218" s="803"/>
      <c r="AM218" s="803"/>
      <c r="AN218" s="804">
        <f t="shared" si="1"/>
        <v>0</v>
      </c>
      <c r="AO218" s="804">
        <f t="shared" si="2"/>
        <v>0</v>
      </c>
      <c r="AP218" s="804">
        <f t="shared" si="5"/>
        <v>0</v>
      </c>
      <c r="AQ218" s="956"/>
      <c r="AR218" s="957"/>
      <c r="AS218" s="815"/>
      <c r="AT218" s="815"/>
      <c r="AU218" s="976"/>
      <c r="AV218" s="803"/>
      <c r="AW218" s="803"/>
      <c r="AX218" s="803"/>
      <c r="AY218" s="83"/>
      <c r="AZ218" s="83"/>
      <c r="BA218" s="83"/>
      <c r="BB218" s="83"/>
      <c r="BC218" s="83"/>
      <c r="BD218" s="83"/>
    </row>
    <row r="219" spans="1:56" ht="18" hidden="1" customHeight="1">
      <c r="A219" s="83"/>
      <c r="B219" s="828"/>
      <c r="C219" s="999"/>
      <c r="D219" s="1436"/>
      <c r="E219" s="1393"/>
      <c r="F219" s="1393"/>
      <c r="G219" s="1393"/>
      <c r="H219" s="1393"/>
      <c r="I219" s="1393"/>
      <c r="J219" s="1393"/>
      <c r="K219" s="1393"/>
      <c r="L219" s="971"/>
      <c r="M219" s="842"/>
      <c r="N219" s="1559"/>
      <c r="O219" s="1383"/>
      <c r="P219" s="1383"/>
      <c r="Q219" s="1383"/>
      <c r="R219" s="1383"/>
      <c r="S219" s="1383"/>
      <c r="T219" s="1383"/>
      <c r="U219" s="1383"/>
      <c r="V219" s="1383"/>
      <c r="W219" s="1383"/>
      <c r="X219" s="1383"/>
      <c r="Y219" s="1383"/>
      <c r="Z219" s="1383"/>
      <c r="AA219" s="1383"/>
      <c r="AB219" s="1003"/>
      <c r="AC219" s="833"/>
      <c r="AD219" s="833"/>
      <c r="AE219" s="833"/>
      <c r="AF219" s="800" t="s">
        <v>117</v>
      </c>
      <c r="AG219" s="801"/>
      <c r="AH219" s="802" t="str">
        <f t="shared" si="0"/>
        <v xml:space="preserve"> </v>
      </c>
      <c r="AI219" s="803"/>
      <c r="AJ219" s="803"/>
      <c r="AK219" s="803"/>
      <c r="AL219" s="803"/>
      <c r="AM219" s="803"/>
      <c r="AN219" s="804">
        <f t="shared" si="1"/>
        <v>0</v>
      </c>
      <c r="AO219" s="804">
        <f t="shared" si="2"/>
        <v>0</v>
      </c>
      <c r="AP219" s="804">
        <f t="shared" si="5"/>
        <v>0</v>
      </c>
      <c r="AQ219" s="962"/>
      <c r="AR219" s="963">
        <f>COUNTA(N214:AA219)</f>
        <v>2</v>
      </c>
      <c r="AS219" s="864">
        <f>SUM(AP214:AP219)</f>
        <v>0</v>
      </c>
      <c r="AT219" s="865">
        <f>AS219/(AR219*4)*(100)</f>
        <v>0</v>
      </c>
      <c r="AU219" s="816">
        <f>IF(AT219&gt;=75,2,IF(AT219&gt;40,1,0))</f>
        <v>0</v>
      </c>
      <c r="AV219" s="803"/>
      <c r="AW219" s="803"/>
      <c r="AX219" s="803"/>
      <c r="AY219" s="83"/>
      <c r="AZ219" s="83"/>
      <c r="BA219" s="83"/>
      <c r="BB219" s="83"/>
      <c r="BC219" s="83"/>
      <c r="BD219" s="83"/>
    </row>
    <row r="220" spans="1:56" ht="18" customHeight="1">
      <c r="A220" s="83"/>
      <c r="B220" s="828"/>
      <c r="C220" s="889" t="s">
        <v>634</v>
      </c>
      <c r="D220" s="1557" t="s">
        <v>783</v>
      </c>
      <c r="E220" s="1358"/>
      <c r="F220" s="1358"/>
      <c r="G220" s="1358"/>
      <c r="H220" s="1358"/>
      <c r="I220" s="1358"/>
      <c r="J220" s="1358"/>
      <c r="K220" s="1358"/>
      <c r="L220" s="974"/>
      <c r="M220" s="851" t="s">
        <v>50</v>
      </c>
      <c r="N220" s="1544" t="s">
        <v>411</v>
      </c>
      <c r="O220" s="1395"/>
      <c r="P220" s="1395"/>
      <c r="Q220" s="1395"/>
      <c r="R220" s="1395"/>
      <c r="S220" s="1395"/>
      <c r="T220" s="1395"/>
      <c r="U220" s="1395"/>
      <c r="V220" s="1395"/>
      <c r="W220" s="1395"/>
      <c r="X220" s="1395"/>
      <c r="Y220" s="1395"/>
      <c r="Z220" s="1395"/>
      <c r="AA220" s="1395"/>
      <c r="AB220" s="1469"/>
      <c r="AC220" s="851"/>
      <c r="AD220" s="851" t="s">
        <v>1261</v>
      </c>
      <c r="AE220" s="851"/>
      <c r="AF220" s="800" t="s">
        <v>117</v>
      </c>
      <c r="AG220" s="801"/>
      <c r="AH220" s="802" t="str">
        <f t="shared" si="0"/>
        <v xml:space="preserve"> </v>
      </c>
      <c r="AI220" s="803"/>
      <c r="AJ220" s="803"/>
      <c r="AK220" s="803"/>
      <c r="AL220" s="803"/>
      <c r="AM220" s="803"/>
      <c r="AN220" s="804">
        <f t="shared" si="1"/>
        <v>0</v>
      </c>
      <c r="AO220" s="804">
        <f t="shared" si="2"/>
        <v>1</v>
      </c>
      <c r="AP220" s="804">
        <f t="shared" si="5"/>
        <v>0</v>
      </c>
      <c r="AQ220" s="966"/>
      <c r="AR220" s="967"/>
      <c r="AS220" s="807"/>
      <c r="AT220" s="807"/>
      <c r="AU220" s="975"/>
      <c r="AV220" s="803"/>
      <c r="AW220" s="803"/>
      <c r="AX220" s="803"/>
      <c r="AY220" s="83"/>
      <c r="AZ220" s="83"/>
      <c r="BA220" s="83"/>
      <c r="BB220" s="83"/>
      <c r="BC220" s="83"/>
      <c r="BD220" s="83"/>
    </row>
    <row r="221" spans="1:56" ht="25.5" customHeight="1">
      <c r="A221" s="83"/>
      <c r="B221" s="828"/>
      <c r="C221" s="892"/>
      <c r="D221" s="1425"/>
      <c r="E221" s="1289"/>
      <c r="F221" s="1289"/>
      <c r="G221" s="1289"/>
      <c r="H221" s="1289"/>
      <c r="I221" s="1289"/>
      <c r="J221" s="1289"/>
      <c r="K221" s="1289"/>
      <c r="L221" s="969"/>
      <c r="M221" s="922" t="s">
        <v>52</v>
      </c>
      <c r="N221" s="1542" t="s">
        <v>1502</v>
      </c>
      <c r="O221" s="1287"/>
      <c r="P221" s="1287"/>
      <c r="Q221" s="1287"/>
      <c r="R221" s="1287"/>
      <c r="S221" s="1287"/>
      <c r="T221" s="1287"/>
      <c r="U221" s="1287"/>
      <c r="V221" s="1287"/>
      <c r="W221" s="1287"/>
      <c r="X221" s="1287"/>
      <c r="Y221" s="1287"/>
      <c r="Z221" s="1287"/>
      <c r="AA221" s="1287"/>
      <c r="AB221" s="1293"/>
      <c r="AC221" s="811"/>
      <c r="AD221" s="811" t="s">
        <v>1261</v>
      </c>
      <c r="AE221" s="811"/>
      <c r="AF221" s="800" t="s">
        <v>117</v>
      </c>
      <c r="AG221" s="801"/>
      <c r="AH221" s="802" t="str">
        <f t="shared" si="0"/>
        <v xml:space="preserve"> </v>
      </c>
      <c r="AI221" s="803"/>
      <c r="AJ221" s="803"/>
      <c r="AK221" s="803"/>
      <c r="AL221" s="803"/>
      <c r="AM221" s="803"/>
      <c r="AN221" s="804">
        <f t="shared" si="1"/>
        <v>0</v>
      </c>
      <c r="AO221" s="804">
        <f t="shared" si="2"/>
        <v>1</v>
      </c>
      <c r="AP221" s="804">
        <f t="shared" si="5"/>
        <v>0</v>
      </c>
      <c r="AQ221" s="956"/>
      <c r="AR221" s="957"/>
      <c r="AS221" s="815"/>
      <c r="AT221" s="815"/>
      <c r="AU221" s="976"/>
      <c r="AV221" s="803"/>
      <c r="AW221" s="803"/>
      <c r="AX221" s="803"/>
      <c r="AY221" s="83"/>
      <c r="AZ221" s="83"/>
      <c r="BA221" s="83"/>
      <c r="BB221" s="83"/>
      <c r="BC221" s="83"/>
      <c r="BD221" s="83"/>
    </row>
    <row r="222" spans="1:56" ht="18" customHeight="1">
      <c r="A222" s="83"/>
      <c r="B222" s="828"/>
      <c r="C222" s="892"/>
      <c r="D222" s="1425"/>
      <c r="E222" s="1289"/>
      <c r="F222" s="1289"/>
      <c r="G222" s="1289"/>
      <c r="H222" s="1289"/>
      <c r="I222" s="1289"/>
      <c r="J222" s="1289"/>
      <c r="K222" s="1289"/>
      <c r="L222" s="969"/>
      <c r="M222" s="922"/>
      <c r="N222" s="1542"/>
      <c r="O222" s="1287"/>
      <c r="P222" s="1287"/>
      <c r="Q222" s="1287"/>
      <c r="R222" s="1287"/>
      <c r="S222" s="1287"/>
      <c r="T222" s="1287"/>
      <c r="U222" s="1287"/>
      <c r="V222" s="1287"/>
      <c r="W222" s="1287"/>
      <c r="X222" s="1287"/>
      <c r="Y222" s="1287"/>
      <c r="Z222" s="1287"/>
      <c r="AA222" s="1287"/>
      <c r="AB222" s="1293"/>
      <c r="AC222" s="811"/>
      <c r="AD222" s="811"/>
      <c r="AE222" s="811"/>
      <c r="AF222" s="800" t="s">
        <v>117</v>
      </c>
      <c r="AG222" s="801"/>
      <c r="AH222" s="802" t="str">
        <f t="shared" si="0"/>
        <v xml:space="preserve"> </v>
      </c>
      <c r="AI222" s="803"/>
      <c r="AJ222" s="803"/>
      <c r="AK222" s="803"/>
      <c r="AL222" s="803"/>
      <c r="AM222" s="803"/>
      <c r="AN222" s="804">
        <f t="shared" si="1"/>
        <v>0</v>
      </c>
      <c r="AO222" s="804">
        <f t="shared" si="2"/>
        <v>0</v>
      </c>
      <c r="AP222" s="804">
        <f t="shared" si="5"/>
        <v>0</v>
      </c>
      <c r="AQ222" s="956"/>
      <c r="AR222" s="957"/>
      <c r="AS222" s="815"/>
      <c r="AT222" s="815"/>
      <c r="AU222" s="976"/>
      <c r="AV222" s="803"/>
      <c r="AW222" s="803"/>
      <c r="AX222" s="803"/>
      <c r="AY222" s="83"/>
      <c r="AZ222" s="83"/>
      <c r="BA222" s="83"/>
      <c r="BB222" s="83"/>
      <c r="BC222" s="83"/>
      <c r="BD222" s="83"/>
    </row>
    <row r="223" spans="1:56" ht="18" customHeight="1">
      <c r="A223" s="83"/>
      <c r="B223" s="828"/>
      <c r="C223" s="892"/>
      <c r="D223" s="1425"/>
      <c r="E223" s="1289"/>
      <c r="F223" s="1289"/>
      <c r="G223" s="1289"/>
      <c r="H223" s="1289"/>
      <c r="I223" s="1289"/>
      <c r="J223" s="1289"/>
      <c r="K223" s="1289"/>
      <c r="L223" s="969"/>
      <c r="M223" s="922"/>
      <c r="N223" s="1542"/>
      <c r="O223" s="1287"/>
      <c r="P223" s="1287"/>
      <c r="Q223" s="1287"/>
      <c r="R223" s="1287"/>
      <c r="S223" s="1287"/>
      <c r="T223" s="1287"/>
      <c r="U223" s="1287"/>
      <c r="V223" s="1287"/>
      <c r="W223" s="1287"/>
      <c r="X223" s="1287"/>
      <c r="Y223" s="1287"/>
      <c r="Z223" s="1287"/>
      <c r="AA223" s="1287"/>
      <c r="AB223" s="1293"/>
      <c r="AC223" s="811"/>
      <c r="AD223" s="811"/>
      <c r="AE223" s="811"/>
      <c r="AF223" s="800" t="s">
        <v>117</v>
      </c>
      <c r="AG223" s="801"/>
      <c r="AH223" s="802" t="str">
        <f t="shared" si="0"/>
        <v xml:space="preserve"> </v>
      </c>
      <c r="AI223" s="803"/>
      <c r="AJ223" s="803"/>
      <c r="AK223" s="803"/>
      <c r="AL223" s="803"/>
      <c r="AM223" s="803"/>
      <c r="AN223" s="804">
        <f t="shared" si="1"/>
        <v>0</v>
      </c>
      <c r="AO223" s="804">
        <f t="shared" si="2"/>
        <v>0</v>
      </c>
      <c r="AP223" s="804">
        <f t="shared" si="5"/>
        <v>0</v>
      </c>
      <c r="AQ223" s="956"/>
      <c r="AR223" s="957"/>
      <c r="AS223" s="815"/>
      <c r="AT223" s="815"/>
      <c r="AU223" s="976"/>
      <c r="AV223" s="803"/>
      <c r="AW223" s="803"/>
      <c r="AX223" s="803"/>
      <c r="AY223" s="83"/>
      <c r="AZ223" s="83"/>
      <c r="BA223" s="83"/>
      <c r="BB223" s="83"/>
      <c r="BC223" s="83"/>
      <c r="BD223" s="83"/>
    </row>
    <row r="224" spans="1:56" ht="18" customHeight="1">
      <c r="A224" s="83"/>
      <c r="B224" s="828"/>
      <c r="C224" s="892"/>
      <c r="D224" s="1425"/>
      <c r="E224" s="1289"/>
      <c r="F224" s="1289"/>
      <c r="G224" s="1289"/>
      <c r="H224" s="1289"/>
      <c r="I224" s="1289"/>
      <c r="J224" s="1289"/>
      <c r="K224" s="1289"/>
      <c r="L224" s="969"/>
      <c r="M224" s="922"/>
      <c r="N224" s="1542"/>
      <c r="O224" s="1287"/>
      <c r="P224" s="1287"/>
      <c r="Q224" s="1287"/>
      <c r="R224" s="1287"/>
      <c r="S224" s="1287"/>
      <c r="T224" s="1287"/>
      <c r="U224" s="1287"/>
      <c r="V224" s="1287"/>
      <c r="W224" s="1287"/>
      <c r="X224" s="1287"/>
      <c r="Y224" s="1287"/>
      <c r="Z224" s="1287"/>
      <c r="AA224" s="1287"/>
      <c r="AB224" s="1293"/>
      <c r="AC224" s="811"/>
      <c r="AD224" s="811"/>
      <c r="AE224" s="811"/>
      <c r="AF224" s="800" t="s">
        <v>117</v>
      </c>
      <c r="AG224" s="801"/>
      <c r="AH224" s="802" t="str">
        <f t="shared" si="0"/>
        <v xml:space="preserve"> </v>
      </c>
      <c r="AI224" s="803"/>
      <c r="AJ224" s="803"/>
      <c r="AK224" s="803"/>
      <c r="AL224" s="803"/>
      <c r="AM224" s="803"/>
      <c r="AN224" s="804">
        <f t="shared" si="1"/>
        <v>0</v>
      </c>
      <c r="AO224" s="804">
        <f t="shared" si="2"/>
        <v>0</v>
      </c>
      <c r="AP224" s="804">
        <f t="shared" si="5"/>
        <v>0</v>
      </c>
      <c r="AQ224" s="956"/>
      <c r="AR224" s="957"/>
      <c r="AS224" s="815"/>
      <c r="AT224" s="815"/>
      <c r="AU224" s="976"/>
      <c r="AV224" s="803"/>
      <c r="AW224" s="803"/>
      <c r="AX224" s="803"/>
      <c r="AY224" s="83"/>
      <c r="AZ224" s="83"/>
      <c r="BA224" s="83"/>
      <c r="BB224" s="83"/>
      <c r="BC224" s="83"/>
      <c r="BD224" s="83"/>
    </row>
    <row r="225" spans="1:56" ht="18" hidden="1" customHeight="1">
      <c r="A225" s="83"/>
      <c r="B225" s="828"/>
      <c r="C225" s="892"/>
      <c r="D225" s="1425"/>
      <c r="E225" s="1289"/>
      <c r="F225" s="1289"/>
      <c r="G225" s="1289"/>
      <c r="H225" s="1289"/>
      <c r="I225" s="1289"/>
      <c r="J225" s="1289"/>
      <c r="K225" s="1289"/>
      <c r="L225" s="969"/>
      <c r="M225" s="921"/>
      <c r="N225" s="1548"/>
      <c r="O225" s="1309"/>
      <c r="P225" s="1309"/>
      <c r="Q225" s="1309"/>
      <c r="R225" s="1309"/>
      <c r="S225" s="1309"/>
      <c r="T225" s="1309"/>
      <c r="U225" s="1309"/>
      <c r="V225" s="1309"/>
      <c r="W225" s="1309"/>
      <c r="X225" s="1309"/>
      <c r="Y225" s="1309"/>
      <c r="Z225" s="1309"/>
      <c r="AA225" s="1309"/>
      <c r="AB225" s="1310"/>
      <c r="AC225" s="922"/>
      <c r="AD225" s="922"/>
      <c r="AE225" s="922"/>
      <c r="AF225" s="800" t="s">
        <v>117</v>
      </c>
      <c r="AG225" s="801"/>
      <c r="AH225" s="802" t="str">
        <f t="shared" si="0"/>
        <v xml:space="preserve"> </v>
      </c>
      <c r="AI225" s="803"/>
      <c r="AJ225" s="803"/>
      <c r="AK225" s="803"/>
      <c r="AL225" s="803"/>
      <c r="AM225" s="803"/>
      <c r="AN225" s="804">
        <f t="shared" si="1"/>
        <v>0</v>
      </c>
      <c r="AO225" s="804">
        <f t="shared" si="2"/>
        <v>0</v>
      </c>
      <c r="AP225" s="804">
        <f t="shared" si="5"/>
        <v>0</v>
      </c>
      <c r="AQ225" s="962"/>
      <c r="AR225" s="963">
        <f>COUNTA(N220:AB225)</f>
        <v>2</v>
      </c>
      <c r="AS225" s="864">
        <f>SUM(AP220:AP225)</f>
        <v>0</v>
      </c>
      <c r="AT225" s="865">
        <f>AS225/(AR225*4)*(100)</f>
        <v>0</v>
      </c>
      <c r="AU225" s="816">
        <f>IF(AT225&gt;=75,2,IF(AT225&gt;40,1,0))</f>
        <v>0</v>
      </c>
      <c r="AV225" s="803"/>
      <c r="AW225" s="803"/>
      <c r="AX225" s="803"/>
      <c r="AY225" s="83"/>
      <c r="AZ225" s="83"/>
      <c r="BA225" s="83"/>
      <c r="BB225" s="83"/>
      <c r="BC225" s="83"/>
      <c r="BD225" s="83"/>
    </row>
    <row r="226" spans="1:56" ht="21.75" customHeight="1">
      <c r="A226" s="83"/>
      <c r="B226" s="992" t="s">
        <v>632</v>
      </c>
      <c r="C226" s="1546" t="s">
        <v>789</v>
      </c>
      <c r="D226" s="1347"/>
      <c r="E226" s="1347"/>
      <c r="F226" s="1347"/>
      <c r="G226" s="1347"/>
      <c r="H226" s="1347"/>
      <c r="I226" s="1347"/>
      <c r="J226" s="1347"/>
      <c r="K226" s="1347"/>
      <c r="L226" s="1347"/>
      <c r="M226" s="1347"/>
      <c r="N226" s="1347"/>
      <c r="O226" s="1347"/>
      <c r="P226" s="1347"/>
      <c r="Q226" s="1347"/>
      <c r="R226" s="1347"/>
      <c r="S226" s="1347"/>
      <c r="T226" s="1347"/>
      <c r="U226" s="1347"/>
      <c r="V226" s="1347"/>
      <c r="W226" s="1347"/>
      <c r="X226" s="1347"/>
      <c r="Y226" s="1347"/>
      <c r="Z226" s="1347"/>
      <c r="AA226" s="1347"/>
      <c r="AB226" s="1347"/>
      <c r="AC226" s="994"/>
      <c r="AD226" s="994"/>
      <c r="AE226" s="994"/>
      <c r="AF226" s="800" t="s">
        <v>117</v>
      </c>
      <c r="AG226" s="801"/>
      <c r="AH226" s="802" t="str">
        <f t="shared" si="0"/>
        <v xml:space="preserve"> </v>
      </c>
      <c r="AI226" s="803"/>
      <c r="AJ226" s="803"/>
      <c r="AK226" s="803"/>
      <c r="AL226" s="803"/>
      <c r="AM226" s="803"/>
      <c r="AN226" s="804">
        <f t="shared" si="1"/>
        <v>0</v>
      </c>
      <c r="AO226" s="804">
        <f t="shared" si="2"/>
        <v>0</v>
      </c>
      <c r="AP226" s="804">
        <f t="shared" si="5"/>
        <v>0</v>
      </c>
      <c r="AQ226" s="1004"/>
      <c r="AR226" s="1005"/>
      <c r="AS226" s="1006"/>
      <c r="AT226" s="1006"/>
      <c r="AU226" s="1006"/>
      <c r="AV226" s="803"/>
      <c r="AW226" s="803"/>
      <c r="AX226" s="803"/>
      <c r="AY226" s="83"/>
      <c r="AZ226" s="83"/>
      <c r="BA226" s="83"/>
      <c r="BB226" s="83"/>
      <c r="BC226" s="83"/>
      <c r="BD226" s="83"/>
    </row>
    <row r="227" spans="1:56" ht="18" customHeight="1">
      <c r="A227" s="83"/>
      <c r="B227" s="828"/>
      <c r="C227" s="889" t="s">
        <v>50</v>
      </c>
      <c r="D227" s="1565" t="s">
        <v>1503</v>
      </c>
      <c r="E227" s="1358"/>
      <c r="F227" s="1358"/>
      <c r="G227" s="1358"/>
      <c r="H227" s="1358"/>
      <c r="I227" s="1358"/>
      <c r="J227" s="1358"/>
      <c r="K227" s="1358"/>
      <c r="L227" s="974"/>
      <c r="M227" s="851" t="s">
        <v>52</v>
      </c>
      <c r="N227" s="1544" t="s">
        <v>412</v>
      </c>
      <c r="O227" s="1395"/>
      <c r="P227" s="1395"/>
      <c r="Q227" s="1395"/>
      <c r="R227" s="1395"/>
      <c r="S227" s="1395"/>
      <c r="T227" s="1395"/>
      <c r="U227" s="1395"/>
      <c r="V227" s="1395"/>
      <c r="W227" s="1395"/>
      <c r="X227" s="1395"/>
      <c r="Y227" s="1395"/>
      <c r="Z227" s="1395"/>
      <c r="AA227" s="1395"/>
      <c r="AB227" s="1469"/>
      <c r="AC227" s="851"/>
      <c r="AD227" s="851"/>
      <c r="AE227" s="851"/>
      <c r="AF227" s="800" t="s">
        <v>117</v>
      </c>
      <c r="AG227" s="801"/>
      <c r="AH227" s="802" t="str">
        <f t="shared" si="0"/>
        <v xml:space="preserve"> </v>
      </c>
      <c r="AI227" s="803"/>
      <c r="AJ227" s="803"/>
      <c r="AK227" s="803"/>
      <c r="AL227" s="803"/>
      <c r="AM227" s="803"/>
      <c r="AN227" s="804">
        <f t="shared" si="1"/>
        <v>0</v>
      </c>
      <c r="AO227" s="804">
        <f t="shared" si="2"/>
        <v>1</v>
      </c>
      <c r="AP227" s="804">
        <f t="shared" si="5"/>
        <v>0</v>
      </c>
      <c r="AQ227" s="966"/>
      <c r="AR227" s="967"/>
      <c r="AS227" s="807"/>
      <c r="AT227" s="807"/>
      <c r="AU227" s="975"/>
      <c r="AV227" s="803"/>
      <c r="AW227" s="803"/>
      <c r="AX227" s="803"/>
      <c r="AY227" s="83"/>
      <c r="AZ227" s="83"/>
      <c r="BA227" s="83"/>
      <c r="BB227" s="83"/>
      <c r="BC227" s="83"/>
      <c r="BD227" s="83"/>
    </row>
    <row r="228" spans="1:56" ht="18" customHeight="1">
      <c r="A228" s="83"/>
      <c r="B228" s="828"/>
      <c r="C228" s="892"/>
      <c r="D228" s="1425"/>
      <c r="E228" s="1289"/>
      <c r="F228" s="1289"/>
      <c r="G228" s="1289"/>
      <c r="H228" s="1289"/>
      <c r="I228" s="1289"/>
      <c r="J228" s="1289"/>
      <c r="K228" s="1289"/>
      <c r="L228" s="969"/>
      <c r="M228" s="811" t="s">
        <v>514</v>
      </c>
      <c r="N228" s="1542" t="s">
        <v>413</v>
      </c>
      <c r="O228" s="1287"/>
      <c r="P228" s="1287"/>
      <c r="Q228" s="1287"/>
      <c r="R228" s="1287"/>
      <c r="S228" s="1287"/>
      <c r="T228" s="1287"/>
      <c r="U228" s="1287"/>
      <c r="V228" s="1287"/>
      <c r="W228" s="1287"/>
      <c r="X228" s="1287"/>
      <c r="Y228" s="1287"/>
      <c r="Z228" s="1287"/>
      <c r="AA228" s="1287"/>
      <c r="AB228" s="1293"/>
      <c r="AC228" s="811"/>
      <c r="AD228" s="811"/>
      <c r="AE228" s="811"/>
      <c r="AF228" s="800" t="s">
        <v>117</v>
      </c>
      <c r="AG228" s="801"/>
      <c r="AH228" s="802" t="str">
        <f t="shared" si="0"/>
        <v xml:space="preserve"> </v>
      </c>
      <c r="AI228" s="803"/>
      <c r="AJ228" s="803"/>
      <c r="AK228" s="803"/>
      <c r="AL228" s="803"/>
      <c r="AM228" s="803"/>
      <c r="AN228" s="804">
        <f t="shared" si="1"/>
        <v>0</v>
      </c>
      <c r="AO228" s="804">
        <f t="shared" si="2"/>
        <v>1</v>
      </c>
      <c r="AP228" s="804">
        <f t="shared" si="5"/>
        <v>0</v>
      </c>
      <c r="AQ228" s="956"/>
      <c r="AR228" s="957"/>
      <c r="AS228" s="815"/>
      <c r="AT228" s="815"/>
      <c r="AU228" s="976"/>
      <c r="AV228" s="803"/>
      <c r="AW228" s="803"/>
      <c r="AX228" s="803"/>
      <c r="AY228" s="83"/>
      <c r="AZ228" s="83"/>
      <c r="BA228" s="83"/>
      <c r="BB228" s="83"/>
      <c r="BC228" s="83"/>
      <c r="BD228" s="83"/>
    </row>
    <row r="229" spans="1:56" ht="18" customHeight="1">
      <c r="A229" s="83"/>
      <c r="B229" s="828"/>
      <c r="C229" s="892"/>
      <c r="D229" s="1425"/>
      <c r="E229" s="1289"/>
      <c r="F229" s="1289"/>
      <c r="G229" s="1289"/>
      <c r="H229" s="1289"/>
      <c r="I229" s="1289"/>
      <c r="J229" s="1289"/>
      <c r="K229" s="1289"/>
      <c r="L229" s="969"/>
      <c r="M229" s="811" t="s">
        <v>629</v>
      </c>
      <c r="N229" s="1542" t="s">
        <v>414</v>
      </c>
      <c r="O229" s="1287"/>
      <c r="P229" s="1287"/>
      <c r="Q229" s="1287"/>
      <c r="R229" s="1287"/>
      <c r="S229" s="1287"/>
      <c r="T229" s="1287"/>
      <c r="U229" s="1287"/>
      <c r="V229" s="1287"/>
      <c r="W229" s="1287"/>
      <c r="X229" s="1287"/>
      <c r="Y229" s="1287"/>
      <c r="Z229" s="1287"/>
      <c r="AA229" s="1287"/>
      <c r="AB229" s="1293"/>
      <c r="AC229" s="811"/>
      <c r="AD229" s="811"/>
      <c r="AE229" s="811"/>
      <c r="AF229" s="800" t="s">
        <v>117</v>
      </c>
      <c r="AG229" s="801"/>
      <c r="AH229" s="802" t="str">
        <f t="shared" si="0"/>
        <v xml:space="preserve"> </v>
      </c>
      <c r="AI229" s="803"/>
      <c r="AJ229" s="803"/>
      <c r="AK229" s="803"/>
      <c r="AL229" s="803"/>
      <c r="AM229" s="803"/>
      <c r="AN229" s="804">
        <f t="shared" si="1"/>
        <v>0</v>
      </c>
      <c r="AO229" s="804">
        <f t="shared" si="2"/>
        <v>1</v>
      </c>
      <c r="AP229" s="804">
        <f t="shared" si="5"/>
        <v>0</v>
      </c>
      <c r="AQ229" s="956"/>
      <c r="AR229" s="957"/>
      <c r="AS229" s="815"/>
      <c r="AT229" s="815"/>
      <c r="AU229" s="976"/>
      <c r="AV229" s="803"/>
      <c r="AW229" s="803"/>
      <c r="AX229" s="803"/>
      <c r="AY229" s="83"/>
      <c r="AZ229" s="83"/>
      <c r="BA229" s="83"/>
      <c r="BB229" s="83"/>
      <c r="BC229" s="83"/>
      <c r="BD229" s="83"/>
    </row>
    <row r="230" spans="1:56" ht="18" customHeight="1">
      <c r="A230" s="83"/>
      <c r="B230" s="828"/>
      <c r="C230" s="892"/>
      <c r="D230" s="1425"/>
      <c r="E230" s="1289"/>
      <c r="F230" s="1289"/>
      <c r="G230" s="1289"/>
      <c r="H230" s="1289"/>
      <c r="I230" s="1289"/>
      <c r="J230" s="1289"/>
      <c r="K230" s="1289"/>
      <c r="L230" s="969"/>
      <c r="M230" s="811" t="s">
        <v>288</v>
      </c>
      <c r="N230" s="1542" t="s">
        <v>415</v>
      </c>
      <c r="O230" s="1287"/>
      <c r="P230" s="1287"/>
      <c r="Q230" s="1287"/>
      <c r="R230" s="1287"/>
      <c r="S230" s="1287"/>
      <c r="T230" s="1287"/>
      <c r="U230" s="1287"/>
      <c r="V230" s="1287"/>
      <c r="W230" s="1287"/>
      <c r="X230" s="1287"/>
      <c r="Y230" s="1287"/>
      <c r="Z230" s="1287"/>
      <c r="AA230" s="1287"/>
      <c r="AB230" s="1293"/>
      <c r="AC230" s="811"/>
      <c r="AD230" s="811"/>
      <c r="AE230" s="811"/>
      <c r="AF230" s="800" t="s">
        <v>117</v>
      </c>
      <c r="AG230" s="801"/>
      <c r="AH230" s="802" t="str">
        <f t="shared" si="0"/>
        <v xml:space="preserve"> </v>
      </c>
      <c r="AI230" s="803"/>
      <c r="AJ230" s="803"/>
      <c r="AK230" s="803"/>
      <c r="AL230" s="803"/>
      <c r="AM230" s="803"/>
      <c r="AN230" s="804">
        <f t="shared" si="1"/>
        <v>0</v>
      </c>
      <c r="AO230" s="804">
        <f t="shared" si="2"/>
        <v>1</v>
      </c>
      <c r="AP230" s="804">
        <f t="shared" si="5"/>
        <v>0</v>
      </c>
      <c r="AQ230" s="956"/>
      <c r="AR230" s="957"/>
      <c r="AS230" s="815"/>
      <c r="AT230" s="815"/>
      <c r="AU230" s="976"/>
      <c r="AV230" s="803"/>
      <c r="AW230" s="803"/>
      <c r="AX230" s="803"/>
      <c r="AY230" s="83"/>
      <c r="AZ230" s="83"/>
      <c r="BA230" s="83"/>
      <c r="BB230" s="83"/>
      <c r="BC230" s="83"/>
      <c r="BD230" s="83"/>
    </row>
    <row r="231" spans="1:56" ht="18" customHeight="1">
      <c r="A231" s="83"/>
      <c r="B231" s="828"/>
      <c r="C231" s="892"/>
      <c r="D231" s="1425"/>
      <c r="E231" s="1289"/>
      <c r="F231" s="1289"/>
      <c r="G231" s="1289"/>
      <c r="H231" s="1289"/>
      <c r="I231" s="1289"/>
      <c r="J231" s="1289"/>
      <c r="K231" s="1289"/>
      <c r="L231" s="969"/>
      <c r="M231" s="811"/>
      <c r="N231" s="1548"/>
      <c r="O231" s="1309"/>
      <c r="P231" s="1309"/>
      <c r="Q231" s="1309"/>
      <c r="R231" s="1309"/>
      <c r="S231" s="1309"/>
      <c r="T231" s="1309"/>
      <c r="U231" s="1309"/>
      <c r="V231" s="1309"/>
      <c r="W231" s="1309"/>
      <c r="X231" s="1309"/>
      <c r="Y231" s="1309"/>
      <c r="Z231" s="1309"/>
      <c r="AA231" s="1309"/>
      <c r="AB231" s="1310"/>
      <c r="AC231" s="811"/>
      <c r="AD231" s="811"/>
      <c r="AE231" s="811"/>
      <c r="AF231" s="800" t="s">
        <v>117</v>
      </c>
      <c r="AG231" s="801"/>
      <c r="AH231" s="802" t="str">
        <f t="shared" si="0"/>
        <v xml:space="preserve"> </v>
      </c>
      <c r="AI231" s="803"/>
      <c r="AJ231" s="803"/>
      <c r="AK231" s="803"/>
      <c r="AL231" s="803"/>
      <c r="AM231" s="803"/>
      <c r="AN231" s="804">
        <f t="shared" si="1"/>
        <v>0</v>
      </c>
      <c r="AO231" s="804">
        <f t="shared" si="2"/>
        <v>0</v>
      </c>
      <c r="AP231" s="804">
        <f t="shared" si="5"/>
        <v>0</v>
      </c>
      <c r="AQ231" s="956"/>
      <c r="AR231" s="957"/>
      <c r="AS231" s="815"/>
      <c r="AT231" s="815"/>
      <c r="AU231" s="976"/>
      <c r="AV231" s="803"/>
      <c r="AW231" s="803"/>
      <c r="AX231" s="803"/>
      <c r="AY231" s="83"/>
      <c r="AZ231" s="83"/>
      <c r="BA231" s="83"/>
      <c r="BB231" s="83"/>
      <c r="BC231" s="83"/>
      <c r="BD231" s="83"/>
    </row>
    <row r="232" spans="1:56" ht="18" hidden="1" customHeight="1">
      <c r="A232" s="83"/>
      <c r="B232" s="828"/>
      <c r="C232" s="924"/>
      <c r="D232" s="1436"/>
      <c r="E232" s="1393"/>
      <c r="F232" s="1393"/>
      <c r="G232" s="1393"/>
      <c r="H232" s="1393"/>
      <c r="I232" s="1393"/>
      <c r="J232" s="1393"/>
      <c r="K232" s="1393"/>
      <c r="L232" s="971"/>
      <c r="M232" s="842"/>
      <c r="N232" s="1543"/>
      <c r="O232" s="1383"/>
      <c r="P232" s="1383"/>
      <c r="Q232" s="1383"/>
      <c r="R232" s="1383"/>
      <c r="S232" s="1383"/>
      <c r="T232" s="1383"/>
      <c r="U232" s="1383"/>
      <c r="V232" s="1383"/>
      <c r="W232" s="1383"/>
      <c r="X232" s="1383"/>
      <c r="Y232" s="1383"/>
      <c r="Z232" s="1383"/>
      <c r="AA232" s="1383"/>
      <c r="AB232" s="1384"/>
      <c r="AC232" s="833"/>
      <c r="AD232" s="833"/>
      <c r="AE232" s="833"/>
      <c r="AF232" s="800" t="s">
        <v>117</v>
      </c>
      <c r="AG232" s="801"/>
      <c r="AH232" s="802" t="str">
        <f t="shared" si="0"/>
        <v xml:space="preserve"> </v>
      </c>
      <c r="AI232" s="803"/>
      <c r="AJ232" s="803"/>
      <c r="AK232" s="803"/>
      <c r="AL232" s="803"/>
      <c r="AM232" s="803"/>
      <c r="AN232" s="804">
        <f t="shared" si="1"/>
        <v>0</v>
      </c>
      <c r="AO232" s="804">
        <f t="shared" si="2"/>
        <v>0</v>
      </c>
      <c r="AP232" s="804">
        <f t="shared" si="5"/>
        <v>0</v>
      </c>
      <c r="AQ232" s="962"/>
      <c r="AR232" s="963">
        <f>COUNTA(N227:AB232)</f>
        <v>4</v>
      </c>
      <c r="AS232" s="864">
        <f>SUM(AP227:AP232)</f>
        <v>0</v>
      </c>
      <c r="AT232" s="865">
        <f>AS232/(AR232*4)*(100)</f>
        <v>0</v>
      </c>
      <c r="AU232" s="816">
        <f>IF(AT232&gt;=75,2,IF(AT232&gt;40,1,0))</f>
        <v>0</v>
      </c>
      <c r="AV232" s="803"/>
      <c r="AW232" s="803"/>
      <c r="AX232" s="803"/>
      <c r="AY232" s="83"/>
      <c r="AZ232" s="83"/>
      <c r="BA232" s="83"/>
      <c r="BB232" s="83"/>
      <c r="BC232" s="83"/>
      <c r="BD232" s="83"/>
    </row>
    <row r="233" spans="1:56" ht="18" customHeight="1">
      <c r="A233" s="83"/>
      <c r="B233" s="828"/>
      <c r="C233" s="889" t="s">
        <v>52</v>
      </c>
      <c r="D233" s="1557" t="s">
        <v>797</v>
      </c>
      <c r="E233" s="1358"/>
      <c r="F233" s="1358"/>
      <c r="G233" s="1358"/>
      <c r="H233" s="1358"/>
      <c r="I233" s="1358"/>
      <c r="J233" s="1358"/>
      <c r="K233" s="1358"/>
      <c r="L233" s="974"/>
      <c r="M233" s="851" t="s">
        <v>50</v>
      </c>
      <c r="N233" s="1544" t="s">
        <v>416</v>
      </c>
      <c r="O233" s="1395"/>
      <c r="P233" s="1395"/>
      <c r="Q233" s="1395"/>
      <c r="R233" s="1395"/>
      <c r="S233" s="1395"/>
      <c r="T233" s="1395"/>
      <c r="U233" s="1395"/>
      <c r="V233" s="1395"/>
      <c r="W233" s="1395"/>
      <c r="X233" s="1395"/>
      <c r="Y233" s="1395"/>
      <c r="Z233" s="1395"/>
      <c r="AA233" s="1395"/>
      <c r="AB233" s="1469"/>
      <c r="AC233" s="851"/>
      <c r="AD233" s="851" t="s">
        <v>1261</v>
      </c>
      <c r="AE233" s="851"/>
      <c r="AF233" s="800" t="s">
        <v>117</v>
      </c>
      <c r="AG233" s="801"/>
      <c r="AH233" s="802" t="str">
        <f t="shared" si="0"/>
        <v xml:space="preserve"> </v>
      </c>
      <c r="AI233" s="803"/>
      <c r="AJ233" s="803"/>
      <c r="AK233" s="803"/>
      <c r="AL233" s="803"/>
      <c r="AM233" s="803"/>
      <c r="AN233" s="804">
        <f t="shared" si="1"/>
        <v>0</v>
      </c>
      <c r="AO233" s="804">
        <f t="shared" si="2"/>
        <v>1</v>
      </c>
      <c r="AP233" s="804">
        <f t="shared" si="5"/>
        <v>0</v>
      </c>
      <c r="AQ233" s="966"/>
      <c r="AR233" s="967"/>
      <c r="AS233" s="807"/>
      <c r="AT233" s="807"/>
      <c r="AU233" s="975"/>
      <c r="AV233" s="803"/>
      <c r="AW233" s="803"/>
      <c r="AX233" s="803"/>
      <c r="AY233" s="83"/>
      <c r="AZ233" s="83"/>
      <c r="BA233" s="83"/>
      <c r="BB233" s="83"/>
      <c r="BC233" s="83"/>
      <c r="BD233" s="83"/>
    </row>
    <row r="234" spans="1:56" ht="18" customHeight="1">
      <c r="A234" s="83"/>
      <c r="B234" s="828"/>
      <c r="C234" s="892"/>
      <c r="D234" s="1425"/>
      <c r="E234" s="1289"/>
      <c r="F234" s="1289"/>
      <c r="G234" s="1289"/>
      <c r="H234" s="1289"/>
      <c r="I234" s="1289"/>
      <c r="J234" s="1289"/>
      <c r="K234" s="1289"/>
      <c r="L234" s="969"/>
      <c r="M234" s="811" t="s">
        <v>52</v>
      </c>
      <c r="N234" s="1542" t="s">
        <v>417</v>
      </c>
      <c r="O234" s="1287"/>
      <c r="P234" s="1287"/>
      <c r="Q234" s="1287"/>
      <c r="R234" s="1287"/>
      <c r="S234" s="1287"/>
      <c r="T234" s="1287"/>
      <c r="U234" s="1287"/>
      <c r="V234" s="1287"/>
      <c r="W234" s="1287"/>
      <c r="X234" s="1287"/>
      <c r="Y234" s="1287"/>
      <c r="Z234" s="1287"/>
      <c r="AA234" s="1287"/>
      <c r="AB234" s="1293"/>
      <c r="AC234" s="811"/>
      <c r="AD234" s="811" t="s">
        <v>1261</v>
      </c>
      <c r="AE234" s="811"/>
      <c r="AF234" s="800" t="s">
        <v>117</v>
      </c>
      <c r="AG234" s="801"/>
      <c r="AH234" s="802" t="str">
        <f t="shared" si="0"/>
        <v xml:space="preserve"> </v>
      </c>
      <c r="AI234" s="803"/>
      <c r="AJ234" s="803"/>
      <c r="AK234" s="803"/>
      <c r="AL234" s="803"/>
      <c r="AM234" s="803"/>
      <c r="AN234" s="804">
        <f t="shared" si="1"/>
        <v>0</v>
      </c>
      <c r="AO234" s="804">
        <f t="shared" si="2"/>
        <v>1</v>
      </c>
      <c r="AP234" s="804">
        <f t="shared" si="5"/>
        <v>0</v>
      </c>
      <c r="AQ234" s="956"/>
      <c r="AR234" s="957"/>
      <c r="AS234" s="815"/>
      <c r="AT234" s="815"/>
      <c r="AU234" s="976"/>
      <c r="AV234" s="803"/>
      <c r="AW234" s="803"/>
      <c r="AX234" s="803"/>
      <c r="AY234" s="83"/>
      <c r="AZ234" s="83"/>
      <c r="BA234" s="83"/>
      <c r="BB234" s="83"/>
      <c r="BC234" s="83"/>
      <c r="BD234" s="83"/>
    </row>
    <row r="235" spans="1:56" ht="18" customHeight="1">
      <c r="A235" s="83"/>
      <c r="B235" s="828"/>
      <c r="C235" s="892"/>
      <c r="D235" s="1425"/>
      <c r="E235" s="1289"/>
      <c r="F235" s="1289"/>
      <c r="G235" s="1289"/>
      <c r="H235" s="1289"/>
      <c r="I235" s="1289"/>
      <c r="J235" s="1289"/>
      <c r="K235" s="1289"/>
      <c r="L235" s="969"/>
      <c r="M235" s="811" t="s">
        <v>514</v>
      </c>
      <c r="N235" s="1542" t="s">
        <v>1504</v>
      </c>
      <c r="O235" s="1287"/>
      <c r="P235" s="1287"/>
      <c r="Q235" s="1287"/>
      <c r="R235" s="1287"/>
      <c r="S235" s="1287"/>
      <c r="T235" s="1287"/>
      <c r="U235" s="1287"/>
      <c r="V235" s="1287"/>
      <c r="W235" s="1287"/>
      <c r="X235" s="1287"/>
      <c r="Y235" s="1287"/>
      <c r="Z235" s="1287"/>
      <c r="AA235" s="1287"/>
      <c r="AB235" s="1293"/>
      <c r="AC235" s="811"/>
      <c r="AD235" s="811" t="s">
        <v>1261</v>
      </c>
      <c r="AE235" s="811"/>
      <c r="AF235" s="800" t="s">
        <v>117</v>
      </c>
      <c r="AG235" s="801"/>
      <c r="AH235" s="802" t="str">
        <f t="shared" si="0"/>
        <v xml:space="preserve"> </v>
      </c>
      <c r="AI235" s="803"/>
      <c r="AJ235" s="803"/>
      <c r="AK235" s="803"/>
      <c r="AL235" s="803"/>
      <c r="AM235" s="803"/>
      <c r="AN235" s="804">
        <f t="shared" si="1"/>
        <v>0</v>
      </c>
      <c r="AO235" s="804">
        <f t="shared" si="2"/>
        <v>1</v>
      </c>
      <c r="AP235" s="804">
        <f t="shared" si="5"/>
        <v>0</v>
      </c>
      <c r="AQ235" s="956"/>
      <c r="AR235" s="957"/>
      <c r="AS235" s="815"/>
      <c r="AT235" s="815"/>
      <c r="AU235" s="976"/>
      <c r="AV235" s="803"/>
      <c r="AW235" s="803"/>
      <c r="AX235" s="803"/>
      <c r="AY235" s="83"/>
      <c r="AZ235" s="83"/>
      <c r="BA235" s="83"/>
      <c r="BB235" s="83"/>
      <c r="BC235" s="83"/>
      <c r="BD235" s="83"/>
    </row>
    <row r="236" spans="1:56" ht="18" customHeight="1">
      <c r="A236" s="83"/>
      <c r="B236" s="828"/>
      <c r="C236" s="892"/>
      <c r="D236" s="1425"/>
      <c r="E236" s="1289"/>
      <c r="F236" s="1289"/>
      <c r="G236" s="1289"/>
      <c r="H236" s="1289"/>
      <c r="I236" s="1289"/>
      <c r="J236" s="1289"/>
      <c r="K236" s="1289"/>
      <c r="L236" s="969"/>
      <c r="M236" s="811"/>
      <c r="N236" s="1548"/>
      <c r="O236" s="1309"/>
      <c r="P236" s="1309"/>
      <c r="Q236" s="1309"/>
      <c r="R236" s="1309"/>
      <c r="S236" s="1309"/>
      <c r="T236" s="1309"/>
      <c r="U236" s="1309"/>
      <c r="V236" s="1309"/>
      <c r="W236" s="1309"/>
      <c r="X236" s="1309"/>
      <c r="Y236" s="1309"/>
      <c r="Z236" s="1309"/>
      <c r="AA236" s="1309"/>
      <c r="AB236" s="1310"/>
      <c r="AC236" s="811"/>
      <c r="AD236" s="811"/>
      <c r="AE236" s="811"/>
      <c r="AF236" s="800" t="s">
        <v>117</v>
      </c>
      <c r="AG236" s="801"/>
      <c r="AH236" s="802" t="str">
        <f t="shared" si="0"/>
        <v xml:space="preserve"> </v>
      </c>
      <c r="AI236" s="803"/>
      <c r="AJ236" s="803"/>
      <c r="AK236" s="803"/>
      <c r="AL236" s="803"/>
      <c r="AM236" s="803"/>
      <c r="AN236" s="804">
        <f t="shared" si="1"/>
        <v>0</v>
      </c>
      <c r="AO236" s="804">
        <f t="shared" si="2"/>
        <v>0</v>
      </c>
      <c r="AP236" s="804">
        <f t="shared" si="5"/>
        <v>0</v>
      </c>
      <c r="AQ236" s="956"/>
      <c r="AR236" s="957"/>
      <c r="AS236" s="815"/>
      <c r="AT236" s="815"/>
      <c r="AU236" s="976"/>
      <c r="AV236" s="803"/>
      <c r="AW236" s="803"/>
      <c r="AX236" s="803"/>
      <c r="AY236" s="83"/>
      <c r="AZ236" s="83"/>
      <c r="BA236" s="83"/>
      <c r="BB236" s="83"/>
      <c r="BC236" s="83"/>
      <c r="BD236" s="83"/>
    </row>
    <row r="237" spans="1:56" ht="18" customHeight="1">
      <c r="A237" s="83"/>
      <c r="B237" s="828"/>
      <c r="C237" s="892"/>
      <c r="D237" s="1425"/>
      <c r="E237" s="1289"/>
      <c r="F237" s="1289"/>
      <c r="G237" s="1289"/>
      <c r="H237" s="1289"/>
      <c r="I237" s="1289"/>
      <c r="J237" s="1289"/>
      <c r="K237" s="1289"/>
      <c r="L237" s="969"/>
      <c r="M237" s="811"/>
      <c r="N237" s="1548"/>
      <c r="O237" s="1309"/>
      <c r="P237" s="1309"/>
      <c r="Q237" s="1309"/>
      <c r="R237" s="1309"/>
      <c r="S237" s="1309"/>
      <c r="T237" s="1309"/>
      <c r="U237" s="1309"/>
      <c r="V237" s="1309"/>
      <c r="W237" s="1309"/>
      <c r="X237" s="1309"/>
      <c r="Y237" s="1309"/>
      <c r="Z237" s="1309"/>
      <c r="AA237" s="1309"/>
      <c r="AB237" s="1310"/>
      <c r="AC237" s="811"/>
      <c r="AD237" s="811"/>
      <c r="AE237" s="811"/>
      <c r="AF237" s="800" t="s">
        <v>117</v>
      </c>
      <c r="AG237" s="801"/>
      <c r="AH237" s="802" t="str">
        <f t="shared" si="0"/>
        <v xml:space="preserve"> </v>
      </c>
      <c r="AI237" s="803"/>
      <c r="AJ237" s="803"/>
      <c r="AK237" s="803"/>
      <c r="AL237" s="803"/>
      <c r="AM237" s="803"/>
      <c r="AN237" s="804">
        <f t="shared" si="1"/>
        <v>0</v>
      </c>
      <c r="AO237" s="804">
        <f t="shared" si="2"/>
        <v>0</v>
      </c>
      <c r="AP237" s="804">
        <f t="shared" si="5"/>
        <v>0</v>
      </c>
      <c r="AQ237" s="956"/>
      <c r="AR237" s="957"/>
      <c r="AS237" s="815"/>
      <c r="AT237" s="815"/>
      <c r="AU237" s="976"/>
      <c r="AV237" s="803"/>
      <c r="AW237" s="803"/>
      <c r="AX237" s="803"/>
      <c r="AY237" s="83"/>
      <c r="AZ237" s="83"/>
      <c r="BA237" s="83"/>
      <c r="BB237" s="83"/>
      <c r="BC237" s="83"/>
      <c r="BD237" s="83"/>
    </row>
    <row r="238" spans="1:56" ht="18" hidden="1" customHeight="1">
      <c r="A238" s="83"/>
      <c r="B238" s="828"/>
      <c r="C238" s="924"/>
      <c r="D238" s="1436"/>
      <c r="E238" s="1393"/>
      <c r="F238" s="1393"/>
      <c r="G238" s="1393"/>
      <c r="H238" s="1393"/>
      <c r="I238" s="1393"/>
      <c r="J238" s="1393"/>
      <c r="K238" s="1393"/>
      <c r="L238" s="971"/>
      <c r="M238" s="842"/>
      <c r="N238" s="1543"/>
      <c r="O238" s="1383"/>
      <c r="P238" s="1383"/>
      <c r="Q238" s="1383"/>
      <c r="R238" s="1383"/>
      <c r="S238" s="1383"/>
      <c r="T238" s="1383"/>
      <c r="U238" s="1383"/>
      <c r="V238" s="1383"/>
      <c r="W238" s="1383"/>
      <c r="X238" s="1383"/>
      <c r="Y238" s="1383"/>
      <c r="Z238" s="1383"/>
      <c r="AA238" s="1383"/>
      <c r="AB238" s="1384"/>
      <c r="AC238" s="833"/>
      <c r="AD238" s="833"/>
      <c r="AE238" s="833"/>
      <c r="AF238" s="800" t="s">
        <v>117</v>
      </c>
      <c r="AG238" s="801"/>
      <c r="AH238" s="802" t="str">
        <f t="shared" si="0"/>
        <v xml:space="preserve"> </v>
      </c>
      <c r="AI238" s="803"/>
      <c r="AJ238" s="803"/>
      <c r="AK238" s="803"/>
      <c r="AL238" s="803"/>
      <c r="AM238" s="803"/>
      <c r="AN238" s="804">
        <f t="shared" si="1"/>
        <v>0</v>
      </c>
      <c r="AO238" s="804">
        <f t="shared" si="2"/>
        <v>0</v>
      </c>
      <c r="AP238" s="804">
        <f t="shared" si="5"/>
        <v>0</v>
      </c>
      <c r="AQ238" s="962"/>
      <c r="AR238" s="963">
        <f>COUNTA(N233:AB238)</f>
        <v>3</v>
      </c>
      <c r="AS238" s="864">
        <f>SUM(AP233:AP238)</f>
        <v>0</v>
      </c>
      <c r="AT238" s="865">
        <f>AS238/(AR238*4)*(100)</f>
        <v>0</v>
      </c>
      <c r="AU238" s="816">
        <f>IF(AT238&gt;=75,2,IF(AT238&gt;40,1,0))</f>
        <v>0</v>
      </c>
      <c r="AV238" s="803"/>
      <c r="AW238" s="803"/>
      <c r="AX238" s="803"/>
      <c r="AY238" s="83"/>
      <c r="AZ238" s="83"/>
      <c r="BA238" s="83"/>
      <c r="BB238" s="83"/>
      <c r="BC238" s="83"/>
      <c r="BD238" s="83"/>
    </row>
    <row r="239" spans="1:56" ht="18" customHeight="1">
      <c r="A239" s="83"/>
      <c r="B239" s="828"/>
      <c r="C239" s="889" t="s">
        <v>514</v>
      </c>
      <c r="D239" s="1565" t="s">
        <v>804</v>
      </c>
      <c r="E239" s="1358"/>
      <c r="F239" s="1358"/>
      <c r="G239" s="1358"/>
      <c r="H239" s="1358"/>
      <c r="I239" s="1358"/>
      <c r="J239" s="1358"/>
      <c r="K239" s="1358"/>
      <c r="L239" s="987"/>
      <c r="M239" s="851" t="s">
        <v>52</v>
      </c>
      <c r="N239" s="1568" t="s">
        <v>381</v>
      </c>
      <c r="O239" s="1395"/>
      <c r="P239" s="1395"/>
      <c r="Q239" s="1395"/>
      <c r="R239" s="1395"/>
      <c r="S239" s="1395"/>
      <c r="T239" s="1395"/>
      <c r="U239" s="1395"/>
      <c r="V239" s="1395"/>
      <c r="W239" s="1395"/>
      <c r="X239" s="1395"/>
      <c r="Y239" s="1395"/>
      <c r="Z239" s="1395"/>
      <c r="AA239" s="1395"/>
      <c r="AB239" s="1469"/>
      <c r="AC239" s="851"/>
      <c r="AD239" s="851" t="s">
        <v>1261</v>
      </c>
      <c r="AE239" s="851"/>
      <c r="AF239" s="800" t="s">
        <v>117</v>
      </c>
      <c r="AG239" s="801"/>
      <c r="AH239" s="802" t="str">
        <f t="shared" si="0"/>
        <v xml:space="preserve"> </v>
      </c>
      <c r="AI239" s="803"/>
      <c r="AJ239" s="803"/>
      <c r="AK239" s="803"/>
      <c r="AL239" s="803"/>
      <c r="AM239" s="803"/>
      <c r="AN239" s="804">
        <f t="shared" si="1"/>
        <v>0</v>
      </c>
      <c r="AO239" s="804">
        <f t="shared" si="2"/>
        <v>1</v>
      </c>
      <c r="AP239" s="804">
        <f t="shared" si="5"/>
        <v>0</v>
      </c>
      <c r="AQ239" s="966"/>
      <c r="AR239" s="967"/>
      <c r="AS239" s="807"/>
      <c r="AT239" s="807"/>
      <c r="AU239" s="975"/>
      <c r="AV239" s="803"/>
      <c r="AW239" s="803"/>
      <c r="AX239" s="803"/>
      <c r="AY239" s="83"/>
      <c r="AZ239" s="83"/>
      <c r="BA239" s="83"/>
      <c r="BB239" s="83"/>
      <c r="BC239" s="83"/>
      <c r="BD239" s="83"/>
    </row>
    <row r="240" spans="1:56" ht="18" customHeight="1">
      <c r="A240" s="83"/>
      <c r="B240" s="828"/>
      <c r="C240" s="892"/>
      <c r="D240" s="1425"/>
      <c r="E240" s="1289"/>
      <c r="F240" s="1289"/>
      <c r="G240" s="1289"/>
      <c r="H240" s="1289"/>
      <c r="I240" s="1289"/>
      <c r="J240" s="1289"/>
      <c r="K240" s="1289"/>
      <c r="L240" s="988"/>
      <c r="M240" s="811" t="s">
        <v>514</v>
      </c>
      <c r="N240" s="1542" t="s">
        <v>1505</v>
      </c>
      <c r="O240" s="1287"/>
      <c r="P240" s="1287"/>
      <c r="Q240" s="1287"/>
      <c r="R240" s="1287"/>
      <c r="S240" s="1287"/>
      <c r="T240" s="1287"/>
      <c r="U240" s="1287"/>
      <c r="V240" s="1287"/>
      <c r="W240" s="1287"/>
      <c r="X240" s="1287"/>
      <c r="Y240" s="1287"/>
      <c r="Z240" s="1287"/>
      <c r="AA240" s="1287"/>
      <c r="AB240" s="1293"/>
      <c r="AC240" s="811"/>
      <c r="AD240" s="811" t="s">
        <v>1261</v>
      </c>
      <c r="AE240" s="798"/>
      <c r="AF240" s="800" t="s">
        <v>117</v>
      </c>
      <c r="AG240" s="801"/>
      <c r="AH240" s="802" t="str">
        <f t="shared" si="0"/>
        <v xml:space="preserve"> </v>
      </c>
      <c r="AI240" s="803"/>
      <c r="AJ240" s="803"/>
      <c r="AK240" s="803"/>
      <c r="AL240" s="803"/>
      <c r="AM240" s="803"/>
      <c r="AN240" s="804">
        <f t="shared" si="1"/>
        <v>0</v>
      </c>
      <c r="AO240" s="804">
        <f t="shared" si="2"/>
        <v>1</v>
      </c>
      <c r="AP240" s="804">
        <f t="shared" si="5"/>
        <v>0</v>
      </c>
      <c r="AQ240" s="956"/>
      <c r="AR240" s="957"/>
      <c r="AS240" s="815"/>
      <c r="AT240" s="815"/>
      <c r="AU240" s="976"/>
      <c r="AV240" s="803"/>
      <c r="AW240" s="803"/>
      <c r="AX240" s="803"/>
      <c r="AY240" s="83"/>
      <c r="AZ240" s="83"/>
      <c r="BA240" s="83"/>
      <c r="BB240" s="83"/>
      <c r="BC240" s="83"/>
      <c r="BD240" s="83"/>
    </row>
    <row r="241" spans="1:56" ht="18" customHeight="1">
      <c r="A241" s="83"/>
      <c r="B241" s="828"/>
      <c r="C241" s="892"/>
      <c r="D241" s="1425"/>
      <c r="E241" s="1289"/>
      <c r="F241" s="1289"/>
      <c r="G241" s="1289"/>
      <c r="H241" s="1289"/>
      <c r="I241" s="1289"/>
      <c r="J241" s="1289"/>
      <c r="K241" s="1289"/>
      <c r="L241" s="988"/>
      <c r="M241" s="798"/>
      <c r="N241" s="1542"/>
      <c r="O241" s="1287"/>
      <c r="P241" s="1287"/>
      <c r="Q241" s="1287"/>
      <c r="R241" s="1287"/>
      <c r="S241" s="1287"/>
      <c r="T241" s="1287"/>
      <c r="U241" s="1287"/>
      <c r="V241" s="1287"/>
      <c r="W241" s="1287"/>
      <c r="X241" s="1287"/>
      <c r="Y241" s="1287"/>
      <c r="Z241" s="1287"/>
      <c r="AA241" s="1287"/>
      <c r="AB241" s="1293"/>
      <c r="AC241" s="798"/>
      <c r="AD241" s="798"/>
      <c r="AE241" s="798"/>
      <c r="AF241" s="800" t="s">
        <v>117</v>
      </c>
      <c r="AG241" s="801"/>
      <c r="AH241" s="802" t="str">
        <f t="shared" si="0"/>
        <v xml:space="preserve"> </v>
      </c>
      <c r="AI241" s="803"/>
      <c r="AJ241" s="803"/>
      <c r="AK241" s="803"/>
      <c r="AL241" s="803"/>
      <c r="AM241" s="803"/>
      <c r="AN241" s="804">
        <f t="shared" si="1"/>
        <v>0</v>
      </c>
      <c r="AO241" s="804">
        <f t="shared" si="2"/>
        <v>0</v>
      </c>
      <c r="AP241" s="804">
        <f t="shared" si="5"/>
        <v>0</v>
      </c>
      <c r="AQ241" s="956"/>
      <c r="AR241" s="957"/>
      <c r="AS241" s="815"/>
      <c r="AT241" s="815"/>
      <c r="AU241" s="976"/>
      <c r="AV241" s="803"/>
      <c r="AW241" s="803"/>
      <c r="AX241" s="803"/>
      <c r="AY241" s="83"/>
      <c r="AZ241" s="83"/>
      <c r="BA241" s="83"/>
      <c r="BB241" s="83"/>
      <c r="BC241" s="83"/>
      <c r="BD241" s="83"/>
    </row>
    <row r="242" spans="1:56" ht="18" customHeight="1">
      <c r="A242" s="83"/>
      <c r="B242" s="828"/>
      <c r="C242" s="892"/>
      <c r="D242" s="1425"/>
      <c r="E242" s="1289"/>
      <c r="F242" s="1289"/>
      <c r="G242" s="1289"/>
      <c r="H242" s="1289"/>
      <c r="I242" s="1289"/>
      <c r="J242" s="1289"/>
      <c r="K242" s="1289"/>
      <c r="L242" s="988"/>
      <c r="M242" s="798"/>
      <c r="N242" s="1542"/>
      <c r="O242" s="1287"/>
      <c r="P242" s="1287"/>
      <c r="Q242" s="1287"/>
      <c r="R242" s="1287"/>
      <c r="S242" s="1287"/>
      <c r="T242" s="1287"/>
      <c r="U242" s="1287"/>
      <c r="V242" s="1287"/>
      <c r="W242" s="1287"/>
      <c r="X242" s="1287"/>
      <c r="Y242" s="1287"/>
      <c r="Z242" s="1287"/>
      <c r="AA242" s="1287"/>
      <c r="AB242" s="1293"/>
      <c r="AC242" s="798"/>
      <c r="AD242" s="798"/>
      <c r="AE242" s="798"/>
      <c r="AF242" s="800" t="s">
        <v>117</v>
      </c>
      <c r="AG242" s="801"/>
      <c r="AH242" s="802" t="str">
        <f t="shared" si="0"/>
        <v xml:space="preserve"> </v>
      </c>
      <c r="AI242" s="803"/>
      <c r="AJ242" s="803"/>
      <c r="AK242" s="803"/>
      <c r="AL242" s="803"/>
      <c r="AM242" s="803"/>
      <c r="AN242" s="804">
        <f t="shared" si="1"/>
        <v>0</v>
      </c>
      <c r="AO242" s="804">
        <f t="shared" si="2"/>
        <v>0</v>
      </c>
      <c r="AP242" s="804">
        <f t="shared" si="5"/>
        <v>0</v>
      </c>
      <c r="AQ242" s="956"/>
      <c r="AR242" s="957"/>
      <c r="AS242" s="815"/>
      <c r="AT242" s="815"/>
      <c r="AU242" s="976"/>
      <c r="AV242" s="803"/>
      <c r="AW242" s="803"/>
      <c r="AX242" s="803"/>
      <c r="AY242" s="83"/>
      <c r="AZ242" s="83"/>
      <c r="BA242" s="83"/>
      <c r="BB242" s="83"/>
      <c r="BC242" s="83"/>
      <c r="BD242" s="83"/>
    </row>
    <row r="243" spans="1:56" ht="18" customHeight="1">
      <c r="A243" s="83"/>
      <c r="B243" s="828"/>
      <c r="C243" s="924"/>
      <c r="D243" s="1436"/>
      <c r="E243" s="1393"/>
      <c r="F243" s="1393"/>
      <c r="G243" s="1393"/>
      <c r="H243" s="1393"/>
      <c r="I243" s="1393"/>
      <c r="J243" s="1393"/>
      <c r="K243" s="1393"/>
      <c r="L243" s="989"/>
      <c r="M243" s="833"/>
      <c r="N243" s="1543"/>
      <c r="O243" s="1383"/>
      <c r="P243" s="1383"/>
      <c r="Q243" s="1383"/>
      <c r="R243" s="1383"/>
      <c r="S243" s="1383"/>
      <c r="T243" s="1383"/>
      <c r="U243" s="1383"/>
      <c r="V243" s="1383"/>
      <c r="W243" s="1383"/>
      <c r="X243" s="1383"/>
      <c r="Y243" s="1383"/>
      <c r="Z243" s="1383"/>
      <c r="AA243" s="1383"/>
      <c r="AB243" s="1384"/>
      <c r="AC243" s="833"/>
      <c r="AD243" s="833"/>
      <c r="AE243" s="833"/>
      <c r="AF243" s="800" t="s">
        <v>117</v>
      </c>
      <c r="AG243" s="801"/>
      <c r="AH243" s="802" t="str">
        <f t="shared" si="0"/>
        <v xml:space="preserve"> </v>
      </c>
      <c r="AI243" s="803"/>
      <c r="AJ243" s="803"/>
      <c r="AK243" s="803"/>
      <c r="AL243" s="803"/>
      <c r="AM243" s="803"/>
      <c r="AN243" s="804">
        <f t="shared" si="1"/>
        <v>0</v>
      </c>
      <c r="AO243" s="804">
        <f t="shared" si="2"/>
        <v>0</v>
      </c>
      <c r="AP243" s="804">
        <f t="shared" si="5"/>
        <v>0</v>
      </c>
      <c r="AQ243" s="962"/>
      <c r="AR243" s="963">
        <f>COUNTA(N239:AB243)</f>
        <v>2</v>
      </c>
      <c r="AS243" s="864">
        <f>SUM(AP239:AP243)</f>
        <v>0</v>
      </c>
      <c r="AT243" s="865">
        <f>AS243/(AR243*4)*(100)</f>
        <v>0</v>
      </c>
      <c r="AU243" s="816">
        <f>IF(AT243&gt;=75,2,IF(AT243&gt;40,1,0))</f>
        <v>0</v>
      </c>
      <c r="AV243" s="803"/>
      <c r="AW243" s="803"/>
      <c r="AX243" s="803"/>
      <c r="AY243" s="83"/>
      <c r="AZ243" s="83"/>
      <c r="BA243" s="83"/>
      <c r="BB243" s="83"/>
      <c r="BC243" s="83"/>
      <c r="BD243" s="83"/>
    </row>
    <row r="244" spans="1:56" ht="19.5" customHeight="1">
      <c r="A244" s="83"/>
      <c r="B244" s="828"/>
      <c r="C244" s="889" t="s">
        <v>629</v>
      </c>
      <c r="D244" s="1557" t="s">
        <v>810</v>
      </c>
      <c r="E244" s="1358"/>
      <c r="F244" s="1358"/>
      <c r="G244" s="1358"/>
      <c r="H244" s="1358"/>
      <c r="I244" s="1358"/>
      <c r="J244" s="1358"/>
      <c r="K244" s="1358"/>
      <c r="L244" s="986"/>
      <c r="M244" s="851" t="s">
        <v>50</v>
      </c>
      <c r="N244" s="1544" t="s">
        <v>313</v>
      </c>
      <c r="O244" s="1395"/>
      <c r="P244" s="1395"/>
      <c r="Q244" s="1395"/>
      <c r="R244" s="1395"/>
      <c r="S244" s="1395"/>
      <c r="T244" s="1395"/>
      <c r="U244" s="1395"/>
      <c r="V244" s="1395"/>
      <c r="W244" s="1395"/>
      <c r="X244" s="1395"/>
      <c r="Y244" s="1395"/>
      <c r="Z244" s="1395"/>
      <c r="AA244" s="1395"/>
      <c r="AB244" s="1469"/>
      <c r="AC244" s="851"/>
      <c r="AD244" s="851"/>
      <c r="AE244" s="851"/>
      <c r="AF244" s="800" t="s">
        <v>117</v>
      </c>
      <c r="AG244" s="801"/>
      <c r="AH244" s="802" t="str">
        <f t="shared" si="0"/>
        <v xml:space="preserve"> </v>
      </c>
      <c r="AI244" s="803"/>
      <c r="AJ244" s="803"/>
      <c r="AK244" s="803"/>
      <c r="AL244" s="803"/>
      <c r="AM244" s="803"/>
      <c r="AN244" s="804">
        <f t="shared" si="1"/>
        <v>0</v>
      </c>
      <c r="AO244" s="804">
        <f t="shared" si="2"/>
        <v>1</v>
      </c>
      <c r="AP244" s="804">
        <f t="shared" si="5"/>
        <v>0</v>
      </c>
      <c r="AQ244" s="966"/>
      <c r="AR244" s="967"/>
      <c r="AS244" s="807"/>
      <c r="AT244" s="807"/>
      <c r="AU244" s="975"/>
      <c r="AV244" s="803"/>
      <c r="AW244" s="803"/>
      <c r="AX244" s="803"/>
      <c r="AY244" s="83"/>
      <c r="AZ244" s="83"/>
      <c r="BA244" s="83"/>
      <c r="BB244" s="83"/>
      <c r="BC244" s="83"/>
      <c r="BD244" s="83"/>
    </row>
    <row r="245" spans="1:56" ht="19.5" customHeight="1">
      <c r="A245" s="83"/>
      <c r="B245" s="828"/>
      <c r="C245" s="892"/>
      <c r="D245" s="1425"/>
      <c r="E245" s="1289"/>
      <c r="F245" s="1289"/>
      <c r="G245" s="1289"/>
      <c r="H245" s="1289"/>
      <c r="I245" s="1289"/>
      <c r="J245" s="1289"/>
      <c r="K245" s="1289"/>
      <c r="L245" s="817"/>
      <c r="M245" s="811" t="s">
        <v>52</v>
      </c>
      <c r="N245" s="1542" t="s">
        <v>418</v>
      </c>
      <c r="O245" s="1287"/>
      <c r="P245" s="1287"/>
      <c r="Q245" s="1287"/>
      <c r="R245" s="1287"/>
      <c r="S245" s="1287"/>
      <c r="T245" s="1287"/>
      <c r="U245" s="1287"/>
      <c r="V245" s="1287"/>
      <c r="W245" s="1287"/>
      <c r="X245" s="1287"/>
      <c r="Y245" s="1287"/>
      <c r="Z245" s="1287"/>
      <c r="AA245" s="1287"/>
      <c r="AB245" s="1293"/>
      <c r="AC245" s="811"/>
      <c r="AD245" s="811"/>
      <c r="AE245" s="811"/>
      <c r="AF245" s="800" t="s">
        <v>117</v>
      </c>
      <c r="AG245" s="801"/>
      <c r="AH245" s="802" t="str">
        <f t="shared" si="0"/>
        <v xml:space="preserve"> </v>
      </c>
      <c r="AI245" s="803"/>
      <c r="AJ245" s="803"/>
      <c r="AK245" s="803"/>
      <c r="AL245" s="803"/>
      <c r="AM245" s="803"/>
      <c r="AN245" s="804">
        <f t="shared" si="1"/>
        <v>0</v>
      </c>
      <c r="AO245" s="804">
        <f t="shared" si="2"/>
        <v>1</v>
      </c>
      <c r="AP245" s="804">
        <f t="shared" si="5"/>
        <v>0</v>
      </c>
      <c r="AQ245" s="956"/>
      <c r="AR245" s="957"/>
      <c r="AS245" s="815"/>
      <c r="AT245" s="815"/>
      <c r="AU245" s="976"/>
      <c r="AV245" s="803"/>
      <c r="AW245" s="803"/>
      <c r="AX245" s="803"/>
      <c r="AY245" s="83"/>
      <c r="AZ245" s="83"/>
      <c r="BA245" s="83"/>
      <c r="BB245" s="83"/>
      <c r="BC245" s="83"/>
      <c r="BD245" s="83"/>
    </row>
    <row r="246" spans="1:56" ht="19.5" customHeight="1">
      <c r="A246" s="83"/>
      <c r="B246" s="828"/>
      <c r="C246" s="892"/>
      <c r="D246" s="1425"/>
      <c r="E246" s="1289"/>
      <c r="F246" s="1289"/>
      <c r="G246" s="1289"/>
      <c r="H246" s="1289"/>
      <c r="I246" s="1289"/>
      <c r="J246" s="1289"/>
      <c r="K246" s="1289"/>
      <c r="L246" s="817"/>
      <c r="M246" s="811"/>
      <c r="N246" s="1548"/>
      <c r="O246" s="1309"/>
      <c r="P246" s="1309"/>
      <c r="Q246" s="1309"/>
      <c r="R246" s="1309"/>
      <c r="S246" s="1309"/>
      <c r="T246" s="1309"/>
      <c r="U246" s="1309"/>
      <c r="V246" s="1309"/>
      <c r="W246" s="1309"/>
      <c r="X246" s="1309"/>
      <c r="Y246" s="1309"/>
      <c r="Z246" s="1309"/>
      <c r="AA246" s="1309"/>
      <c r="AB246" s="1310"/>
      <c r="AC246" s="811"/>
      <c r="AD246" s="811"/>
      <c r="AE246" s="811"/>
      <c r="AF246" s="800" t="s">
        <v>117</v>
      </c>
      <c r="AG246" s="801"/>
      <c r="AH246" s="802" t="str">
        <f t="shared" si="0"/>
        <v xml:space="preserve"> </v>
      </c>
      <c r="AI246" s="803"/>
      <c r="AJ246" s="803"/>
      <c r="AK246" s="803"/>
      <c r="AL246" s="803"/>
      <c r="AM246" s="803"/>
      <c r="AN246" s="804">
        <f t="shared" si="1"/>
        <v>0</v>
      </c>
      <c r="AO246" s="804">
        <f t="shared" si="2"/>
        <v>0</v>
      </c>
      <c r="AP246" s="804">
        <f t="shared" si="5"/>
        <v>0</v>
      </c>
      <c r="AQ246" s="956"/>
      <c r="AR246" s="957"/>
      <c r="AS246" s="815"/>
      <c r="AT246" s="815"/>
      <c r="AU246" s="976"/>
      <c r="AV246" s="803"/>
      <c r="AW246" s="803"/>
      <c r="AX246" s="803"/>
      <c r="AY246" s="83"/>
      <c r="AZ246" s="83"/>
      <c r="BA246" s="83"/>
      <c r="BB246" s="83"/>
      <c r="BC246" s="83"/>
      <c r="BD246" s="83"/>
    </row>
    <row r="247" spans="1:56" ht="19.5" customHeight="1">
      <c r="A247" s="83"/>
      <c r="B247" s="828"/>
      <c r="C247" s="892"/>
      <c r="D247" s="1425"/>
      <c r="E247" s="1289"/>
      <c r="F247" s="1289"/>
      <c r="G247" s="1289"/>
      <c r="H247" s="1289"/>
      <c r="I247" s="1289"/>
      <c r="J247" s="1289"/>
      <c r="K247" s="1289"/>
      <c r="L247" s="817"/>
      <c r="M247" s="811"/>
      <c r="N247" s="1548"/>
      <c r="O247" s="1309"/>
      <c r="P247" s="1309"/>
      <c r="Q247" s="1309"/>
      <c r="R247" s="1309"/>
      <c r="S247" s="1309"/>
      <c r="T247" s="1309"/>
      <c r="U247" s="1309"/>
      <c r="V247" s="1309"/>
      <c r="W247" s="1309"/>
      <c r="X247" s="1309"/>
      <c r="Y247" s="1309"/>
      <c r="Z247" s="1309"/>
      <c r="AA247" s="1309"/>
      <c r="AB247" s="1310"/>
      <c r="AC247" s="811"/>
      <c r="AD247" s="811"/>
      <c r="AE247" s="811"/>
      <c r="AF247" s="800" t="s">
        <v>117</v>
      </c>
      <c r="AG247" s="801"/>
      <c r="AH247" s="802" t="str">
        <f t="shared" si="0"/>
        <v xml:space="preserve"> </v>
      </c>
      <c r="AI247" s="803"/>
      <c r="AJ247" s="803"/>
      <c r="AK247" s="803"/>
      <c r="AL247" s="803"/>
      <c r="AM247" s="803"/>
      <c r="AN247" s="804">
        <f t="shared" si="1"/>
        <v>0</v>
      </c>
      <c r="AO247" s="804">
        <f t="shared" si="2"/>
        <v>0</v>
      </c>
      <c r="AP247" s="804">
        <f t="shared" si="5"/>
        <v>0</v>
      </c>
      <c r="AQ247" s="956"/>
      <c r="AR247" s="957"/>
      <c r="AS247" s="815"/>
      <c r="AT247" s="815"/>
      <c r="AU247" s="976"/>
      <c r="AV247" s="803"/>
      <c r="AW247" s="803"/>
      <c r="AX247" s="803"/>
      <c r="AY247" s="83"/>
      <c r="AZ247" s="83"/>
      <c r="BA247" s="83"/>
      <c r="BB247" s="83"/>
      <c r="BC247" s="83"/>
      <c r="BD247" s="83"/>
    </row>
    <row r="248" spans="1:56" ht="19.5" customHeight="1">
      <c r="A248" s="83"/>
      <c r="B248" s="828"/>
      <c r="C248" s="892"/>
      <c r="D248" s="1425"/>
      <c r="E248" s="1289"/>
      <c r="F248" s="1289"/>
      <c r="G248" s="1289"/>
      <c r="H248" s="1289"/>
      <c r="I248" s="1289"/>
      <c r="J248" s="1289"/>
      <c r="K248" s="1289"/>
      <c r="L248" s="817"/>
      <c r="M248" s="811"/>
      <c r="N248" s="1548"/>
      <c r="O248" s="1309"/>
      <c r="P248" s="1309"/>
      <c r="Q248" s="1309"/>
      <c r="R248" s="1309"/>
      <c r="S248" s="1309"/>
      <c r="T248" s="1309"/>
      <c r="U248" s="1309"/>
      <c r="V248" s="1309"/>
      <c r="W248" s="1309"/>
      <c r="X248" s="1309"/>
      <c r="Y248" s="1309"/>
      <c r="Z248" s="1309"/>
      <c r="AA248" s="1309"/>
      <c r="AB248" s="1310"/>
      <c r="AC248" s="811"/>
      <c r="AD248" s="811"/>
      <c r="AE248" s="811"/>
      <c r="AF248" s="800" t="s">
        <v>117</v>
      </c>
      <c r="AG248" s="801"/>
      <c r="AH248" s="802" t="str">
        <f t="shared" si="0"/>
        <v xml:space="preserve"> </v>
      </c>
      <c r="AI248" s="803"/>
      <c r="AJ248" s="803"/>
      <c r="AK248" s="803"/>
      <c r="AL248" s="803"/>
      <c r="AM248" s="803"/>
      <c r="AN248" s="804">
        <f t="shared" si="1"/>
        <v>0</v>
      </c>
      <c r="AO248" s="804">
        <f t="shared" si="2"/>
        <v>0</v>
      </c>
      <c r="AP248" s="804">
        <f t="shared" si="5"/>
        <v>0</v>
      </c>
      <c r="AQ248" s="956"/>
      <c r="AR248" s="957"/>
      <c r="AS248" s="815"/>
      <c r="AT248" s="815"/>
      <c r="AU248" s="976"/>
      <c r="AV248" s="803"/>
      <c r="AW248" s="803"/>
      <c r="AX248" s="803"/>
      <c r="AY248" s="83"/>
      <c r="AZ248" s="83"/>
      <c r="BA248" s="83"/>
      <c r="BB248" s="83"/>
      <c r="BC248" s="83"/>
      <c r="BD248" s="83"/>
    </row>
    <row r="249" spans="1:56" ht="19.5" hidden="1" customHeight="1">
      <c r="A249" s="83"/>
      <c r="B249" s="828"/>
      <c r="C249" s="924"/>
      <c r="D249" s="1436"/>
      <c r="E249" s="1393"/>
      <c r="F249" s="1393"/>
      <c r="G249" s="1393"/>
      <c r="H249" s="1393"/>
      <c r="I249" s="1393"/>
      <c r="J249" s="1393"/>
      <c r="K249" s="1393"/>
      <c r="L249" s="977"/>
      <c r="M249" s="842"/>
      <c r="N249" s="1543"/>
      <c r="O249" s="1383"/>
      <c r="P249" s="1383"/>
      <c r="Q249" s="1383"/>
      <c r="R249" s="1383"/>
      <c r="S249" s="1383"/>
      <c r="T249" s="1383"/>
      <c r="U249" s="1383"/>
      <c r="V249" s="1383"/>
      <c r="W249" s="1383"/>
      <c r="X249" s="1383"/>
      <c r="Y249" s="1383"/>
      <c r="Z249" s="1383"/>
      <c r="AA249" s="1383"/>
      <c r="AB249" s="1384"/>
      <c r="AC249" s="833"/>
      <c r="AD249" s="833"/>
      <c r="AE249" s="833"/>
      <c r="AF249" s="800" t="s">
        <v>117</v>
      </c>
      <c r="AG249" s="801"/>
      <c r="AH249" s="802" t="str">
        <f t="shared" si="0"/>
        <v xml:space="preserve"> </v>
      </c>
      <c r="AI249" s="803"/>
      <c r="AJ249" s="803"/>
      <c r="AK249" s="803"/>
      <c r="AL249" s="803"/>
      <c r="AM249" s="803"/>
      <c r="AN249" s="804">
        <f t="shared" si="1"/>
        <v>0</v>
      </c>
      <c r="AO249" s="804">
        <f t="shared" si="2"/>
        <v>0</v>
      </c>
      <c r="AP249" s="804">
        <f t="shared" si="5"/>
        <v>0</v>
      </c>
      <c r="AQ249" s="962"/>
      <c r="AR249" s="963">
        <f>COUNTA(N244:AB249)</f>
        <v>2</v>
      </c>
      <c r="AS249" s="864">
        <f>SUM(AP244:AP249)</f>
        <v>0</v>
      </c>
      <c r="AT249" s="865">
        <f>AS249/(AR249*4)*(100)</f>
        <v>0</v>
      </c>
      <c r="AU249" s="816">
        <f>IF(AT249&gt;=75,2,IF(AT249&gt;40,1,0))</f>
        <v>0</v>
      </c>
      <c r="AV249" s="803"/>
      <c r="AW249" s="803"/>
      <c r="AX249" s="803"/>
      <c r="AY249" s="83"/>
      <c r="AZ249" s="83"/>
      <c r="BA249" s="83"/>
      <c r="BB249" s="83"/>
      <c r="BC249" s="83"/>
      <c r="BD249" s="83"/>
    </row>
    <row r="250" spans="1:56" ht="18" customHeight="1">
      <c r="A250" s="83"/>
      <c r="B250" s="828"/>
      <c r="C250" s="889" t="s">
        <v>288</v>
      </c>
      <c r="D250" s="1557" t="s">
        <v>815</v>
      </c>
      <c r="E250" s="1358"/>
      <c r="F250" s="1358"/>
      <c r="G250" s="1358"/>
      <c r="H250" s="1358"/>
      <c r="I250" s="1358"/>
      <c r="J250" s="1358"/>
      <c r="K250" s="1358"/>
      <c r="L250" s="974"/>
      <c r="M250" s="851" t="s">
        <v>50</v>
      </c>
      <c r="N250" s="1544" t="s">
        <v>419</v>
      </c>
      <c r="O250" s="1395"/>
      <c r="P250" s="1395"/>
      <c r="Q250" s="1395"/>
      <c r="R250" s="1395"/>
      <c r="S250" s="1395"/>
      <c r="T250" s="1395"/>
      <c r="U250" s="1395"/>
      <c r="V250" s="1395"/>
      <c r="W250" s="1395"/>
      <c r="X250" s="1395"/>
      <c r="Y250" s="1395"/>
      <c r="Z250" s="1395"/>
      <c r="AA250" s="1395"/>
      <c r="AB250" s="1469"/>
      <c r="AC250" s="851"/>
      <c r="AD250" s="851"/>
      <c r="AE250" s="851"/>
      <c r="AF250" s="800" t="s">
        <v>117</v>
      </c>
      <c r="AG250" s="801"/>
      <c r="AH250" s="802" t="str">
        <f t="shared" si="0"/>
        <v xml:space="preserve"> </v>
      </c>
      <c r="AI250" s="803"/>
      <c r="AJ250" s="803"/>
      <c r="AK250" s="803"/>
      <c r="AL250" s="803"/>
      <c r="AM250" s="803"/>
      <c r="AN250" s="804">
        <f t="shared" si="1"/>
        <v>0</v>
      </c>
      <c r="AO250" s="804">
        <f t="shared" si="2"/>
        <v>1</v>
      </c>
      <c r="AP250" s="804">
        <f t="shared" si="5"/>
        <v>0</v>
      </c>
      <c r="AQ250" s="966"/>
      <c r="AR250" s="967"/>
      <c r="AS250" s="807"/>
      <c r="AT250" s="807"/>
      <c r="AU250" s="975"/>
      <c r="AV250" s="803"/>
      <c r="AW250" s="803"/>
      <c r="AX250" s="803"/>
      <c r="AY250" s="83"/>
      <c r="AZ250" s="83"/>
      <c r="BA250" s="83"/>
      <c r="BB250" s="83"/>
      <c r="BC250" s="83"/>
      <c r="BD250" s="83"/>
    </row>
    <row r="251" spans="1:56" ht="18" customHeight="1">
      <c r="A251" s="83"/>
      <c r="B251" s="828"/>
      <c r="C251" s="892"/>
      <c r="D251" s="1425"/>
      <c r="E251" s="1289"/>
      <c r="F251" s="1289"/>
      <c r="G251" s="1289"/>
      <c r="H251" s="1289"/>
      <c r="I251" s="1289"/>
      <c r="J251" s="1289"/>
      <c r="K251" s="1289"/>
      <c r="L251" s="969"/>
      <c r="M251" s="811" t="s">
        <v>52</v>
      </c>
      <c r="N251" s="1542" t="s">
        <v>420</v>
      </c>
      <c r="O251" s="1287"/>
      <c r="P251" s="1287"/>
      <c r="Q251" s="1287"/>
      <c r="R251" s="1287"/>
      <c r="S251" s="1287"/>
      <c r="T251" s="1287"/>
      <c r="U251" s="1287"/>
      <c r="V251" s="1287"/>
      <c r="W251" s="1287"/>
      <c r="X251" s="1287"/>
      <c r="Y251" s="1287"/>
      <c r="Z251" s="1287"/>
      <c r="AA251" s="1287"/>
      <c r="AB251" s="1293"/>
      <c r="AC251" s="811"/>
      <c r="AD251" s="811"/>
      <c r="AE251" s="811"/>
      <c r="AF251" s="800" t="s">
        <v>117</v>
      </c>
      <c r="AG251" s="801"/>
      <c r="AH251" s="802" t="str">
        <f t="shared" si="0"/>
        <v xml:space="preserve"> </v>
      </c>
      <c r="AI251" s="803"/>
      <c r="AJ251" s="803"/>
      <c r="AK251" s="803"/>
      <c r="AL251" s="803"/>
      <c r="AM251" s="803"/>
      <c r="AN251" s="804">
        <f t="shared" si="1"/>
        <v>0</v>
      </c>
      <c r="AO251" s="804">
        <f t="shared" si="2"/>
        <v>1</v>
      </c>
      <c r="AP251" s="804">
        <f t="shared" si="5"/>
        <v>0</v>
      </c>
      <c r="AQ251" s="956"/>
      <c r="AR251" s="957"/>
      <c r="AS251" s="815"/>
      <c r="AT251" s="815"/>
      <c r="AU251" s="976"/>
      <c r="AV251" s="803"/>
      <c r="AW251" s="803"/>
      <c r="AX251" s="803"/>
      <c r="AY251" s="83"/>
      <c r="AZ251" s="83"/>
      <c r="BA251" s="83"/>
      <c r="BB251" s="83"/>
      <c r="BC251" s="83"/>
      <c r="BD251" s="83"/>
    </row>
    <row r="252" spans="1:56" ht="18" customHeight="1">
      <c r="A252" s="83"/>
      <c r="B252" s="828"/>
      <c r="C252" s="892"/>
      <c r="D252" s="1425"/>
      <c r="E252" s="1289"/>
      <c r="F252" s="1289"/>
      <c r="G252" s="1289"/>
      <c r="H252" s="1289"/>
      <c r="I252" s="1289"/>
      <c r="J252" s="1289"/>
      <c r="K252" s="1289"/>
      <c r="L252" s="969"/>
      <c r="M252" s="811" t="s">
        <v>514</v>
      </c>
      <c r="N252" s="1542" t="s">
        <v>1506</v>
      </c>
      <c r="O252" s="1287"/>
      <c r="P252" s="1287"/>
      <c r="Q252" s="1287"/>
      <c r="R252" s="1287"/>
      <c r="S252" s="1287"/>
      <c r="T252" s="1287"/>
      <c r="U252" s="1287"/>
      <c r="V252" s="1287"/>
      <c r="W252" s="1287"/>
      <c r="X252" s="1287"/>
      <c r="Y252" s="1287"/>
      <c r="Z252" s="1287"/>
      <c r="AA252" s="1287"/>
      <c r="AB252" s="1293"/>
      <c r="AC252" s="811"/>
      <c r="AD252" s="811"/>
      <c r="AE252" s="811"/>
      <c r="AF252" s="800" t="s">
        <v>117</v>
      </c>
      <c r="AG252" s="801"/>
      <c r="AH252" s="802" t="str">
        <f t="shared" si="0"/>
        <v xml:space="preserve"> </v>
      </c>
      <c r="AI252" s="803"/>
      <c r="AJ252" s="803"/>
      <c r="AK252" s="803"/>
      <c r="AL252" s="803"/>
      <c r="AM252" s="803"/>
      <c r="AN252" s="804">
        <f t="shared" si="1"/>
        <v>0</v>
      </c>
      <c r="AO252" s="804">
        <f t="shared" si="2"/>
        <v>1</v>
      </c>
      <c r="AP252" s="804">
        <f t="shared" si="5"/>
        <v>0</v>
      </c>
      <c r="AQ252" s="956"/>
      <c r="AR252" s="957"/>
      <c r="AS252" s="815"/>
      <c r="AT252" s="815"/>
      <c r="AU252" s="976"/>
      <c r="AV252" s="803"/>
      <c r="AW252" s="803"/>
      <c r="AX252" s="803"/>
      <c r="AY252" s="83"/>
      <c r="AZ252" s="83"/>
      <c r="BA252" s="83"/>
      <c r="BB252" s="83"/>
      <c r="BC252" s="83"/>
      <c r="BD252" s="83"/>
    </row>
    <row r="253" spans="1:56" ht="18" customHeight="1">
      <c r="A253" s="83"/>
      <c r="B253" s="828"/>
      <c r="C253" s="892"/>
      <c r="D253" s="1425"/>
      <c r="E253" s="1289"/>
      <c r="F253" s="1289"/>
      <c r="G253" s="1289"/>
      <c r="H253" s="1289"/>
      <c r="I253" s="1289"/>
      <c r="J253" s="1289"/>
      <c r="K253" s="1289"/>
      <c r="L253" s="969"/>
      <c r="M253" s="811"/>
      <c r="N253" s="1548"/>
      <c r="O253" s="1309"/>
      <c r="P253" s="1309"/>
      <c r="Q253" s="1309"/>
      <c r="R253" s="1309"/>
      <c r="S253" s="1309"/>
      <c r="T253" s="1309"/>
      <c r="U253" s="1309"/>
      <c r="V253" s="1309"/>
      <c r="W253" s="1309"/>
      <c r="X253" s="1309"/>
      <c r="Y253" s="1309"/>
      <c r="Z253" s="1309"/>
      <c r="AA253" s="1309"/>
      <c r="AB253" s="1310"/>
      <c r="AC253" s="811"/>
      <c r="AD253" s="811"/>
      <c r="AE253" s="811"/>
      <c r="AF253" s="800" t="s">
        <v>117</v>
      </c>
      <c r="AG253" s="801"/>
      <c r="AH253" s="802" t="str">
        <f t="shared" si="0"/>
        <v xml:space="preserve"> </v>
      </c>
      <c r="AI253" s="803"/>
      <c r="AJ253" s="803"/>
      <c r="AK253" s="803"/>
      <c r="AL253" s="803"/>
      <c r="AM253" s="803"/>
      <c r="AN253" s="804">
        <f t="shared" si="1"/>
        <v>0</v>
      </c>
      <c r="AO253" s="804">
        <f t="shared" si="2"/>
        <v>0</v>
      </c>
      <c r="AP253" s="804">
        <f t="shared" si="5"/>
        <v>0</v>
      </c>
      <c r="AQ253" s="956"/>
      <c r="AR253" s="957"/>
      <c r="AS253" s="815"/>
      <c r="AT253" s="815"/>
      <c r="AU253" s="976"/>
      <c r="AV253" s="803"/>
      <c r="AW253" s="803"/>
      <c r="AX253" s="803"/>
      <c r="AY253" s="83"/>
      <c r="AZ253" s="83"/>
      <c r="BA253" s="83"/>
      <c r="BB253" s="83"/>
      <c r="BC253" s="83"/>
      <c r="BD253" s="83"/>
    </row>
    <row r="254" spans="1:56" ht="18" customHeight="1">
      <c r="A254" s="83"/>
      <c r="B254" s="828"/>
      <c r="C254" s="892"/>
      <c r="D254" s="1425"/>
      <c r="E254" s="1289"/>
      <c r="F254" s="1289"/>
      <c r="G254" s="1289"/>
      <c r="H254" s="1289"/>
      <c r="I254" s="1289"/>
      <c r="J254" s="1289"/>
      <c r="K254" s="1289"/>
      <c r="L254" s="969"/>
      <c r="M254" s="811"/>
      <c r="N254" s="1548"/>
      <c r="O254" s="1309"/>
      <c r="P254" s="1309"/>
      <c r="Q254" s="1309"/>
      <c r="R254" s="1309"/>
      <c r="S254" s="1309"/>
      <c r="T254" s="1309"/>
      <c r="U254" s="1309"/>
      <c r="V254" s="1309"/>
      <c r="W254" s="1309"/>
      <c r="X254" s="1309"/>
      <c r="Y254" s="1309"/>
      <c r="Z254" s="1309"/>
      <c r="AA254" s="1309"/>
      <c r="AB254" s="1310"/>
      <c r="AC254" s="811"/>
      <c r="AD254" s="811"/>
      <c r="AE254" s="811"/>
      <c r="AF254" s="800" t="s">
        <v>117</v>
      </c>
      <c r="AG254" s="801"/>
      <c r="AH254" s="802" t="str">
        <f t="shared" si="0"/>
        <v xml:space="preserve"> </v>
      </c>
      <c r="AI254" s="803"/>
      <c r="AJ254" s="803"/>
      <c r="AK254" s="803"/>
      <c r="AL254" s="803"/>
      <c r="AM254" s="803"/>
      <c r="AN254" s="804">
        <f t="shared" si="1"/>
        <v>0</v>
      </c>
      <c r="AO254" s="804">
        <f t="shared" si="2"/>
        <v>0</v>
      </c>
      <c r="AP254" s="804">
        <f t="shared" si="5"/>
        <v>0</v>
      </c>
      <c r="AQ254" s="956"/>
      <c r="AR254" s="957"/>
      <c r="AS254" s="815"/>
      <c r="AT254" s="815"/>
      <c r="AU254" s="976"/>
      <c r="AV254" s="803"/>
      <c r="AW254" s="803"/>
      <c r="AX254" s="803"/>
      <c r="AY254" s="83"/>
      <c r="AZ254" s="83"/>
      <c r="BA254" s="83"/>
      <c r="BB254" s="83"/>
      <c r="BC254" s="83"/>
      <c r="BD254" s="83"/>
    </row>
    <row r="255" spans="1:56" ht="18" hidden="1" customHeight="1">
      <c r="A255" s="83"/>
      <c r="B255" s="828"/>
      <c r="C255" s="924"/>
      <c r="D255" s="1436"/>
      <c r="E255" s="1393"/>
      <c r="F255" s="1393"/>
      <c r="G255" s="1393"/>
      <c r="H255" s="1393"/>
      <c r="I255" s="1393"/>
      <c r="J255" s="1393"/>
      <c r="K255" s="1393"/>
      <c r="L255" s="971"/>
      <c r="M255" s="842"/>
      <c r="N255" s="1543"/>
      <c r="O255" s="1383"/>
      <c r="P255" s="1383"/>
      <c r="Q255" s="1383"/>
      <c r="R255" s="1383"/>
      <c r="S255" s="1383"/>
      <c r="T255" s="1383"/>
      <c r="U255" s="1383"/>
      <c r="V255" s="1383"/>
      <c r="W255" s="1383"/>
      <c r="X255" s="1383"/>
      <c r="Y255" s="1383"/>
      <c r="Z255" s="1383"/>
      <c r="AA255" s="1383"/>
      <c r="AB255" s="1384"/>
      <c r="AC255" s="833"/>
      <c r="AD255" s="833"/>
      <c r="AE255" s="833"/>
      <c r="AF255" s="800" t="s">
        <v>117</v>
      </c>
      <c r="AG255" s="801"/>
      <c r="AH255" s="802" t="str">
        <f t="shared" si="0"/>
        <v xml:space="preserve"> </v>
      </c>
      <c r="AI255" s="803"/>
      <c r="AJ255" s="803"/>
      <c r="AK255" s="803"/>
      <c r="AL255" s="803"/>
      <c r="AM255" s="803"/>
      <c r="AN255" s="804">
        <f t="shared" si="1"/>
        <v>0</v>
      </c>
      <c r="AO255" s="804">
        <f t="shared" si="2"/>
        <v>0</v>
      </c>
      <c r="AP255" s="804">
        <f t="shared" si="5"/>
        <v>0</v>
      </c>
      <c r="AQ255" s="962"/>
      <c r="AR255" s="963">
        <f>COUNTA(N250:AB255)</f>
        <v>3</v>
      </c>
      <c r="AS255" s="864">
        <f>SUM(AP250:AP255)</f>
        <v>0</v>
      </c>
      <c r="AT255" s="865">
        <f>AS255/(AR255*4)*(100)</f>
        <v>0</v>
      </c>
      <c r="AU255" s="816">
        <f>IF(AT255&gt;=75,2,IF(AT255&gt;40,1,0))</f>
        <v>0</v>
      </c>
      <c r="AV255" s="803"/>
      <c r="AW255" s="803"/>
      <c r="AX255" s="803"/>
      <c r="AY255" s="83"/>
      <c r="AZ255" s="83"/>
      <c r="BA255" s="83"/>
      <c r="BB255" s="83"/>
      <c r="BC255" s="83"/>
      <c r="BD255" s="83"/>
    </row>
    <row r="256" spans="1:56" ht="18" customHeight="1">
      <c r="A256" s="83"/>
      <c r="B256" s="828"/>
      <c r="C256" s="1007" t="s">
        <v>632</v>
      </c>
      <c r="D256" s="1566" t="s">
        <v>821</v>
      </c>
      <c r="E256" s="1289"/>
      <c r="F256" s="1289"/>
      <c r="G256" s="1289"/>
      <c r="H256" s="1289"/>
      <c r="I256" s="1289"/>
      <c r="J256" s="1289"/>
      <c r="K256" s="1289"/>
      <c r="L256" s="969"/>
      <c r="M256" s="798" t="s">
        <v>50</v>
      </c>
      <c r="N256" s="1567" t="s">
        <v>421</v>
      </c>
      <c r="O256" s="1312"/>
      <c r="P256" s="1312"/>
      <c r="Q256" s="1312"/>
      <c r="R256" s="1312"/>
      <c r="S256" s="1312"/>
      <c r="T256" s="1312"/>
      <c r="U256" s="1312"/>
      <c r="V256" s="1312"/>
      <c r="W256" s="1312"/>
      <c r="X256" s="1312"/>
      <c r="Y256" s="1312"/>
      <c r="Z256" s="1312"/>
      <c r="AA256" s="1312"/>
      <c r="AB256" s="1313"/>
      <c r="AC256" s="1008"/>
      <c r="AD256" s="1008"/>
      <c r="AE256" s="1008"/>
      <c r="AF256" s="800" t="s">
        <v>117</v>
      </c>
      <c r="AG256" s="801"/>
      <c r="AH256" s="802" t="str">
        <f t="shared" si="0"/>
        <v xml:space="preserve"> </v>
      </c>
      <c r="AI256" s="803"/>
      <c r="AJ256" s="803"/>
      <c r="AK256" s="803"/>
      <c r="AL256" s="803"/>
      <c r="AM256" s="803"/>
      <c r="AN256" s="804">
        <f t="shared" si="1"/>
        <v>0</v>
      </c>
      <c r="AO256" s="804">
        <f t="shared" si="2"/>
        <v>1</v>
      </c>
      <c r="AP256" s="804">
        <f t="shared" si="5"/>
        <v>0</v>
      </c>
      <c r="AQ256" s="966"/>
      <c r="AR256" s="967"/>
      <c r="AS256" s="807"/>
      <c r="AT256" s="807"/>
      <c r="AU256" s="975"/>
      <c r="AV256" s="803"/>
      <c r="AW256" s="803"/>
      <c r="AX256" s="803"/>
      <c r="AY256" s="83"/>
      <c r="AZ256" s="83"/>
      <c r="BA256" s="83"/>
      <c r="BB256" s="83"/>
      <c r="BC256" s="83"/>
      <c r="BD256" s="83"/>
    </row>
    <row r="257" spans="1:56" ht="25.5" customHeight="1">
      <c r="A257" s="83"/>
      <c r="B257" s="828"/>
      <c r="C257" s="1007"/>
      <c r="D257" s="1425"/>
      <c r="E257" s="1289"/>
      <c r="F257" s="1289"/>
      <c r="G257" s="1289"/>
      <c r="H257" s="1289"/>
      <c r="I257" s="1289"/>
      <c r="J257" s="1289"/>
      <c r="K257" s="1289"/>
      <c r="L257" s="969"/>
      <c r="M257" s="922" t="s">
        <v>52</v>
      </c>
      <c r="N257" s="1542" t="s">
        <v>422</v>
      </c>
      <c r="O257" s="1287"/>
      <c r="P257" s="1287"/>
      <c r="Q257" s="1287"/>
      <c r="R257" s="1287"/>
      <c r="S257" s="1287"/>
      <c r="T257" s="1287"/>
      <c r="U257" s="1287"/>
      <c r="V257" s="1287"/>
      <c r="W257" s="1287"/>
      <c r="X257" s="1287"/>
      <c r="Y257" s="1287"/>
      <c r="Z257" s="1287"/>
      <c r="AA257" s="1287"/>
      <c r="AB257" s="1293"/>
      <c r="AC257" s="1009"/>
      <c r="AD257" s="1009"/>
      <c r="AE257" s="1009"/>
      <c r="AF257" s="800" t="s">
        <v>117</v>
      </c>
      <c r="AG257" s="801"/>
      <c r="AH257" s="802" t="str">
        <f t="shared" si="0"/>
        <v xml:space="preserve"> </v>
      </c>
      <c r="AI257" s="803"/>
      <c r="AJ257" s="803"/>
      <c r="AK257" s="803"/>
      <c r="AL257" s="803"/>
      <c r="AM257" s="803"/>
      <c r="AN257" s="804">
        <f t="shared" si="1"/>
        <v>0</v>
      </c>
      <c r="AO257" s="804">
        <f t="shared" si="2"/>
        <v>1</v>
      </c>
      <c r="AP257" s="804">
        <f t="shared" si="5"/>
        <v>0</v>
      </c>
      <c r="AQ257" s="956"/>
      <c r="AR257" s="957"/>
      <c r="AS257" s="815"/>
      <c r="AT257" s="815"/>
      <c r="AU257" s="976"/>
      <c r="AV257" s="803"/>
      <c r="AW257" s="803"/>
      <c r="AX257" s="803"/>
      <c r="AY257" s="83"/>
      <c r="AZ257" s="83"/>
      <c r="BA257" s="83"/>
      <c r="BB257" s="83"/>
      <c r="BC257" s="83"/>
      <c r="BD257" s="83"/>
    </row>
    <row r="258" spans="1:56" ht="18" customHeight="1">
      <c r="A258" s="83"/>
      <c r="B258" s="828"/>
      <c r="C258" s="1007"/>
      <c r="D258" s="1425"/>
      <c r="E258" s="1289"/>
      <c r="F258" s="1289"/>
      <c r="G258" s="1289"/>
      <c r="H258" s="1289"/>
      <c r="I258" s="1289"/>
      <c r="J258" s="1289"/>
      <c r="K258" s="1289"/>
      <c r="L258" s="969"/>
      <c r="M258" s="922"/>
      <c r="N258" s="1542"/>
      <c r="O258" s="1287"/>
      <c r="P258" s="1287"/>
      <c r="Q258" s="1287"/>
      <c r="R258" s="1287"/>
      <c r="S258" s="1287"/>
      <c r="T258" s="1287"/>
      <c r="U258" s="1287"/>
      <c r="V258" s="1287"/>
      <c r="W258" s="1287"/>
      <c r="X258" s="1287"/>
      <c r="Y258" s="1287"/>
      <c r="Z258" s="1287"/>
      <c r="AA258" s="1287"/>
      <c r="AB258" s="1293"/>
      <c r="AC258" s="1009"/>
      <c r="AD258" s="1009"/>
      <c r="AE258" s="1009"/>
      <c r="AF258" s="800" t="s">
        <v>117</v>
      </c>
      <c r="AG258" s="801"/>
      <c r="AH258" s="802" t="str">
        <f t="shared" si="0"/>
        <v xml:space="preserve"> </v>
      </c>
      <c r="AI258" s="803"/>
      <c r="AJ258" s="803"/>
      <c r="AK258" s="803"/>
      <c r="AL258" s="803"/>
      <c r="AM258" s="803"/>
      <c r="AN258" s="804">
        <f t="shared" si="1"/>
        <v>0</v>
      </c>
      <c r="AO258" s="804">
        <f t="shared" si="2"/>
        <v>0</v>
      </c>
      <c r="AP258" s="804">
        <f t="shared" si="5"/>
        <v>0</v>
      </c>
      <c r="AQ258" s="956"/>
      <c r="AR258" s="957"/>
      <c r="AS258" s="815"/>
      <c r="AT258" s="815"/>
      <c r="AU258" s="976"/>
      <c r="AV258" s="803"/>
      <c r="AW258" s="803"/>
      <c r="AX258" s="803"/>
      <c r="AY258" s="83"/>
      <c r="AZ258" s="83"/>
      <c r="BA258" s="83"/>
      <c r="BB258" s="83"/>
      <c r="BC258" s="83"/>
      <c r="BD258" s="83"/>
    </row>
    <row r="259" spans="1:56" ht="18" customHeight="1">
      <c r="A259" s="83"/>
      <c r="B259" s="828"/>
      <c r="C259" s="1007"/>
      <c r="D259" s="1425"/>
      <c r="E259" s="1289"/>
      <c r="F259" s="1289"/>
      <c r="G259" s="1289"/>
      <c r="H259" s="1289"/>
      <c r="I259" s="1289"/>
      <c r="J259" s="1289"/>
      <c r="K259" s="1289"/>
      <c r="L259" s="969"/>
      <c r="M259" s="922"/>
      <c r="N259" s="1542"/>
      <c r="O259" s="1287"/>
      <c r="P259" s="1287"/>
      <c r="Q259" s="1287"/>
      <c r="R259" s="1287"/>
      <c r="S259" s="1287"/>
      <c r="T259" s="1287"/>
      <c r="U259" s="1287"/>
      <c r="V259" s="1287"/>
      <c r="W259" s="1287"/>
      <c r="X259" s="1287"/>
      <c r="Y259" s="1287"/>
      <c r="Z259" s="1287"/>
      <c r="AA259" s="1287"/>
      <c r="AB259" s="1293"/>
      <c r="AC259" s="1009"/>
      <c r="AD259" s="1009"/>
      <c r="AE259" s="1009"/>
      <c r="AF259" s="800" t="s">
        <v>117</v>
      </c>
      <c r="AG259" s="801"/>
      <c r="AH259" s="802" t="str">
        <f t="shared" si="0"/>
        <v xml:space="preserve"> </v>
      </c>
      <c r="AI259" s="803"/>
      <c r="AJ259" s="803"/>
      <c r="AK259" s="803"/>
      <c r="AL259" s="803"/>
      <c r="AM259" s="803"/>
      <c r="AN259" s="804">
        <f t="shared" si="1"/>
        <v>0</v>
      </c>
      <c r="AO259" s="804">
        <f t="shared" si="2"/>
        <v>0</v>
      </c>
      <c r="AP259" s="804">
        <f t="shared" si="5"/>
        <v>0</v>
      </c>
      <c r="AQ259" s="956"/>
      <c r="AR259" s="957"/>
      <c r="AS259" s="815"/>
      <c r="AT259" s="815"/>
      <c r="AU259" s="976"/>
      <c r="AV259" s="803"/>
      <c r="AW259" s="803"/>
      <c r="AX259" s="803"/>
      <c r="AY259" s="83"/>
      <c r="AZ259" s="83"/>
      <c r="BA259" s="83"/>
      <c r="BB259" s="83"/>
      <c r="BC259" s="83"/>
      <c r="BD259" s="83"/>
    </row>
    <row r="260" spans="1:56" ht="18" customHeight="1">
      <c r="A260" s="83"/>
      <c r="B260" s="828"/>
      <c r="C260" s="1007"/>
      <c r="D260" s="1425"/>
      <c r="E260" s="1289"/>
      <c r="F260" s="1289"/>
      <c r="G260" s="1289"/>
      <c r="H260" s="1289"/>
      <c r="I260" s="1289"/>
      <c r="J260" s="1289"/>
      <c r="K260" s="1289"/>
      <c r="L260" s="969"/>
      <c r="M260" s="922"/>
      <c r="N260" s="1542"/>
      <c r="O260" s="1287"/>
      <c r="P260" s="1287"/>
      <c r="Q260" s="1287"/>
      <c r="R260" s="1287"/>
      <c r="S260" s="1287"/>
      <c r="T260" s="1287"/>
      <c r="U260" s="1287"/>
      <c r="V260" s="1287"/>
      <c r="W260" s="1287"/>
      <c r="X260" s="1287"/>
      <c r="Y260" s="1287"/>
      <c r="Z260" s="1287"/>
      <c r="AA260" s="1287"/>
      <c r="AB260" s="1293"/>
      <c r="AC260" s="1009"/>
      <c r="AD260" s="1009"/>
      <c r="AE260" s="1009"/>
      <c r="AF260" s="800" t="s">
        <v>117</v>
      </c>
      <c r="AG260" s="801"/>
      <c r="AH260" s="802" t="str">
        <f t="shared" si="0"/>
        <v xml:space="preserve"> </v>
      </c>
      <c r="AI260" s="803"/>
      <c r="AJ260" s="803"/>
      <c r="AK260" s="803"/>
      <c r="AL260" s="803"/>
      <c r="AM260" s="803"/>
      <c r="AN260" s="804">
        <f t="shared" si="1"/>
        <v>0</v>
      </c>
      <c r="AO260" s="804">
        <f t="shared" si="2"/>
        <v>0</v>
      </c>
      <c r="AP260" s="804">
        <f t="shared" si="5"/>
        <v>0</v>
      </c>
      <c r="AQ260" s="956"/>
      <c r="AR260" s="957"/>
      <c r="AS260" s="815"/>
      <c r="AT260" s="815"/>
      <c r="AU260" s="976"/>
      <c r="AV260" s="803"/>
      <c r="AW260" s="803"/>
      <c r="AX260" s="803"/>
      <c r="AY260" s="83"/>
      <c r="AZ260" s="83"/>
      <c r="BA260" s="83"/>
      <c r="BB260" s="83"/>
      <c r="BC260" s="83"/>
      <c r="BD260" s="83"/>
    </row>
    <row r="261" spans="1:56" ht="18" hidden="1" customHeight="1">
      <c r="A261" s="83"/>
      <c r="B261" s="828"/>
      <c r="C261" s="1010"/>
      <c r="D261" s="1425"/>
      <c r="E261" s="1289"/>
      <c r="F261" s="1289"/>
      <c r="G261" s="1289"/>
      <c r="H261" s="1289"/>
      <c r="I261" s="1289"/>
      <c r="J261" s="1289"/>
      <c r="K261" s="1289"/>
      <c r="L261" s="969"/>
      <c r="M261" s="921"/>
      <c r="N261" s="1548"/>
      <c r="O261" s="1309"/>
      <c r="P261" s="1309"/>
      <c r="Q261" s="1309"/>
      <c r="R261" s="1309"/>
      <c r="S261" s="1309"/>
      <c r="T261" s="1309"/>
      <c r="U261" s="1309"/>
      <c r="V261" s="1309"/>
      <c r="W261" s="1309"/>
      <c r="X261" s="1309"/>
      <c r="Y261" s="1309"/>
      <c r="Z261" s="1309"/>
      <c r="AA261" s="1309"/>
      <c r="AB261" s="1310"/>
      <c r="AC261" s="1011"/>
      <c r="AD261" s="1011"/>
      <c r="AE261" s="1011"/>
      <c r="AF261" s="800" t="s">
        <v>117</v>
      </c>
      <c r="AG261" s="801"/>
      <c r="AH261" s="802" t="str">
        <f t="shared" si="0"/>
        <v xml:space="preserve"> </v>
      </c>
      <c r="AI261" s="803"/>
      <c r="AJ261" s="803"/>
      <c r="AK261" s="803"/>
      <c r="AL261" s="803"/>
      <c r="AM261" s="803"/>
      <c r="AN261" s="804">
        <f t="shared" si="1"/>
        <v>0</v>
      </c>
      <c r="AO261" s="804">
        <f t="shared" si="2"/>
        <v>0</v>
      </c>
      <c r="AP261" s="804">
        <f t="shared" si="5"/>
        <v>0</v>
      </c>
      <c r="AQ261" s="962"/>
      <c r="AR261" s="963">
        <f>COUNTA(N256:AB261)</f>
        <v>2</v>
      </c>
      <c r="AS261" s="864">
        <f>SUM(AP256:AP261)</f>
        <v>0</v>
      </c>
      <c r="AT261" s="865">
        <f>AS261/(AR261*4)*(100)</f>
        <v>0</v>
      </c>
      <c r="AU261" s="816">
        <f>IF(AT261&gt;=75,2,IF(AT261&gt;40,1,0))</f>
        <v>0</v>
      </c>
      <c r="AV261" s="803"/>
      <c r="AW261" s="803"/>
      <c r="AX261" s="803"/>
      <c r="AY261" s="83"/>
      <c r="AZ261" s="83"/>
      <c r="BA261" s="83"/>
      <c r="BB261" s="83"/>
      <c r="BC261" s="83"/>
      <c r="BD261" s="83"/>
    </row>
    <row r="262" spans="1:56" ht="21.75" customHeight="1">
      <c r="A262" s="83"/>
      <c r="B262" s="992" t="s">
        <v>634</v>
      </c>
      <c r="C262" s="1546" t="s">
        <v>826</v>
      </c>
      <c r="D262" s="1347"/>
      <c r="E262" s="1347"/>
      <c r="F262" s="1347"/>
      <c r="G262" s="1347"/>
      <c r="H262" s="1347"/>
      <c r="I262" s="1347"/>
      <c r="J262" s="1347"/>
      <c r="K262" s="1347"/>
      <c r="L262" s="1347"/>
      <c r="M262" s="1347"/>
      <c r="N262" s="1347"/>
      <c r="O262" s="1347"/>
      <c r="P262" s="1347"/>
      <c r="Q262" s="1347"/>
      <c r="R262" s="1347"/>
      <c r="S262" s="1347"/>
      <c r="T262" s="1347"/>
      <c r="U262" s="1347"/>
      <c r="V262" s="1347"/>
      <c r="W262" s="1347"/>
      <c r="X262" s="1347"/>
      <c r="Y262" s="1347"/>
      <c r="Z262" s="1347"/>
      <c r="AA262" s="1347"/>
      <c r="AB262" s="1347"/>
      <c r="AC262" s="1012"/>
      <c r="AD262" s="1012"/>
      <c r="AE262" s="1012"/>
      <c r="AF262" s="800" t="s">
        <v>117</v>
      </c>
      <c r="AG262" s="801"/>
      <c r="AH262" s="802" t="str">
        <f t="shared" si="0"/>
        <v xml:space="preserve"> </v>
      </c>
      <c r="AI262" s="803"/>
      <c r="AJ262" s="803"/>
      <c r="AK262" s="803"/>
      <c r="AL262" s="803"/>
      <c r="AM262" s="803"/>
      <c r="AN262" s="804">
        <f t="shared" si="1"/>
        <v>0</v>
      </c>
      <c r="AO262" s="804">
        <f t="shared" si="2"/>
        <v>0</v>
      </c>
      <c r="AP262" s="804">
        <f t="shared" si="5"/>
        <v>0</v>
      </c>
      <c r="AQ262" s="1004"/>
      <c r="AR262" s="1005"/>
      <c r="AS262" s="1006"/>
      <c r="AT262" s="1006"/>
      <c r="AU262" s="1006"/>
      <c r="AV262" s="803"/>
      <c r="AW262" s="803"/>
      <c r="AX262" s="803"/>
      <c r="AY262" s="83"/>
      <c r="AZ262" s="83"/>
      <c r="BA262" s="83"/>
      <c r="BB262" s="83"/>
      <c r="BC262" s="83"/>
      <c r="BD262" s="83"/>
    </row>
    <row r="263" spans="1:56" ht="18" customHeight="1">
      <c r="A263" s="83"/>
      <c r="B263" s="828"/>
      <c r="C263" s="889" t="s">
        <v>50</v>
      </c>
      <c r="D263" s="1557" t="s">
        <v>828</v>
      </c>
      <c r="E263" s="1358"/>
      <c r="F263" s="1358"/>
      <c r="G263" s="1358"/>
      <c r="H263" s="1358"/>
      <c r="I263" s="1358"/>
      <c r="J263" s="1358"/>
      <c r="K263" s="1358"/>
      <c r="L263" s="945"/>
      <c r="M263" s="946" t="s">
        <v>50</v>
      </c>
      <c r="N263" s="1544" t="s">
        <v>314</v>
      </c>
      <c r="O263" s="1395"/>
      <c r="P263" s="1395"/>
      <c r="Q263" s="1395"/>
      <c r="R263" s="1395"/>
      <c r="S263" s="1395"/>
      <c r="T263" s="1395"/>
      <c r="U263" s="1395"/>
      <c r="V263" s="1395"/>
      <c r="W263" s="1395"/>
      <c r="X263" s="1395"/>
      <c r="Y263" s="1395"/>
      <c r="Z263" s="1395"/>
      <c r="AA263" s="1395"/>
      <c r="AB263" s="1469"/>
      <c r="AC263" s="851" t="s">
        <v>1261</v>
      </c>
      <c r="AD263" s="851"/>
      <c r="AE263" s="851"/>
      <c r="AF263" s="800" t="s">
        <v>117</v>
      </c>
      <c r="AG263" s="801"/>
      <c r="AH263" s="802" t="str">
        <f t="shared" si="0"/>
        <v xml:space="preserve"> </v>
      </c>
      <c r="AI263" s="803"/>
      <c r="AJ263" s="803"/>
      <c r="AK263" s="803"/>
      <c r="AL263" s="803"/>
      <c r="AM263" s="803"/>
      <c r="AN263" s="804">
        <f t="shared" si="1"/>
        <v>0</v>
      </c>
      <c r="AO263" s="804">
        <f t="shared" si="2"/>
        <v>1</v>
      </c>
      <c r="AP263" s="804">
        <f t="shared" si="5"/>
        <v>0</v>
      </c>
      <c r="AQ263" s="966"/>
      <c r="AR263" s="967"/>
      <c r="AS263" s="807"/>
      <c r="AT263" s="807"/>
      <c r="AU263" s="975"/>
      <c r="AV263" s="803"/>
      <c r="AW263" s="803"/>
      <c r="AX263" s="803"/>
      <c r="AY263" s="83"/>
      <c r="AZ263" s="83"/>
      <c r="BA263" s="83"/>
      <c r="BB263" s="83"/>
      <c r="BC263" s="83"/>
      <c r="BD263" s="83"/>
    </row>
    <row r="264" spans="1:56" ht="18" customHeight="1">
      <c r="A264" s="83"/>
      <c r="B264" s="828"/>
      <c r="C264" s="1013"/>
      <c r="D264" s="1425"/>
      <c r="E264" s="1289"/>
      <c r="F264" s="1289"/>
      <c r="G264" s="1289"/>
      <c r="H264" s="1289"/>
      <c r="I264" s="1289"/>
      <c r="J264" s="1289"/>
      <c r="K264" s="1289"/>
      <c r="L264" s="948"/>
      <c r="M264" s="813" t="s">
        <v>52</v>
      </c>
      <c r="N264" s="1542" t="s">
        <v>315</v>
      </c>
      <c r="O264" s="1287"/>
      <c r="P264" s="1287"/>
      <c r="Q264" s="1287"/>
      <c r="R264" s="1287"/>
      <c r="S264" s="1287"/>
      <c r="T264" s="1287"/>
      <c r="U264" s="1287"/>
      <c r="V264" s="1287"/>
      <c r="W264" s="1287"/>
      <c r="X264" s="1287"/>
      <c r="Y264" s="1287"/>
      <c r="Z264" s="1287"/>
      <c r="AA264" s="1287"/>
      <c r="AB264" s="1293"/>
      <c r="AC264" s="811" t="s">
        <v>1261</v>
      </c>
      <c r="AD264" s="811"/>
      <c r="AE264" s="811"/>
      <c r="AF264" s="800" t="s">
        <v>117</v>
      </c>
      <c r="AG264" s="801"/>
      <c r="AH264" s="802" t="str">
        <f t="shared" si="0"/>
        <v xml:space="preserve"> </v>
      </c>
      <c r="AI264" s="803"/>
      <c r="AJ264" s="803"/>
      <c r="AK264" s="803"/>
      <c r="AL264" s="803"/>
      <c r="AM264" s="803"/>
      <c r="AN264" s="804">
        <f t="shared" si="1"/>
        <v>0</v>
      </c>
      <c r="AO264" s="804">
        <f t="shared" si="2"/>
        <v>1</v>
      </c>
      <c r="AP264" s="804">
        <f t="shared" si="5"/>
        <v>0</v>
      </c>
      <c r="AQ264" s="956"/>
      <c r="AR264" s="957"/>
      <c r="AS264" s="815"/>
      <c r="AT264" s="815"/>
      <c r="AU264" s="976"/>
      <c r="AV264" s="803"/>
      <c r="AW264" s="803"/>
      <c r="AX264" s="803"/>
      <c r="AY264" s="83"/>
      <c r="AZ264" s="83"/>
      <c r="BA264" s="83"/>
      <c r="BB264" s="83"/>
      <c r="BC264" s="83"/>
      <c r="BD264" s="83"/>
    </row>
    <row r="265" spans="1:56" ht="18" customHeight="1">
      <c r="A265" s="83"/>
      <c r="B265" s="828"/>
      <c r="C265" s="1013"/>
      <c r="D265" s="1425"/>
      <c r="E265" s="1289"/>
      <c r="F265" s="1289"/>
      <c r="G265" s="1289"/>
      <c r="H265" s="1289"/>
      <c r="I265" s="1289"/>
      <c r="J265" s="1289"/>
      <c r="K265" s="1289"/>
      <c r="L265" s="948"/>
      <c r="M265" s="813" t="s">
        <v>514</v>
      </c>
      <c r="N265" s="1542" t="s">
        <v>316</v>
      </c>
      <c r="O265" s="1287"/>
      <c r="P265" s="1287"/>
      <c r="Q265" s="1287"/>
      <c r="R265" s="1287"/>
      <c r="S265" s="1287"/>
      <c r="T265" s="1287"/>
      <c r="U265" s="1287"/>
      <c r="V265" s="1287"/>
      <c r="W265" s="1287"/>
      <c r="X265" s="1287"/>
      <c r="Y265" s="1287"/>
      <c r="Z265" s="1287"/>
      <c r="AA265" s="1287"/>
      <c r="AB265" s="1293"/>
      <c r="AC265" s="811" t="s">
        <v>1261</v>
      </c>
      <c r="AD265" s="811"/>
      <c r="AE265" s="811"/>
      <c r="AF265" s="800" t="s">
        <v>117</v>
      </c>
      <c r="AG265" s="801"/>
      <c r="AH265" s="802" t="str">
        <f t="shared" si="0"/>
        <v xml:space="preserve"> </v>
      </c>
      <c r="AI265" s="803"/>
      <c r="AJ265" s="803"/>
      <c r="AK265" s="803"/>
      <c r="AL265" s="803"/>
      <c r="AM265" s="803"/>
      <c r="AN265" s="804">
        <f t="shared" si="1"/>
        <v>0</v>
      </c>
      <c r="AO265" s="804">
        <f t="shared" si="2"/>
        <v>1</v>
      </c>
      <c r="AP265" s="804">
        <f t="shared" si="5"/>
        <v>0</v>
      </c>
      <c r="AQ265" s="956"/>
      <c r="AR265" s="957"/>
      <c r="AS265" s="815"/>
      <c r="AT265" s="815"/>
      <c r="AU265" s="976"/>
      <c r="AV265" s="803"/>
      <c r="AW265" s="803"/>
      <c r="AX265" s="803"/>
      <c r="AY265" s="83"/>
      <c r="AZ265" s="83"/>
      <c r="BA265" s="83"/>
      <c r="BB265" s="83"/>
      <c r="BC265" s="83"/>
      <c r="BD265" s="83"/>
    </row>
    <row r="266" spans="1:56" ht="18" customHeight="1">
      <c r="A266" s="83"/>
      <c r="B266" s="828"/>
      <c r="C266" s="1013"/>
      <c r="D266" s="1425"/>
      <c r="E266" s="1289"/>
      <c r="F266" s="1289"/>
      <c r="G266" s="1289"/>
      <c r="H266" s="1289"/>
      <c r="I266" s="1289"/>
      <c r="J266" s="1289"/>
      <c r="K266" s="1289"/>
      <c r="L266" s="948"/>
      <c r="M266" s="813" t="s">
        <v>629</v>
      </c>
      <c r="N266" s="1542" t="s">
        <v>317</v>
      </c>
      <c r="O266" s="1287"/>
      <c r="P266" s="1287"/>
      <c r="Q266" s="1287"/>
      <c r="R266" s="1287"/>
      <c r="S266" s="1287"/>
      <c r="T266" s="1287"/>
      <c r="U266" s="1287"/>
      <c r="V266" s="1287"/>
      <c r="W266" s="1287"/>
      <c r="X266" s="1287"/>
      <c r="Y266" s="1287"/>
      <c r="Z266" s="1287"/>
      <c r="AA266" s="1293"/>
      <c r="AB266" s="1014"/>
      <c r="AC266" s="811" t="s">
        <v>1261</v>
      </c>
      <c r="AD266" s="811"/>
      <c r="AE266" s="811"/>
      <c r="AF266" s="800" t="s">
        <v>117</v>
      </c>
      <c r="AG266" s="801"/>
      <c r="AH266" s="802" t="str">
        <f t="shared" si="0"/>
        <v xml:space="preserve"> </v>
      </c>
      <c r="AI266" s="803"/>
      <c r="AJ266" s="803"/>
      <c r="AK266" s="803"/>
      <c r="AL266" s="803"/>
      <c r="AM266" s="803"/>
      <c r="AN266" s="804">
        <f t="shared" si="1"/>
        <v>0</v>
      </c>
      <c r="AO266" s="804">
        <f t="shared" si="2"/>
        <v>1</v>
      </c>
      <c r="AP266" s="804">
        <f t="shared" si="5"/>
        <v>0</v>
      </c>
      <c r="AQ266" s="956"/>
      <c r="AR266" s="957"/>
      <c r="AS266" s="815"/>
      <c r="AT266" s="815"/>
      <c r="AU266" s="976"/>
      <c r="AV266" s="803"/>
      <c r="AW266" s="803"/>
      <c r="AX266" s="803"/>
      <c r="AY266" s="83"/>
      <c r="AZ266" s="83"/>
      <c r="BA266" s="83"/>
      <c r="BB266" s="83"/>
      <c r="BC266" s="83"/>
      <c r="BD266" s="83"/>
    </row>
    <row r="267" spans="1:56" ht="18" customHeight="1">
      <c r="A267" s="83"/>
      <c r="B267" s="828"/>
      <c r="C267" s="1013"/>
      <c r="D267" s="1425"/>
      <c r="E267" s="1289"/>
      <c r="F267" s="1289"/>
      <c r="G267" s="1289"/>
      <c r="H267" s="1289"/>
      <c r="I267" s="1289"/>
      <c r="J267" s="1289"/>
      <c r="K267" s="1289"/>
      <c r="L267" s="948"/>
      <c r="M267" s="811" t="s">
        <v>288</v>
      </c>
      <c r="N267" s="1542" t="s">
        <v>318</v>
      </c>
      <c r="O267" s="1287"/>
      <c r="P267" s="1287"/>
      <c r="Q267" s="1287"/>
      <c r="R267" s="1287"/>
      <c r="S267" s="1287"/>
      <c r="T267" s="1287"/>
      <c r="U267" s="1287"/>
      <c r="V267" s="1287"/>
      <c r="W267" s="1287"/>
      <c r="X267" s="1287"/>
      <c r="Y267" s="1287"/>
      <c r="Z267" s="1287"/>
      <c r="AA267" s="1287"/>
      <c r="AB267" s="1293"/>
      <c r="AC267" s="811" t="s">
        <v>1261</v>
      </c>
      <c r="AD267" s="811"/>
      <c r="AE267" s="811"/>
      <c r="AF267" s="800" t="s">
        <v>117</v>
      </c>
      <c r="AG267" s="801"/>
      <c r="AH267" s="802" t="str">
        <f t="shared" si="0"/>
        <v xml:space="preserve"> </v>
      </c>
      <c r="AI267" s="803"/>
      <c r="AJ267" s="803"/>
      <c r="AK267" s="803"/>
      <c r="AL267" s="803"/>
      <c r="AM267" s="803"/>
      <c r="AN267" s="804">
        <f t="shared" si="1"/>
        <v>0</v>
      </c>
      <c r="AO267" s="804">
        <f t="shared" si="2"/>
        <v>1</v>
      </c>
      <c r="AP267" s="804">
        <f t="shared" si="5"/>
        <v>0</v>
      </c>
      <c r="AQ267" s="956"/>
      <c r="AR267" s="957"/>
      <c r="AS267" s="815"/>
      <c r="AT267" s="815"/>
      <c r="AU267" s="976"/>
      <c r="AV267" s="803"/>
      <c r="AW267" s="803"/>
      <c r="AX267" s="803"/>
      <c r="AY267" s="83"/>
      <c r="AZ267" s="83"/>
      <c r="BA267" s="83"/>
      <c r="BB267" s="83"/>
      <c r="BC267" s="83"/>
      <c r="BD267" s="83"/>
    </row>
    <row r="268" spans="1:56" ht="18" customHeight="1">
      <c r="A268" s="83"/>
      <c r="B268" s="828"/>
      <c r="C268" s="1013"/>
      <c r="D268" s="1425"/>
      <c r="E268" s="1289"/>
      <c r="F268" s="1289"/>
      <c r="G268" s="1289"/>
      <c r="H268" s="1289"/>
      <c r="I268" s="1289"/>
      <c r="J268" s="1289"/>
      <c r="K268" s="1289"/>
      <c r="L268" s="948"/>
      <c r="M268" s="811" t="s">
        <v>632</v>
      </c>
      <c r="N268" s="1542" t="s">
        <v>319</v>
      </c>
      <c r="O268" s="1287"/>
      <c r="P268" s="1287"/>
      <c r="Q268" s="1287"/>
      <c r="R268" s="1287"/>
      <c r="S268" s="1287"/>
      <c r="T268" s="1287"/>
      <c r="U268" s="1287"/>
      <c r="V268" s="1287"/>
      <c r="W268" s="1287"/>
      <c r="X268" s="1287"/>
      <c r="Y268" s="1287"/>
      <c r="Z268" s="1287"/>
      <c r="AA268" s="1293"/>
      <c r="AB268" s="1014"/>
      <c r="AC268" s="811" t="s">
        <v>1261</v>
      </c>
      <c r="AD268" s="811"/>
      <c r="AE268" s="811"/>
      <c r="AF268" s="800" t="s">
        <v>117</v>
      </c>
      <c r="AG268" s="801"/>
      <c r="AH268" s="802" t="str">
        <f t="shared" si="0"/>
        <v xml:space="preserve"> </v>
      </c>
      <c r="AI268" s="803"/>
      <c r="AJ268" s="803"/>
      <c r="AK268" s="803"/>
      <c r="AL268" s="803"/>
      <c r="AM268" s="803"/>
      <c r="AN268" s="804">
        <f t="shared" si="1"/>
        <v>0</v>
      </c>
      <c r="AO268" s="804">
        <f t="shared" si="2"/>
        <v>1</v>
      </c>
      <c r="AP268" s="804">
        <f t="shared" si="5"/>
        <v>0</v>
      </c>
      <c r="AQ268" s="956"/>
      <c r="AR268" s="957"/>
      <c r="AS268" s="815"/>
      <c r="AT268" s="815"/>
      <c r="AU268" s="976"/>
      <c r="AV268" s="803"/>
      <c r="AW268" s="803"/>
      <c r="AX268" s="803"/>
      <c r="AY268" s="83"/>
      <c r="AZ268" s="83"/>
      <c r="BA268" s="83"/>
      <c r="BB268" s="83"/>
      <c r="BC268" s="83"/>
      <c r="BD268" s="83"/>
    </row>
    <row r="269" spans="1:56" ht="18" customHeight="1">
      <c r="A269" s="83"/>
      <c r="B269" s="828"/>
      <c r="C269" s="1013"/>
      <c r="D269" s="1425"/>
      <c r="E269" s="1289"/>
      <c r="F269" s="1289"/>
      <c r="G269" s="1289"/>
      <c r="H269" s="1289"/>
      <c r="I269" s="1289"/>
      <c r="J269" s="1289"/>
      <c r="K269" s="1289"/>
      <c r="L269" s="948"/>
      <c r="M269" s="811" t="s">
        <v>634</v>
      </c>
      <c r="N269" s="1542" t="s">
        <v>320</v>
      </c>
      <c r="O269" s="1287"/>
      <c r="P269" s="1287"/>
      <c r="Q269" s="1287"/>
      <c r="R269" s="1287"/>
      <c r="S269" s="1287"/>
      <c r="T269" s="1287"/>
      <c r="U269" s="1287"/>
      <c r="V269" s="1287"/>
      <c r="W269" s="1287"/>
      <c r="X269" s="1287"/>
      <c r="Y269" s="1287"/>
      <c r="Z269" s="1287"/>
      <c r="AA269" s="1293"/>
      <c r="AB269" s="1014"/>
      <c r="AC269" s="811" t="s">
        <v>1261</v>
      </c>
      <c r="AD269" s="811"/>
      <c r="AE269" s="811"/>
      <c r="AF269" s="800" t="s">
        <v>117</v>
      </c>
      <c r="AG269" s="801"/>
      <c r="AH269" s="802" t="str">
        <f t="shared" si="0"/>
        <v xml:space="preserve"> </v>
      </c>
      <c r="AI269" s="803"/>
      <c r="AJ269" s="803"/>
      <c r="AK269" s="803"/>
      <c r="AL269" s="803"/>
      <c r="AM269" s="803"/>
      <c r="AN269" s="804">
        <f t="shared" si="1"/>
        <v>0</v>
      </c>
      <c r="AO269" s="804">
        <f t="shared" si="2"/>
        <v>1</v>
      </c>
      <c r="AP269" s="804">
        <f t="shared" si="5"/>
        <v>0</v>
      </c>
      <c r="AQ269" s="956"/>
      <c r="AR269" s="957"/>
      <c r="AS269" s="815"/>
      <c r="AT269" s="815"/>
      <c r="AU269" s="976"/>
      <c r="AV269" s="803"/>
      <c r="AW269" s="803"/>
      <c r="AX269" s="803"/>
      <c r="AY269" s="83"/>
      <c r="AZ269" s="83"/>
      <c r="BA269" s="83"/>
      <c r="BB269" s="83"/>
      <c r="BC269" s="83"/>
      <c r="BD269" s="83"/>
    </row>
    <row r="270" spans="1:56" ht="18" customHeight="1">
      <c r="A270" s="83"/>
      <c r="B270" s="828"/>
      <c r="C270" s="1013"/>
      <c r="D270" s="1425"/>
      <c r="E270" s="1289"/>
      <c r="F270" s="1289"/>
      <c r="G270" s="1289"/>
      <c r="H270" s="1289"/>
      <c r="I270" s="1289"/>
      <c r="J270" s="1289"/>
      <c r="K270" s="1289"/>
      <c r="L270" s="948"/>
      <c r="M270" s="811" t="s">
        <v>636</v>
      </c>
      <c r="N270" s="1542" t="s">
        <v>321</v>
      </c>
      <c r="O270" s="1287"/>
      <c r="P270" s="1287"/>
      <c r="Q270" s="1287"/>
      <c r="R270" s="1287"/>
      <c r="S270" s="1287"/>
      <c r="T270" s="1287"/>
      <c r="U270" s="1287"/>
      <c r="V270" s="1287"/>
      <c r="W270" s="1287"/>
      <c r="X270" s="1287"/>
      <c r="Y270" s="1287"/>
      <c r="Z270" s="1287"/>
      <c r="AA270" s="1287"/>
      <c r="AB270" s="1287"/>
      <c r="AC270" s="811" t="s">
        <v>1261</v>
      </c>
      <c r="AD270" s="811"/>
      <c r="AE270" s="811"/>
      <c r="AF270" s="800" t="s">
        <v>117</v>
      </c>
      <c r="AG270" s="801"/>
      <c r="AH270" s="802" t="str">
        <f t="shared" si="0"/>
        <v xml:space="preserve"> </v>
      </c>
      <c r="AI270" s="803"/>
      <c r="AJ270" s="803"/>
      <c r="AK270" s="803"/>
      <c r="AL270" s="803"/>
      <c r="AM270" s="803"/>
      <c r="AN270" s="804">
        <f t="shared" si="1"/>
        <v>0</v>
      </c>
      <c r="AO270" s="804">
        <f t="shared" si="2"/>
        <v>1</v>
      </c>
      <c r="AP270" s="804">
        <f t="shared" si="5"/>
        <v>0</v>
      </c>
      <c r="AQ270" s="956"/>
      <c r="AR270" s="957"/>
      <c r="AS270" s="815"/>
      <c r="AT270" s="815"/>
      <c r="AU270" s="976"/>
      <c r="AV270" s="803"/>
      <c r="AW270" s="803"/>
      <c r="AX270" s="803"/>
      <c r="AY270" s="83"/>
      <c r="AZ270" s="83"/>
      <c r="BA270" s="83"/>
      <c r="BB270" s="83"/>
      <c r="BC270" s="83"/>
      <c r="BD270" s="83"/>
    </row>
    <row r="271" spans="1:56" ht="18" customHeight="1">
      <c r="A271" s="83"/>
      <c r="B271" s="828"/>
      <c r="C271" s="1013"/>
      <c r="D271" s="1425"/>
      <c r="E271" s="1289"/>
      <c r="F271" s="1289"/>
      <c r="G271" s="1289"/>
      <c r="H271" s="1289"/>
      <c r="I271" s="1289"/>
      <c r="J271" s="1289"/>
      <c r="K271" s="1289"/>
      <c r="L271" s="948"/>
      <c r="M271" s="811"/>
      <c r="N271" s="1542"/>
      <c r="O271" s="1287"/>
      <c r="P271" s="1287"/>
      <c r="Q271" s="1287"/>
      <c r="R271" s="1287"/>
      <c r="S271" s="1287"/>
      <c r="T271" s="1287"/>
      <c r="U271" s="1287"/>
      <c r="V271" s="1287"/>
      <c r="W271" s="1287"/>
      <c r="X271" s="1287"/>
      <c r="Y271" s="1287"/>
      <c r="Z271" s="1287"/>
      <c r="AA271" s="1287"/>
      <c r="AB271" s="1287"/>
      <c r="AC271" s="811" t="s">
        <v>1261</v>
      </c>
      <c r="AD271" s="811"/>
      <c r="AE271" s="811"/>
      <c r="AF271" s="800" t="s">
        <v>117</v>
      </c>
      <c r="AG271" s="801"/>
      <c r="AH271" s="802" t="str">
        <f t="shared" si="0"/>
        <v xml:space="preserve"> </v>
      </c>
      <c r="AI271" s="803"/>
      <c r="AJ271" s="803"/>
      <c r="AK271" s="803"/>
      <c r="AL271" s="803"/>
      <c r="AM271" s="803"/>
      <c r="AN271" s="804">
        <f t="shared" si="1"/>
        <v>0</v>
      </c>
      <c r="AO271" s="804">
        <f t="shared" si="2"/>
        <v>0</v>
      </c>
      <c r="AP271" s="804">
        <f t="shared" si="5"/>
        <v>0</v>
      </c>
      <c r="AQ271" s="956"/>
      <c r="AR271" s="957"/>
      <c r="AS271" s="815"/>
      <c r="AT271" s="815"/>
      <c r="AU271" s="816"/>
      <c r="AV271" s="803"/>
      <c r="AW271" s="803"/>
      <c r="AX271" s="803"/>
      <c r="AY271" s="83"/>
      <c r="AZ271" s="83"/>
      <c r="BA271" s="83"/>
      <c r="BB271" s="83"/>
      <c r="BC271" s="83"/>
      <c r="BD271" s="83"/>
    </row>
    <row r="272" spans="1:56" ht="18" hidden="1" customHeight="1">
      <c r="A272" s="83"/>
      <c r="B272" s="828"/>
      <c r="C272" s="1015"/>
      <c r="D272" s="1436"/>
      <c r="E272" s="1393"/>
      <c r="F272" s="1393"/>
      <c r="G272" s="1393"/>
      <c r="H272" s="1393"/>
      <c r="I272" s="1393"/>
      <c r="J272" s="1393"/>
      <c r="K272" s="1393"/>
      <c r="L272" s="951"/>
      <c r="M272" s="842"/>
      <c r="N272" s="1543"/>
      <c r="O272" s="1383"/>
      <c r="P272" s="1383"/>
      <c r="Q272" s="1383"/>
      <c r="R272" s="1383"/>
      <c r="S272" s="1383"/>
      <c r="T272" s="1383"/>
      <c r="U272" s="1383"/>
      <c r="V272" s="1383"/>
      <c r="W272" s="1383"/>
      <c r="X272" s="1383"/>
      <c r="Y272" s="1383"/>
      <c r="Z272" s="1383"/>
      <c r="AA272" s="1383"/>
      <c r="AB272" s="1383"/>
      <c r="AC272" s="833"/>
      <c r="AD272" s="833"/>
      <c r="AE272" s="833"/>
      <c r="AF272" s="800" t="s">
        <v>117</v>
      </c>
      <c r="AG272" s="801"/>
      <c r="AH272" s="802" t="str">
        <f t="shared" si="0"/>
        <v xml:space="preserve"> </v>
      </c>
      <c r="AI272" s="803"/>
      <c r="AJ272" s="803"/>
      <c r="AK272" s="803"/>
      <c r="AL272" s="803"/>
      <c r="AM272" s="803"/>
      <c r="AN272" s="804">
        <f t="shared" si="1"/>
        <v>0</v>
      </c>
      <c r="AO272" s="804">
        <f t="shared" si="2"/>
        <v>0</v>
      </c>
      <c r="AP272" s="804">
        <f t="shared" si="5"/>
        <v>0</v>
      </c>
      <c r="AQ272" s="962"/>
      <c r="AR272" s="963">
        <f>COUNTA(N263:AB272)</f>
        <v>8</v>
      </c>
      <c r="AS272" s="864">
        <f>SUM(AP263:AP272)</f>
        <v>0</v>
      </c>
      <c r="AT272" s="865">
        <f>AS272/(AR272*4)*(100)</f>
        <v>0</v>
      </c>
      <c r="AU272" s="816">
        <f>IF(AT272&gt;=75,2,IF(AT272&gt;40,1,0))</f>
        <v>0</v>
      </c>
      <c r="AV272" s="803"/>
      <c r="AW272" s="803"/>
      <c r="AX272" s="803"/>
      <c r="AY272" s="83"/>
      <c r="AZ272" s="83"/>
      <c r="BA272" s="83"/>
      <c r="BB272" s="83"/>
      <c r="BC272" s="83"/>
      <c r="BD272" s="83"/>
    </row>
    <row r="273" spans="1:56" ht="18" customHeight="1">
      <c r="A273" s="83"/>
      <c r="B273" s="828"/>
      <c r="C273" s="889" t="s">
        <v>52</v>
      </c>
      <c r="D273" s="1557" t="s">
        <v>1507</v>
      </c>
      <c r="E273" s="1358"/>
      <c r="F273" s="1358"/>
      <c r="G273" s="1358"/>
      <c r="H273" s="1358"/>
      <c r="I273" s="1358"/>
      <c r="J273" s="1358"/>
      <c r="K273" s="1358"/>
      <c r="L273" s="1016"/>
      <c r="M273" s="851" t="s">
        <v>50</v>
      </c>
      <c r="N273" s="1544" t="s">
        <v>1508</v>
      </c>
      <c r="O273" s="1395"/>
      <c r="P273" s="1395"/>
      <c r="Q273" s="1395"/>
      <c r="R273" s="1395"/>
      <c r="S273" s="1395"/>
      <c r="T273" s="1395"/>
      <c r="U273" s="1395"/>
      <c r="V273" s="1395"/>
      <c r="W273" s="1395"/>
      <c r="X273" s="1395"/>
      <c r="Y273" s="1395"/>
      <c r="Z273" s="1395"/>
      <c r="AA273" s="1395"/>
      <c r="AB273" s="1469"/>
      <c r="AC273" s="851" t="s">
        <v>1261</v>
      </c>
      <c r="AD273" s="851"/>
      <c r="AE273" s="851"/>
      <c r="AF273" s="800" t="s">
        <v>117</v>
      </c>
      <c r="AG273" s="801"/>
      <c r="AH273" s="802" t="str">
        <f t="shared" si="0"/>
        <v xml:space="preserve"> </v>
      </c>
      <c r="AI273" s="803"/>
      <c r="AJ273" s="803"/>
      <c r="AK273" s="803"/>
      <c r="AL273" s="803"/>
      <c r="AM273" s="803"/>
      <c r="AN273" s="804">
        <f t="shared" si="1"/>
        <v>0</v>
      </c>
      <c r="AO273" s="804">
        <f t="shared" si="2"/>
        <v>1</v>
      </c>
      <c r="AP273" s="804">
        <f t="shared" si="5"/>
        <v>0</v>
      </c>
      <c r="AQ273" s="966"/>
      <c r="AR273" s="967"/>
      <c r="AS273" s="807"/>
      <c r="AT273" s="807"/>
      <c r="AU273" s="975"/>
      <c r="AV273" s="803"/>
      <c r="AW273" s="803"/>
      <c r="AX273" s="803"/>
      <c r="AY273" s="83"/>
      <c r="AZ273" s="83"/>
      <c r="BA273" s="83"/>
      <c r="BB273" s="83"/>
      <c r="BC273" s="83"/>
      <c r="BD273" s="83"/>
    </row>
    <row r="274" spans="1:56" ht="18" customHeight="1">
      <c r="A274" s="83"/>
      <c r="B274" s="828"/>
      <c r="C274" s="1017"/>
      <c r="D274" s="1425"/>
      <c r="E274" s="1289"/>
      <c r="F274" s="1289"/>
      <c r="G274" s="1289"/>
      <c r="H274" s="1289"/>
      <c r="I274" s="1289"/>
      <c r="J274" s="1289"/>
      <c r="K274" s="1289"/>
      <c r="L274" s="1018"/>
      <c r="M274" s="811" t="s">
        <v>52</v>
      </c>
      <c r="N274" s="1542" t="s">
        <v>1509</v>
      </c>
      <c r="O274" s="1287"/>
      <c r="P274" s="1287"/>
      <c r="Q274" s="1287"/>
      <c r="R274" s="1287"/>
      <c r="S274" s="1287"/>
      <c r="T274" s="1287"/>
      <c r="U274" s="1287"/>
      <c r="V274" s="1287"/>
      <c r="W274" s="1287"/>
      <c r="X274" s="1287"/>
      <c r="Y274" s="1287"/>
      <c r="Z274" s="1287"/>
      <c r="AA274" s="1287"/>
      <c r="AB274" s="1293"/>
      <c r="AC274" s="811" t="s">
        <v>1261</v>
      </c>
      <c r="AD274" s="811"/>
      <c r="AE274" s="811"/>
      <c r="AF274" s="800" t="s">
        <v>117</v>
      </c>
      <c r="AG274" s="801"/>
      <c r="AH274" s="802" t="str">
        <f t="shared" si="0"/>
        <v xml:space="preserve"> </v>
      </c>
      <c r="AI274" s="803"/>
      <c r="AJ274" s="803"/>
      <c r="AK274" s="803"/>
      <c r="AL274" s="803"/>
      <c r="AM274" s="803"/>
      <c r="AN274" s="804">
        <f t="shared" si="1"/>
        <v>0</v>
      </c>
      <c r="AO274" s="804">
        <f t="shared" si="2"/>
        <v>1</v>
      </c>
      <c r="AP274" s="804">
        <f t="shared" si="5"/>
        <v>0</v>
      </c>
      <c r="AQ274" s="956"/>
      <c r="AR274" s="957"/>
      <c r="AS274" s="815"/>
      <c r="AT274" s="815"/>
      <c r="AU274" s="976"/>
      <c r="AV274" s="803"/>
      <c r="AW274" s="803"/>
      <c r="AX274" s="803"/>
      <c r="AY274" s="83"/>
      <c r="AZ274" s="83"/>
      <c r="BA274" s="83"/>
      <c r="BB274" s="83"/>
      <c r="BC274" s="83"/>
      <c r="BD274" s="83"/>
    </row>
    <row r="275" spans="1:56" ht="18" customHeight="1">
      <c r="A275" s="83"/>
      <c r="B275" s="828"/>
      <c r="C275" s="1017"/>
      <c r="D275" s="1425"/>
      <c r="E275" s="1289"/>
      <c r="F275" s="1289"/>
      <c r="G275" s="1289"/>
      <c r="H275" s="1289"/>
      <c r="I275" s="1289"/>
      <c r="J275" s="1289"/>
      <c r="K275" s="1289"/>
      <c r="L275" s="1018"/>
      <c r="M275" s="811" t="s">
        <v>514</v>
      </c>
      <c r="N275" s="1542" t="s">
        <v>1510</v>
      </c>
      <c r="O275" s="1287"/>
      <c r="P275" s="1287"/>
      <c r="Q275" s="1287"/>
      <c r="R275" s="1287"/>
      <c r="S275" s="1287"/>
      <c r="T275" s="1287"/>
      <c r="U275" s="1287"/>
      <c r="V275" s="1287"/>
      <c r="W275" s="1287"/>
      <c r="X275" s="1287"/>
      <c r="Y275" s="1287"/>
      <c r="Z275" s="1287"/>
      <c r="AA275" s="1287"/>
      <c r="AB275" s="1293"/>
      <c r="AC275" s="811" t="s">
        <v>1261</v>
      </c>
      <c r="AD275" s="811"/>
      <c r="AE275" s="811"/>
      <c r="AF275" s="800" t="s">
        <v>117</v>
      </c>
      <c r="AG275" s="801"/>
      <c r="AH275" s="802" t="str">
        <f t="shared" si="0"/>
        <v xml:space="preserve"> </v>
      </c>
      <c r="AI275" s="803"/>
      <c r="AJ275" s="803"/>
      <c r="AK275" s="803"/>
      <c r="AL275" s="803"/>
      <c r="AM275" s="803"/>
      <c r="AN275" s="804">
        <f t="shared" si="1"/>
        <v>0</v>
      </c>
      <c r="AO275" s="804">
        <f t="shared" si="2"/>
        <v>1</v>
      </c>
      <c r="AP275" s="804">
        <f t="shared" si="5"/>
        <v>0</v>
      </c>
      <c r="AQ275" s="956"/>
      <c r="AR275" s="957"/>
      <c r="AS275" s="815"/>
      <c r="AT275" s="815"/>
      <c r="AU275" s="976"/>
      <c r="AV275" s="803"/>
      <c r="AW275" s="803"/>
      <c r="AX275" s="803"/>
      <c r="AY275" s="83"/>
      <c r="AZ275" s="83"/>
      <c r="BA275" s="83"/>
      <c r="BB275" s="83"/>
      <c r="BC275" s="83"/>
      <c r="BD275" s="83"/>
    </row>
    <row r="276" spans="1:56" ht="18" customHeight="1">
      <c r="A276" s="83"/>
      <c r="B276" s="828"/>
      <c r="C276" s="1017"/>
      <c r="D276" s="1425"/>
      <c r="E276" s="1289"/>
      <c r="F276" s="1289"/>
      <c r="G276" s="1289"/>
      <c r="H276" s="1289"/>
      <c r="I276" s="1289"/>
      <c r="J276" s="1289"/>
      <c r="K276" s="1289"/>
      <c r="L276" s="1018"/>
      <c r="M276" s="811"/>
      <c r="N276" s="1542"/>
      <c r="O276" s="1287"/>
      <c r="P276" s="1287"/>
      <c r="Q276" s="1287"/>
      <c r="R276" s="1287"/>
      <c r="S276" s="1287"/>
      <c r="T276" s="1287"/>
      <c r="U276" s="1287"/>
      <c r="V276" s="1287"/>
      <c r="W276" s="1287"/>
      <c r="X276" s="1287"/>
      <c r="Y276" s="1287"/>
      <c r="Z276" s="1287"/>
      <c r="AA276" s="1287"/>
      <c r="AB276" s="1293"/>
      <c r="AC276" s="811"/>
      <c r="AD276" s="811"/>
      <c r="AE276" s="811"/>
      <c r="AF276" s="800" t="s">
        <v>117</v>
      </c>
      <c r="AG276" s="801"/>
      <c r="AH276" s="802" t="str">
        <f t="shared" si="0"/>
        <v xml:space="preserve"> </v>
      </c>
      <c r="AI276" s="803"/>
      <c r="AJ276" s="803"/>
      <c r="AK276" s="803"/>
      <c r="AL276" s="803"/>
      <c r="AM276" s="803"/>
      <c r="AN276" s="804">
        <f t="shared" si="1"/>
        <v>0</v>
      </c>
      <c r="AO276" s="804">
        <f t="shared" si="2"/>
        <v>0</v>
      </c>
      <c r="AP276" s="804">
        <f t="shared" si="5"/>
        <v>0</v>
      </c>
      <c r="AQ276" s="956"/>
      <c r="AR276" s="957"/>
      <c r="AS276" s="815"/>
      <c r="AT276" s="815"/>
      <c r="AU276" s="976"/>
      <c r="AV276" s="803"/>
      <c r="AW276" s="803"/>
      <c r="AX276" s="803"/>
      <c r="AY276" s="83"/>
      <c r="AZ276" s="83"/>
      <c r="BA276" s="83"/>
      <c r="BB276" s="83"/>
      <c r="BC276" s="83"/>
      <c r="BD276" s="83"/>
    </row>
    <row r="277" spans="1:56" ht="18" customHeight="1">
      <c r="A277" s="83"/>
      <c r="B277" s="828"/>
      <c r="C277" s="1017"/>
      <c r="D277" s="1425"/>
      <c r="E277" s="1289"/>
      <c r="F277" s="1289"/>
      <c r="G277" s="1289"/>
      <c r="H277" s="1289"/>
      <c r="I277" s="1289"/>
      <c r="J277" s="1289"/>
      <c r="K277" s="1289"/>
      <c r="L277" s="1018"/>
      <c r="M277" s="811"/>
      <c r="N277" s="1542"/>
      <c r="O277" s="1287"/>
      <c r="P277" s="1287"/>
      <c r="Q277" s="1287"/>
      <c r="R277" s="1287"/>
      <c r="S277" s="1287"/>
      <c r="T277" s="1287"/>
      <c r="U277" s="1287"/>
      <c r="V277" s="1287"/>
      <c r="W277" s="1287"/>
      <c r="X277" s="1287"/>
      <c r="Y277" s="1287"/>
      <c r="Z277" s="1287"/>
      <c r="AA277" s="1287"/>
      <c r="AB277" s="1293"/>
      <c r="AC277" s="811"/>
      <c r="AD277" s="811"/>
      <c r="AE277" s="811"/>
      <c r="AF277" s="800" t="s">
        <v>117</v>
      </c>
      <c r="AG277" s="801"/>
      <c r="AH277" s="802" t="str">
        <f t="shared" si="0"/>
        <v xml:space="preserve"> </v>
      </c>
      <c r="AI277" s="803"/>
      <c r="AJ277" s="803"/>
      <c r="AK277" s="803"/>
      <c r="AL277" s="803"/>
      <c r="AM277" s="803"/>
      <c r="AN277" s="804">
        <f t="shared" si="1"/>
        <v>0</v>
      </c>
      <c r="AO277" s="804">
        <f t="shared" si="2"/>
        <v>0</v>
      </c>
      <c r="AP277" s="804">
        <f t="shared" si="5"/>
        <v>0</v>
      </c>
      <c r="AQ277" s="956"/>
      <c r="AR277" s="957"/>
      <c r="AS277" s="815"/>
      <c r="AT277" s="815"/>
      <c r="AU277" s="976"/>
      <c r="AV277" s="803"/>
      <c r="AW277" s="803"/>
      <c r="AX277" s="803"/>
      <c r="AY277" s="83"/>
      <c r="AZ277" s="83"/>
      <c r="BA277" s="83"/>
      <c r="BB277" s="83"/>
      <c r="BC277" s="83"/>
      <c r="BD277" s="83"/>
    </row>
    <row r="278" spans="1:56" ht="18" hidden="1" customHeight="1">
      <c r="A278" s="83"/>
      <c r="B278" s="828"/>
      <c r="C278" s="1019"/>
      <c r="D278" s="1436"/>
      <c r="E278" s="1393"/>
      <c r="F278" s="1393"/>
      <c r="G278" s="1393"/>
      <c r="H278" s="1393"/>
      <c r="I278" s="1393"/>
      <c r="J278" s="1393"/>
      <c r="K278" s="1393"/>
      <c r="L278" s="1020"/>
      <c r="M278" s="842"/>
      <c r="N278" s="1543"/>
      <c r="O278" s="1383"/>
      <c r="P278" s="1383"/>
      <c r="Q278" s="1383"/>
      <c r="R278" s="1383"/>
      <c r="S278" s="1383"/>
      <c r="T278" s="1383"/>
      <c r="U278" s="1383"/>
      <c r="V278" s="1383"/>
      <c r="W278" s="1383"/>
      <c r="X278" s="1383"/>
      <c r="Y278" s="1383"/>
      <c r="Z278" s="1383"/>
      <c r="AA278" s="1383"/>
      <c r="AB278" s="1384"/>
      <c r="AC278" s="833"/>
      <c r="AD278" s="833"/>
      <c r="AE278" s="833"/>
      <c r="AF278" s="800" t="s">
        <v>117</v>
      </c>
      <c r="AG278" s="801"/>
      <c r="AH278" s="802" t="str">
        <f t="shared" si="0"/>
        <v xml:space="preserve"> </v>
      </c>
      <c r="AI278" s="803"/>
      <c r="AJ278" s="803"/>
      <c r="AK278" s="803"/>
      <c r="AL278" s="803"/>
      <c r="AM278" s="803"/>
      <c r="AN278" s="804">
        <f t="shared" si="1"/>
        <v>0</v>
      </c>
      <c r="AO278" s="804">
        <f t="shared" si="2"/>
        <v>0</v>
      </c>
      <c r="AP278" s="804">
        <f t="shared" si="5"/>
        <v>0</v>
      </c>
      <c r="AQ278" s="962"/>
      <c r="AR278" s="963">
        <f>COUNTA(N273:AB278)</f>
        <v>3</v>
      </c>
      <c r="AS278" s="864">
        <f>SUM(AP273:AP278)</f>
        <v>0</v>
      </c>
      <c r="AT278" s="865">
        <f>AS278/(AR278*4)*(100)</f>
        <v>0</v>
      </c>
      <c r="AU278" s="816">
        <f>IF(AT278&gt;=75,2,IF(AT278&gt;40,1,0))</f>
        <v>0</v>
      </c>
      <c r="AV278" s="803"/>
      <c r="AW278" s="803"/>
      <c r="AX278" s="803"/>
      <c r="AY278" s="83"/>
      <c r="AZ278" s="83"/>
      <c r="BA278" s="83"/>
      <c r="BB278" s="83"/>
      <c r="BC278" s="83"/>
      <c r="BD278" s="83"/>
    </row>
    <row r="279" spans="1:56" ht="18" customHeight="1">
      <c r="A279" s="83"/>
      <c r="B279" s="828"/>
      <c r="C279" s="889" t="s">
        <v>514</v>
      </c>
      <c r="D279" s="1565" t="s">
        <v>839</v>
      </c>
      <c r="E279" s="1358"/>
      <c r="F279" s="1358"/>
      <c r="G279" s="1358"/>
      <c r="H279" s="1358"/>
      <c r="I279" s="1358"/>
      <c r="J279" s="1358"/>
      <c r="K279" s="1358"/>
      <c r="L279" s="1021"/>
      <c r="M279" s="851" t="s">
        <v>50</v>
      </c>
      <c r="N279" s="1544" t="s">
        <v>1511</v>
      </c>
      <c r="O279" s="1395"/>
      <c r="P279" s="1395"/>
      <c r="Q279" s="1395"/>
      <c r="R279" s="1395"/>
      <c r="S279" s="1395"/>
      <c r="T279" s="1395"/>
      <c r="U279" s="1395"/>
      <c r="V279" s="1395"/>
      <c r="W279" s="1395"/>
      <c r="X279" s="1395"/>
      <c r="Y279" s="1395"/>
      <c r="Z279" s="1395"/>
      <c r="AA279" s="1395"/>
      <c r="AB279" s="1469"/>
      <c r="AC279" s="851" t="s">
        <v>1261</v>
      </c>
      <c r="AD279" s="851"/>
      <c r="AE279" s="851"/>
      <c r="AF279" s="800" t="s">
        <v>117</v>
      </c>
      <c r="AG279" s="801"/>
      <c r="AH279" s="802" t="str">
        <f t="shared" si="0"/>
        <v xml:space="preserve"> </v>
      </c>
      <c r="AI279" s="803"/>
      <c r="AJ279" s="803"/>
      <c r="AK279" s="803"/>
      <c r="AL279" s="803"/>
      <c r="AM279" s="803"/>
      <c r="AN279" s="804">
        <f t="shared" si="1"/>
        <v>0</v>
      </c>
      <c r="AO279" s="804">
        <f t="shared" si="2"/>
        <v>1</v>
      </c>
      <c r="AP279" s="804">
        <f t="shared" si="5"/>
        <v>0</v>
      </c>
      <c r="AQ279" s="966"/>
      <c r="AR279" s="967"/>
      <c r="AS279" s="807"/>
      <c r="AT279" s="807"/>
      <c r="AU279" s="975"/>
      <c r="AV279" s="803"/>
      <c r="AW279" s="803"/>
      <c r="AX279" s="803"/>
      <c r="AY279" s="83"/>
      <c r="AZ279" s="83"/>
      <c r="BA279" s="83"/>
      <c r="BB279" s="83"/>
      <c r="BC279" s="83"/>
      <c r="BD279" s="83"/>
    </row>
    <row r="280" spans="1:56" ht="18" customHeight="1">
      <c r="A280" s="83"/>
      <c r="B280" s="828"/>
      <c r="C280" s="1017"/>
      <c r="D280" s="1425"/>
      <c r="E280" s="1289"/>
      <c r="F280" s="1289"/>
      <c r="G280" s="1289"/>
      <c r="H280" s="1289"/>
      <c r="I280" s="1289"/>
      <c r="J280" s="1289"/>
      <c r="K280" s="1289"/>
      <c r="L280" s="803"/>
      <c r="M280" s="811" t="s">
        <v>52</v>
      </c>
      <c r="N280" s="1549" t="s">
        <v>1512</v>
      </c>
      <c r="O280" s="1287"/>
      <c r="P280" s="1287"/>
      <c r="Q280" s="1287"/>
      <c r="R280" s="1287"/>
      <c r="S280" s="1287"/>
      <c r="T280" s="1287"/>
      <c r="U280" s="1287"/>
      <c r="V280" s="1287"/>
      <c r="W280" s="1287"/>
      <c r="X280" s="1287"/>
      <c r="Y280" s="1287"/>
      <c r="Z280" s="1287"/>
      <c r="AA280" s="1287"/>
      <c r="AB280" s="1293"/>
      <c r="AC280" s="811" t="s">
        <v>1261</v>
      </c>
      <c r="AD280" s="811"/>
      <c r="AE280" s="811"/>
      <c r="AF280" s="800" t="s">
        <v>117</v>
      </c>
      <c r="AG280" s="801"/>
      <c r="AH280" s="802" t="str">
        <f t="shared" si="0"/>
        <v xml:space="preserve"> </v>
      </c>
      <c r="AI280" s="803"/>
      <c r="AJ280" s="803"/>
      <c r="AK280" s="803"/>
      <c r="AL280" s="803"/>
      <c r="AM280" s="803"/>
      <c r="AN280" s="804">
        <f t="shared" si="1"/>
        <v>0</v>
      </c>
      <c r="AO280" s="804">
        <f t="shared" si="2"/>
        <v>1</v>
      </c>
      <c r="AP280" s="804">
        <f t="shared" si="5"/>
        <v>0</v>
      </c>
      <c r="AQ280" s="956"/>
      <c r="AR280" s="957"/>
      <c r="AS280" s="815"/>
      <c r="AT280" s="815"/>
      <c r="AU280" s="976"/>
      <c r="AV280" s="803"/>
      <c r="AW280" s="803"/>
      <c r="AX280" s="803"/>
      <c r="AY280" s="83"/>
      <c r="AZ280" s="83"/>
      <c r="BA280" s="83"/>
      <c r="BB280" s="83"/>
      <c r="BC280" s="83"/>
      <c r="BD280" s="83"/>
    </row>
    <row r="281" spans="1:56" ht="18" customHeight="1">
      <c r="A281" s="83"/>
      <c r="B281" s="828"/>
      <c r="C281" s="1017"/>
      <c r="D281" s="1425"/>
      <c r="E281" s="1289"/>
      <c r="F281" s="1289"/>
      <c r="G281" s="1289"/>
      <c r="H281" s="1289"/>
      <c r="I281" s="1289"/>
      <c r="J281" s="1289"/>
      <c r="K281" s="1289"/>
      <c r="L281" s="803"/>
      <c r="M281" s="811" t="s">
        <v>514</v>
      </c>
      <c r="N281" s="1542" t="s">
        <v>1513</v>
      </c>
      <c r="O281" s="1287"/>
      <c r="P281" s="1287"/>
      <c r="Q281" s="1287"/>
      <c r="R281" s="1287"/>
      <c r="S281" s="1287"/>
      <c r="T281" s="1287"/>
      <c r="U281" s="1287"/>
      <c r="V281" s="1287"/>
      <c r="W281" s="1287"/>
      <c r="X281" s="1287"/>
      <c r="Y281" s="1287"/>
      <c r="Z281" s="1287"/>
      <c r="AA281" s="1293"/>
      <c r="AB281" s="1014"/>
      <c r="AC281" s="811" t="s">
        <v>1261</v>
      </c>
      <c r="AD281" s="811"/>
      <c r="AE281" s="811"/>
      <c r="AF281" s="800" t="s">
        <v>117</v>
      </c>
      <c r="AG281" s="801"/>
      <c r="AH281" s="802" t="str">
        <f t="shared" si="0"/>
        <v xml:space="preserve"> </v>
      </c>
      <c r="AI281" s="803"/>
      <c r="AJ281" s="803"/>
      <c r="AK281" s="803"/>
      <c r="AL281" s="803"/>
      <c r="AM281" s="803"/>
      <c r="AN281" s="804">
        <f t="shared" si="1"/>
        <v>0</v>
      </c>
      <c r="AO281" s="804">
        <f t="shared" si="2"/>
        <v>1</v>
      </c>
      <c r="AP281" s="804">
        <f t="shared" si="5"/>
        <v>0</v>
      </c>
      <c r="AQ281" s="956"/>
      <c r="AR281" s="957"/>
      <c r="AS281" s="815"/>
      <c r="AT281" s="815"/>
      <c r="AU281" s="976"/>
      <c r="AV281" s="803"/>
      <c r="AW281" s="803"/>
      <c r="AX281" s="803"/>
      <c r="AY281" s="83"/>
      <c r="AZ281" s="83"/>
      <c r="BA281" s="83"/>
      <c r="BB281" s="83"/>
      <c r="BC281" s="83"/>
      <c r="BD281" s="83"/>
    </row>
    <row r="282" spans="1:56" ht="18" customHeight="1">
      <c r="A282" s="83"/>
      <c r="B282" s="828"/>
      <c r="C282" s="1017"/>
      <c r="D282" s="1425"/>
      <c r="E282" s="1289"/>
      <c r="F282" s="1289"/>
      <c r="G282" s="1289"/>
      <c r="H282" s="1289"/>
      <c r="I282" s="1289"/>
      <c r="J282" s="1289"/>
      <c r="K282" s="1289"/>
      <c r="L282" s="803"/>
      <c r="M282" s="811"/>
      <c r="N282" s="1542"/>
      <c r="O282" s="1287"/>
      <c r="P282" s="1287"/>
      <c r="Q282" s="1287"/>
      <c r="R282" s="1287"/>
      <c r="S282" s="1287"/>
      <c r="T282" s="1287"/>
      <c r="U282" s="1287"/>
      <c r="V282" s="1287"/>
      <c r="W282" s="1287"/>
      <c r="X282" s="1287"/>
      <c r="Y282" s="1287"/>
      <c r="Z282" s="1287"/>
      <c r="AA282" s="1293"/>
      <c r="AB282" s="839"/>
      <c r="AC282" s="811"/>
      <c r="AD282" s="811"/>
      <c r="AE282" s="811"/>
      <c r="AF282" s="800" t="s">
        <v>117</v>
      </c>
      <c r="AG282" s="801"/>
      <c r="AH282" s="802" t="str">
        <f t="shared" si="0"/>
        <v xml:space="preserve"> </v>
      </c>
      <c r="AI282" s="803"/>
      <c r="AJ282" s="803"/>
      <c r="AK282" s="803"/>
      <c r="AL282" s="803"/>
      <c r="AM282" s="803"/>
      <c r="AN282" s="804">
        <f t="shared" si="1"/>
        <v>0</v>
      </c>
      <c r="AO282" s="804">
        <f t="shared" si="2"/>
        <v>0</v>
      </c>
      <c r="AP282" s="804">
        <f t="shared" si="5"/>
        <v>0</v>
      </c>
      <c r="AQ282" s="956"/>
      <c r="AR282" s="957"/>
      <c r="AS282" s="815"/>
      <c r="AT282" s="815"/>
      <c r="AU282" s="976"/>
      <c r="AV282" s="803"/>
      <c r="AW282" s="803"/>
      <c r="AX282" s="803"/>
      <c r="AY282" s="83"/>
      <c r="AZ282" s="83"/>
      <c r="BA282" s="83"/>
      <c r="BB282" s="83"/>
      <c r="BC282" s="83"/>
      <c r="BD282" s="83"/>
    </row>
    <row r="283" spans="1:56" ht="18" customHeight="1">
      <c r="A283" s="83"/>
      <c r="B283" s="828"/>
      <c r="C283" s="1019"/>
      <c r="D283" s="1436"/>
      <c r="E283" s="1393"/>
      <c r="F283" s="1393"/>
      <c r="G283" s="1393"/>
      <c r="H283" s="1393"/>
      <c r="I283" s="1393"/>
      <c r="J283" s="1393"/>
      <c r="K283" s="1393"/>
      <c r="L283" s="1022"/>
      <c r="M283" s="833"/>
      <c r="N283" s="1543"/>
      <c r="O283" s="1383"/>
      <c r="P283" s="1383"/>
      <c r="Q283" s="1383"/>
      <c r="R283" s="1383"/>
      <c r="S283" s="1383"/>
      <c r="T283" s="1383"/>
      <c r="U283" s="1383"/>
      <c r="V283" s="1383"/>
      <c r="W283" s="1383"/>
      <c r="X283" s="1383"/>
      <c r="Y283" s="1383"/>
      <c r="Z283" s="1383"/>
      <c r="AA283" s="1384"/>
      <c r="AB283" s="1023"/>
      <c r="AC283" s="833"/>
      <c r="AD283" s="833"/>
      <c r="AE283" s="833"/>
      <c r="AF283" s="800" t="s">
        <v>117</v>
      </c>
      <c r="AG283" s="801"/>
      <c r="AH283" s="802" t="str">
        <f t="shared" si="0"/>
        <v xml:space="preserve"> </v>
      </c>
      <c r="AI283" s="803"/>
      <c r="AJ283" s="803"/>
      <c r="AK283" s="803"/>
      <c r="AL283" s="803"/>
      <c r="AM283" s="803"/>
      <c r="AN283" s="804">
        <f t="shared" si="1"/>
        <v>0</v>
      </c>
      <c r="AO283" s="804">
        <f t="shared" si="2"/>
        <v>0</v>
      </c>
      <c r="AP283" s="804">
        <f t="shared" si="5"/>
        <v>0</v>
      </c>
      <c r="AQ283" s="962"/>
      <c r="AR283" s="963">
        <f>COUNTA(N279:AB283)</f>
        <v>3</v>
      </c>
      <c r="AS283" s="864">
        <f>SUM(AP279:AP283)</f>
        <v>0</v>
      </c>
      <c r="AT283" s="865">
        <f>AS283/(AR283*4)*(100)</f>
        <v>0</v>
      </c>
      <c r="AU283" s="816">
        <f>IF(AT283&gt;=75,2,IF(AT283&gt;40,1,0))</f>
        <v>0</v>
      </c>
      <c r="AV283" s="803"/>
      <c r="AW283" s="803"/>
      <c r="AX283" s="803"/>
      <c r="AY283" s="83"/>
      <c r="AZ283" s="83"/>
      <c r="BA283" s="83"/>
      <c r="BB283" s="83"/>
      <c r="BC283" s="83"/>
      <c r="BD283" s="83"/>
    </row>
    <row r="284" spans="1:56" ht="18" customHeight="1">
      <c r="A284" s="83"/>
      <c r="B284" s="828"/>
      <c r="C284" s="889" t="s">
        <v>629</v>
      </c>
      <c r="D284" s="1563" t="s">
        <v>845</v>
      </c>
      <c r="E284" s="1358"/>
      <c r="F284" s="1358"/>
      <c r="G284" s="1358"/>
      <c r="H284" s="1358"/>
      <c r="I284" s="1358"/>
      <c r="J284" s="1358"/>
      <c r="K284" s="1358"/>
      <c r="L284" s="1021"/>
      <c r="M284" s="851" t="s">
        <v>50</v>
      </c>
      <c r="N284" s="1544" t="s">
        <v>1514</v>
      </c>
      <c r="O284" s="1395"/>
      <c r="P284" s="1395"/>
      <c r="Q284" s="1395"/>
      <c r="R284" s="1395"/>
      <c r="S284" s="1395"/>
      <c r="T284" s="1395"/>
      <c r="U284" s="1395"/>
      <c r="V284" s="1395"/>
      <c r="W284" s="1395"/>
      <c r="X284" s="1395"/>
      <c r="Y284" s="1395"/>
      <c r="Z284" s="1395"/>
      <c r="AA284" s="1395"/>
      <c r="AB284" s="1469"/>
      <c r="AC284" s="851" t="s">
        <v>1261</v>
      </c>
      <c r="AD284" s="851"/>
      <c r="AE284" s="851"/>
      <c r="AF284" s="800" t="s">
        <v>117</v>
      </c>
      <c r="AG284" s="801"/>
      <c r="AH284" s="802" t="str">
        <f t="shared" si="0"/>
        <v xml:space="preserve"> </v>
      </c>
      <c r="AI284" s="803"/>
      <c r="AJ284" s="803"/>
      <c r="AK284" s="803"/>
      <c r="AL284" s="803"/>
      <c r="AM284" s="803"/>
      <c r="AN284" s="804">
        <f t="shared" si="1"/>
        <v>0</v>
      </c>
      <c r="AO284" s="804">
        <f t="shared" si="2"/>
        <v>1</v>
      </c>
      <c r="AP284" s="804">
        <f t="shared" si="5"/>
        <v>0</v>
      </c>
      <c r="AQ284" s="966"/>
      <c r="AR284" s="967"/>
      <c r="AS284" s="807"/>
      <c r="AT284" s="807"/>
      <c r="AU284" s="975"/>
      <c r="AV284" s="803"/>
      <c r="AW284" s="803"/>
      <c r="AX284" s="803"/>
      <c r="AY284" s="83"/>
      <c r="AZ284" s="83"/>
      <c r="BA284" s="83"/>
      <c r="BB284" s="83"/>
      <c r="BC284" s="83"/>
      <c r="BD284" s="83"/>
    </row>
    <row r="285" spans="1:56" ht="18" customHeight="1">
      <c r="A285" s="83"/>
      <c r="B285" s="828"/>
      <c r="C285" s="892"/>
      <c r="D285" s="1289"/>
      <c r="E285" s="1289"/>
      <c r="F285" s="1289"/>
      <c r="G285" s="1289"/>
      <c r="H285" s="1289"/>
      <c r="I285" s="1289"/>
      <c r="J285" s="1289"/>
      <c r="K285" s="1289"/>
      <c r="L285" s="803"/>
      <c r="M285" s="811" t="s">
        <v>52</v>
      </c>
      <c r="N285" s="1542" t="s">
        <v>1515</v>
      </c>
      <c r="O285" s="1287"/>
      <c r="P285" s="1287"/>
      <c r="Q285" s="1287"/>
      <c r="R285" s="1287"/>
      <c r="S285" s="1287"/>
      <c r="T285" s="1287"/>
      <c r="U285" s="1287"/>
      <c r="V285" s="1287"/>
      <c r="W285" s="1287"/>
      <c r="X285" s="1287"/>
      <c r="Y285" s="1287"/>
      <c r="Z285" s="1287"/>
      <c r="AA285" s="1287"/>
      <c r="AB285" s="1293"/>
      <c r="AC285" s="811" t="s">
        <v>1261</v>
      </c>
      <c r="AD285" s="811"/>
      <c r="AE285" s="811"/>
      <c r="AF285" s="800" t="s">
        <v>117</v>
      </c>
      <c r="AG285" s="801"/>
      <c r="AH285" s="802" t="str">
        <f t="shared" si="0"/>
        <v xml:space="preserve"> </v>
      </c>
      <c r="AI285" s="803"/>
      <c r="AJ285" s="803"/>
      <c r="AK285" s="803"/>
      <c r="AL285" s="803"/>
      <c r="AM285" s="803"/>
      <c r="AN285" s="804">
        <f t="shared" si="1"/>
        <v>0</v>
      </c>
      <c r="AO285" s="804">
        <f t="shared" si="2"/>
        <v>1</v>
      </c>
      <c r="AP285" s="804">
        <f t="shared" si="5"/>
        <v>0</v>
      </c>
      <c r="AQ285" s="956"/>
      <c r="AR285" s="957"/>
      <c r="AS285" s="815"/>
      <c r="AT285" s="815"/>
      <c r="AU285" s="976"/>
      <c r="AV285" s="803"/>
      <c r="AW285" s="803"/>
      <c r="AX285" s="803"/>
      <c r="AY285" s="83"/>
      <c r="AZ285" s="83"/>
      <c r="BA285" s="83"/>
      <c r="BB285" s="83"/>
      <c r="BC285" s="83"/>
      <c r="BD285" s="83"/>
    </row>
    <row r="286" spans="1:56" ht="18" customHeight="1">
      <c r="A286" s="83"/>
      <c r="B286" s="828"/>
      <c r="C286" s="892"/>
      <c r="D286" s="1289"/>
      <c r="E286" s="1289"/>
      <c r="F286" s="1289"/>
      <c r="G286" s="1289"/>
      <c r="H286" s="1289"/>
      <c r="I286" s="1289"/>
      <c r="J286" s="1289"/>
      <c r="K286" s="1289"/>
      <c r="L286" s="803"/>
      <c r="M286" s="811"/>
      <c r="N286" s="1556"/>
      <c r="O286" s="1287"/>
      <c r="P286" s="1287"/>
      <c r="Q286" s="1287"/>
      <c r="R286" s="1287"/>
      <c r="S286" s="1287"/>
      <c r="T286" s="1287"/>
      <c r="U286" s="1287"/>
      <c r="V286" s="1287"/>
      <c r="W286" s="1287"/>
      <c r="X286" s="1287"/>
      <c r="Y286" s="1287"/>
      <c r="Z286" s="1287"/>
      <c r="AA286" s="1287"/>
      <c r="AB286" s="1293"/>
      <c r="AC286" s="811"/>
      <c r="AD286" s="811"/>
      <c r="AE286" s="811"/>
      <c r="AF286" s="800" t="s">
        <v>117</v>
      </c>
      <c r="AG286" s="801"/>
      <c r="AH286" s="802" t="str">
        <f t="shared" si="0"/>
        <v xml:space="preserve"> </v>
      </c>
      <c r="AI286" s="803"/>
      <c r="AJ286" s="803"/>
      <c r="AK286" s="803"/>
      <c r="AL286" s="803"/>
      <c r="AM286" s="803"/>
      <c r="AN286" s="804">
        <f t="shared" si="1"/>
        <v>0</v>
      </c>
      <c r="AO286" s="804">
        <f t="shared" si="2"/>
        <v>0</v>
      </c>
      <c r="AP286" s="804">
        <f t="shared" si="5"/>
        <v>0</v>
      </c>
      <c r="AQ286" s="956"/>
      <c r="AR286" s="957"/>
      <c r="AS286" s="815"/>
      <c r="AT286" s="815"/>
      <c r="AU286" s="976"/>
      <c r="AV286" s="803"/>
      <c r="AW286" s="803"/>
      <c r="AX286" s="803"/>
      <c r="AY286" s="83"/>
      <c r="AZ286" s="83"/>
      <c r="BA286" s="83"/>
      <c r="BB286" s="83"/>
      <c r="BC286" s="83"/>
      <c r="BD286" s="83"/>
    </row>
    <row r="287" spans="1:56" ht="18" customHeight="1">
      <c r="A287" s="83"/>
      <c r="B287" s="828"/>
      <c r="C287" s="892"/>
      <c r="D287" s="1289"/>
      <c r="E287" s="1289"/>
      <c r="F287" s="1289"/>
      <c r="G287" s="1289"/>
      <c r="H287" s="1289"/>
      <c r="I287" s="1289"/>
      <c r="J287" s="1289"/>
      <c r="K287" s="1289"/>
      <c r="L287" s="803"/>
      <c r="M287" s="811"/>
      <c r="N287" s="1542"/>
      <c r="O287" s="1287"/>
      <c r="P287" s="1287"/>
      <c r="Q287" s="1287"/>
      <c r="R287" s="1287"/>
      <c r="S287" s="1287"/>
      <c r="T287" s="1287"/>
      <c r="U287" s="1287"/>
      <c r="V287" s="1287"/>
      <c r="W287" s="1287"/>
      <c r="X287" s="1287"/>
      <c r="Y287" s="1287"/>
      <c r="Z287" s="1287"/>
      <c r="AA287" s="1293"/>
      <c r="AB287" s="1024"/>
      <c r="AC287" s="811"/>
      <c r="AD287" s="811"/>
      <c r="AE287" s="811"/>
      <c r="AF287" s="800" t="s">
        <v>117</v>
      </c>
      <c r="AG287" s="801"/>
      <c r="AH287" s="802" t="str">
        <f t="shared" si="0"/>
        <v xml:space="preserve"> </v>
      </c>
      <c r="AI287" s="803"/>
      <c r="AJ287" s="803"/>
      <c r="AK287" s="803"/>
      <c r="AL287" s="803"/>
      <c r="AM287" s="803"/>
      <c r="AN287" s="804">
        <f t="shared" si="1"/>
        <v>0</v>
      </c>
      <c r="AO287" s="804">
        <f t="shared" si="2"/>
        <v>0</v>
      </c>
      <c r="AP287" s="804">
        <f t="shared" si="5"/>
        <v>0</v>
      </c>
      <c r="AQ287" s="956"/>
      <c r="AR287" s="957"/>
      <c r="AS287" s="815"/>
      <c r="AT287" s="815"/>
      <c r="AU287" s="976"/>
      <c r="AV287" s="803"/>
      <c r="AW287" s="803"/>
      <c r="AX287" s="803"/>
      <c r="AY287" s="83"/>
      <c r="AZ287" s="83"/>
      <c r="BA287" s="83"/>
      <c r="BB287" s="83"/>
      <c r="BC287" s="83"/>
      <c r="BD287" s="83"/>
    </row>
    <row r="288" spans="1:56" ht="18" customHeight="1">
      <c r="A288" s="83"/>
      <c r="B288" s="828"/>
      <c r="C288" s="892"/>
      <c r="D288" s="1289"/>
      <c r="E288" s="1289"/>
      <c r="F288" s="1289"/>
      <c r="G288" s="1289"/>
      <c r="H288" s="1289"/>
      <c r="I288" s="1289"/>
      <c r="J288" s="1289"/>
      <c r="K288" s="1289"/>
      <c r="L288" s="803"/>
      <c r="M288" s="811"/>
      <c r="N288" s="1542"/>
      <c r="O288" s="1287"/>
      <c r="P288" s="1287"/>
      <c r="Q288" s="1287"/>
      <c r="R288" s="1287"/>
      <c r="S288" s="1287"/>
      <c r="T288" s="1287"/>
      <c r="U288" s="1287"/>
      <c r="V288" s="1287"/>
      <c r="W288" s="1287"/>
      <c r="X288" s="1287"/>
      <c r="Y288" s="1287"/>
      <c r="Z288" s="1287"/>
      <c r="AA288" s="1293"/>
      <c r="AB288" s="1024"/>
      <c r="AC288" s="811"/>
      <c r="AD288" s="811"/>
      <c r="AE288" s="811"/>
      <c r="AF288" s="800" t="s">
        <v>117</v>
      </c>
      <c r="AG288" s="801"/>
      <c r="AH288" s="802" t="str">
        <f t="shared" si="0"/>
        <v xml:space="preserve"> </v>
      </c>
      <c r="AI288" s="803"/>
      <c r="AJ288" s="803"/>
      <c r="AK288" s="803"/>
      <c r="AL288" s="803"/>
      <c r="AM288" s="803"/>
      <c r="AN288" s="804">
        <f t="shared" si="1"/>
        <v>0</v>
      </c>
      <c r="AO288" s="804">
        <f t="shared" si="2"/>
        <v>0</v>
      </c>
      <c r="AP288" s="804">
        <f t="shared" si="5"/>
        <v>0</v>
      </c>
      <c r="AQ288" s="956"/>
      <c r="AR288" s="957"/>
      <c r="AS288" s="815"/>
      <c r="AT288" s="815"/>
      <c r="AU288" s="976"/>
      <c r="AV288" s="803"/>
      <c r="AW288" s="803"/>
      <c r="AX288" s="803"/>
      <c r="AY288" s="83"/>
      <c r="AZ288" s="83"/>
      <c r="BA288" s="83"/>
      <c r="BB288" s="83"/>
      <c r="BC288" s="83"/>
      <c r="BD288" s="83"/>
    </row>
    <row r="289" spans="1:56" ht="18" hidden="1" customHeight="1">
      <c r="A289" s="83"/>
      <c r="B289" s="828"/>
      <c r="C289" s="1019"/>
      <c r="D289" s="1393"/>
      <c r="E289" s="1393"/>
      <c r="F289" s="1393"/>
      <c r="G289" s="1393"/>
      <c r="H289" s="1393"/>
      <c r="I289" s="1393"/>
      <c r="J289" s="1393"/>
      <c r="K289" s="1393"/>
      <c r="L289" s="1022"/>
      <c r="M289" s="842"/>
      <c r="N289" s="1543"/>
      <c r="O289" s="1383"/>
      <c r="P289" s="1383"/>
      <c r="Q289" s="1383"/>
      <c r="R289" s="1383"/>
      <c r="S289" s="1383"/>
      <c r="T289" s="1383"/>
      <c r="U289" s="1383"/>
      <c r="V289" s="1383"/>
      <c r="W289" s="1383"/>
      <c r="X289" s="1383"/>
      <c r="Y289" s="1383"/>
      <c r="Z289" s="1383"/>
      <c r="AA289" s="1383"/>
      <c r="AB289" s="1384"/>
      <c r="AC289" s="833"/>
      <c r="AD289" s="833"/>
      <c r="AE289" s="833"/>
      <c r="AF289" s="800" t="s">
        <v>117</v>
      </c>
      <c r="AG289" s="801"/>
      <c r="AH289" s="802" t="str">
        <f t="shared" si="0"/>
        <v xml:space="preserve"> </v>
      </c>
      <c r="AI289" s="803"/>
      <c r="AJ289" s="803"/>
      <c r="AK289" s="803"/>
      <c r="AL289" s="803"/>
      <c r="AM289" s="803"/>
      <c r="AN289" s="804">
        <f t="shared" si="1"/>
        <v>0</v>
      </c>
      <c r="AO289" s="804">
        <f t="shared" si="2"/>
        <v>0</v>
      </c>
      <c r="AP289" s="804">
        <f t="shared" si="5"/>
        <v>0</v>
      </c>
      <c r="AQ289" s="962"/>
      <c r="AR289" s="963">
        <f>COUNTA(N284:AB289)</f>
        <v>2</v>
      </c>
      <c r="AS289" s="864">
        <f>SUM(AP284:AP289)</f>
        <v>0</v>
      </c>
      <c r="AT289" s="865">
        <f>AS289/(AR289*4)*(100)</f>
        <v>0</v>
      </c>
      <c r="AU289" s="816">
        <f>IF(AT289&gt;=75,2,IF(AT289&gt;40,1,0))</f>
        <v>0</v>
      </c>
      <c r="AV289" s="803"/>
      <c r="AW289" s="803"/>
      <c r="AX289" s="803"/>
      <c r="AY289" s="83"/>
      <c r="AZ289" s="83"/>
      <c r="BA289" s="83"/>
      <c r="BB289" s="83"/>
      <c r="BC289" s="83"/>
      <c r="BD289" s="83"/>
    </row>
    <row r="290" spans="1:56" ht="18" customHeight="1">
      <c r="A290" s="83"/>
      <c r="B290" s="828"/>
      <c r="C290" s="889" t="s">
        <v>288</v>
      </c>
      <c r="D290" s="1561" t="s">
        <v>850</v>
      </c>
      <c r="E290" s="1358"/>
      <c r="F290" s="1358"/>
      <c r="G290" s="1358"/>
      <c r="H290" s="1358"/>
      <c r="I290" s="1358"/>
      <c r="J290" s="1358"/>
      <c r="K290" s="1358"/>
      <c r="L290" s="1016"/>
      <c r="M290" s="851" t="s">
        <v>50</v>
      </c>
      <c r="N290" s="1544" t="s">
        <v>322</v>
      </c>
      <c r="O290" s="1395"/>
      <c r="P290" s="1395"/>
      <c r="Q290" s="1395"/>
      <c r="R290" s="1395"/>
      <c r="S290" s="1395"/>
      <c r="T290" s="1395"/>
      <c r="U290" s="1395"/>
      <c r="V290" s="1395"/>
      <c r="W290" s="1395"/>
      <c r="X290" s="1395"/>
      <c r="Y290" s="1395"/>
      <c r="Z290" s="1395"/>
      <c r="AA290" s="1395"/>
      <c r="AB290" s="1469"/>
      <c r="AC290" s="851" t="s">
        <v>1261</v>
      </c>
      <c r="AD290" s="851"/>
      <c r="AE290" s="851"/>
      <c r="AF290" s="800" t="s">
        <v>117</v>
      </c>
      <c r="AG290" s="801"/>
      <c r="AH290" s="802" t="str">
        <f t="shared" si="0"/>
        <v xml:space="preserve"> </v>
      </c>
      <c r="AI290" s="803"/>
      <c r="AJ290" s="803"/>
      <c r="AK290" s="803"/>
      <c r="AL290" s="803"/>
      <c r="AM290" s="803"/>
      <c r="AN290" s="804">
        <f t="shared" si="1"/>
        <v>0</v>
      </c>
      <c r="AO290" s="804">
        <f t="shared" si="2"/>
        <v>1</v>
      </c>
      <c r="AP290" s="804">
        <f t="shared" si="5"/>
        <v>0</v>
      </c>
      <c r="AQ290" s="966"/>
      <c r="AR290" s="967"/>
      <c r="AS290" s="807"/>
      <c r="AT290" s="807"/>
      <c r="AU290" s="975"/>
      <c r="AV290" s="803"/>
      <c r="AW290" s="803"/>
      <c r="AX290" s="803"/>
      <c r="AY290" s="83"/>
      <c r="AZ290" s="83"/>
      <c r="BA290" s="83"/>
      <c r="BB290" s="83"/>
      <c r="BC290" s="83"/>
      <c r="BD290" s="83"/>
    </row>
    <row r="291" spans="1:56" ht="18" customHeight="1">
      <c r="A291" s="83"/>
      <c r="B291" s="828"/>
      <c r="C291" s="1017"/>
      <c r="D291" s="1289"/>
      <c r="E291" s="1289"/>
      <c r="F291" s="1289"/>
      <c r="G291" s="1289"/>
      <c r="H291" s="1289"/>
      <c r="I291" s="1289"/>
      <c r="J291" s="1289"/>
      <c r="K291" s="1289"/>
      <c r="L291" s="1018"/>
      <c r="M291" s="811" t="s">
        <v>52</v>
      </c>
      <c r="N291" s="1542" t="s">
        <v>323</v>
      </c>
      <c r="O291" s="1287"/>
      <c r="P291" s="1287"/>
      <c r="Q291" s="1287"/>
      <c r="R291" s="1287"/>
      <c r="S291" s="1287"/>
      <c r="T291" s="1287"/>
      <c r="U291" s="1287"/>
      <c r="V291" s="1287"/>
      <c r="W291" s="1287"/>
      <c r="X291" s="1287"/>
      <c r="Y291" s="1287"/>
      <c r="Z291" s="1287"/>
      <c r="AA291" s="1287"/>
      <c r="AB291" s="1293"/>
      <c r="AC291" s="811" t="s">
        <v>1261</v>
      </c>
      <c r="AD291" s="811"/>
      <c r="AE291" s="811"/>
      <c r="AF291" s="800" t="s">
        <v>117</v>
      </c>
      <c r="AG291" s="801"/>
      <c r="AH291" s="802" t="str">
        <f t="shared" si="0"/>
        <v xml:space="preserve"> </v>
      </c>
      <c r="AI291" s="803"/>
      <c r="AJ291" s="803"/>
      <c r="AK291" s="803"/>
      <c r="AL291" s="803"/>
      <c r="AM291" s="803"/>
      <c r="AN291" s="804">
        <f t="shared" si="1"/>
        <v>0</v>
      </c>
      <c r="AO291" s="804">
        <f t="shared" si="2"/>
        <v>1</v>
      </c>
      <c r="AP291" s="804">
        <f t="shared" si="5"/>
        <v>0</v>
      </c>
      <c r="AQ291" s="956"/>
      <c r="AR291" s="957"/>
      <c r="AS291" s="815"/>
      <c r="AT291" s="815"/>
      <c r="AU291" s="976"/>
      <c r="AV291" s="803"/>
      <c r="AW291" s="803"/>
      <c r="AX291" s="803"/>
      <c r="AY291" s="83"/>
      <c r="AZ291" s="83"/>
      <c r="BA291" s="83"/>
      <c r="BB291" s="83"/>
      <c r="BC291" s="83"/>
      <c r="BD291" s="83"/>
    </row>
    <row r="292" spans="1:56" ht="18" customHeight="1">
      <c r="A292" s="83"/>
      <c r="B292" s="828"/>
      <c r="C292" s="1017"/>
      <c r="D292" s="1289"/>
      <c r="E292" s="1289"/>
      <c r="F292" s="1289"/>
      <c r="G292" s="1289"/>
      <c r="H292" s="1289"/>
      <c r="I292" s="1289"/>
      <c r="J292" s="1289"/>
      <c r="K292" s="1289"/>
      <c r="L292" s="1018"/>
      <c r="M292" s="811" t="s">
        <v>514</v>
      </c>
      <c r="N292" s="1542" t="s">
        <v>324</v>
      </c>
      <c r="O292" s="1287"/>
      <c r="P292" s="1287"/>
      <c r="Q292" s="1287"/>
      <c r="R292" s="1287"/>
      <c r="S292" s="1287"/>
      <c r="T292" s="1287"/>
      <c r="U292" s="1287"/>
      <c r="V292" s="1287"/>
      <c r="W292" s="1287"/>
      <c r="X292" s="1287"/>
      <c r="Y292" s="1287"/>
      <c r="Z292" s="1287"/>
      <c r="AA292" s="1287"/>
      <c r="AB292" s="1293"/>
      <c r="AC292" s="811"/>
      <c r="AD292" s="811"/>
      <c r="AE292" s="811"/>
      <c r="AF292" s="800" t="s">
        <v>117</v>
      </c>
      <c r="AG292" s="801"/>
      <c r="AH292" s="802" t="str">
        <f t="shared" si="0"/>
        <v xml:space="preserve"> </v>
      </c>
      <c r="AI292" s="803"/>
      <c r="AJ292" s="803"/>
      <c r="AK292" s="803"/>
      <c r="AL292" s="803"/>
      <c r="AM292" s="803"/>
      <c r="AN292" s="804">
        <f t="shared" si="1"/>
        <v>0</v>
      </c>
      <c r="AO292" s="804">
        <f t="shared" si="2"/>
        <v>1</v>
      </c>
      <c r="AP292" s="804">
        <f t="shared" si="5"/>
        <v>0</v>
      </c>
      <c r="AQ292" s="956"/>
      <c r="AR292" s="957"/>
      <c r="AS292" s="815"/>
      <c r="AT292" s="815"/>
      <c r="AU292" s="976"/>
      <c r="AV292" s="803"/>
      <c r="AW292" s="803"/>
      <c r="AX292" s="803"/>
      <c r="AY292" s="83"/>
      <c r="AZ292" s="83"/>
      <c r="BA292" s="83"/>
      <c r="BB292" s="83"/>
      <c r="BC292" s="83"/>
      <c r="BD292" s="83"/>
    </row>
    <row r="293" spans="1:56" ht="18" customHeight="1">
      <c r="A293" s="83"/>
      <c r="B293" s="828"/>
      <c r="C293" s="1017"/>
      <c r="D293" s="1289"/>
      <c r="E293" s="1289"/>
      <c r="F293" s="1289"/>
      <c r="G293" s="1289"/>
      <c r="H293" s="1289"/>
      <c r="I293" s="1289"/>
      <c r="J293" s="1289"/>
      <c r="K293" s="1289"/>
      <c r="L293" s="1018"/>
      <c r="M293" s="811"/>
      <c r="N293" s="1542"/>
      <c r="O293" s="1287"/>
      <c r="P293" s="1287"/>
      <c r="Q293" s="1287"/>
      <c r="R293" s="1287"/>
      <c r="S293" s="1287"/>
      <c r="T293" s="1287"/>
      <c r="U293" s="1287"/>
      <c r="V293" s="1287"/>
      <c r="W293" s="1287"/>
      <c r="X293" s="1287"/>
      <c r="Y293" s="1287"/>
      <c r="Z293" s="1287"/>
      <c r="AA293" s="1287"/>
      <c r="AB293" s="1293"/>
      <c r="AC293" s="811"/>
      <c r="AD293" s="811"/>
      <c r="AE293" s="811"/>
      <c r="AF293" s="800" t="s">
        <v>117</v>
      </c>
      <c r="AG293" s="801"/>
      <c r="AH293" s="802" t="str">
        <f t="shared" si="0"/>
        <v xml:space="preserve"> </v>
      </c>
      <c r="AI293" s="803"/>
      <c r="AJ293" s="803"/>
      <c r="AK293" s="803"/>
      <c r="AL293" s="803"/>
      <c r="AM293" s="803"/>
      <c r="AN293" s="804">
        <f t="shared" si="1"/>
        <v>0</v>
      </c>
      <c r="AO293" s="804">
        <f t="shared" si="2"/>
        <v>0</v>
      </c>
      <c r="AP293" s="804">
        <f t="shared" si="5"/>
        <v>0</v>
      </c>
      <c r="AQ293" s="956"/>
      <c r="AR293" s="957"/>
      <c r="AS293" s="815"/>
      <c r="AT293" s="815"/>
      <c r="AU293" s="976"/>
      <c r="AV293" s="803"/>
      <c r="AW293" s="803"/>
      <c r="AX293" s="803"/>
      <c r="AY293" s="83"/>
      <c r="AZ293" s="83"/>
      <c r="BA293" s="83"/>
      <c r="BB293" s="83"/>
      <c r="BC293" s="83"/>
      <c r="BD293" s="83"/>
    </row>
    <row r="294" spans="1:56" ht="18" customHeight="1">
      <c r="A294" s="83"/>
      <c r="B294" s="828"/>
      <c r="C294" s="1017"/>
      <c r="D294" s="1289"/>
      <c r="E294" s="1289"/>
      <c r="F294" s="1289"/>
      <c r="G294" s="1289"/>
      <c r="H294" s="1289"/>
      <c r="I294" s="1289"/>
      <c r="J294" s="1289"/>
      <c r="K294" s="1289"/>
      <c r="L294" s="1018"/>
      <c r="M294" s="811"/>
      <c r="N294" s="1542"/>
      <c r="O294" s="1287"/>
      <c r="P294" s="1287"/>
      <c r="Q294" s="1287"/>
      <c r="R294" s="1287"/>
      <c r="S294" s="1287"/>
      <c r="T294" s="1287"/>
      <c r="U294" s="1287"/>
      <c r="V294" s="1287"/>
      <c r="W294" s="1287"/>
      <c r="X294" s="1287"/>
      <c r="Y294" s="1287"/>
      <c r="Z294" s="1287"/>
      <c r="AA294" s="1287"/>
      <c r="AB294" s="1293"/>
      <c r="AC294" s="811"/>
      <c r="AD294" s="811"/>
      <c r="AE294" s="811"/>
      <c r="AF294" s="800" t="s">
        <v>117</v>
      </c>
      <c r="AG294" s="801"/>
      <c r="AH294" s="802" t="str">
        <f t="shared" si="0"/>
        <v xml:space="preserve"> </v>
      </c>
      <c r="AI294" s="803"/>
      <c r="AJ294" s="803"/>
      <c r="AK294" s="803"/>
      <c r="AL294" s="803"/>
      <c r="AM294" s="803"/>
      <c r="AN294" s="804">
        <f t="shared" si="1"/>
        <v>0</v>
      </c>
      <c r="AO294" s="804">
        <f t="shared" si="2"/>
        <v>0</v>
      </c>
      <c r="AP294" s="804">
        <f t="shared" si="5"/>
        <v>0</v>
      </c>
      <c r="AQ294" s="956"/>
      <c r="AR294" s="957"/>
      <c r="AS294" s="815"/>
      <c r="AT294" s="815"/>
      <c r="AU294" s="976"/>
      <c r="AV294" s="803"/>
      <c r="AW294" s="803"/>
      <c r="AX294" s="803"/>
      <c r="AY294" s="83"/>
      <c r="AZ294" s="83"/>
      <c r="BA294" s="83"/>
      <c r="BB294" s="83"/>
      <c r="BC294" s="83"/>
      <c r="BD294" s="83"/>
    </row>
    <row r="295" spans="1:56" ht="18" hidden="1" customHeight="1">
      <c r="A295" s="83"/>
      <c r="B295" s="828"/>
      <c r="C295" s="1019"/>
      <c r="D295" s="1393"/>
      <c r="E295" s="1393"/>
      <c r="F295" s="1393"/>
      <c r="G295" s="1393"/>
      <c r="H295" s="1393"/>
      <c r="I295" s="1393"/>
      <c r="J295" s="1393"/>
      <c r="K295" s="1393"/>
      <c r="L295" s="1020"/>
      <c r="M295" s="842"/>
      <c r="N295" s="1543"/>
      <c r="O295" s="1383"/>
      <c r="P295" s="1383"/>
      <c r="Q295" s="1383"/>
      <c r="R295" s="1383"/>
      <c r="S295" s="1383"/>
      <c r="T295" s="1383"/>
      <c r="U295" s="1383"/>
      <c r="V295" s="1383"/>
      <c r="W295" s="1383"/>
      <c r="X295" s="1383"/>
      <c r="Y295" s="1383"/>
      <c r="Z295" s="1383"/>
      <c r="AA295" s="1383"/>
      <c r="AB295" s="1384"/>
      <c r="AC295" s="833"/>
      <c r="AD295" s="833"/>
      <c r="AE295" s="833"/>
      <c r="AF295" s="800" t="s">
        <v>117</v>
      </c>
      <c r="AG295" s="801"/>
      <c r="AH295" s="802" t="str">
        <f t="shared" si="0"/>
        <v xml:space="preserve"> </v>
      </c>
      <c r="AI295" s="803"/>
      <c r="AJ295" s="803"/>
      <c r="AK295" s="803"/>
      <c r="AL295" s="803"/>
      <c r="AM295" s="803"/>
      <c r="AN295" s="804">
        <f t="shared" si="1"/>
        <v>0</v>
      </c>
      <c r="AO295" s="804">
        <f t="shared" si="2"/>
        <v>0</v>
      </c>
      <c r="AP295" s="804">
        <f t="shared" si="5"/>
        <v>0</v>
      </c>
      <c r="AQ295" s="962"/>
      <c r="AR295" s="963">
        <f>COUNTA(N290:AB295)</f>
        <v>3</v>
      </c>
      <c r="AS295" s="864">
        <f>SUM(AP290:AP295)</f>
        <v>0</v>
      </c>
      <c r="AT295" s="865">
        <f>AS295/(AR295*4)*(100)</f>
        <v>0</v>
      </c>
      <c r="AU295" s="816">
        <f>IF(AT295&gt;=75,2,IF(AT295&gt;40,1,0))</f>
        <v>0</v>
      </c>
      <c r="AV295" s="1025" t="s">
        <v>1516</v>
      </c>
      <c r="AW295" s="803"/>
      <c r="AX295" s="803"/>
      <c r="AY295" s="83"/>
      <c r="AZ295" s="83"/>
      <c r="BA295" s="83"/>
      <c r="BB295" s="83"/>
      <c r="BC295" s="83"/>
      <c r="BD295" s="83"/>
    </row>
    <row r="296" spans="1:56" ht="30" customHeight="1">
      <c r="A296" s="83"/>
      <c r="B296" s="943" t="s">
        <v>1517</v>
      </c>
      <c r="C296" s="1551" t="s">
        <v>854</v>
      </c>
      <c r="D296" s="1347"/>
      <c r="E296" s="1347"/>
      <c r="F296" s="1347"/>
      <c r="G296" s="1347"/>
      <c r="H296" s="1347"/>
      <c r="I296" s="1347"/>
      <c r="J296" s="1347"/>
      <c r="K296" s="1347"/>
      <c r="L296" s="1347"/>
      <c r="M296" s="1347"/>
      <c r="N296" s="1347"/>
      <c r="O296" s="1347"/>
      <c r="P296" s="1347"/>
      <c r="Q296" s="1347"/>
      <c r="R296" s="1347"/>
      <c r="S296" s="1347"/>
      <c r="T296" s="1347"/>
      <c r="U296" s="1347"/>
      <c r="V296" s="1347"/>
      <c r="W296" s="1347"/>
      <c r="X296" s="1347"/>
      <c r="Y296" s="1347"/>
      <c r="Z296" s="1347"/>
      <c r="AA296" s="1347"/>
      <c r="AB296" s="1347"/>
      <c r="AC296" s="1026"/>
      <c r="AD296" s="1026"/>
      <c r="AE296" s="1026"/>
      <c r="AF296" s="800" t="s">
        <v>117</v>
      </c>
      <c r="AG296" s="801"/>
      <c r="AH296" s="802" t="str">
        <f t="shared" si="0"/>
        <v xml:space="preserve"> </v>
      </c>
      <c r="AI296" s="1027"/>
      <c r="AJ296" s="1028"/>
      <c r="AK296" s="1028"/>
      <c r="AL296" s="1028"/>
      <c r="AM296" s="1028"/>
      <c r="AN296" s="1029"/>
      <c r="AO296" s="1029"/>
      <c r="AP296" s="1029"/>
      <c r="AQ296" s="1030"/>
      <c r="AR296" s="1031"/>
      <c r="AS296" s="1032"/>
      <c r="AT296" s="1032"/>
      <c r="AU296" s="1032"/>
      <c r="AV296" s="803"/>
      <c r="AW296" s="803"/>
      <c r="AX296" s="803"/>
      <c r="AY296" s="83"/>
      <c r="AZ296" s="83"/>
      <c r="BA296" s="83"/>
      <c r="BB296" s="83"/>
      <c r="BC296" s="83"/>
      <c r="BD296" s="83"/>
    </row>
    <row r="297" spans="1:56" ht="18" customHeight="1">
      <c r="A297" s="83"/>
      <c r="B297" s="828"/>
      <c r="C297" s="889" t="s">
        <v>50</v>
      </c>
      <c r="D297" s="1557" t="s">
        <v>856</v>
      </c>
      <c r="E297" s="1358"/>
      <c r="F297" s="1358"/>
      <c r="G297" s="1358"/>
      <c r="H297" s="1358"/>
      <c r="I297" s="1358"/>
      <c r="J297" s="1358"/>
      <c r="K297" s="1358"/>
      <c r="L297" s="1016"/>
      <c r="M297" s="946" t="s">
        <v>50</v>
      </c>
      <c r="N297" s="1555" t="s">
        <v>325</v>
      </c>
      <c r="O297" s="1395"/>
      <c r="P297" s="1395"/>
      <c r="Q297" s="1395"/>
      <c r="R297" s="1395"/>
      <c r="S297" s="1395"/>
      <c r="T297" s="1395"/>
      <c r="U297" s="1395"/>
      <c r="V297" s="1395"/>
      <c r="W297" s="1395"/>
      <c r="X297" s="1395"/>
      <c r="Y297" s="1395"/>
      <c r="Z297" s="1395"/>
      <c r="AA297" s="1469"/>
      <c r="AB297" s="1033"/>
      <c r="AC297" s="851" t="s">
        <v>1261</v>
      </c>
      <c r="AD297" s="851"/>
      <c r="AE297" s="851"/>
      <c r="AF297" s="800" t="s">
        <v>117</v>
      </c>
      <c r="AG297" s="801"/>
      <c r="AH297" s="802" t="str">
        <f t="shared" si="0"/>
        <v xml:space="preserve"> </v>
      </c>
      <c r="AI297" s="803"/>
      <c r="AJ297" s="803"/>
      <c r="AK297" s="803"/>
      <c r="AL297" s="803"/>
      <c r="AM297" s="803"/>
      <c r="AN297" s="804">
        <f t="shared" ref="AN297:AN504" si="6">IF(AF297="A",4,IF(AF297="B",3,IF(AF297="C",2,IF(AF297="D",1,0))))</f>
        <v>0</v>
      </c>
      <c r="AO297" s="867">
        <f t="shared" ref="AO297:AO504" si="7">COUNTA(N297)</f>
        <v>1</v>
      </c>
      <c r="AP297" s="867">
        <f t="shared" ref="AP297:AP443" si="8">AN297*AO297</f>
        <v>0</v>
      </c>
      <c r="AQ297" s="956"/>
      <c r="AR297" s="957"/>
      <c r="AS297" s="815"/>
      <c r="AT297" s="815"/>
      <c r="AU297" s="976"/>
      <c r="AV297" s="803"/>
      <c r="AW297" s="803"/>
      <c r="AX297" s="803"/>
      <c r="AY297" s="83"/>
      <c r="AZ297" s="83"/>
      <c r="BA297" s="83"/>
      <c r="BB297" s="83"/>
      <c r="BC297" s="83"/>
      <c r="BD297" s="83"/>
    </row>
    <row r="298" spans="1:56" ht="18" customHeight="1">
      <c r="A298" s="83"/>
      <c r="B298" s="828"/>
      <c r="C298" s="892"/>
      <c r="D298" s="1425"/>
      <c r="E298" s="1289"/>
      <c r="F298" s="1289"/>
      <c r="G298" s="1289"/>
      <c r="H298" s="1289"/>
      <c r="I298" s="1289"/>
      <c r="J298" s="1289"/>
      <c r="K298" s="1289"/>
      <c r="L298" s="1018"/>
      <c r="M298" s="811" t="s">
        <v>52</v>
      </c>
      <c r="N298" s="1552" t="s">
        <v>447</v>
      </c>
      <c r="O298" s="1287"/>
      <c r="P298" s="1287"/>
      <c r="Q298" s="1287"/>
      <c r="R298" s="1287"/>
      <c r="S298" s="1287"/>
      <c r="T298" s="1287"/>
      <c r="U298" s="1287"/>
      <c r="V298" s="1287"/>
      <c r="W298" s="1287"/>
      <c r="X298" s="1287"/>
      <c r="Y298" s="1287"/>
      <c r="Z298" s="1287"/>
      <c r="AA298" s="1293"/>
      <c r="AB298" s="1034"/>
      <c r="AC298" s="811"/>
      <c r="AD298" s="811"/>
      <c r="AE298" s="811" t="s">
        <v>1261</v>
      </c>
      <c r="AF298" s="800" t="s">
        <v>117</v>
      </c>
      <c r="AG298" s="801"/>
      <c r="AH298" s="802" t="str">
        <f t="shared" si="0"/>
        <v xml:space="preserve"> </v>
      </c>
      <c r="AI298" s="803"/>
      <c r="AJ298" s="803"/>
      <c r="AK298" s="803"/>
      <c r="AL298" s="803"/>
      <c r="AM298" s="803"/>
      <c r="AN298" s="804">
        <f t="shared" si="6"/>
        <v>0</v>
      </c>
      <c r="AO298" s="804">
        <f t="shared" si="7"/>
        <v>1</v>
      </c>
      <c r="AP298" s="804">
        <f t="shared" si="8"/>
        <v>0</v>
      </c>
      <c r="AQ298" s="956"/>
      <c r="AR298" s="957"/>
      <c r="AS298" s="815"/>
      <c r="AT298" s="815"/>
      <c r="AU298" s="976"/>
      <c r="AV298" s="803"/>
      <c r="AW298" s="803"/>
      <c r="AX298" s="803"/>
      <c r="AY298" s="83"/>
      <c r="AZ298" s="83"/>
      <c r="BA298" s="83"/>
      <c r="BB298" s="83"/>
      <c r="BC298" s="83"/>
      <c r="BD298" s="83"/>
    </row>
    <row r="299" spans="1:56" ht="18" customHeight="1">
      <c r="A299" s="83"/>
      <c r="B299" s="828"/>
      <c r="C299" s="892"/>
      <c r="D299" s="1425"/>
      <c r="E299" s="1289"/>
      <c r="F299" s="1289"/>
      <c r="G299" s="1289"/>
      <c r="H299" s="1289"/>
      <c r="I299" s="1289"/>
      <c r="J299" s="1289"/>
      <c r="K299" s="1289"/>
      <c r="L299" s="1018"/>
      <c r="M299" s="811" t="s">
        <v>514</v>
      </c>
      <c r="N299" s="1552" t="s">
        <v>448</v>
      </c>
      <c r="O299" s="1287"/>
      <c r="P299" s="1287"/>
      <c r="Q299" s="1287"/>
      <c r="R299" s="1287"/>
      <c r="S299" s="1287"/>
      <c r="T299" s="1287"/>
      <c r="U299" s="1287"/>
      <c r="V299" s="1287"/>
      <c r="W299" s="1287"/>
      <c r="X299" s="1287"/>
      <c r="Y299" s="1287"/>
      <c r="Z299" s="1287"/>
      <c r="AA299" s="1287"/>
      <c r="AB299" s="1293"/>
      <c r="AC299" s="811"/>
      <c r="AD299" s="811"/>
      <c r="AE299" s="811" t="s">
        <v>1261</v>
      </c>
      <c r="AF299" s="800" t="s">
        <v>117</v>
      </c>
      <c r="AG299" s="801"/>
      <c r="AH299" s="802" t="str">
        <f t="shared" si="0"/>
        <v xml:space="preserve"> </v>
      </c>
      <c r="AI299" s="803"/>
      <c r="AJ299" s="803"/>
      <c r="AK299" s="803"/>
      <c r="AL299" s="803"/>
      <c r="AM299" s="803"/>
      <c r="AN299" s="804">
        <f t="shared" si="6"/>
        <v>0</v>
      </c>
      <c r="AO299" s="804">
        <f t="shared" si="7"/>
        <v>1</v>
      </c>
      <c r="AP299" s="804">
        <f t="shared" si="8"/>
        <v>0</v>
      </c>
      <c r="AQ299" s="956"/>
      <c r="AR299" s="957"/>
      <c r="AS299" s="815"/>
      <c r="AT299" s="815"/>
      <c r="AU299" s="976"/>
      <c r="AV299" s="803"/>
      <c r="AW299" s="803"/>
      <c r="AX299" s="803"/>
      <c r="AY299" s="83"/>
      <c r="AZ299" s="83"/>
      <c r="BA299" s="83"/>
      <c r="BB299" s="83"/>
      <c r="BC299" s="83"/>
      <c r="BD299" s="83"/>
    </row>
    <row r="300" spans="1:56" ht="18" customHeight="1">
      <c r="A300" s="83"/>
      <c r="B300" s="828"/>
      <c r="C300" s="892"/>
      <c r="D300" s="1425"/>
      <c r="E300" s="1289"/>
      <c r="F300" s="1289"/>
      <c r="G300" s="1289"/>
      <c r="H300" s="1289"/>
      <c r="I300" s="1289"/>
      <c r="J300" s="1289"/>
      <c r="K300" s="1289"/>
      <c r="L300" s="1018"/>
      <c r="M300" s="811"/>
      <c r="N300" s="1552"/>
      <c r="O300" s="1287"/>
      <c r="P300" s="1287"/>
      <c r="Q300" s="1287"/>
      <c r="R300" s="1287"/>
      <c r="S300" s="1287"/>
      <c r="T300" s="1287"/>
      <c r="U300" s="1287"/>
      <c r="V300" s="1287"/>
      <c r="W300" s="1287"/>
      <c r="X300" s="1287"/>
      <c r="Y300" s="1287"/>
      <c r="Z300" s="1287"/>
      <c r="AA300" s="1287"/>
      <c r="AB300" s="1293"/>
      <c r="AC300" s="811"/>
      <c r="AD300" s="811"/>
      <c r="AE300" s="811"/>
      <c r="AF300" s="800" t="s">
        <v>117</v>
      </c>
      <c r="AG300" s="801"/>
      <c r="AH300" s="802" t="str">
        <f t="shared" si="0"/>
        <v xml:space="preserve"> </v>
      </c>
      <c r="AI300" s="803"/>
      <c r="AJ300" s="803"/>
      <c r="AK300" s="803"/>
      <c r="AL300" s="803"/>
      <c r="AM300" s="803"/>
      <c r="AN300" s="804">
        <f t="shared" si="6"/>
        <v>0</v>
      </c>
      <c r="AO300" s="804">
        <f t="shared" si="7"/>
        <v>0</v>
      </c>
      <c r="AP300" s="804">
        <f t="shared" si="8"/>
        <v>0</v>
      </c>
      <c r="AQ300" s="956"/>
      <c r="AR300" s="957"/>
      <c r="AS300" s="815"/>
      <c r="AT300" s="815"/>
      <c r="AU300" s="976"/>
      <c r="AV300" s="803"/>
      <c r="AW300" s="803"/>
      <c r="AX300" s="803"/>
      <c r="AY300" s="83"/>
      <c r="AZ300" s="83"/>
      <c r="BA300" s="83"/>
      <c r="BB300" s="83"/>
      <c r="BC300" s="83"/>
      <c r="BD300" s="83"/>
    </row>
    <row r="301" spans="1:56" ht="18" customHeight="1">
      <c r="A301" s="83"/>
      <c r="B301" s="828"/>
      <c r="C301" s="892"/>
      <c r="D301" s="1425"/>
      <c r="E301" s="1289"/>
      <c r="F301" s="1289"/>
      <c r="G301" s="1289"/>
      <c r="H301" s="1289"/>
      <c r="I301" s="1289"/>
      <c r="J301" s="1289"/>
      <c r="K301" s="1289"/>
      <c r="L301" s="1018"/>
      <c r="M301" s="811"/>
      <c r="N301" s="1552"/>
      <c r="O301" s="1287"/>
      <c r="P301" s="1287"/>
      <c r="Q301" s="1287"/>
      <c r="R301" s="1287"/>
      <c r="S301" s="1287"/>
      <c r="T301" s="1287"/>
      <c r="U301" s="1287"/>
      <c r="V301" s="1287"/>
      <c r="W301" s="1287"/>
      <c r="X301" s="1287"/>
      <c r="Y301" s="1287"/>
      <c r="Z301" s="1287"/>
      <c r="AA301" s="1287"/>
      <c r="AB301" s="1293"/>
      <c r="AC301" s="811"/>
      <c r="AD301" s="811"/>
      <c r="AE301" s="811"/>
      <c r="AF301" s="800" t="s">
        <v>117</v>
      </c>
      <c r="AG301" s="801"/>
      <c r="AH301" s="802" t="str">
        <f t="shared" si="0"/>
        <v xml:space="preserve"> </v>
      </c>
      <c r="AI301" s="803"/>
      <c r="AJ301" s="803"/>
      <c r="AK301" s="803"/>
      <c r="AL301" s="803"/>
      <c r="AM301" s="803"/>
      <c r="AN301" s="804">
        <f t="shared" si="6"/>
        <v>0</v>
      </c>
      <c r="AO301" s="804">
        <f t="shared" si="7"/>
        <v>0</v>
      </c>
      <c r="AP301" s="804">
        <f t="shared" si="8"/>
        <v>0</v>
      </c>
      <c r="AQ301" s="956"/>
      <c r="AR301" s="957"/>
      <c r="AS301" s="815"/>
      <c r="AT301" s="815"/>
      <c r="AU301" s="976"/>
      <c r="AV301" s="803"/>
      <c r="AW301" s="803"/>
      <c r="AX301" s="803"/>
      <c r="AY301" s="83"/>
      <c r="AZ301" s="83"/>
      <c r="BA301" s="83"/>
      <c r="BB301" s="83"/>
      <c r="BC301" s="83"/>
      <c r="BD301" s="83"/>
    </row>
    <row r="302" spans="1:56" ht="18" hidden="1" customHeight="1">
      <c r="A302" s="83"/>
      <c r="B302" s="828"/>
      <c r="C302" s="924"/>
      <c r="D302" s="1436"/>
      <c r="E302" s="1393"/>
      <c r="F302" s="1393"/>
      <c r="G302" s="1393"/>
      <c r="H302" s="1393"/>
      <c r="I302" s="1393"/>
      <c r="J302" s="1393"/>
      <c r="K302" s="1393"/>
      <c r="L302" s="1020"/>
      <c r="M302" s="842"/>
      <c r="N302" s="1553"/>
      <c r="O302" s="1383"/>
      <c r="P302" s="1383"/>
      <c r="Q302" s="1383"/>
      <c r="R302" s="1383"/>
      <c r="S302" s="1383"/>
      <c r="T302" s="1383"/>
      <c r="U302" s="1383"/>
      <c r="V302" s="1383"/>
      <c r="W302" s="1383"/>
      <c r="X302" s="1383"/>
      <c r="Y302" s="1383"/>
      <c r="Z302" s="1383"/>
      <c r="AA302" s="1383"/>
      <c r="AB302" s="1384"/>
      <c r="AC302" s="833"/>
      <c r="AD302" s="833"/>
      <c r="AE302" s="833"/>
      <c r="AF302" s="800" t="s">
        <v>117</v>
      </c>
      <c r="AG302" s="801"/>
      <c r="AH302" s="802" t="str">
        <f t="shared" si="0"/>
        <v xml:space="preserve"> </v>
      </c>
      <c r="AI302" s="803"/>
      <c r="AJ302" s="803"/>
      <c r="AK302" s="803"/>
      <c r="AL302" s="803"/>
      <c r="AM302" s="803"/>
      <c r="AN302" s="804">
        <f t="shared" si="6"/>
        <v>0</v>
      </c>
      <c r="AO302" s="804">
        <f t="shared" si="7"/>
        <v>0</v>
      </c>
      <c r="AP302" s="804">
        <f t="shared" si="8"/>
        <v>0</v>
      </c>
      <c r="AQ302" s="962"/>
      <c r="AR302" s="963">
        <f>COUNTA(N297:AB302)</f>
        <v>3</v>
      </c>
      <c r="AS302" s="864">
        <f>SUM(AP297:AP302)</f>
        <v>0</v>
      </c>
      <c r="AT302" s="865">
        <f>AS302/(AR302*4)*(100)</f>
        <v>0</v>
      </c>
      <c r="AU302" s="1035">
        <f>IF(AT302&gt;75,2,IF(AT302&gt;40,1,0))</f>
        <v>0</v>
      </c>
      <c r="AV302" s="803"/>
      <c r="AW302" s="803"/>
      <c r="AX302" s="803"/>
      <c r="AY302" s="83"/>
      <c r="AZ302" s="83"/>
      <c r="BA302" s="83"/>
      <c r="BB302" s="83"/>
      <c r="BC302" s="83"/>
      <c r="BD302" s="83"/>
    </row>
    <row r="303" spans="1:56" ht="18" customHeight="1">
      <c r="A303" s="83"/>
      <c r="B303" s="828"/>
      <c r="C303" s="889" t="s">
        <v>52</v>
      </c>
      <c r="D303" s="1557" t="s">
        <v>862</v>
      </c>
      <c r="E303" s="1358"/>
      <c r="F303" s="1358"/>
      <c r="G303" s="1358"/>
      <c r="H303" s="1358"/>
      <c r="I303" s="1358"/>
      <c r="J303" s="1358"/>
      <c r="K303" s="1358"/>
      <c r="L303" s="1016"/>
      <c r="M303" s="851" t="s">
        <v>50</v>
      </c>
      <c r="N303" s="1555" t="s">
        <v>449</v>
      </c>
      <c r="O303" s="1395"/>
      <c r="P303" s="1395"/>
      <c r="Q303" s="1395"/>
      <c r="R303" s="1395"/>
      <c r="S303" s="1395"/>
      <c r="T303" s="1395"/>
      <c r="U303" s="1395"/>
      <c r="V303" s="1395"/>
      <c r="W303" s="1395"/>
      <c r="X303" s="1395"/>
      <c r="Y303" s="1395"/>
      <c r="Z303" s="1395"/>
      <c r="AA303" s="1395"/>
      <c r="AB303" s="1469"/>
      <c r="AC303" s="851"/>
      <c r="AD303" s="851"/>
      <c r="AE303" s="851" t="s">
        <v>1261</v>
      </c>
      <c r="AF303" s="800" t="s">
        <v>117</v>
      </c>
      <c r="AG303" s="801"/>
      <c r="AH303" s="802" t="str">
        <f t="shared" si="0"/>
        <v xml:space="preserve"> </v>
      </c>
      <c r="AI303" s="803"/>
      <c r="AJ303" s="803"/>
      <c r="AK303" s="803"/>
      <c r="AL303" s="803"/>
      <c r="AM303" s="803"/>
      <c r="AN303" s="804">
        <f t="shared" si="6"/>
        <v>0</v>
      </c>
      <c r="AO303" s="804">
        <f t="shared" si="7"/>
        <v>1</v>
      </c>
      <c r="AP303" s="804">
        <f t="shared" si="8"/>
        <v>0</v>
      </c>
      <c r="AQ303" s="966"/>
      <c r="AR303" s="967"/>
      <c r="AS303" s="807"/>
      <c r="AT303" s="807"/>
      <c r="AU303" s="975"/>
      <c r="AV303" s="803"/>
      <c r="AW303" s="803"/>
      <c r="AX303" s="803"/>
      <c r="AY303" s="83"/>
      <c r="AZ303" s="83"/>
      <c r="BA303" s="83"/>
      <c r="BB303" s="83"/>
      <c r="BC303" s="83"/>
      <c r="BD303" s="83"/>
    </row>
    <row r="304" spans="1:56" ht="18" customHeight="1">
      <c r="A304" s="83"/>
      <c r="B304" s="828"/>
      <c r="C304" s="892"/>
      <c r="D304" s="1425"/>
      <c r="E304" s="1289"/>
      <c r="F304" s="1289"/>
      <c r="G304" s="1289"/>
      <c r="H304" s="1289"/>
      <c r="I304" s="1289"/>
      <c r="J304" s="1289"/>
      <c r="K304" s="1289"/>
      <c r="L304" s="1018"/>
      <c r="M304" s="811" t="s">
        <v>52</v>
      </c>
      <c r="N304" s="1552" t="s">
        <v>450</v>
      </c>
      <c r="O304" s="1287"/>
      <c r="P304" s="1287"/>
      <c r="Q304" s="1287"/>
      <c r="R304" s="1287"/>
      <c r="S304" s="1287"/>
      <c r="T304" s="1287"/>
      <c r="U304" s="1287"/>
      <c r="V304" s="1287"/>
      <c r="W304" s="1287"/>
      <c r="X304" s="1287"/>
      <c r="Y304" s="1287"/>
      <c r="Z304" s="1287"/>
      <c r="AA304" s="1293"/>
      <c r="AB304" s="1034"/>
      <c r="AC304" s="811"/>
      <c r="AD304" s="811"/>
      <c r="AE304" s="811" t="s">
        <v>1261</v>
      </c>
      <c r="AF304" s="800" t="s">
        <v>117</v>
      </c>
      <c r="AG304" s="801"/>
      <c r="AH304" s="802" t="str">
        <f t="shared" si="0"/>
        <v xml:space="preserve"> </v>
      </c>
      <c r="AI304" s="803"/>
      <c r="AJ304" s="803"/>
      <c r="AK304" s="803"/>
      <c r="AL304" s="803"/>
      <c r="AM304" s="803"/>
      <c r="AN304" s="804">
        <f t="shared" si="6"/>
        <v>0</v>
      </c>
      <c r="AO304" s="804">
        <f t="shared" si="7"/>
        <v>1</v>
      </c>
      <c r="AP304" s="804">
        <f t="shared" si="8"/>
        <v>0</v>
      </c>
      <c r="AQ304" s="956"/>
      <c r="AR304" s="957"/>
      <c r="AS304" s="815"/>
      <c r="AT304" s="815"/>
      <c r="AU304" s="976"/>
      <c r="AV304" s="803"/>
      <c r="AW304" s="803"/>
      <c r="AX304" s="803"/>
      <c r="AY304" s="83"/>
      <c r="AZ304" s="83"/>
      <c r="BA304" s="83"/>
      <c r="BB304" s="83"/>
      <c r="BC304" s="83"/>
      <c r="BD304" s="83"/>
    </row>
    <row r="305" spans="1:56" ht="18" customHeight="1">
      <c r="A305" s="83"/>
      <c r="B305" s="828"/>
      <c r="C305" s="892"/>
      <c r="D305" s="1425"/>
      <c r="E305" s="1289"/>
      <c r="F305" s="1289"/>
      <c r="G305" s="1289"/>
      <c r="H305" s="1289"/>
      <c r="I305" s="1289"/>
      <c r="J305" s="1289"/>
      <c r="K305" s="1289"/>
      <c r="L305" s="1018"/>
      <c r="M305" s="811" t="s">
        <v>514</v>
      </c>
      <c r="N305" s="1552" t="s">
        <v>451</v>
      </c>
      <c r="O305" s="1287"/>
      <c r="P305" s="1287"/>
      <c r="Q305" s="1287"/>
      <c r="R305" s="1287"/>
      <c r="S305" s="1287"/>
      <c r="T305" s="1287"/>
      <c r="U305" s="1287"/>
      <c r="V305" s="1287"/>
      <c r="W305" s="1287"/>
      <c r="X305" s="1287"/>
      <c r="Y305" s="1287"/>
      <c r="Z305" s="1287"/>
      <c r="AA305" s="1287"/>
      <c r="AB305" s="1293"/>
      <c r="AC305" s="811"/>
      <c r="AD305" s="811"/>
      <c r="AE305" s="811"/>
      <c r="AF305" s="800" t="s">
        <v>117</v>
      </c>
      <c r="AG305" s="801"/>
      <c r="AH305" s="802" t="str">
        <f t="shared" si="0"/>
        <v xml:space="preserve"> </v>
      </c>
      <c r="AI305" s="803"/>
      <c r="AJ305" s="803"/>
      <c r="AK305" s="803"/>
      <c r="AL305" s="803"/>
      <c r="AM305" s="803"/>
      <c r="AN305" s="804">
        <f t="shared" si="6"/>
        <v>0</v>
      </c>
      <c r="AO305" s="804">
        <f t="shared" si="7"/>
        <v>1</v>
      </c>
      <c r="AP305" s="804">
        <f t="shared" si="8"/>
        <v>0</v>
      </c>
      <c r="AQ305" s="956"/>
      <c r="AR305" s="957"/>
      <c r="AS305" s="815"/>
      <c r="AT305" s="815"/>
      <c r="AU305" s="976"/>
      <c r="AV305" s="803"/>
      <c r="AW305" s="803"/>
      <c r="AX305" s="803"/>
      <c r="AY305" s="83"/>
      <c r="AZ305" s="83"/>
      <c r="BA305" s="83"/>
      <c r="BB305" s="83"/>
      <c r="BC305" s="83"/>
      <c r="BD305" s="83"/>
    </row>
    <row r="306" spans="1:56" ht="18" customHeight="1">
      <c r="A306" s="83"/>
      <c r="B306" s="828"/>
      <c r="C306" s="892"/>
      <c r="D306" s="1425"/>
      <c r="E306" s="1289"/>
      <c r="F306" s="1289"/>
      <c r="G306" s="1289"/>
      <c r="H306" s="1289"/>
      <c r="I306" s="1289"/>
      <c r="J306" s="1289"/>
      <c r="K306" s="1289"/>
      <c r="L306" s="1018"/>
      <c r="M306" s="811"/>
      <c r="N306" s="1552"/>
      <c r="O306" s="1287"/>
      <c r="P306" s="1287"/>
      <c r="Q306" s="1287"/>
      <c r="R306" s="1287"/>
      <c r="S306" s="1287"/>
      <c r="T306" s="1287"/>
      <c r="U306" s="1287"/>
      <c r="V306" s="1287"/>
      <c r="W306" s="1287"/>
      <c r="X306" s="1287"/>
      <c r="Y306" s="1287"/>
      <c r="Z306" s="1287"/>
      <c r="AA306" s="1287"/>
      <c r="AB306" s="1293"/>
      <c r="AC306" s="811"/>
      <c r="AD306" s="811"/>
      <c r="AE306" s="811"/>
      <c r="AF306" s="800" t="s">
        <v>117</v>
      </c>
      <c r="AG306" s="801"/>
      <c r="AH306" s="802" t="str">
        <f t="shared" si="0"/>
        <v xml:space="preserve"> </v>
      </c>
      <c r="AI306" s="803"/>
      <c r="AJ306" s="803"/>
      <c r="AK306" s="803"/>
      <c r="AL306" s="803"/>
      <c r="AM306" s="803"/>
      <c r="AN306" s="804">
        <f t="shared" si="6"/>
        <v>0</v>
      </c>
      <c r="AO306" s="804">
        <f t="shared" si="7"/>
        <v>0</v>
      </c>
      <c r="AP306" s="804">
        <f t="shared" si="8"/>
        <v>0</v>
      </c>
      <c r="AQ306" s="956"/>
      <c r="AR306" s="957"/>
      <c r="AS306" s="815"/>
      <c r="AT306" s="815"/>
      <c r="AU306" s="976"/>
      <c r="AV306" s="803"/>
      <c r="AW306" s="803"/>
      <c r="AX306" s="803"/>
      <c r="AY306" s="83"/>
      <c r="AZ306" s="83"/>
      <c r="BA306" s="83"/>
      <c r="BB306" s="83"/>
      <c r="BC306" s="83"/>
      <c r="BD306" s="83"/>
    </row>
    <row r="307" spans="1:56" ht="18" customHeight="1">
      <c r="A307" s="83"/>
      <c r="B307" s="828"/>
      <c r="C307" s="892"/>
      <c r="D307" s="1425"/>
      <c r="E307" s="1289"/>
      <c r="F307" s="1289"/>
      <c r="G307" s="1289"/>
      <c r="H307" s="1289"/>
      <c r="I307" s="1289"/>
      <c r="J307" s="1289"/>
      <c r="K307" s="1289"/>
      <c r="L307" s="1018"/>
      <c r="M307" s="811"/>
      <c r="N307" s="1552"/>
      <c r="O307" s="1287"/>
      <c r="P307" s="1287"/>
      <c r="Q307" s="1287"/>
      <c r="R307" s="1287"/>
      <c r="S307" s="1287"/>
      <c r="T307" s="1287"/>
      <c r="U307" s="1287"/>
      <c r="V307" s="1287"/>
      <c r="W307" s="1287"/>
      <c r="X307" s="1287"/>
      <c r="Y307" s="1287"/>
      <c r="Z307" s="1287"/>
      <c r="AA307" s="1287"/>
      <c r="AB307" s="1293"/>
      <c r="AC307" s="811"/>
      <c r="AD307" s="811"/>
      <c r="AE307" s="811"/>
      <c r="AF307" s="800" t="s">
        <v>117</v>
      </c>
      <c r="AG307" s="801"/>
      <c r="AH307" s="802" t="str">
        <f t="shared" si="0"/>
        <v xml:space="preserve"> </v>
      </c>
      <c r="AI307" s="803"/>
      <c r="AJ307" s="803"/>
      <c r="AK307" s="803"/>
      <c r="AL307" s="803"/>
      <c r="AM307" s="803"/>
      <c r="AN307" s="804">
        <f t="shared" si="6"/>
        <v>0</v>
      </c>
      <c r="AO307" s="804">
        <f t="shared" si="7"/>
        <v>0</v>
      </c>
      <c r="AP307" s="804">
        <f t="shared" si="8"/>
        <v>0</v>
      </c>
      <c r="AQ307" s="956"/>
      <c r="AR307" s="957"/>
      <c r="AS307" s="815"/>
      <c r="AT307" s="815"/>
      <c r="AU307" s="976"/>
      <c r="AV307" s="803"/>
      <c r="AW307" s="803"/>
      <c r="AX307" s="803"/>
      <c r="AY307" s="83"/>
      <c r="AZ307" s="83"/>
      <c r="BA307" s="83"/>
      <c r="BB307" s="83"/>
      <c r="BC307" s="83"/>
      <c r="BD307" s="83"/>
    </row>
    <row r="308" spans="1:56" ht="18" hidden="1" customHeight="1">
      <c r="A308" s="83"/>
      <c r="B308" s="828"/>
      <c r="C308" s="924"/>
      <c r="D308" s="1436"/>
      <c r="E308" s="1393"/>
      <c r="F308" s="1393"/>
      <c r="G308" s="1393"/>
      <c r="H308" s="1393"/>
      <c r="I308" s="1393"/>
      <c r="J308" s="1393"/>
      <c r="K308" s="1393"/>
      <c r="L308" s="1020"/>
      <c r="M308" s="842"/>
      <c r="N308" s="1553"/>
      <c r="O308" s="1383"/>
      <c r="P308" s="1383"/>
      <c r="Q308" s="1383"/>
      <c r="R308" s="1383"/>
      <c r="S308" s="1383"/>
      <c r="T308" s="1383"/>
      <c r="U308" s="1383"/>
      <c r="V308" s="1383"/>
      <c r="W308" s="1383"/>
      <c r="X308" s="1383"/>
      <c r="Y308" s="1383"/>
      <c r="Z308" s="1383"/>
      <c r="AA308" s="1383"/>
      <c r="AB308" s="1384"/>
      <c r="AC308" s="833"/>
      <c r="AD308" s="833"/>
      <c r="AE308" s="833" t="s">
        <v>1261</v>
      </c>
      <c r="AF308" s="800" t="s">
        <v>117</v>
      </c>
      <c r="AG308" s="801"/>
      <c r="AH308" s="802" t="str">
        <f t="shared" si="0"/>
        <v xml:space="preserve"> </v>
      </c>
      <c r="AI308" s="803"/>
      <c r="AJ308" s="803"/>
      <c r="AK308" s="803"/>
      <c r="AL308" s="803"/>
      <c r="AM308" s="803"/>
      <c r="AN308" s="804">
        <f t="shared" si="6"/>
        <v>0</v>
      </c>
      <c r="AO308" s="804">
        <f t="shared" si="7"/>
        <v>0</v>
      </c>
      <c r="AP308" s="804">
        <f t="shared" si="8"/>
        <v>0</v>
      </c>
      <c r="AQ308" s="962"/>
      <c r="AR308" s="963">
        <f>COUNTA(N303:AB308)</f>
        <v>3</v>
      </c>
      <c r="AS308" s="864">
        <f>SUM(AP303:AP308)</f>
        <v>0</v>
      </c>
      <c r="AT308" s="865">
        <f>AS308/(AR308*4)*(100)</f>
        <v>0</v>
      </c>
      <c r="AU308" s="1035">
        <f>IF(AT308&gt;75,2,IF(AT308&gt;40,1,0))</f>
        <v>0</v>
      </c>
      <c r="AV308" s="803"/>
      <c r="AW308" s="803"/>
      <c r="AX308" s="803"/>
      <c r="AY308" s="83"/>
      <c r="AZ308" s="83"/>
      <c r="BA308" s="83"/>
      <c r="BB308" s="83"/>
      <c r="BC308" s="83"/>
      <c r="BD308" s="83"/>
    </row>
    <row r="309" spans="1:56" ht="18" customHeight="1">
      <c r="A309" s="83"/>
      <c r="B309" s="828"/>
      <c r="C309" s="889" t="s">
        <v>514</v>
      </c>
      <c r="D309" s="1557" t="s">
        <v>867</v>
      </c>
      <c r="E309" s="1358"/>
      <c r="F309" s="1358"/>
      <c r="G309" s="1358"/>
      <c r="H309" s="1358"/>
      <c r="I309" s="1358"/>
      <c r="J309" s="1358"/>
      <c r="K309" s="1036"/>
      <c r="L309" s="1016"/>
      <c r="M309" s="851" t="s">
        <v>50</v>
      </c>
      <c r="N309" s="1037" t="s">
        <v>1518</v>
      </c>
      <c r="O309" s="1038"/>
      <c r="P309" s="1039"/>
      <c r="Q309" s="1039"/>
      <c r="R309" s="1039"/>
      <c r="S309" s="1039"/>
      <c r="T309" s="1039"/>
      <c r="U309" s="1039"/>
      <c r="V309" s="1039"/>
      <c r="W309" s="1039"/>
      <c r="X309" s="1039"/>
      <c r="Y309" s="1039"/>
      <c r="Z309" s="1039"/>
      <c r="AA309" s="1039"/>
      <c r="AB309" s="1033"/>
      <c r="AC309" s="851"/>
      <c r="AD309" s="851"/>
      <c r="AE309" s="851" t="s">
        <v>1261</v>
      </c>
      <c r="AF309" s="800" t="s">
        <v>117</v>
      </c>
      <c r="AG309" s="801"/>
      <c r="AH309" s="802" t="str">
        <f t="shared" si="0"/>
        <v xml:space="preserve"> </v>
      </c>
      <c r="AI309" s="803"/>
      <c r="AJ309" s="803"/>
      <c r="AK309" s="803"/>
      <c r="AL309" s="803"/>
      <c r="AM309" s="803"/>
      <c r="AN309" s="804">
        <f t="shared" si="6"/>
        <v>0</v>
      </c>
      <c r="AO309" s="804">
        <f t="shared" si="7"/>
        <v>1</v>
      </c>
      <c r="AP309" s="804">
        <f t="shared" si="8"/>
        <v>0</v>
      </c>
      <c r="AQ309" s="966"/>
      <c r="AR309" s="967"/>
      <c r="AS309" s="807"/>
      <c r="AT309" s="807"/>
      <c r="AU309" s="975"/>
      <c r="AV309" s="803"/>
      <c r="AW309" s="803"/>
      <c r="AX309" s="803"/>
      <c r="AY309" s="83"/>
      <c r="AZ309" s="83"/>
      <c r="BA309" s="83"/>
      <c r="BB309" s="83"/>
      <c r="BC309" s="83"/>
      <c r="BD309" s="83"/>
    </row>
    <row r="310" spans="1:56" ht="18" customHeight="1">
      <c r="A310" s="83"/>
      <c r="B310" s="828"/>
      <c r="C310" s="892"/>
      <c r="D310" s="1425"/>
      <c r="E310" s="1289"/>
      <c r="F310" s="1289"/>
      <c r="G310" s="1289"/>
      <c r="H310" s="1289"/>
      <c r="I310" s="1289"/>
      <c r="J310" s="1289"/>
      <c r="K310" s="1040"/>
      <c r="L310" s="1018"/>
      <c r="M310" s="811" t="s">
        <v>52</v>
      </c>
      <c r="N310" s="1552" t="s">
        <v>1519</v>
      </c>
      <c r="O310" s="1287"/>
      <c r="P310" s="1287"/>
      <c r="Q310" s="1287"/>
      <c r="R310" s="1287"/>
      <c r="S310" s="1287"/>
      <c r="T310" s="1287"/>
      <c r="U310" s="1287"/>
      <c r="V310" s="1287"/>
      <c r="W310" s="1287"/>
      <c r="X310" s="1287"/>
      <c r="Y310" s="1287"/>
      <c r="Z310" s="1287"/>
      <c r="AA310" s="1287"/>
      <c r="AB310" s="1293"/>
      <c r="AC310" s="798"/>
      <c r="AD310" s="798"/>
      <c r="AE310" s="811" t="s">
        <v>1261</v>
      </c>
      <c r="AF310" s="800" t="s">
        <v>117</v>
      </c>
      <c r="AG310" s="801"/>
      <c r="AH310" s="802" t="str">
        <f t="shared" si="0"/>
        <v xml:space="preserve"> </v>
      </c>
      <c r="AI310" s="803"/>
      <c r="AJ310" s="803"/>
      <c r="AK310" s="803"/>
      <c r="AL310" s="803"/>
      <c r="AM310" s="803"/>
      <c r="AN310" s="804">
        <f t="shared" si="6"/>
        <v>0</v>
      </c>
      <c r="AO310" s="804">
        <f t="shared" si="7"/>
        <v>1</v>
      </c>
      <c r="AP310" s="804">
        <f t="shared" si="8"/>
        <v>0</v>
      </c>
      <c r="AQ310" s="956"/>
      <c r="AR310" s="957"/>
      <c r="AS310" s="815"/>
      <c r="AT310" s="815"/>
      <c r="AU310" s="976"/>
      <c r="AV310" s="803"/>
      <c r="AW310" s="803"/>
      <c r="AX310" s="803"/>
      <c r="AY310" s="83"/>
      <c r="AZ310" s="83"/>
      <c r="BA310" s="83"/>
      <c r="BB310" s="83"/>
      <c r="BC310" s="83"/>
      <c r="BD310" s="83"/>
    </row>
    <row r="311" spans="1:56" ht="18" customHeight="1">
      <c r="A311" s="83"/>
      <c r="B311" s="828"/>
      <c r="C311" s="892"/>
      <c r="D311" s="1425"/>
      <c r="E311" s="1289"/>
      <c r="F311" s="1289"/>
      <c r="G311" s="1289"/>
      <c r="H311" s="1289"/>
      <c r="I311" s="1289"/>
      <c r="J311" s="1289"/>
      <c r="K311" s="1040"/>
      <c r="L311" s="1018"/>
      <c r="M311" s="811"/>
      <c r="N311" s="1552"/>
      <c r="O311" s="1287"/>
      <c r="P311" s="1287"/>
      <c r="Q311" s="1287"/>
      <c r="R311" s="1287"/>
      <c r="S311" s="1287"/>
      <c r="T311" s="1287"/>
      <c r="U311" s="1287"/>
      <c r="V311" s="1287"/>
      <c r="W311" s="1287"/>
      <c r="X311" s="1287"/>
      <c r="Y311" s="1287"/>
      <c r="Z311" s="1287"/>
      <c r="AA311" s="1287"/>
      <c r="AB311" s="1293"/>
      <c r="AC311" s="798"/>
      <c r="AD311" s="798"/>
      <c r="AE311" s="798"/>
      <c r="AF311" s="800" t="s">
        <v>117</v>
      </c>
      <c r="AG311" s="801"/>
      <c r="AH311" s="802" t="str">
        <f t="shared" si="0"/>
        <v xml:space="preserve"> </v>
      </c>
      <c r="AI311" s="803"/>
      <c r="AJ311" s="803"/>
      <c r="AK311" s="803"/>
      <c r="AL311" s="803"/>
      <c r="AM311" s="803"/>
      <c r="AN311" s="804">
        <f t="shared" si="6"/>
        <v>0</v>
      </c>
      <c r="AO311" s="804">
        <f t="shared" si="7"/>
        <v>0</v>
      </c>
      <c r="AP311" s="804">
        <f t="shared" si="8"/>
        <v>0</v>
      </c>
      <c r="AQ311" s="956"/>
      <c r="AR311" s="957"/>
      <c r="AS311" s="815"/>
      <c r="AT311" s="815"/>
      <c r="AU311" s="976"/>
      <c r="AV311" s="803"/>
      <c r="AW311" s="803"/>
      <c r="AX311" s="803"/>
      <c r="AY311" s="83"/>
      <c r="AZ311" s="83"/>
      <c r="BA311" s="83"/>
      <c r="BB311" s="83"/>
      <c r="BC311" s="83"/>
      <c r="BD311" s="83"/>
    </row>
    <row r="312" spans="1:56" ht="18" customHeight="1">
      <c r="A312" s="83"/>
      <c r="B312" s="828"/>
      <c r="C312" s="892"/>
      <c r="D312" s="1425"/>
      <c r="E312" s="1289"/>
      <c r="F312" s="1289"/>
      <c r="G312" s="1289"/>
      <c r="H312" s="1289"/>
      <c r="I312" s="1289"/>
      <c r="J312" s="1289"/>
      <c r="K312" s="1040"/>
      <c r="L312" s="1018"/>
      <c r="M312" s="811"/>
      <c r="N312" s="1552"/>
      <c r="O312" s="1287"/>
      <c r="P312" s="1287"/>
      <c r="Q312" s="1287"/>
      <c r="R312" s="1287"/>
      <c r="S312" s="1287"/>
      <c r="T312" s="1287"/>
      <c r="U312" s="1287"/>
      <c r="V312" s="1287"/>
      <c r="W312" s="1287"/>
      <c r="X312" s="1287"/>
      <c r="Y312" s="1287"/>
      <c r="Z312" s="1287"/>
      <c r="AA312" s="1287"/>
      <c r="AB312" s="1293"/>
      <c r="AC312" s="798"/>
      <c r="AD312" s="798"/>
      <c r="AE312" s="798"/>
      <c r="AF312" s="800" t="s">
        <v>117</v>
      </c>
      <c r="AG312" s="801"/>
      <c r="AH312" s="802" t="str">
        <f t="shared" si="0"/>
        <v xml:space="preserve"> </v>
      </c>
      <c r="AI312" s="803"/>
      <c r="AJ312" s="803"/>
      <c r="AK312" s="803"/>
      <c r="AL312" s="803"/>
      <c r="AM312" s="803"/>
      <c r="AN312" s="804">
        <f t="shared" si="6"/>
        <v>0</v>
      </c>
      <c r="AO312" s="804">
        <f t="shared" si="7"/>
        <v>0</v>
      </c>
      <c r="AP312" s="804">
        <f t="shared" si="8"/>
        <v>0</v>
      </c>
      <c r="AQ312" s="956"/>
      <c r="AR312" s="957"/>
      <c r="AS312" s="815"/>
      <c r="AT312" s="815"/>
      <c r="AU312" s="976"/>
      <c r="AV312" s="803"/>
      <c r="AW312" s="803"/>
      <c r="AX312" s="803"/>
      <c r="AY312" s="83"/>
      <c r="AZ312" s="83"/>
      <c r="BA312" s="83"/>
      <c r="BB312" s="83"/>
      <c r="BC312" s="83"/>
      <c r="BD312" s="83"/>
    </row>
    <row r="313" spans="1:56" ht="18" customHeight="1">
      <c r="A313" s="83"/>
      <c r="B313" s="828"/>
      <c r="C313" s="892"/>
      <c r="D313" s="1425"/>
      <c r="E313" s="1289"/>
      <c r="F313" s="1289"/>
      <c r="G313" s="1289"/>
      <c r="H313" s="1289"/>
      <c r="I313" s="1289"/>
      <c r="J313" s="1289"/>
      <c r="K313" s="1040"/>
      <c r="L313" s="1018"/>
      <c r="M313" s="811"/>
      <c r="N313" s="1552"/>
      <c r="O313" s="1287"/>
      <c r="P313" s="1287"/>
      <c r="Q313" s="1287"/>
      <c r="R313" s="1287"/>
      <c r="S313" s="1287"/>
      <c r="T313" s="1287"/>
      <c r="U313" s="1287"/>
      <c r="V313" s="1287"/>
      <c r="W313" s="1287"/>
      <c r="X313" s="1287"/>
      <c r="Y313" s="1287"/>
      <c r="Z313" s="1287"/>
      <c r="AA313" s="1287"/>
      <c r="AB313" s="1293"/>
      <c r="AC313" s="798"/>
      <c r="AD313" s="798"/>
      <c r="AE313" s="798"/>
      <c r="AF313" s="800" t="s">
        <v>117</v>
      </c>
      <c r="AG313" s="801"/>
      <c r="AH313" s="802" t="str">
        <f t="shared" si="0"/>
        <v xml:space="preserve"> </v>
      </c>
      <c r="AI313" s="803"/>
      <c r="AJ313" s="803"/>
      <c r="AK313" s="803"/>
      <c r="AL313" s="803"/>
      <c r="AM313" s="803"/>
      <c r="AN313" s="804">
        <f t="shared" si="6"/>
        <v>0</v>
      </c>
      <c r="AO313" s="804">
        <f t="shared" si="7"/>
        <v>0</v>
      </c>
      <c r="AP313" s="804">
        <f t="shared" si="8"/>
        <v>0</v>
      </c>
      <c r="AQ313" s="956"/>
      <c r="AR313" s="957"/>
      <c r="AS313" s="815"/>
      <c r="AT313" s="815"/>
      <c r="AU313" s="976"/>
      <c r="AV313" s="803"/>
      <c r="AW313" s="803"/>
      <c r="AX313" s="803"/>
      <c r="AY313" s="83"/>
      <c r="AZ313" s="83"/>
      <c r="BA313" s="83"/>
      <c r="BB313" s="83"/>
      <c r="BC313" s="83"/>
      <c r="BD313" s="83"/>
    </row>
    <row r="314" spans="1:56" ht="18" hidden="1" customHeight="1">
      <c r="A314" s="83"/>
      <c r="B314" s="828"/>
      <c r="C314" s="924"/>
      <c r="D314" s="1436"/>
      <c r="E314" s="1393"/>
      <c r="F314" s="1393"/>
      <c r="G314" s="1393"/>
      <c r="H314" s="1393"/>
      <c r="I314" s="1393"/>
      <c r="J314" s="1393"/>
      <c r="K314" s="1041"/>
      <c r="L314" s="1020"/>
      <c r="M314" s="842"/>
      <c r="N314" s="1553"/>
      <c r="O314" s="1383"/>
      <c r="P314" s="1383"/>
      <c r="Q314" s="1383"/>
      <c r="R314" s="1383"/>
      <c r="S314" s="1383"/>
      <c r="T314" s="1383"/>
      <c r="U314" s="1383"/>
      <c r="V314" s="1383"/>
      <c r="W314" s="1383"/>
      <c r="X314" s="1383"/>
      <c r="Y314" s="1383"/>
      <c r="Z314" s="1383"/>
      <c r="AA314" s="1383"/>
      <c r="AB314" s="1384"/>
      <c r="AC314" s="833"/>
      <c r="AD314" s="833"/>
      <c r="AE314" s="833" t="s">
        <v>1261</v>
      </c>
      <c r="AF314" s="800" t="s">
        <v>117</v>
      </c>
      <c r="AG314" s="801"/>
      <c r="AH314" s="802" t="str">
        <f t="shared" si="0"/>
        <v xml:space="preserve"> </v>
      </c>
      <c r="AI314" s="803"/>
      <c r="AJ314" s="803"/>
      <c r="AK314" s="803"/>
      <c r="AL314" s="803"/>
      <c r="AM314" s="803"/>
      <c r="AN314" s="804">
        <f t="shared" si="6"/>
        <v>0</v>
      </c>
      <c r="AO314" s="804">
        <f t="shared" si="7"/>
        <v>0</v>
      </c>
      <c r="AP314" s="804">
        <f t="shared" si="8"/>
        <v>0</v>
      </c>
      <c r="AQ314" s="962"/>
      <c r="AR314" s="963">
        <f>COUNTA(N309:AB314)</f>
        <v>2</v>
      </c>
      <c r="AS314" s="864">
        <f>SUM(AP309:AP314)</f>
        <v>0</v>
      </c>
      <c r="AT314" s="865">
        <f>AS314/(AR314*4)*(100)</f>
        <v>0</v>
      </c>
      <c r="AU314" s="1035">
        <f>IF(AT314&gt;75,2,IF(AT314&gt;40,1,0))</f>
        <v>0</v>
      </c>
      <c r="AV314" s="803"/>
      <c r="AW314" s="803"/>
      <c r="AX314" s="803"/>
      <c r="AY314" s="83"/>
      <c r="AZ314" s="83"/>
      <c r="BA314" s="83"/>
      <c r="BB314" s="83"/>
      <c r="BC314" s="83"/>
      <c r="BD314" s="83"/>
    </row>
    <row r="315" spans="1:56" ht="18" customHeight="1">
      <c r="A315" s="83"/>
      <c r="B315" s="1042"/>
      <c r="C315" s="1043" t="s">
        <v>629</v>
      </c>
      <c r="D315" s="1560" t="s">
        <v>872</v>
      </c>
      <c r="E315" s="1289"/>
      <c r="F315" s="1289"/>
      <c r="G315" s="1289"/>
      <c r="H315" s="1289"/>
      <c r="I315" s="1289"/>
      <c r="J315" s="1289"/>
      <c r="K315" s="1289"/>
      <c r="L315" s="1018"/>
      <c r="M315" s="798" t="s">
        <v>50</v>
      </c>
      <c r="N315" s="1044" t="s">
        <v>1520</v>
      </c>
      <c r="O315" s="1045"/>
      <c r="P315" s="1045"/>
      <c r="Q315" s="1045"/>
      <c r="R315" s="1045"/>
      <c r="S315" s="1045"/>
      <c r="T315" s="1045"/>
      <c r="U315" s="1045"/>
      <c r="V315" s="1045"/>
      <c r="W315" s="1045"/>
      <c r="X315" s="1045"/>
      <c r="Y315" s="1045"/>
      <c r="Z315" s="1045"/>
      <c r="AA315" s="1045"/>
      <c r="AB315" s="1046"/>
      <c r="AC315" s="798"/>
      <c r="AD315" s="798"/>
      <c r="AE315" s="798" t="s">
        <v>1261</v>
      </c>
      <c r="AF315" s="800" t="s">
        <v>117</v>
      </c>
      <c r="AG315" s="801"/>
      <c r="AH315" s="802" t="str">
        <f t="shared" si="0"/>
        <v xml:space="preserve"> </v>
      </c>
      <c r="AI315" s="803"/>
      <c r="AJ315" s="803"/>
      <c r="AK315" s="803"/>
      <c r="AL315" s="803"/>
      <c r="AM315" s="803"/>
      <c r="AN315" s="804">
        <f t="shared" si="6"/>
        <v>0</v>
      </c>
      <c r="AO315" s="804">
        <f t="shared" si="7"/>
        <v>1</v>
      </c>
      <c r="AP315" s="804">
        <f t="shared" si="8"/>
        <v>0</v>
      </c>
      <c r="AQ315" s="966"/>
      <c r="AR315" s="967"/>
      <c r="AS315" s="807"/>
      <c r="AT315" s="807"/>
      <c r="AU315" s="975"/>
      <c r="AV315" s="803"/>
      <c r="AW315" s="803"/>
      <c r="AX315" s="803"/>
      <c r="AY315" s="83"/>
      <c r="AZ315" s="83"/>
      <c r="BA315" s="83"/>
      <c r="BB315" s="83"/>
      <c r="BC315" s="83"/>
      <c r="BD315" s="83"/>
    </row>
    <row r="316" spans="1:56" ht="18" customHeight="1">
      <c r="A316" s="83"/>
      <c r="B316" s="1042"/>
      <c r="C316" s="1043"/>
      <c r="D316" s="1425"/>
      <c r="E316" s="1289"/>
      <c r="F316" s="1289"/>
      <c r="G316" s="1289"/>
      <c r="H316" s="1289"/>
      <c r="I316" s="1289"/>
      <c r="J316" s="1289"/>
      <c r="K316" s="1289"/>
      <c r="L316" s="1018"/>
      <c r="M316" s="811" t="s">
        <v>52</v>
      </c>
      <c r="N316" s="1554" t="s">
        <v>455</v>
      </c>
      <c r="O316" s="1287"/>
      <c r="P316" s="1287"/>
      <c r="Q316" s="1287"/>
      <c r="R316" s="1287"/>
      <c r="S316" s="1287"/>
      <c r="T316" s="1287"/>
      <c r="U316" s="1287"/>
      <c r="V316" s="1287"/>
      <c r="W316" s="1287"/>
      <c r="X316" s="1287"/>
      <c r="Y316" s="1287"/>
      <c r="Z316" s="1287"/>
      <c r="AA316" s="1287"/>
      <c r="AB316" s="1293"/>
      <c r="AC316" s="811"/>
      <c r="AD316" s="811"/>
      <c r="AE316" s="811" t="s">
        <v>1261</v>
      </c>
      <c r="AF316" s="800" t="s">
        <v>117</v>
      </c>
      <c r="AG316" s="801"/>
      <c r="AH316" s="802" t="str">
        <f t="shared" si="0"/>
        <v xml:space="preserve"> </v>
      </c>
      <c r="AI316" s="803"/>
      <c r="AJ316" s="803"/>
      <c r="AK316" s="803"/>
      <c r="AL316" s="803"/>
      <c r="AM316" s="803"/>
      <c r="AN316" s="804">
        <f t="shared" si="6"/>
        <v>0</v>
      </c>
      <c r="AO316" s="804">
        <f t="shared" si="7"/>
        <v>1</v>
      </c>
      <c r="AP316" s="804">
        <f t="shared" si="8"/>
        <v>0</v>
      </c>
      <c r="AQ316" s="956"/>
      <c r="AR316" s="957"/>
      <c r="AS316" s="815"/>
      <c r="AT316" s="815"/>
      <c r="AU316" s="976"/>
      <c r="AV316" s="803"/>
      <c r="AW316" s="803"/>
      <c r="AX316" s="803"/>
      <c r="AY316" s="83"/>
      <c r="AZ316" s="83"/>
      <c r="BA316" s="83"/>
      <c r="BB316" s="83"/>
      <c r="BC316" s="83"/>
      <c r="BD316" s="83"/>
    </row>
    <row r="317" spans="1:56" ht="18" customHeight="1">
      <c r="A317" s="83"/>
      <c r="B317" s="1042"/>
      <c r="C317" s="1043"/>
      <c r="D317" s="1425"/>
      <c r="E317" s="1289"/>
      <c r="F317" s="1289"/>
      <c r="G317" s="1289"/>
      <c r="H317" s="1289"/>
      <c r="I317" s="1289"/>
      <c r="J317" s="1289"/>
      <c r="K317" s="1289"/>
      <c r="L317" s="1018"/>
      <c r="M317" s="811" t="s">
        <v>514</v>
      </c>
      <c r="N317" s="1552" t="s">
        <v>456</v>
      </c>
      <c r="O317" s="1287"/>
      <c r="P317" s="1287"/>
      <c r="Q317" s="1287"/>
      <c r="R317" s="1287"/>
      <c r="S317" s="1287"/>
      <c r="T317" s="1287"/>
      <c r="U317" s="1287"/>
      <c r="V317" s="1287"/>
      <c r="W317" s="1287"/>
      <c r="X317" s="1287"/>
      <c r="Y317" s="1287"/>
      <c r="Z317" s="1287"/>
      <c r="AA317" s="1287"/>
      <c r="AB317" s="1293"/>
      <c r="AC317" s="811"/>
      <c r="AD317" s="811"/>
      <c r="AE317" s="811" t="s">
        <v>1261</v>
      </c>
      <c r="AF317" s="800" t="s">
        <v>117</v>
      </c>
      <c r="AG317" s="801"/>
      <c r="AH317" s="802" t="str">
        <f t="shared" si="0"/>
        <v xml:space="preserve"> </v>
      </c>
      <c r="AI317" s="803"/>
      <c r="AJ317" s="803"/>
      <c r="AK317" s="803"/>
      <c r="AL317" s="803"/>
      <c r="AM317" s="803"/>
      <c r="AN317" s="804">
        <f t="shared" si="6"/>
        <v>0</v>
      </c>
      <c r="AO317" s="804">
        <f t="shared" si="7"/>
        <v>1</v>
      </c>
      <c r="AP317" s="804">
        <f t="shared" si="8"/>
        <v>0</v>
      </c>
      <c r="AQ317" s="956"/>
      <c r="AR317" s="957"/>
      <c r="AS317" s="815"/>
      <c r="AT317" s="815"/>
      <c r="AU317" s="976"/>
      <c r="AV317" s="803"/>
      <c r="AW317" s="803"/>
      <c r="AX317" s="803"/>
      <c r="AY317" s="83"/>
      <c r="AZ317" s="83"/>
      <c r="BA317" s="83"/>
      <c r="BB317" s="83"/>
      <c r="BC317" s="83"/>
      <c r="BD317" s="83"/>
    </row>
    <row r="318" spans="1:56" ht="18" customHeight="1">
      <c r="A318" s="83"/>
      <c r="B318" s="1042"/>
      <c r="C318" s="1043"/>
      <c r="D318" s="1425"/>
      <c r="E318" s="1289"/>
      <c r="F318" s="1289"/>
      <c r="G318" s="1289"/>
      <c r="H318" s="1289"/>
      <c r="I318" s="1289"/>
      <c r="J318" s="1289"/>
      <c r="K318" s="1289"/>
      <c r="L318" s="1018"/>
      <c r="M318" s="811"/>
      <c r="N318" s="1552"/>
      <c r="O318" s="1287"/>
      <c r="P318" s="1287"/>
      <c r="Q318" s="1287"/>
      <c r="R318" s="1287"/>
      <c r="S318" s="1287"/>
      <c r="T318" s="1287"/>
      <c r="U318" s="1287"/>
      <c r="V318" s="1287"/>
      <c r="W318" s="1287"/>
      <c r="X318" s="1287"/>
      <c r="Y318" s="1287"/>
      <c r="Z318" s="1287"/>
      <c r="AA318" s="1287"/>
      <c r="AB318" s="1293"/>
      <c r="AC318" s="811"/>
      <c r="AD318" s="811"/>
      <c r="AE318" s="811"/>
      <c r="AF318" s="800" t="s">
        <v>117</v>
      </c>
      <c r="AG318" s="801"/>
      <c r="AH318" s="802" t="str">
        <f t="shared" si="0"/>
        <v xml:space="preserve"> </v>
      </c>
      <c r="AI318" s="803"/>
      <c r="AJ318" s="803"/>
      <c r="AK318" s="803"/>
      <c r="AL318" s="803"/>
      <c r="AM318" s="803"/>
      <c r="AN318" s="804">
        <f t="shared" si="6"/>
        <v>0</v>
      </c>
      <c r="AO318" s="804">
        <f t="shared" si="7"/>
        <v>0</v>
      </c>
      <c r="AP318" s="804">
        <f t="shared" si="8"/>
        <v>0</v>
      </c>
      <c r="AQ318" s="956"/>
      <c r="AR318" s="957"/>
      <c r="AS318" s="815"/>
      <c r="AT318" s="815"/>
      <c r="AU318" s="976"/>
      <c r="AV318" s="803"/>
      <c r="AW318" s="803"/>
      <c r="AX318" s="803"/>
      <c r="AY318" s="83"/>
      <c r="AZ318" s="83"/>
      <c r="BA318" s="83"/>
      <c r="BB318" s="83"/>
      <c r="BC318" s="83"/>
      <c r="BD318" s="83"/>
    </row>
    <row r="319" spans="1:56" ht="18" customHeight="1">
      <c r="A319" s="83"/>
      <c r="B319" s="1042"/>
      <c r="C319" s="1043"/>
      <c r="D319" s="1425"/>
      <c r="E319" s="1289"/>
      <c r="F319" s="1289"/>
      <c r="G319" s="1289"/>
      <c r="H319" s="1289"/>
      <c r="I319" s="1289"/>
      <c r="J319" s="1289"/>
      <c r="K319" s="1289"/>
      <c r="L319" s="1018"/>
      <c r="M319" s="811"/>
      <c r="N319" s="1552"/>
      <c r="O319" s="1287"/>
      <c r="P319" s="1287"/>
      <c r="Q319" s="1287"/>
      <c r="R319" s="1287"/>
      <c r="S319" s="1287"/>
      <c r="T319" s="1287"/>
      <c r="U319" s="1287"/>
      <c r="V319" s="1287"/>
      <c r="W319" s="1287"/>
      <c r="X319" s="1287"/>
      <c r="Y319" s="1287"/>
      <c r="Z319" s="1287"/>
      <c r="AA319" s="1287"/>
      <c r="AB319" s="1293"/>
      <c r="AC319" s="811"/>
      <c r="AD319" s="811"/>
      <c r="AE319" s="811"/>
      <c r="AF319" s="800" t="s">
        <v>117</v>
      </c>
      <c r="AG319" s="801"/>
      <c r="AH319" s="802" t="str">
        <f t="shared" si="0"/>
        <v xml:space="preserve"> </v>
      </c>
      <c r="AI319" s="803"/>
      <c r="AJ319" s="803"/>
      <c r="AK319" s="803"/>
      <c r="AL319" s="803"/>
      <c r="AM319" s="803"/>
      <c r="AN319" s="804">
        <f t="shared" si="6"/>
        <v>0</v>
      </c>
      <c r="AO319" s="804">
        <f t="shared" si="7"/>
        <v>0</v>
      </c>
      <c r="AP319" s="804">
        <f t="shared" si="8"/>
        <v>0</v>
      </c>
      <c r="AQ319" s="956"/>
      <c r="AR319" s="957"/>
      <c r="AS319" s="815"/>
      <c r="AT319" s="815"/>
      <c r="AU319" s="976"/>
      <c r="AV319" s="803"/>
      <c r="AW319" s="803"/>
      <c r="AX319" s="803"/>
      <c r="AY319" s="83"/>
      <c r="AZ319" s="83"/>
      <c r="BA319" s="83"/>
      <c r="BB319" s="83"/>
      <c r="BC319" s="83"/>
      <c r="BD319" s="83"/>
    </row>
    <row r="320" spans="1:56" ht="18" hidden="1" customHeight="1">
      <c r="A320" s="83"/>
      <c r="B320" s="1042"/>
      <c r="C320" s="1047"/>
      <c r="D320" s="1311"/>
      <c r="E320" s="1312"/>
      <c r="F320" s="1312"/>
      <c r="G320" s="1312"/>
      <c r="H320" s="1312"/>
      <c r="I320" s="1312"/>
      <c r="J320" s="1312"/>
      <c r="K320" s="1312"/>
      <c r="L320" s="1048"/>
      <c r="M320" s="1049"/>
      <c r="N320" s="1552"/>
      <c r="O320" s="1287"/>
      <c r="P320" s="1287"/>
      <c r="Q320" s="1287"/>
      <c r="R320" s="1287"/>
      <c r="S320" s="1287"/>
      <c r="T320" s="1287"/>
      <c r="U320" s="1287"/>
      <c r="V320" s="1287"/>
      <c r="W320" s="1287"/>
      <c r="X320" s="1287"/>
      <c r="Y320" s="1287"/>
      <c r="Z320" s="1287"/>
      <c r="AA320" s="1287"/>
      <c r="AB320" s="1293"/>
      <c r="AC320" s="811"/>
      <c r="AD320" s="811"/>
      <c r="AE320" s="811"/>
      <c r="AF320" s="800" t="s">
        <v>117</v>
      </c>
      <c r="AG320" s="801"/>
      <c r="AH320" s="802" t="str">
        <f t="shared" si="0"/>
        <v xml:space="preserve"> </v>
      </c>
      <c r="AI320" s="803"/>
      <c r="AJ320" s="803"/>
      <c r="AK320" s="803"/>
      <c r="AL320" s="803"/>
      <c r="AM320" s="803"/>
      <c r="AN320" s="804">
        <f t="shared" si="6"/>
        <v>0</v>
      </c>
      <c r="AO320" s="804">
        <f t="shared" si="7"/>
        <v>0</v>
      </c>
      <c r="AP320" s="804">
        <f t="shared" si="8"/>
        <v>0</v>
      </c>
      <c r="AQ320" s="962"/>
      <c r="AR320" s="963">
        <f>COUNTA(N315:AB320)</f>
        <v>3</v>
      </c>
      <c r="AS320" s="864">
        <f>SUM(AP315:AP320)</f>
        <v>0</v>
      </c>
      <c r="AT320" s="865">
        <f>AS320/(AR320*4)*(100)</f>
        <v>0</v>
      </c>
      <c r="AU320" s="1035">
        <f>IF(AT320&gt;75,2,IF(AT320&gt;40,1,0))</f>
        <v>0</v>
      </c>
      <c r="AV320" s="803"/>
      <c r="AW320" s="803"/>
      <c r="AX320" s="803"/>
      <c r="AY320" s="83"/>
      <c r="AZ320" s="83"/>
      <c r="BA320" s="83"/>
      <c r="BB320" s="83"/>
      <c r="BC320" s="83"/>
      <c r="BD320" s="83"/>
    </row>
    <row r="321" spans="1:56" ht="18" customHeight="1">
      <c r="A321" s="83"/>
      <c r="B321" s="1042"/>
      <c r="C321" s="1050" t="s">
        <v>288</v>
      </c>
      <c r="D321" s="1564" t="s">
        <v>877</v>
      </c>
      <c r="E321" s="1309"/>
      <c r="F321" s="1309"/>
      <c r="G321" s="1309"/>
      <c r="H321" s="1309"/>
      <c r="I321" s="1309"/>
      <c r="J321" s="1309"/>
      <c r="K321" s="1309"/>
      <c r="L321" s="1051"/>
      <c r="M321" s="811" t="s">
        <v>50</v>
      </c>
      <c r="N321" s="1552" t="s">
        <v>457</v>
      </c>
      <c r="O321" s="1287"/>
      <c r="P321" s="1287"/>
      <c r="Q321" s="1287"/>
      <c r="R321" s="1287"/>
      <c r="S321" s="1287"/>
      <c r="T321" s="1287"/>
      <c r="U321" s="1287"/>
      <c r="V321" s="1287"/>
      <c r="W321" s="1287"/>
      <c r="X321" s="1287"/>
      <c r="Y321" s="1287"/>
      <c r="Z321" s="1287"/>
      <c r="AA321" s="1287"/>
      <c r="AB321" s="1293"/>
      <c r="AC321" s="811"/>
      <c r="AD321" s="811"/>
      <c r="AE321" s="811" t="s">
        <v>1261</v>
      </c>
      <c r="AF321" s="800" t="s">
        <v>117</v>
      </c>
      <c r="AG321" s="801"/>
      <c r="AH321" s="802" t="str">
        <f t="shared" si="0"/>
        <v xml:space="preserve"> </v>
      </c>
      <c r="AI321" s="803"/>
      <c r="AJ321" s="803"/>
      <c r="AK321" s="803"/>
      <c r="AL321" s="803"/>
      <c r="AM321" s="803"/>
      <c r="AN321" s="804">
        <f t="shared" si="6"/>
        <v>0</v>
      </c>
      <c r="AO321" s="804">
        <f t="shared" si="7"/>
        <v>1</v>
      </c>
      <c r="AP321" s="804">
        <f t="shared" si="8"/>
        <v>0</v>
      </c>
      <c r="AQ321" s="956"/>
      <c r="AR321" s="957"/>
      <c r="AS321" s="815"/>
      <c r="AT321" s="815"/>
      <c r="AU321" s="976"/>
      <c r="AV321" s="803"/>
      <c r="AW321" s="803"/>
      <c r="AX321" s="803"/>
      <c r="AY321" s="83"/>
      <c r="AZ321" s="83"/>
      <c r="BA321" s="83"/>
      <c r="BB321" s="83"/>
      <c r="BC321" s="83"/>
      <c r="BD321" s="83"/>
    </row>
    <row r="322" spans="1:56" ht="18" customHeight="1">
      <c r="A322" s="83"/>
      <c r="B322" s="1042"/>
      <c r="C322" s="1043"/>
      <c r="D322" s="1425"/>
      <c r="E322" s="1289"/>
      <c r="F322" s="1289"/>
      <c r="G322" s="1289"/>
      <c r="H322" s="1289"/>
      <c r="I322" s="1289"/>
      <c r="J322" s="1289"/>
      <c r="K322" s="1289"/>
      <c r="L322" s="1018"/>
      <c r="M322" s="811" t="s">
        <v>52</v>
      </c>
      <c r="N322" s="1552" t="s">
        <v>458</v>
      </c>
      <c r="O322" s="1287"/>
      <c r="P322" s="1287"/>
      <c r="Q322" s="1287"/>
      <c r="R322" s="1287"/>
      <c r="S322" s="1287"/>
      <c r="T322" s="1287"/>
      <c r="U322" s="1287"/>
      <c r="V322" s="1287"/>
      <c r="W322" s="1287"/>
      <c r="X322" s="1287"/>
      <c r="Y322" s="1287"/>
      <c r="Z322" s="1287"/>
      <c r="AA322" s="1287"/>
      <c r="AB322" s="1293"/>
      <c r="AC322" s="811"/>
      <c r="AD322" s="811"/>
      <c r="AE322" s="811" t="s">
        <v>1261</v>
      </c>
      <c r="AF322" s="800" t="s">
        <v>117</v>
      </c>
      <c r="AG322" s="801"/>
      <c r="AH322" s="802" t="str">
        <f t="shared" si="0"/>
        <v xml:space="preserve"> </v>
      </c>
      <c r="AI322" s="803"/>
      <c r="AJ322" s="803"/>
      <c r="AK322" s="803"/>
      <c r="AL322" s="803"/>
      <c r="AM322" s="803"/>
      <c r="AN322" s="804">
        <f t="shared" si="6"/>
        <v>0</v>
      </c>
      <c r="AO322" s="804">
        <f t="shared" si="7"/>
        <v>1</v>
      </c>
      <c r="AP322" s="804">
        <f t="shared" si="8"/>
        <v>0</v>
      </c>
      <c r="AQ322" s="956"/>
      <c r="AR322" s="957"/>
      <c r="AS322" s="815"/>
      <c r="AT322" s="815"/>
      <c r="AU322" s="976"/>
      <c r="AV322" s="803"/>
      <c r="AW322" s="803"/>
      <c r="AX322" s="803"/>
      <c r="AY322" s="83"/>
      <c r="AZ322" s="83"/>
      <c r="BA322" s="83"/>
      <c r="BB322" s="83"/>
      <c r="BC322" s="83"/>
      <c r="BD322" s="83"/>
    </row>
    <row r="323" spans="1:56" ht="18" customHeight="1">
      <c r="A323" s="83"/>
      <c r="B323" s="1042"/>
      <c r="C323" s="1043"/>
      <c r="D323" s="1425"/>
      <c r="E323" s="1289"/>
      <c r="F323" s="1289"/>
      <c r="G323" s="1289"/>
      <c r="H323" s="1289"/>
      <c r="I323" s="1289"/>
      <c r="J323" s="1289"/>
      <c r="K323" s="1289"/>
      <c r="L323" s="1018"/>
      <c r="M323" s="811"/>
      <c r="N323" s="1552"/>
      <c r="O323" s="1287"/>
      <c r="P323" s="1287"/>
      <c r="Q323" s="1287"/>
      <c r="R323" s="1287"/>
      <c r="S323" s="1287"/>
      <c r="T323" s="1287"/>
      <c r="U323" s="1287"/>
      <c r="V323" s="1287"/>
      <c r="W323" s="1287"/>
      <c r="X323" s="1287"/>
      <c r="Y323" s="1287"/>
      <c r="Z323" s="1287"/>
      <c r="AA323" s="1287"/>
      <c r="AB323" s="1293"/>
      <c r="AC323" s="811"/>
      <c r="AD323" s="811"/>
      <c r="AE323" s="811"/>
      <c r="AF323" s="800" t="s">
        <v>117</v>
      </c>
      <c r="AG323" s="801"/>
      <c r="AH323" s="802" t="str">
        <f t="shared" si="0"/>
        <v xml:space="preserve"> </v>
      </c>
      <c r="AI323" s="803"/>
      <c r="AJ323" s="803"/>
      <c r="AK323" s="803"/>
      <c r="AL323" s="803"/>
      <c r="AM323" s="803"/>
      <c r="AN323" s="804">
        <f t="shared" si="6"/>
        <v>0</v>
      </c>
      <c r="AO323" s="804">
        <f t="shared" si="7"/>
        <v>0</v>
      </c>
      <c r="AP323" s="804">
        <f t="shared" si="8"/>
        <v>0</v>
      </c>
      <c r="AQ323" s="956"/>
      <c r="AR323" s="957"/>
      <c r="AS323" s="815"/>
      <c r="AT323" s="815"/>
      <c r="AU323" s="976"/>
      <c r="AV323" s="803"/>
      <c r="AW323" s="803"/>
      <c r="AX323" s="803"/>
      <c r="AY323" s="83"/>
      <c r="AZ323" s="83"/>
      <c r="BA323" s="83"/>
      <c r="BB323" s="83"/>
      <c r="BC323" s="83"/>
      <c r="BD323" s="83"/>
    </row>
    <row r="324" spans="1:56" ht="18" customHeight="1">
      <c r="A324" s="83"/>
      <c r="B324" s="1042"/>
      <c r="C324" s="1043"/>
      <c r="D324" s="1425"/>
      <c r="E324" s="1289"/>
      <c r="F324" s="1289"/>
      <c r="G324" s="1289"/>
      <c r="H324" s="1289"/>
      <c r="I324" s="1289"/>
      <c r="J324" s="1289"/>
      <c r="K324" s="1289"/>
      <c r="L324" s="1018"/>
      <c r="M324" s="811"/>
      <c r="N324" s="1552"/>
      <c r="O324" s="1287"/>
      <c r="P324" s="1287"/>
      <c r="Q324" s="1287"/>
      <c r="R324" s="1287"/>
      <c r="S324" s="1287"/>
      <c r="T324" s="1287"/>
      <c r="U324" s="1287"/>
      <c r="V324" s="1287"/>
      <c r="W324" s="1287"/>
      <c r="X324" s="1287"/>
      <c r="Y324" s="1287"/>
      <c r="Z324" s="1287"/>
      <c r="AA324" s="1287"/>
      <c r="AB324" s="1293"/>
      <c r="AC324" s="811"/>
      <c r="AD324" s="811"/>
      <c r="AE324" s="811"/>
      <c r="AF324" s="800" t="s">
        <v>117</v>
      </c>
      <c r="AG324" s="801"/>
      <c r="AH324" s="802" t="str">
        <f t="shared" si="0"/>
        <v xml:space="preserve"> </v>
      </c>
      <c r="AI324" s="803"/>
      <c r="AJ324" s="803"/>
      <c r="AK324" s="803"/>
      <c r="AL324" s="803"/>
      <c r="AM324" s="803"/>
      <c r="AN324" s="804">
        <f t="shared" si="6"/>
        <v>0</v>
      </c>
      <c r="AO324" s="804">
        <f t="shared" si="7"/>
        <v>0</v>
      </c>
      <c r="AP324" s="804">
        <f t="shared" si="8"/>
        <v>0</v>
      </c>
      <c r="AQ324" s="956"/>
      <c r="AR324" s="957"/>
      <c r="AS324" s="815"/>
      <c r="AT324" s="815"/>
      <c r="AU324" s="976"/>
      <c r="AV324" s="803"/>
      <c r="AW324" s="803"/>
      <c r="AX324" s="803"/>
      <c r="AY324" s="83"/>
      <c r="AZ324" s="83"/>
      <c r="BA324" s="83"/>
      <c r="BB324" s="83"/>
      <c r="BC324" s="83"/>
      <c r="BD324" s="83"/>
    </row>
    <row r="325" spans="1:56" ht="18" customHeight="1">
      <c r="A325" s="83"/>
      <c r="B325" s="1042"/>
      <c r="C325" s="1043"/>
      <c r="D325" s="1425"/>
      <c r="E325" s="1289"/>
      <c r="F325" s="1289"/>
      <c r="G325" s="1289"/>
      <c r="H325" s="1289"/>
      <c r="I325" s="1289"/>
      <c r="J325" s="1289"/>
      <c r="K325" s="1289"/>
      <c r="L325" s="1018"/>
      <c r="M325" s="811"/>
      <c r="N325" s="1552"/>
      <c r="O325" s="1287"/>
      <c r="P325" s="1287"/>
      <c r="Q325" s="1287"/>
      <c r="R325" s="1287"/>
      <c r="S325" s="1287"/>
      <c r="T325" s="1287"/>
      <c r="U325" s="1287"/>
      <c r="V325" s="1287"/>
      <c r="W325" s="1287"/>
      <c r="X325" s="1287"/>
      <c r="Y325" s="1287"/>
      <c r="Z325" s="1287"/>
      <c r="AA325" s="1287"/>
      <c r="AB325" s="1293"/>
      <c r="AC325" s="811"/>
      <c r="AD325" s="811"/>
      <c r="AE325" s="811"/>
      <c r="AF325" s="800" t="s">
        <v>117</v>
      </c>
      <c r="AG325" s="801"/>
      <c r="AH325" s="802" t="str">
        <f t="shared" si="0"/>
        <v xml:space="preserve"> </v>
      </c>
      <c r="AI325" s="803"/>
      <c r="AJ325" s="803"/>
      <c r="AK325" s="803"/>
      <c r="AL325" s="803"/>
      <c r="AM325" s="803"/>
      <c r="AN325" s="804">
        <f t="shared" si="6"/>
        <v>0</v>
      </c>
      <c r="AO325" s="804">
        <f t="shared" si="7"/>
        <v>0</v>
      </c>
      <c r="AP325" s="804">
        <f t="shared" si="8"/>
        <v>0</v>
      </c>
      <c r="AQ325" s="956"/>
      <c r="AR325" s="957"/>
      <c r="AS325" s="815"/>
      <c r="AT325" s="815"/>
      <c r="AU325" s="976"/>
      <c r="AV325" s="803"/>
      <c r="AW325" s="803"/>
      <c r="AX325" s="803"/>
      <c r="AY325" s="83"/>
      <c r="AZ325" s="83"/>
      <c r="BA325" s="83"/>
      <c r="BB325" s="83"/>
      <c r="BC325" s="83"/>
      <c r="BD325" s="83"/>
    </row>
    <row r="326" spans="1:56" ht="18" hidden="1" customHeight="1">
      <c r="A326" s="83"/>
      <c r="B326" s="1042"/>
      <c r="C326" s="1043"/>
      <c r="D326" s="1425"/>
      <c r="E326" s="1289"/>
      <c r="F326" s="1289"/>
      <c r="G326" s="1289"/>
      <c r="H326" s="1289"/>
      <c r="I326" s="1289"/>
      <c r="J326" s="1289"/>
      <c r="K326" s="1289"/>
      <c r="L326" s="1018"/>
      <c r="M326" s="921"/>
      <c r="N326" s="1550"/>
      <c r="O326" s="1309"/>
      <c r="P326" s="1309"/>
      <c r="Q326" s="1309"/>
      <c r="R326" s="1309"/>
      <c r="S326" s="1309"/>
      <c r="T326" s="1309"/>
      <c r="U326" s="1309"/>
      <c r="V326" s="1309"/>
      <c r="W326" s="1309"/>
      <c r="X326" s="1309"/>
      <c r="Y326" s="1309"/>
      <c r="Z326" s="1309"/>
      <c r="AA326" s="1309"/>
      <c r="AB326" s="1310"/>
      <c r="AC326" s="922"/>
      <c r="AD326" s="922"/>
      <c r="AE326" s="922"/>
      <c r="AF326" s="800" t="s">
        <v>117</v>
      </c>
      <c r="AG326" s="801"/>
      <c r="AH326" s="802" t="str">
        <f t="shared" si="0"/>
        <v xml:space="preserve"> </v>
      </c>
      <c r="AI326" s="803"/>
      <c r="AJ326" s="803"/>
      <c r="AK326" s="803"/>
      <c r="AL326" s="803"/>
      <c r="AM326" s="803"/>
      <c r="AN326" s="804">
        <f t="shared" si="6"/>
        <v>0</v>
      </c>
      <c r="AO326" s="804">
        <f t="shared" si="7"/>
        <v>0</v>
      </c>
      <c r="AP326" s="804">
        <f t="shared" si="8"/>
        <v>0</v>
      </c>
      <c r="AQ326" s="962"/>
      <c r="AR326" s="963">
        <f>COUNTA(N321:AB326)</f>
        <v>2</v>
      </c>
      <c r="AS326" s="864">
        <f>SUM(AP321:AP326)</f>
        <v>0</v>
      </c>
      <c r="AT326" s="865">
        <f>AS326/(AR326*4)*(100)</f>
        <v>0</v>
      </c>
      <c r="AU326" s="1035">
        <f>IF(AT326&gt;75,2,IF(AT326&gt;40,1,0))</f>
        <v>0</v>
      </c>
      <c r="AV326" s="803"/>
      <c r="AW326" s="803"/>
      <c r="AX326" s="803"/>
      <c r="AY326" s="83"/>
      <c r="AZ326" s="83"/>
      <c r="BA326" s="83"/>
      <c r="BB326" s="83"/>
      <c r="BC326" s="83"/>
      <c r="BD326" s="83"/>
    </row>
    <row r="327" spans="1:56" ht="21.75" customHeight="1">
      <c r="A327" s="83"/>
      <c r="B327" s="992" t="s">
        <v>638</v>
      </c>
      <c r="C327" s="1551" t="s">
        <v>881</v>
      </c>
      <c r="D327" s="1347"/>
      <c r="E327" s="1347"/>
      <c r="F327" s="1347"/>
      <c r="G327" s="1347"/>
      <c r="H327" s="1347"/>
      <c r="I327" s="1347"/>
      <c r="J327" s="1347"/>
      <c r="K327" s="1347"/>
      <c r="L327" s="1347"/>
      <c r="M327" s="1347"/>
      <c r="N327" s="1347"/>
      <c r="O327" s="1347"/>
      <c r="P327" s="1347"/>
      <c r="Q327" s="1347"/>
      <c r="R327" s="1347"/>
      <c r="S327" s="1347"/>
      <c r="T327" s="1347"/>
      <c r="U327" s="1347"/>
      <c r="V327" s="1347"/>
      <c r="W327" s="1347"/>
      <c r="X327" s="1347"/>
      <c r="Y327" s="1347"/>
      <c r="Z327" s="1347"/>
      <c r="AA327" s="1347"/>
      <c r="AB327" s="1547"/>
      <c r="AC327" s="1052"/>
      <c r="AD327" s="1052"/>
      <c r="AE327" s="1052"/>
      <c r="AF327" s="800" t="s">
        <v>117</v>
      </c>
      <c r="AG327" s="801"/>
      <c r="AH327" s="802" t="str">
        <f t="shared" si="0"/>
        <v xml:space="preserve"> </v>
      </c>
      <c r="AI327" s="803"/>
      <c r="AJ327" s="803"/>
      <c r="AK327" s="803"/>
      <c r="AL327" s="803"/>
      <c r="AM327" s="803"/>
      <c r="AN327" s="804">
        <f t="shared" si="6"/>
        <v>0</v>
      </c>
      <c r="AO327" s="804">
        <f t="shared" si="7"/>
        <v>0</v>
      </c>
      <c r="AP327" s="804">
        <f t="shared" si="8"/>
        <v>0</v>
      </c>
      <c r="AQ327" s="1053"/>
      <c r="AR327" s="903"/>
      <c r="AS327" s="904"/>
      <c r="AT327" s="904"/>
      <c r="AU327" s="904"/>
      <c r="AV327" s="803"/>
      <c r="AW327" s="803"/>
      <c r="AX327" s="803"/>
      <c r="AY327" s="83"/>
      <c r="AZ327" s="83"/>
      <c r="BA327" s="83"/>
      <c r="BB327" s="83"/>
      <c r="BC327" s="83"/>
      <c r="BD327" s="83"/>
    </row>
    <row r="328" spans="1:56" ht="18" customHeight="1">
      <c r="A328" s="83"/>
      <c r="B328" s="828"/>
      <c r="C328" s="889" t="s">
        <v>50</v>
      </c>
      <c r="D328" s="1561" t="s">
        <v>883</v>
      </c>
      <c r="E328" s="1358"/>
      <c r="F328" s="1358"/>
      <c r="G328" s="1358"/>
      <c r="H328" s="1358"/>
      <c r="I328" s="1358"/>
      <c r="J328" s="1358"/>
      <c r="K328" s="1358"/>
      <c r="L328" s="1016"/>
      <c r="M328" s="946" t="s">
        <v>50</v>
      </c>
      <c r="N328" s="1544" t="s">
        <v>423</v>
      </c>
      <c r="O328" s="1395"/>
      <c r="P328" s="1395"/>
      <c r="Q328" s="1395"/>
      <c r="R328" s="1395"/>
      <c r="S328" s="1395"/>
      <c r="T328" s="1395"/>
      <c r="U328" s="1395"/>
      <c r="V328" s="1395"/>
      <c r="W328" s="1395"/>
      <c r="X328" s="1395"/>
      <c r="Y328" s="1395"/>
      <c r="Z328" s="1395"/>
      <c r="AA328" s="1395"/>
      <c r="AB328" s="1469"/>
      <c r="AC328" s="851"/>
      <c r="AD328" s="851" t="s">
        <v>1261</v>
      </c>
      <c r="AE328" s="851"/>
      <c r="AF328" s="800" t="s">
        <v>117</v>
      </c>
      <c r="AG328" s="801"/>
      <c r="AH328" s="802" t="str">
        <f t="shared" si="0"/>
        <v xml:space="preserve"> </v>
      </c>
      <c r="AI328" s="803"/>
      <c r="AJ328" s="803"/>
      <c r="AK328" s="803"/>
      <c r="AL328" s="803"/>
      <c r="AM328" s="803"/>
      <c r="AN328" s="804">
        <f t="shared" si="6"/>
        <v>0</v>
      </c>
      <c r="AO328" s="804">
        <f t="shared" si="7"/>
        <v>1</v>
      </c>
      <c r="AP328" s="804">
        <f t="shared" si="8"/>
        <v>0</v>
      </c>
      <c r="AQ328" s="966"/>
      <c r="AR328" s="967"/>
      <c r="AS328" s="807"/>
      <c r="AT328" s="807"/>
      <c r="AU328" s="975"/>
      <c r="AV328" s="803"/>
      <c r="AW328" s="803"/>
      <c r="AX328" s="803"/>
      <c r="AY328" s="83"/>
      <c r="AZ328" s="83"/>
      <c r="BA328" s="83"/>
      <c r="BB328" s="83"/>
      <c r="BC328" s="83"/>
      <c r="BD328" s="83"/>
    </row>
    <row r="329" spans="1:56" ht="18" customHeight="1">
      <c r="A329" s="83"/>
      <c r="B329" s="828"/>
      <c r="C329" s="1054"/>
      <c r="D329" s="1289"/>
      <c r="E329" s="1289"/>
      <c r="F329" s="1289"/>
      <c r="G329" s="1289"/>
      <c r="H329" s="1289"/>
      <c r="I329" s="1289"/>
      <c r="J329" s="1289"/>
      <c r="K329" s="1289"/>
      <c r="L329" s="1018"/>
      <c r="M329" s="813" t="s">
        <v>52</v>
      </c>
      <c r="N329" s="1542" t="s">
        <v>424</v>
      </c>
      <c r="O329" s="1287"/>
      <c r="P329" s="1287"/>
      <c r="Q329" s="1287"/>
      <c r="R329" s="1287"/>
      <c r="S329" s="1287"/>
      <c r="T329" s="1287"/>
      <c r="U329" s="1287"/>
      <c r="V329" s="1287"/>
      <c r="W329" s="1287"/>
      <c r="X329" s="1287"/>
      <c r="Y329" s="1287"/>
      <c r="Z329" s="1287"/>
      <c r="AA329" s="1287"/>
      <c r="AB329" s="1293"/>
      <c r="AC329" s="811"/>
      <c r="AD329" s="811" t="s">
        <v>1261</v>
      </c>
      <c r="AE329" s="811"/>
      <c r="AF329" s="800" t="s">
        <v>117</v>
      </c>
      <c r="AG329" s="801"/>
      <c r="AH329" s="802" t="str">
        <f t="shared" si="0"/>
        <v xml:space="preserve"> </v>
      </c>
      <c r="AI329" s="803"/>
      <c r="AJ329" s="803"/>
      <c r="AK329" s="803"/>
      <c r="AL329" s="803"/>
      <c r="AM329" s="803"/>
      <c r="AN329" s="804">
        <f t="shared" si="6"/>
        <v>0</v>
      </c>
      <c r="AO329" s="804">
        <f t="shared" si="7"/>
        <v>1</v>
      </c>
      <c r="AP329" s="804">
        <f t="shared" si="8"/>
        <v>0</v>
      </c>
      <c r="AQ329" s="956"/>
      <c r="AR329" s="957"/>
      <c r="AS329" s="815"/>
      <c r="AT329" s="815"/>
      <c r="AU329" s="976"/>
      <c r="AV329" s="803"/>
      <c r="AW329" s="803"/>
      <c r="AX329" s="803"/>
      <c r="AY329" s="83"/>
      <c r="AZ329" s="83"/>
      <c r="BA329" s="83"/>
      <c r="BB329" s="83"/>
      <c r="BC329" s="83"/>
      <c r="BD329" s="83"/>
    </row>
    <row r="330" spans="1:56" ht="18" customHeight="1">
      <c r="A330" s="83"/>
      <c r="B330" s="828"/>
      <c r="C330" s="1054"/>
      <c r="D330" s="1289"/>
      <c r="E330" s="1289"/>
      <c r="F330" s="1289"/>
      <c r="G330" s="1289"/>
      <c r="H330" s="1289"/>
      <c r="I330" s="1289"/>
      <c r="J330" s="1289"/>
      <c r="K330" s="1289"/>
      <c r="L330" s="1018"/>
      <c r="M330" s="811" t="s">
        <v>514</v>
      </c>
      <c r="N330" s="1542" t="s">
        <v>459</v>
      </c>
      <c r="O330" s="1287"/>
      <c r="P330" s="1287"/>
      <c r="Q330" s="1287"/>
      <c r="R330" s="1287"/>
      <c r="S330" s="1287"/>
      <c r="T330" s="1287"/>
      <c r="U330" s="1287"/>
      <c r="V330" s="1287"/>
      <c r="W330" s="1287"/>
      <c r="X330" s="1287"/>
      <c r="Y330" s="1287"/>
      <c r="Z330" s="1287"/>
      <c r="AA330" s="1287"/>
      <c r="AB330" s="1293"/>
      <c r="AC330" s="811"/>
      <c r="AD330" s="811"/>
      <c r="AE330" s="811" t="s">
        <v>1261</v>
      </c>
      <c r="AF330" s="800" t="s">
        <v>117</v>
      </c>
      <c r="AG330" s="801"/>
      <c r="AH330" s="802" t="str">
        <f t="shared" si="0"/>
        <v xml:space="preserve"> </v>
      </c>
      <c r="AI330" s="803"/>
      <c r="AJ330" s="803"/>
      <c r="AK330" s="803"/>
      <c r="AL330" s="803"/>
      <c r="AM330" s="803"/>
      <c r="AN330" s="804">
        <f t="shared" si="6"/>
        <v>0</v>
      </c>
      <c r="AO330" s="804">
        <f t="shared" si="7"/>
        <v>1</v>
      </c>
      <c r="AP330" s="804">
        <f t="shared" si="8"/>
        <v>0</v>
      </c>
      <c r="AQ330" s="956"/>
      <c r="AR330" s="957"/>
      <c r="AS330" s="815"/>
      <c r="AT330" s="815"/>
      <c r="AU330" s="976"/>
      <c r="AV330" s="803"/>
      <c r="AW330" s="803"/>
      <c r="AX330" s="803"/>
      <c r="AY330" s="83"/>
      <c r="AZ330" s="83"/>
      <c r="BA330" s="83"/>
      <c r="BB330" s="83"/>
      <c r="BC330" s="83"/>
      <c r="BD330" s="83"/>
    </row>
    <row r="331" spans="1:56" ht="18" customHeight="1">
      <c r="A331" s="83"/>
      <c r="B331" s="828"/>
      <c r="C331" s="1054"/>
      <c r="D331" s="1289"/>
      <c r="E331" s="1289"/>
      <c r="F331" s="1289"/>
      <c r="G331" s="1289"/>
      <c r="H331" s="1289"/>
      <c r="I331" s="1289"/>
      <c r="J331" s="1289"/>
      <c r="K331" s="1289"/>
      <c r="L331" s="1018"/>
      <c r="M331" s="811" t="s">
        <v>629</v>
      </c>
      <c r="N331" s="1542" t="s">
        <v>460</v>
      </c>
      <c r="O331" s="1287"/>
      <c r="P331" s="1287"/>
      <c r="Q331" s="1287"/>
      <c r="R331" s="1287"/>
      <c r="S331" s="1287"/>
      <c r="T331" s="1287"/>
      <c r="U331" s="1287"/>
      <c r="V331" s="1287"/>
      <c r="W331" s="1287"/>
      <c r="X331" s="1287"/>
      <c r="Y331" s="1287"/>
      <c r="Z331" s="1287"/>
      <c r="AA331" s="1287"/>
      <c r="AB331" s="1293"/>
      <c r="AC331" s="811"/>
      <c r="AD331" s="811"/>
      <c r="AE331" s="811" t="s">
        <v>1261</v>
      </c>
      <c r="AF331" s="800" t="s">
        <v>117</v>
      </c>
      <c r="AG331" s="801"/>
      <c r="AH331" s="802" t="str">
        <f t="shared" si="0"/>
        <v xml:space="preserve"> </v>
      </c>
      <c r="AI331" s="803"/>
      <c r="AJ331" s="803"/>
      <c r="AK331" s="803"/>
      <c r="AL331" s="803"/>
      <c r="AM331" s="803"/>
      <c r="AN331" s="804">
        <f t="shared" si="6"/>
        <v>0</v>
      </c>
      <c r="AO331" s="804">
        <f t="shared" si="7"/>
        <v>1</v>
      </c>
      <c r="AP331" s="804">
        <f t="shared" si="8"/>
        <v>0</v>
      </c>
      <c r="AQ331" s="956"/>
      <c r="AR331" s="957"/>
      <c r="AS331" s="815"/>
      <c r="AT331" s="815"/>
      <c r="AU331" s="976"/>
      <c r="AV331" s="803"/>
      <c r="AW331" s="803"/>
      <c r="AX331" s="803"/>
      <c r="AY331" s="83"/>
      <c r="AZ331" s="83"/>
      <c r="BA331" s="83"/>
      <c r="BB331" s="83"/>
      <c r="BC331" s="83"/>
      <c r="BD331" s="83"/>
    </row>
    <row r="332" spans="1:56" ht="18" customHeight="1">
      <c r="A332" s="83"/>
      <c r="B332" s="828"/>
      <c r="C332" s="1054"/>
      <c r="D332" s="1289"/>
      <c r="E332" s="1289"/>
      <c r="F332" s="1289"/>
      <c r="G332" s="1289"/>
      <c r="H332" s="1289"/>
      <c r="I332" s="1289"/>
      <c r="J332" s="1289"/>
      <c r="K332" s="1289"/>
      <c r="L332" s="1018"/>
      <c r="M332" s="811" t="s">
        <v>288</v>
      </c>
      <c r="N332" s="1542" t="s">
        <v>461</v>
      </c>
      <c r="O332" s="1287"/>
      <c r="P332" s="1287"/>
      <c r="Q332" s="1287"/>
      <c r="R332" s="1287"/>
      <c r="S332" s="1287"/>
      <c r="T332" s="1287"/>
      <c r="U332" s="1287"/>
      <c r="V332" s="1287"/>
      <c r="W332" s="1287"/>
      <c r="X332" s="1287"/>
      <c r="Y332" s="1287"/>
      <c r="Z332" s="1287"/>
      <c r="AA332" s="1287"/>
      <c r="AB332" s="1293"/>
      <c r="AC332" s="811"/>
      <c r="AD332" s="811"/>
      <c r="AE332" s="811" t="s">
        <v>1261</v>
      </c>
      <c r="AF332" s="800" t="s">
        <v>117</v>
      </c>
      <c r="AG332" s="801"/>
      <c r="AH332" s="802" t="str">
        <f t="shared" si="0"/>
        <v xml:space="preserve"> </v>
      </c>
      <c r="AI332" s="803"/>
      <c r="AJ332" s="803"/>
      <c r="AK332" s="803"/>
      <c r="AL332" s="803"/>
      <c r="AM332" s="803"/>
      <c r="AN332" s="804">
        <f t="shared" si="6"/>
        <v>0</v>
      </c>
      <c r="AO332" s="804">
        <f t="shared" si="7"/>
        <v>1</v>
      </c>
      <c r="AP332" s="804">
        <f t="shared" si="8"/>
        <v>0</v>
      </c>
      <c r="AQ332" s="956"/>
      <c r="AR332" s="957"/>
      <c r="AS332" s="815"/>
      <c r="AT332" s="815"/>
      <c r="AU332" s="976"/>
      <c r="AV332" s="803"/>
      <c r="AW332" s="803"/>
      <c r="AX332" s="803"/>
      <c r="AY332" s="83"/>
      <c r="AZ332" s="83"/>
      <c r="BA332" s="83"/>
      <c r="BB332" s="83"/>
      <c r="BC332" s="83"/>
      <c r="BD332" s="83"/>
    </row>
    <row r="333" spans="1:56" ht="18" customHeight="1">
      <c r="A333" s="83"/>
      <c r="B333" s="828"/>
      <c r="C333" s="1054"/>
      <c r="D333" s="1289"/>
      <c r="E333" s="1289"/>
      <c r="F333" s="1289"/>
      <c r="G333" s="1289"/>
      <c r="H333" s="1289"/>
      <c r="I333" s="1289"/>
      <c r="J333" s="1289"/>
      <c r="K333" s="1289"/>
      <c r="L333" s="1018"/>
      <c r="M333" s="811"/>
      <c r="N333" s="1542"/>
      <c r="O333" s="1287"/>
      <c r="P333" s="1287"/>
      <c r="Q333" s="1287"/>
      <c r="R333" s="1287"/>
      <c r="S333" s="1287"/>
      <c r="T333" s="1287"/>
      <c r="U333" s="1287"/>
      <c r="V333" s="1287"/>
      <c r="W333" s="1287"/>
      <c r="X333" s="1287"/>
      <c r="Y333" s="1287"/>
      <c r="Z333" s="1287"/>
      <c r="AA333" s="1287"/>
      <c r="AB333" s="1293"/>
      <c r="AC333" s="811"/>
      <c r="AD333" s="811"/>
      <c r="AE333" s="811"/>
      <c r="AF333" s="800" t="s">
        <v>117</v>
      </c>
      <c r="AG333" s="801"/>
      <c r="AH333" s="802" t="str">
        <f t="shared" si="0"/>
        <v xml:space="preserve"> </v>
      </c>
      <c r="AI333" s="803"/>
      <c r="AJ333" s="803"/>
      <c r="AK333" s="803"/>
      <c r="AL333" s="803"/>
      <c r="AM333" s="803"/>
      <c r="AN333" s="804">
        <f t="shared" si="6"/>
        <v>0</v>
      </c>
      <c r="AO333" s="804">
        <f t="shared" si="7"/>
        <v>0</v>
      </c>
      <c r="AP333" s="804">
        <f t="shared" si="8"/>
        <v>0</v>
      </c>
      <c r="AQ333" s="956"/>
      <c r="AR333" s="957"/>
      <c r="AS333" s="815"/>
      <c r="AT333" s="815"/>
      <c r="AU333" s="976"/>
      <c r="AV333" s="803"/>
      <c r="AW333" s="803"/>
      <c r="AX333" s="803"/>
      <c r="AY333" s="83"/>
      <c r="AZ333" s="83"/>
      <c r="BA333" s="83"/>
      <c r="BB333" s="83"/>
      <c r="BC333" s="83"/>
      <c r="BD333" s="83"/>
    </row>
    <row r="334" spans="1:56" ht="18" hidden="1" customHeight="1">
      <c r="A334" s="83"/>
      <c r="B334" s="828"/>
      <c r="C334" s="1055"/>
      <c r="D334" s="1393"/>
      <c r="E334" s="1393"/>
      <c r="F334" s="1393"/>
      <c r="G334" s="1393"/>
      <c r="H334" s="1393"/>
      <c r="I334" s="1393"/>
      <c r="J334" s="1393"/>
      <c r="K334" s="1393"/>
      <c r="L334" s="1020"/>
      <c r="M334" s="842"/>
      <c r="N334" s="1543"/>
      <c r="O334" s="1383"/>
      <c r="P334" s="1383"/>
      <c r="Q334" s="1383"/>
      <c r="R334" s="1383"/>
      <c r="S334" s="1383"/>
      <c r="T334" s="1383"/>
      <c r="U334" s="1383"/>
      <c r="V334" s="1383"/>
      <c r="W334" s="1383"/>
      <c r="X334" s="1383"/>
      <c r="Y334" s="1383"/>
      <c r="Z334" s="1383"/>
      <c r="AA334" s="1383"/>
      <c r="AB334" s="1384"/>
      <c r="AC334" s="833"/>
      <c r="AD334" s="833"/>
      <c r="AE334" s="833"/>
      <c r="AF334" s="800" t="s">
        <v>117</v>
      </c>
      <c r="AG334" s="801"/>
      <c r="AH334" s="802" t="str">
        <f t="shared" si="0"/>
        <v xml:space="preserve"> </v>
      </c>
      <c r="AI334" s="803"/>
      <c r="AJ334" s="803"/>
      <c r="AK334" s="803"/>
      <c r="AL334" s="803"/>
      <c r="AM334" s="803"/>
      <c r="AN334" s="804">
        <f t="shared" si="6"/>
        <v>0</v>
      </c>
      <c r="AO334" s="804">
        <f t="shared" si="7"/>
        <v>0</v>
      </c>
      <c r="AP334" s="804">
        <f t="shared" si="8"/>
        <v>0</v>
      </c>
      <c r="AQ334" s="962"/>
      <c r="AR334" s="963">
        <f>COUNTA(N328:AB334)</f>
        <v>5</v>
      </c>
      <c r="AS334" s="864">
        <f>SUM(AP328:AP334)</f>
        <v>0</v>
      </c>
      <c r="AT334" s="865">
        <f>AS334/(AR334*4)*(100)</f>
        <v>0</v>
      </c>
      <c r="AU334" s="1035">
        <f>IF(AT334&gt;75,2,IF(AT334&gt;40,1,0))</f>
        <v>0</v>
      </c>
      <c r="AV334" s="803"/>
      <c r="AW334" s="803"/>
      <c r="AX334" s="803"/>
      <c r="AY334" s="83"/>
      <c r="AZ334" s="83"/>
      <c r="BA334" s="83"/>
      <c r="BB334" s="83"/>
      <c r="BC334" s="83"/>
      <c r="BD334" s="83"/>
    </row>
    <row r="335" spans="1:56" ht="18" customHeight="1">
      <c r="A335" s="83"/>
      <c r="B335" s="828"/>
      <c r="C335" s="889" t="s">
        <v>52</v>
      </c>
      <c r="D335" s="1561" t="s">
        <v>891</v>
      </c>
      <c r="E335" s="1358"/>
      <c r="F335" s="1358"/>
      <c r="G335" s="1358"/>
      <c r="H335" s="1358"/>
      <c r="I335" s="1358"/>
      <c r="J335" s="1358"/>
      <c r="K335" s="1358"/>
      <c r="L335" s="1021"/>
      <c r="M335" s="851" t="s">
        <v>50</v>
      </c>
      <c r="N335" s="1544" t="s">
        <v>462</v>
      </c>
      <c r="O335" s="1395"/>
      <c r="P335" s="1395"/>
      <c r="Q335" s="1395"/>
      <c r="R335" s="1395"/>
      <c r="S335" s="1395"/>
      <c r="T335" s="1395"/>
      <c r="U335" s="1395"/>
      <c r="V335" s="1395"/>
      <c r="W335" s="1395"/>
      <c r="X335" s="1395"/>
      <c r="Y335" s="1395"/>
      <c r="Z335" s="1395"/>
      <c r="AA335" s="1395"/>
      <c r="AB335" s="1469"/>
      <c r="AC335" s="851"/>
      <c r="AD335" s="851"/>
      <c r="AE335" s="851" t="s">
        <v>1261</v>
      </c>
      <c r="AF335" s="800" t="s">
        <v>117</v>
      </c>
      <c r="AG335" s="801"/>
      <c r="AH335" s="802" t="str">
        <f t="shared" si="0"/>
        <v xml:space="preserve"> </v>
      </c>
      <c r="AI335" s="803"/>
      <c r="AJ335" s="803"/>
      <c r="AK335" s="803"/>
      <c r="AL335" s="803"/>
      <c r="AM335" s="803"/>
      <c r="AN335" s="804">
        <f t="shared" si="6"/>
        <v>0</v>
      </c>
      <c r="AO335" s="804">
        <f t="shared" si="7"/>
        <v>1</v>
      </c>
      <c r="AP335" s="804">
        <f t="shared" si="8"/>
        <v>0</v>
      </c>
      <c r="AQ335" s="966"/>
      <c r="AR335" s="967"/>
      <c r="AS335" s="807"/>
      <c r="AT335" s="807"/>
      <c r="AU335" s="975"/>
      <c r="AV335" s="803"/>
      <c r="AW335" s="803"/>
      <c r="AX335" s="803"/>
      <c r="AY335" s="83"/>
      <c r="AZ335" s="83"/>
      <c r="BA335" s="83"/>
      <c r="BB335" s="83"/>
      <c r="BC335" s="83"/>
      <c r="BD335" s="83"/>
    </row>
    <row r="336" spans="1:56" ht="18" customHeight="1">
      <c r="A336" s="83"/>
      <c r="B336" s="828"/>
      <c r="C336" s="892"/>
      <c r="D336" s="1289"/>
      <c r="E336" s="1289"/>
      <c r="F336" s="1289"/>
      <c r="G336" s="1289"/>
      <c r="H336" s="1289"/>
      <c r="I336" s="1289"/>
      <c r="J336" s="1289"/>
      <c r="K336" s="1289"/>
      <c r="L336" s="803"/>
      <c r="M336" s="811" t="s">
        <v>52</v>
      </c>
      <c r="N336" s="1542" t="s">
        <v>463</v>
      </c>
      <c r="O336" s="1287"/>
      <c r="P336" s="1287"/>
      <c r="Q336" s="1287"/>
      <c r="R336" s="1287"/>
      <c r="S336" s="1287"/>
      <c r="T336" s="1287"/>
      <c r="U336" s="1287"/>
      <c r="V336" s="1287"/>
      <c r="W336" s="1287"/>
      <c r="X336" s="1287"/>
      <c r="Y336" s="1287"/>
      <c r="Z336" s="1287"/>
      <c r="AA336" s="1287"/>
      <c r="AB336" s="1293"/>
      <c r="AC336" s="811"/>
      <c r="AD336" s="811"/>
      <c r="AE336" s="811" t="s">
        <v>1261</v>
      </c>
      <c r="AF336" s="800" t="s">
        <v>117</v>
      </c>
      <c r="AG336" s="801"/>
      <c r="AH336" s="802" t="str">
        <f t="shared" si="0"/>
        <v xml:space="preserve"> </v>
      </c>
      <c r="AI336" s="803"/>
      <c r="AJ336" s="803"/>
      <c r="AK336" s="803"/>
      <c r="AL336" s="803"/>
      <c r="AM336" s="803"/>
      <c r="AN336" s="804">
        <f t="shared" si="6"/>
        <v>0</v>
      </c>
      <c r="AO336" s="804">
        <f t="shared" si="7"/>
        <v>1</v>
      </c>
      <c r="AP336" s="804">
        <f t="shared" si="8"/>
        <v>0</v>
      </c>
      <c r="AQ336" s="956"/>
      <c r="AR336" s="957"/>
      <c r="AS336" s="815"/>
      <c r="AT336" s="815"/>
      <c r="AU336" s="976"/>
      <c r="AV336" s="803"/>
      <c r="AW336" s="803"/>
      <c r="AX336" s="803"/>
      <c r="AY336" s="83"/>
      <c r="AZ336" s="83"/>
      <c r="BA336" s="83"/>
      <c r="BB336" s="83"/>
      <c r="BC336" s="83"/>
      <c r="BD336" s="83"/>
    </row>
    <row r="337" spans="1:56" ht="18" customHeight="1">
      <c r="A337" s="83"/>
      <c r="B337" s="828"/>
      <c r="C337" s="892"/>
      <c r="D337" s="1289"/>
      <c r="E337" s="1289"/>
      <c r="F337" s="1289"/>
      <c r="G337" s="1289"/>
      <c r="H337" s="1289"/>
      <c r="I337" s="1289"/>
      <c r="J337" s="1289"/>
      <c r="K337" s="1289"/>
      <c r="L337" s="803"/>
      <c r="M337" s="811"/>
      <c r="N337" s="1542"/>
      <c r="O337" s="1287"/>
      <c r="P337" s="1287"/>
      <c r="Q337" s="1287"/>
      <c r="R337" s="1287"/>
      <c r="S337" s="1287"/>
      <c r="T337" s="1287"/>
      <c r="U337" s="1287"/>
      <c r="V337" s="1287"/>
      <c r="W337" s="1287"/>
      <c r="X337" s="1287"/>
      <c r="Y337" s="1287"/>
      <c r="Z337" s="1287"/>
      <c r="AA337" s="1287"/>
      <c r="AB337" s="1293"/>
      <c r="AC337" s="811"/>
      <c r="AD337" s="811"/>
      <c r="AE337" s="811"/>
      <c r="AF337" s="800" t="s">
        <v>117</v>
      </c>
      <c r="AG337" s="801"/>
      <c r="AH337" s="802" t="str">
        <f t="shared" si="0"/>
        <v xml:space="preserve"> </v>
      </c>
      <c r="AI337" s="803"/>
      <c r="AJ337" s="803"/>
      <c r="AK337" s="803"/>
      <c r="AL337" s="803"/>
      <c r="AM337" s="803"/>
      <c r="AN337" s="804">
        <f t="shared" si="6"/>
        <v>0</v>
      </c>
      <c r="AO337" s="804">
        <f t="shared" si="7"/>
        <v>0</v>
      </c>
      <c r="AP337" s="804">
        <f t="shared" si="8"/>
        <v>0</v>
      </c>
      <c r="AQ337" s="956"/>
      <c r="AR337" s="957"/>
      <c r="AS337" s="815"/>
      <c r="AT337" s="815"/>
      <c r="AU337" s="976"/>
      <c r="AV337" s="803"/>
      <c r="AW337" s="803"/>
      <c r="AX337" s="803"/>
      <c r="AY337" s="83"/>
      <c r="AZ337" s="83"/>
      <c r="BA337" s="83"/>
      <c r="BB337" s="83"/>
      <c r="BC337" s="83"/>
      <c r="BD337" s="83"/>
    </row>
    <row r="338" spans="1:56" ht="18" customHeight="1">
      <c r="A338" s="83"/>
      <c r="B338" s="828"/>
      <c r="C338" s="892"/>
      <c r="D338" s="1289"/>
      <c r="E338" s="1289"/>
      <c r="F338" s="1289"/>
      <c r="G338" s="1289"/>
      <c r="H338" s="1289"/>
      <c r="I338" s="1289"/>
      <c r="J338" s="1289"/>
      <c r="K338" s="1289"/>
      <c r="L338" s="803"/>
      <c r="M338" s="811"/>
      <c r="N338" s="1542"/>
      <c r="O338" s="1287"/>
      <c r="P338" s="1287"/>
      <c r="Q338" s="1287"/>
      <c r="R338" s="1287"/>
      <c r="S338" s="1287"/>
      <c r="T338" s="1287"/>
      <c r="U338" s="1287"/>
      <c r="V338" s="1287"/>
      <c r="W338" s="1287"/>
      <c r="X338" s="1287"/>
      <c r="Y338" s="1287"/>
      <c r="Z338" s="1287"/>
      <c r="AA338" s="1287"/>
      <c r="AB338" s="1293"/>
      <c r="AC338" s="811"/>
      <c r="AD338" s="811"/>
      <c r="AE338" s="811"/>
      <c r="AF338" s="800" t="s">
        <v>117</v>
      </c>
      <c r="AG338" s="801"/>
      <c r="AH338" s="802" t="str">
        <f t="shared" si="0"/>
        <v xml:space="preserve"> </v>
      </c>
      <c r="AI338" s="803"/>
      <c r="AJ338" s="803"/>
      <c r="AK338" s="803"/>
      <c r="AL338" s="803"/>
      <c r="AM338" s="803"/>
      <c r="AN338" s="804">
        <f t="shared" si="6"/>
        <v>0</v>
      </c>
      <c r="AO338" s="804">
        <f t="shared" si="7"/>
        <v>0</v>
      </c>
      <c r="AP338" s="804">
        <f t="shared" si="8"/>
        <v>0</v>
      </c>
      <c r="AQ338" s="956"/>
      <c r="AR338" s="957"/>
      <c r="AS338" s="815"/>
      <c r="AT338" s="815"/>
      <c r="AU338" s="976"/>
      <c r="AV338" s="803"/>
      <c r="AW338" s="803"/>
      <c r="AX338" s="803"/>
      <c r="AY338" s="83"/>
      <c r="AZ338" s="83"/>
      <c r="BA338" s="83"/>
      <c r="BB338" s="83"/>
      <c r="BC338" s="83"/>
      <c r="BD338" s="83"/>
    </row>
    <row r="339" spans="1:56" ht="18" customHeight="1">
      <c r="A339" s="83"/>
      <c r="B339" s="828"/>
      <c r="C339" s="892"/>
      <c r="D339" s="1289"/>
      <c r="E339" s="1289"/>
      <c r="F339" s="1289"/>
      <c r="G339" s="1289"/>
      <c r="H339" s="1289"/>
      <c r="I339" s="1289"/>
      <c r="J339" s="1289"/>
      <c r="K339" s="1289"/>
      <c r="L339" s="803"/>
      <c r="M339" s="811"/>
      <c r="N339" s="1542"/>
      <c r="O339" s="1287"/>
      <c r="P339" s="1287"/>
      <c r="Q339" s="1287"/>
      <c r="R339" s="1287"/>
      <c r="S339" s="1287"/>
      <c r="T339" s="1287"/>
      <c r="U339" s="1287"/>
      <c r="V339" s="1287"/>
      <c r="W339" s="1287"/>
      <c r="X339" s="1287"/>
      <c r="Y339" s="1287"/>
      <c r="Z339" s="1287"/>
      <c r="AA339" s="1287"/>
      <c r="AB339" s="1293"/>
      <c r="AC339" s="811"/>
      <c r="AD339" s="811"/>
      <c r="AE339" s="811"/>
      <c r="AF339" s="800" t="s">
        <v>117</v>
      </c>
      <c r="AG339" s="801"/>
      <c r="AH339" s="802" t="str">
        <f t="shared" si="0"/>
        <v xml:space="preserve"> </v>
      </c>
      <c r="AI339" s="803"/>
      <c r="AJ339" s="803"/>
      <c r="AK339" s="803"/>
      <c r="AL339" s="803"/>
      <c r="AM339" s="803"/>
      <c r="AN339" s="804">
        <f t="shared" si="6"/>
        <v>0</v>
      </c>
      <c r="AO339" s="804">
        <f t="shared" si="7"/>
        <v>0</v>
      </c>
      <c r="AP339" s="804">
        <f t="shared" si="8"/>
        <v>0</v>
      </c>
      <c r="AQ339" s="956"/>
      <c r="AR339" s="957"/>
      <c r="AS339" s="815"/>
      <c r="AT339" s="815"/>
      <c r="AU339" s="976"/>
      <c r="AV339" s="803"/>
      <c r="AW339" s="803"/>
      <c r="AX339" s="803"/>
      <c r="AY339" s="83"/>
      <c r="AZ339" s="83"/>
      <c r="BA339" s="83"/>
      <c r="BB339" s="83"/>
      <c r="BC339" s="83"/>
      <c r="BD339" s="83"/>
    </row>
    <row r="340" spans="1:56" ht="18" hidden="1" customHeight="1">
      <c r="A340" s="83"/>
      <c r="B340" s="828"/>
      <c r="C340" s="1055"/>
      <c r="D340" s="1393"/>
      <c r="E340" s="1393"/>
      <c r="F340" s="1393"/>
      <c r="G340" s="1393"/>
      <c r="H340" s="1393"/>
      <c r="I340" s="1393"/>
      <c r="J340" s="1393"/>
      <c r="K340" s="1393"/>
      <c r="L340" s="1022"/>
      <c r="M340" s="842"/>
      <c r="N340" s="1543"/>
      <c r="O340" s="1383"/>
      <c r="P340" s="1383"/>
      <c r="Q340" s="1383"/>
      <c r="R340" s="1383"/>
      <c r="S340" s="1383"/>
      <c r="T340" s="1383"/>
      <c r="U340" s="1383"/>
      <c r="V340" s="1383"/>
      <c r="W340" s="1383"/>
      <c r="X340" s="1383"/>
      <c r="Y340" s="1383"/>
      <c r="Z340" s="1383"/>
      <c r="AA340" s="1383"/>
      <c r="AB340" s="1384"/>
      <c r="AC340" s="833"/>
      <c r="AD340" s="833"/>
      <c r="AE340" s="833"/>
      <c r="AF340" s="800" t="s">
        <v>117</v>
      </c>
      <c r="AG340" s="801"/>
      <c r="AH340" s="802" t="str">
        <f t="shared" si="0"/>
        <v xml:space="preserve"> </v>
      </c>
      <c r="AI340" s="803"/>
      <c r="AJ340" s="803"/>
      <c r="AK340" s="803"/>
      <c r="AL340" s="803"/>
      <c r="AM340" s="803"/>
      <c r="AN340" s="804">
        <f t="shared" si="6"/>
        <v>0</v>
      </c>
      <c r="AO340" s="804">
        <f t="shared" si="7"/>
        <v>0</v>
      </c>
      <c r="AP340" s="804">
        <f t="shared" si="8"/>
        <v>0</v>
      </c>
      <c r="AQ340" s="962"/>
      <c r="AR340" s="963">
        <f>COUNTA(N335:AB340)</f>
        <v>2</v>
      </c>
      <c r="AS340" s="864">
        <f>SUM(AP335:AP340)</f>
        <v>0</v>
      </c>
      <c r="AT340" s="865">
        <f>AS340/(AR340*4)*(100)</f>
        <v>0</v>
      </c>
      <c r="AU340" s="1035">
        <f>IF(AT340&gt;75,2,IF(AT340&gt;40,1,0))</f>
        <v>0</v>
      </c>
      <c r="AV340" s="803"/>
      <c r="AW340" s="803"/>
      <c r="AX340" s="803"/>
      <c r="AY340" s="83"/>
      <c r="AZ340" s="83"/>
      <c r="BA340" s="83"/>
      <c r="BB340" s="83"/>
      <c r="BC340" s="83"/>
      <c r="BD340" s="83"/>
    </row>
    <row r="341" spans="1:56" ht="18" customHeight="1">
      <c r="A341" s="83"/>
      <c r="B341" s="828"/>
      <c r="C341" s="889" t="s">
        <v>514</v>
      </c>
      <c r="D341" s="1561" t="s">
        <v>898</v>
      </c>
      <c r="E341" s="1358"/>
      <c r="F341" s="1358"/>
      <c r="G341" s="1358"/>
      <c r="H341" s="1358"/>
      <c r="I341" s="1358"/>
      <c r="J341" s="1358"/>
      <c r="K341" s="1358"/>
      <c r="L341" s="1016"/>
      <c r="M341" s="851" t="s">
        <v>50</v>
      </c>
      <c r="N341" s="1544" t="s">
        <v>425</v>
      </c>
      <c r="O341" s="1395"/>
      <c r="P341" s="1395"/>
      <c r="Q341" s="1395"/>
      <c r="R341" s="1395"/>
      <c r="S341" s="1395"/>
      <c r="T341" s="1395"/>
      <c r="U341" s="1395"/>
      <c r="V341" s="1395"/>
      <c r="W341" s="1395"/>
      <c r="X341" s="1395"/>
      <c r="Y341" s="1395"/>
      <c r="Z341" s="1395"/>
      <c r="AA341" s="1469"/>
      <c r="AB341" s="1056"/>
      <c r="AC341" s="851"/>
      <c r="AD341" s="851" t="s">
        <v>1261</v>
      </c>
      <c r="AE341" s="851"/>
      <c r="AF341" s="800" t="s">
        <v>117</v>
      </c>
      <c r="AG341" s="801"/>
      <c r="AH341" s="802" t="str">
        <f t="shared" si="0"/>
        <v xml:space="preserve"> </v>
      </c>
      <c r="AI341" s="803"/>
      <c r="AJ341" s="803"/>
      <c r="AK341" s="803"/>
      <c r="AL341" s="803"/>
      <c r="AM341" s="803"/>
      <c r="AN341" s="804">
        <f t="shared" si="6"/>
        <v>0</v>
      </c>
      <c r="AO341" s="804">
        <f t="shared" si="7"/>
        <v>1</v>
      </c>
      <c r="AP341" s="804">
        <f t="shared" si="8"/>
        <v>0</v>
      </c>
      <c r="AQ341" s="966"/>
      <c r="AR341" s="967"/>
      <c r="AS341" s="807"/>
      <c r="AT341" s="807"/>
      <c r="AU341" s="975"/>
      <c r="AV341" s="803"/>
      <c r="AW341" s="803"/>
      <c r="AX341" s="803"/>
      <c r="AY341" s="83"/>
      <c r="AZ341" s="83"/>
      <c r="BA341" s="83"/>
      <c r="BB341" s="83"/>
      <c r="BC341" s="83"/>
      <c r="BD341" s="83"/>
    </row>
    <row r="342" spans="1:56" ht="18" customHeight="1">
      <c r="A342" s="83"/>
      <c r="B342" s="828"/>
      <c r="C342" s="1054"/>
      <c r="D342" s="1289"/>
      <c r="E342" s="1289"/>
      <c r="F342" s="1289"/>
      <c r="G342" s="1289"/>
      <c r="H342" s="1289"/>
      <c r="I342" s="1289"/>
      <c r="J342" s="1289"/>
      <c r="K342" s="1289"/>
      <c r="L342" s="1018"/>
      <c r="M342" s="811" t="s">
        <v>52</v>
      </c>
      <c r="N342" s="1542" t="s">
        <v>426</v>
      </c>
      <c r="O342" s="1287"/>
      <c r="P342" s="1287"/>
      <c r="Q342" s="1287"/>
      <c r="R342" s="1287"/>
      <c r="S342" s="1287"/>
      <c r="T342" s="1287"/>
      <c r="U342" s="1287"/>
      <c r="V342" s="1287"/>
      <c r="W342" s="1287"/>
      <c r="X342" s="1287"/>
      <c r="Y342" s="1287"/>
      <c r="Z342" s="1287"/>
      <c r="AA342" s="1287"/>
      <c r="AB342" s="1293"/>
      <c r="AC342" s="811"/>
      <c r="AD342" s="811" t="s">
        <v>1261</v>
      </c>
      <c r="AE342" s="811"/>
      <c r="AF342" s="800" t="s">
        <v>117</v>
      </c>
      <c r="AG342" s="801"/>
      <c r="AH342" s="802" t="str">
        <f t="shared" si="0"/>
        <v xml:space="preserve"> </v>
      </c>
      <c r="AI342" s="803"/>
      <c r="AJ342" s="803"/>
      <c r="AK342" s="803"/>
      <c r="AL342" s="803"/>
      <c r="AM342" s="803"/>
      <c r="AN342" s="804">
        <f t="shared" si="6"/>
        <v>0</v>
      </c>
      <c r="AO342" s="804">
        <f t="shared" si="7"/>
        <v>1</v>
      </c>
      <c r="AP342" s="804">
        <f t="shared" si="8"/>
        <v>0</v>
      </c>
      <c r="AQ342" s="956"/>
      <c r="AR342" s="957"/>
      <c r="AS342" s="815"/>
      <c r="AT342" s="815"/>
      <c r="AU342" s="976"/>
      <c r="AV342" s="803"/>
      <c r="AW342" s="803"/>
      <c r="AX342" s="803"/>
      <c r="AY342" s="83"/>
      <c r="AZ342" s="83"/>
      <c r="BA342" s="83"/>
      <c r="BB342" s="83"/>
      <c r="BC342" s="83"/>
      <c r="BD342" s="83"/>
    </row>
    <row r="343" spans="1:56" ht="18" customHeight="1">
      <c r="A343" s="83"/>
      <c r="B343" s="828"/>
      <c r="C343" s="1054"/>
      <c r="D343" s="1289"/>
      <c r="E343" s="1289"/>
      <c r="F343" s="1289"/>
      <c r="G343" s="1289"/>
      <c r="H343" s="1289"/>
      <c r="I343" s="1289"/>
      <c r="J343" s="1289"/>
      <c r="K343" s="1289"/>
      <c r="L343" s="1018"/>
      <c r="M343" s="811" t="s">
        <v>514</v>
      </c>
      <c r="N343" s="1542" t="s">
        <v>427</v>
      </c>
      <c r="O343" s="1287"/>
      <c r="P343" s="1287"/>
      <c r="Q343" s="1287"/>
      <c r="R343" s="1287"/>
      <c r="S343" s="1287"/>
      <c r="T343" s="1287"/>
      <c r="U343" s="1287"/>
      <c r="V343" s="1287"/>
      <c r="W343" s="1287"/>
      <c r="X343" s="1287"/>
      <c r="Y343" s="1287"/>
      <c r="Z343" s="1287"/>
      <c r="AA343" s="1287"/>
      <c r="AB343" s="1293"/>
      <c r="AC343" s="811"/>
      <c r="AD343" s="811" t="s">
        <v>1261</v>
      </c>
      <c r="AE343" s="811"/>
      <c r="AF343" s="800" t="s">
        <v>117</v>
      </c>
      <c r="AG343" s="801"/>
      <c r="AH343" s="802" t="str">
        <f t="shared" si="0"/>
        <v xml:space="preserve"> </v>
      </c>
      <c r="AI343" s="803"/>
      <c r="AJ343" s="803"/>
      <c r="AK343" s="803"/>
      <c r="AL343" s="803"/>
      <c r="AM343" s="803"/>
      <c r="AN343" s="804">
        <f t="shared" si="6"/>
        <v>0</v>
      </c>
      <c r="AO343" s="804">
        <f t="shared" si="7"/>
        <v>1</v>
      </c>
      <c r="AP343" s="804">
        <f t="shared" si="8"/>
        <v>0</v>
      </c>
      <c r="AQ343" s="956"/>
      <c r="AR343" s="957"/>
      <c r="AS343" s="815"/>
      <c r="AT343" s="815"/>
      <c r="AU343" s="976"/>
      <c r="AV343" s="803"/>
      <c r="AW343" s="803"/>
      <c r="AX343" s="803"/>
      <c r="AY343" s="83"/>
      <c r="AZ343" s="83"/>
      <c r="BA343" s="83"/>
      <c r="BB343" s="83"/>
      <c r="BC343" s="83"/>
      <c r="BD343" s="83"/>
    </row>
    <row r="344" spans="1:56" ht="18" customHeight="1">
      <c r="A344" s="83"/>
      <c r="B344" s="828"/>
      <c r="C344" s="1054"/>
      <c r="D344" s="1289"/>
      <c r="E344" s="1289"/>
      <c r="F344" s="1289"/>
      <c r="G344" s="1289"/>
      <c r="H344" s="1289"/>
      <c r="I344" s="1289"/>
      <c r="J344" s="1289"/>
      <c r="K344" s="1289"/>
      <c r="L344" s="1018"/>
      <c r="M344" s="811" t="s">
        <v>629</v>
      </c>
      <c r="N344" s="1549" t="s">
        <v>464</v>
      </c>
      <c r="O344" s="1287"/>
      <c r="P344" s="1287"/>
      <c r="Q344" s="1287"/>
      <c r="R344" s="1287"/>
      <c r="S344" s="1287"/>
      <c r="T344" s="1287"/>
      <c r="U344" s="1287"/>
      <c r="V344" s="1287"/>
      <c r="W344" s="1287"/>
      <c r="X344" s="1287"/>
      <c r="Y344" s="1287"/>
      <c r="Z344" s="1287"/>
      <c r="AA344" s="1287"/>
      <c r="AB344" s="1293"/>
      <c r="AC344" s="811"/>
      <c r="AD344" s="811"/>
      <c r="AE344" s="811" t="s">
        <v>1261</v>
      </c>
      <c r="AF344" s="800" t="s">
        <v>117</v>
      </c>
      <c r="AG344" s="801"/>
      <c r="AH344" s="802" t="str">
        <f t="shared" si="0"/>
        <v xml:space="preserve"> </v>
      </c>
      <c r="AI344" s="803"/>
      <c r="AJ344" s="803"/>
      <c r="AK344" s="803"/>
      <c r="AL344" s="803"/>
      <c r="AM344" s="803"/>
      <c r="AN344" s="804">
        <f t="shared" si="6"/>
        <v>0</v>
      </c>
      <c r="AO344" s="804">
        <f t="shared" si="7"/>
        <v>1</v>
      </c>
      <c r="AP344" s="804">
        <f t="shared" si="8"/>
        <v>0</v>
      </c>
      <c r="AQ344" s="956"/>
      <c r="AR344" s="957"/>
      <c r="AS344" s="815"/>
      <c r="AT344" s="815"/>
      <c r="AU344" s="976"/>
      <c r="AV344" s="803"/>
      <c r="AW344" s="803"/>
      <c r="AX344" s="803"/>
      <c r="AY344" s="83"/>
      <c r="AZ344" s="83"/>
      <c r="BA344" s="83"/>
      <c r="BB344" s="83"/>
      <c r="BC344" s="83"/>
      <c r="BD344" s="83"/>
    </row>
    <row r="345" spans="1:56" ht="18" customHeight="1">
      <c r="A345" s="83"/>
      <c r="B345" s="828"/>
      <c r="C345" s="1054"/>
      <c r="D345" s="1289"/>
      <c r="E345" s="1289"/>
      <c r="F345" s="1289"/>
      <c r="G345" s="1289"/>
      <c r="H345" s="1289"/>
      <c r="I345" s="1289"/>
      <c r="J345" s="1289"/>
      <c r="K345" s="1289"/>
      <c r="L345" s="1018"/>
      <c r="M345" s="811"/>
      <c r="N345" s="1549"/>
      <c r="O345" s="1287"/>
      <c r="P345" s="1287"/>
      <c r="Q345" s="1287"/>
      <c r="R345" s="1287"/>
      <c r="S345" s="1287"/>
      <c r="T345" s="1287"/>
      <c r="U345" s="1287"/>
      <c r="V345" s="1287"/>
      <c r="W345" s="1287"/>
      <c r="X345" s="1287"/>
      <c r="Y345" s="1287"/>
      <c r="Z345" s="1287"/>
      <c r="AA345" s="1287"/>
      <c r="AB345" s="1293"/>
      <c r="AC345" s="811"/>
      <c r="AD345" s="811"/>
      <c r="AE345" s="811"/>
      <c r="AF345" s="800" t="s">
        <v>117</v>
      </c>
      <c r="AG345" s="801"/>
      <c r="AH345" s="802" t="str">
        <f t="shared" si="0"/>
        <v xml:space="preserve"> </v>
      </c>
      <c r="AI345" s="803"/>
      <c r="AJ345" s="803"/>
      <c r="AK345" s="803"/>
      <c r="AL345" s="803"/>
      <c r="AM345" s="803"/>
      <c r="AN345" s="804">
        <f t="shared" si="6"/>
        <v>0</v>
      </c>
      <c r="AO345" s="804">
        <f t="shared" si="7"/>
        <v>0</v>
      </c>
      <c r="AP345" s="804">
        <f t="shared" si="8"/>
        <v>0</v>
      </c>
      <c r="AQ345" s="956"/>
      <c r="AR345" s="957"/>
      <c r="AS345" s="815"/>
      <c r="AT345" s="815"/>
      <c r="AU345" s="976"/>
      <c r="AV345" s="803"/>
      <c r="AW345" s="803"/>
      <c r="AX345" s="803"/>
      <c r="AY345" s="83"/>
      <c r="AZ345" s="83"/>
      <c r="BA345" s="83"/>
      <c r="BB345" s="83"/>
      <c r="BC345" s="83"/>
      <c r="BD345" s="83"/>
    </row>
    <row r="346" spans="1:56" ht="18" hidden="1" customHeight="1">
      <c r="A346" s="83"/>
      <c r="B346" s="828"/>
      <c r="C346" s="1055"/>
      <c r="D346" s="1393"/>
      <c r="E346" s="1393"/>
      <c r="F346" s="1393"/>
      <c r="G346" s="1393"/>
      <c r="H346" s="1393"/>
      <c r="I346" s="1393"/>
      <c r="J346" s="1393"/>
      <c r="K346" s="1393"/>
      <c r="L346" s="1020"/>
      <c r="M346" s="842"/>
      <c r="N346" s="1571"/>
      <c r="O346" s="1383"/>
      <c r="P346" s="1383"/>
      <c r="Q346" s="1383"/>
      <c r="R346" s="1383"/>
      <c r="S346" s="1383"/>
      <c r="T346" s="1383"/>
      <c r="U346" s="1383"/>
      <c r="V346" s="1383"/>
      <c r="W346" s="1383"/>
      <c r="X346" s="1383"/>
      <c r="Y346" s="1383"/>
      <c r="Z346" s="1383"/>
      <c r="AA346" s="1383"/>
      <c r="AB346" s="1384"/>
      <c r="AC346" s="833"/>
      <c r="AD346" s="833"/>
      <c r="AE346" s="833"/>
      <c r="AF346" s="800" t="s">
        <v>117</v>
      </c>
      <c r="AG346" s="801"/>
      <c r="AH346" s="802" t="str">
        <f t="shared" si="0"/>
        <v xml:space="preserve"> </v>
      </c>
      <c r="AI346" s="803"/>
      <c r="AJ346" s="803"/>
      <c r="AK346" s="803"/>
      <c r="AL346" s="803"/>
      <c r="AM346" s="803"/>
      <c r="AN346" s="804">
        <f t="shared" si="6"/>
        <v>0</v>
      </c>
      <c r="AO346" s="804">
        <f t="shared" si="7"/>
        <v>0</v>
      </c>
      <c r="AP346" s="804">
        <f t="shared" si="8"/>
        <v>0</v>
      </c>
      <c r="AQ346" s="962"/>
      <c r="AR346" s="963">
        <f>COUNTA(N341:AB346)</f>
        <v>4</v>
      </c>
      <c r="AS346" s="864">
        <f>SUM(AP341:AP346)</f>
        <v>0</v>
      </c>
      <c r="AT346" s="865">
        <f>AS346/(AR346*4)*(100)</f>
        <v>0</v>
      </c>
      <c r="AU346" s="1035">
        <f>IF(AT346&gt;75,2,IF(AT346&gt;40,1,0))</f>
        <v>0</v>
      </c>
      <c r="AV346" s="803"/>
      <c r="AW346" s="803"/>
      <c r="AX346" s="803"/>
      <c r="AY346" s="83"/>
      <c r="AZ346" s="83"/>
      <c r="BA346" s="83"/>
      <c r="BB346" s="83"/>
      <c r="BC346" s="83"/>
      <c r="BD346" s="83"/>
    </row>
    <row r="347" spans="1:56" ht="18" customHeight="1">
      <c r="A347" s="83"/>
      <c r="B347" s="828"/>
      <c r="C347" s="889" t="s">
        <v>629</v>
      </c>
      <c r="D347" s="1562" t="s">
        <v>906</v>
      </c>
      <c r="E347" s="1358"/>
      <c r="F347" s="1358"/>
      <c r="G347" s="1358"/>
      <c r="H347" s="1358"/>
      <c r="I347" s="1358"/>
      <c r="J347" s="1358"/>
      <c r="K347" s="1358"/>
      <c r="L347" s="1016"/>
      <c r="M347" s="851" t="s">
        <v>50</v>
      </c>
      <c r="N347" s="1544" t="s">
        <v>428</v>
      </c>
      <c r="O347" s="1395"/>
      <c r="P347" s="1395"/>
      <c r="Q347" s="1395"/>
      <c r="R347" s="1395"/>
      <c r="S347" s="1395"/>
      <c r="T347" s="1395"/>
      <c r="U347" s="1395"/>
      <c r="V347" s="1395"/>
      <c r="W347" s="1395"/>
      <c r="X347" s="1395"/>
      <c r="Y347" s="1395"/>
      <c r="Z347" s="1395"/>
      <c r="AA347" s="1395"/>
      <c r="AB347" s="1469"/>
      <c r="AC347" s="851"/>
      <c r="AD347" s="851" t="s">
        <v>1261</v>
      </c>
      <c r="AE347" s="851"/>
      <c r="AF347" s="800" t="s">
        <v>117</v>
      </c>
      <c r="AG347" s="801"/>
      <c r="AH347" s="802" t="str">
        <f t="shared" si="0"/>
        <v xml:space="preserve"> </v>
      </c>
      <c r="AI347" s="803"/>
      <c r="AJ347" s="803"/>
      <c r="AK347" s="803"/>
      <c r="AL347" s="803"/>
      <c r="AM347" s="803"/>
      <c r="AN347" s="804">
        <f t="shared" si="6"/>
        <v>0</v>
      </c>
      <c r="AO347" s="804">
        <f t="shared" si="7"/>
        <v>1</v>
      </c>
      <c r="AP347" s="804">
        <f t="shared" si="8"/>
        <v>0</v>
      </c>
      <c r="AQ347" s="966"/>
      <c r="AR347" s="967"/>
      <c r="AS347" s="807"/>
      <c r="AT347" s="807"/>
      <c r="AU347" s="975"/>
      <c r="AV347" s="803"/>
      <c r="AW347" s="803"/>
      <c r="AX347" s="803"/>
      <c r="AY347" s="83"/>
      <c r="AZ347" s="83"/>
      <c r="BA347" s="83"/>
      <c r="BB347" s="83"/>
      <c r="BC347" s="83"/>
      <c r="BD347" s="83"/>
    </row>
    <row r="348" spans="1:56" ht="25.5" customHeight="1">
      <c r="A348" s="83"/>
      <c r="B348" s="828"/>
      <c r="C348" s="892"/>
      <c r="D348" s="1289"/>
      <c r="E348" s="1289"/>
      <c r="F348" s="1289"/>
      <c r="G348" s="1289"/>
      <c r="H348" s="1289"/>
      <c r="I348" s="1289"/>
      <c r="J348" s="1289"/>
      <c r="K348" s="1289"/>
      <c r="L348" s="1018"/>
      <c r="M348" s="811" t="s">
        <v>52</v>
      </c>
      <c r="N348" s="1542" t="s">
        <v>429</v>
      </c>
      <c r="O348" s="1287"/>
      <c r="P348" s="1287"/>
      <c r="Q348" s="1287"/>
      <c r="R348" s="1287"/>
      <c r="S348" s="1287"/>
      <c r="T348" s="1287"/>
      <c r="U348" s="1287"/>
      <c r="V348" s="1287"/>
      <c r="W348" s="1287"/>
      <c r="X348" s="1287"/>
      <c r="Y348" s="1287"/>
      <c r="Z348" s="1287"/>
      <c r="AA348" s="1287"/>
      <c r="AB348" s="1293"/>
      <c r="AC348" s="811"/>
      <c r="AD348" s="811" t="s">
        <v>1261</v>
      </c>
      <c r="AE348" s="798"/>
      <c r="AF348" s="800" t="s">
        <v>117</v>
      </c>
      <c r="AG348" s="801"/>
      <c r="AH348" s="802" t="str">
        <f t="shared" si="0"/>
        <v xml:space="preserve"> </v>
      </c>
      <c r="AI348" s="803"/>
      <c r="AJ348" s="803"/>
      <c r="AK348" s="803"/>
      <c r="AL348" s="803"/>
      <c r="AM348" s="803"/>
      <c r="AN348" s="804">
        <f t="shared" si="6"/>
        <v>0</v>
      </c>
      <c r="AO348" s="804">
        <f t="shared" si="7"/>
        <v>1</v>
      </c>
      <c r="AP348" s="804">
        <f t="shared" si="8"/>
        <v>0</v>
      </c>
      <c r="AQ348" s="956"/>
      <c r="AR348" s="957"/>
      <c r="AS348" s="815"/>
      <c r="AT348" s="815"/>
      <c r="AU348" s="976"/>
      <c r="AV348" s="803"/>
      <c r="AW348" s="803"/>
      <c r="AX348" s="803"/>
      <c r="AY348" s="83"/>
      <c r="AZ348" s="83"/>
      <c r="BA348" s="83"/>
      <c r="BB348" s="83"/>
      <c r="BC348" s="83"/>
      <c r="BD348" s="83"/>
    </row>
    <row r="349" spans="1:56" ht="18" customHeight="1">
      <c r="A349" s="83"/>
      <c r="B349" s="828"/>
      <c r="C349" s="892"/>
      <c r="D349" s="1289"/>
      <c r="E349" s="1289"/>
      <c r="F349" s="1289"/>
      <c r="G349" s="1289"/>
      <c r="H349" s="1289"/>
      <c r="I349" s="1289"/>
      <c r="J349" s="1289"/>
      <c r="K349" s="1289"/>
      <c r="L349" s="1018"/>
      <c r="M349" s="811"/>
      <c r="N349" s="1542"/>
      <c r="O349" s="1287"/>
      <c r="P349" s="1287"/>
      <c r="Q349" s="1287"/>
      <c r="R349" s="1287"/>
      <c r="S349" s="1287"/>
      <c r="T349" s="1287"/>
      <c r="U349" s="1287"/>
      <c r="V349" s="1287"/>
      <c r="W349" s="1287"/>
      <c r="X349" s="1287"/>
      <c r="Y349" s="1287"/>
      <c r="Z349" s="1287"/>
      <c r="AA349" s="1287"/>
      <c r="AB349" s="1293"/>
      <c r="AC349" s="811"/>
      <c r="AD349" s="811"/>
      <c r="AE349" s="798"/>
      <c r="AF349" s="800" t="s">
        <v>117</v>
      </c>
      <c r="AG349" s="801"/>
      <c r="AH349" s="802" t="str">
        <f t="shared" si="0"/>
        <v xml:space="preserve"> </v>
      </c>
      <c r="AI349" s="803"/>
      <c r="AJ349" s="803"/>
      <c r="AK349" s="803"/>
      <c r="AL349" s="803"/>
      <c r="AM349" s="803"/>
      <c r="AN349" s="804">
        <f t="shared" si="6"/>
        <v>0</v>
      </c>
      <c r="AO349" s="804">
        <f t="shared" si="7"/>
        <v>0</v>
      </c>
      <c r="AP349" s="804">
        <f t="shared" si="8"/>
        <v>0</v>
      </c>
      <c r="AQ349" s="956"/>
      <c r="AR349" s="957"/>
      <c r="AS349" s="815"/>
      <c r="AT349" s="815"/>
      <c r="AU349" s="976"/>
      <c r="AV349" s="803"/>
      <c r="AW349" s="803"/>
      <c r="AX349" s="803"/>
      <c r="AY349" s="83"/>
      <c r="AZ349" s="83"/>
      <c r="BA349" s="83"/>
      <c r="BB349" s="83"/>
      <c r="BC349" s="83"/>
      <c r="BD349" s="83"/>
    </row>
    <row r="350" spans="1:56" ht="18" customHeight="1">
      <c r="A350" s="83"/>
      <c r="B350" s="828"/>
      <c r="C350" s="892"/>
      <c r="D350" s="1289"/>
      <c r="E350" s="1289"/>
      <c r="F350" s="1289"/>
      <c r="G350" s="1289"/>
      <c r="H350" s="1289"/>
      <c r="I350" s="1289"/>
      <c r="J350" s="1289"/>
      <c r="K350" s="1289"/>
      <c r="L350" s="1018"/>
      <c r="M350" s="811"/>
      <c r="N350" s="1542"/>
      <c r="O350" s="1287"/>
      <c r="P350" s="1287"/>
      <c r="Q350" s="1287"/>
      <c r="R350" s="1287"/>
      <c r="S350" s="1287"/>
      <c r="T350" s="1287"/>
      <c r="U350" s="1287"/>
      <c r="V350" s="1287"/>
      <c r="W350" s="1287"/>
      <c r="X350" s="1287"/>
      <c r="Y350" s="1287"/>
      <c r="Z350" s="1287"/>
      <c r="AA350" s="1287"/>
      <c r="AB350" s="1293"/>
      <c r="AC350" s="811"/>
      <c r="AD350" s="811"/>
      <c r="AE350" s="798"/>
      <c r="AF350" s="800" t="s">
        <v>117</v>
      </c>
      <c r="AG350" s="801"/>
      <c r="AH350" s="802" t="str">
        <f t="shared" si="0"/>
        <v xml:space="preserve"> </v>
      </c>
      <c r="AI350" s="803"/>
      <c r="AJ350" s="803"/>
      <c r="AK350" s="803"/>
      <c r="AL350" s="803"/>
      <c r="AM350" s="803"/>
      <c r="AN350" s="804">
        <f t="shared" si="6"/>
        <v>0</v>
      </c>
      <c r="AO350" s="804">
        <f t="shared" si="7"/>
        <v>0</v>
      </c>
      <c r="AP350" s="804">
        <f t="shared" si="8"/>
        <v>0</v>
      </c>
      <c r="AQ350" s="956"/>
      <c r="AR350" s="957"/>
      <c r="AS350" s="815"/>
      <c r="AT350" s="815"/>
      <c r="AU350" s="976"/>
      <c r="AV350" s="803"/>
      <c r="AW350" s="803"/>
      <c r="AX350" s="803"/>
      <c r="AY350" s="83"/>
      <c r="AZ350" s="83"/>
      <c r="BA350" s="83"/>
      <c r="BB350" s="83"/>
      <c r="BC350" s="83"/>
      <c r="BD350" s="83"/>
    </row>
    <row r="351" spans="1:56" ht="18" customHeight="1">
      <c r="A351" s="83"/>
      <c r="B351" s="828"/>
      <c r="C351" s="892"/>
      <c r="D351" s="1289"/>
      <c r="E351" s="1289"/>
      <c r="F351" s="1289"/>
      <c r="G351" s="1289"/>
      <c r="H351" s="1289"/>
      <c r="I351" s="1289"/>
      <c r="J351" s="1289"/>
      <c r="K351" s="1289"/>
      <c r="L351" s="1018"/>
      <c r="M351" s="811"/>
      <c r="N351" s="1542"/>
      <c r="O351" s="1287"/>
      <c r="P351" s="1287"/>
      <c r="Q351" s="1287"/>
      <c r="R351" s="1287"/>
      <c r="S351" s="1287"/>
      <c r="T351" s="1287"/>
      <c r="U351" s="1287"/>
      <c r="V351" s="1287"/>
      <c r="W351" s="1287"/>
      <c r="X351" s="1287"/>
      <c r="Y351" s="1287"/>
      <c r="Z351" s="1287"/>
      <c r="AA351" s="1287"/>
      <c r="AB351" s="1293"/>
      <c r="AC351" s="811"/>
      <c r="AD351" s="811"/>
      <c r="AE351" s="798"/>
      <c r="AF351" s="800" t="s">
        <v>117</v>
      </c>
      <c r="AG351" s="801"/>
      <c r="AH351" s="802" t="str">
        <f t="shared" si="0"/>
        <v xml:space="preserve"> </v>
      </c>
      <c r="AI351" s="803"/>
      <c r="AJ351" s="803"/>
      <c r="AK351" s="803"/>
      <c r="AL351" s="803"/>
      <c r="AM351" s="803"/>
      <c r="AN351" s="804">
        <f t="shared" si="6"/>
        <v>0</v>
      </c>
      <c r="AO351" s="804">
        <f t="shared" si="7"/>
        <v>0</v>
      </c>
      <c r="AP351" s="804">
        <f t="shared" si="8"/>
        <v>0</v>
      </c>
      <c r="AQ351" s="956"/>
      <c r="AR351" s="957"/>
      <c r="AS351" s="815"/>
      <c r="AT351" s="815"/>
      <c r="AU351" s="976"/>
      <c r="AV351" s="803"/>
      <c r="AW351" s="803"/>
      <c r="AX351" s="803"/>
      <c r="AY351" s="83"/>
      <c r="AZ351" s="83"/>
      <c r="BA351" s="83"/>
      <c r="BB351" s="83"/>
      <c r="BC351" s="83"/>
      <c r="BD351" s="83"/>
    </row>
    <row r="352" spans="1:56" ht="18" hidden="1" customHeight="1">
      <c r="A352" s="83"/>
      <c r="B352" s="828"/>
      <c r="C352" s="1055"/>
      <c r="D352" s="1393"/>
      <c r="E352" s="1393"/>
      <c r="F352" s="1393"/>
      <c r="G352" s="1393"/>
      <c r="H352" s="1393"/>
      <c r="I352" s="1393"/>
      <c r="J352" s="1393"/>
      <c r="K352" s="1393"/>
      <c r="L352" s="1020"/>
      <c r="M352" s="842"/>
      <c r="N352" s="1543"/>
      <c r="O352" s="1383"/>
      <c r="P352" s="1383"/>
      <c r="Q352" s="1383"/>
      <c r="R352" s="1383"/>
      <c r="S352" s="1383"/>
      <c r="T352" s="1383"/>
      <c r="U352" s="1383"/>
      <c r="V352" s="1383"/>
      <c r="W352" s="1383"/>
      <c r="X352" s="1383"/>
      <c r="Y352" s="1383"/>
      <c r="Z352" s="1383"/>
      <c r="AA352" s="1383"/>
      <c r="AB352" s="1384"/>
      <c r="AC352" s="833"/>
      <c r="AD352" s="833"/>
      <c r="AE352" s="833"/>
      <c r="AF352" s="800" t="s">
        <v>117</v>
      </c>
      <c r="AG352" s="801"/>
      <c r="AH352" s="802" t="str">
        <f t="shared" si="0"/>
        <v xml:space="preserve"> </v>
      </c>
      <c r="AI352" s="803"/>
      <c r="AJ352" s="803"/>
      <c r="AK352" s="803"/>
      <c r="AL352" s="803"/>
      <c r="AM352" s="803"/>
      <c r="AN352" s="804">
        <f t="shared" si="6"/>
        <v>0</v>
      </c>
      <c r="AO352" s="804">
        <f t="shared" si="7"/>
        <v>0</v>
      </c>
      <c r="AP352" s="804">
        <f t="shared" si="8"/>
        <v>0</v>
      </c>
      <c r="AQ352" s="962"/>
      <c r="AR352" s="963">
        <f>COUNTA(N347:AB352)</f>
        <v>2</v>
      </c>
      <c r="AS352" s="864">
        <f>SUM(AP347:AP352)</f>
        <v>0</v>
      </c>
      <c r="AT352" s="865">
        <f>AS352/(AR352*4)*(100)</f>
        <v>0</v>
      </c>
      <c r="AU352" s="1035">
        <f>IF(AT352&gt;75,2,IF(AT352&gt;40,1,0))</f>
        <v>0</v>
      </c>
      <c r="AV352" s="803"/>
      <c r="AW352" s="803"/>
      <c r="AX352" s="803"/>
      <c r="AY352" s="83"/>
      <c r="AZ352" s="83"/>
      <c r="BA352" s="83"/>
      <c r="BB352" s="83"/>
      <c r="BC352" s="83"/>
      <c r="BD352" s="83"/>
    </row>
    <row r="353" spans="1:56" ht="18" customHeight="1">
      <c r="A353" s="83"/>
      <c r="B353" s="828"/>
      <c r="C353" s="889" t="s">
        <v>288</v>
      </c>
      <c r="D353" s="1561" t="s">
        <v>912</v>
      </c>
      <c r="E353" s="1358"/>
      <c r="F353" s="1358"/>
      <c r="G353" s="1358"/>
      <c r="H353" s="1358"/>
      <c r="I353" s="1358"/>
      <c r="J353" s="1358"/>
      <c r="K353" s="1358"/>
      <c r="L353" s="1016"/>
      <c r="M353" s="851" t="s">
        <v>50</v>
      </c>
      <c r="N353" s="1544" t="s">
        <v>430</v>
      </c>
      <c r="O353" s="1395"/>
      <c r="P353" s="1395"/>
      <c r="Q353" s="1395"/>
      <c r="R353" s="1395"/>
      <c r="S353" s="1395"/>
      <c r="T353" s="1395"/>
      <c r="U353" s="1395"/>
      <c r="V353" s="1395"/>
      <c r="W353" s="1395"/>
      <c r="X353" s="1395"/>
      <c r="Y353" s="1395"/>
      <c r="Z353" s="1395"/>
      <c r="AA353" s="1395"/>
      <c r="AB353" s="1469"/>
      <c r="AC353" s="851"/>
      <c r="AD353" s="851" t="s">
        <v>1261</v>
      </c>
      <c r="AE353" s="851"/>
      <c r="AF353" s="800" t="s">
        <v>117</v>
      </c>
      <c r="AG353" s="801"/>
      <c r="AH353" s="802" t="str">
        <f t="shared" si="0"/>
        <v xml:space="preserve"> </v>
      </c>
      <c r="AI353" s="803"/>
      <c r="AJ353" s="803"/>
      <c r="AK353" s="803"/>
      <c r="AL353" s="803"/>
      <c r="AM353" s="803"/>
      <c r="AN353" s="804">
        <f t="shared" si="6"/>
        <v>0</v>
      </c>
      <c r="AO353" s="804">
        <f t="shared" si="7"/>
        <v>1</v>
      </c>
      <c r="AP353" s="804">
        <f t="shared" si="8"/>
        <v>0</v>
      </c>
      <c r="AQ353" s="966"/>
      <c r="AR353" s="967"/>
      <c r="AS353" s="807"/>
      <c r="AT353" s="807"/>
      <c r="AU353" s="975"/>
      <c r="AV353" s="803"/>
      <c r="AW353" s="803"/>
      <c r="AX353" s="803"/>
      <c r="AY353" s="83"/>
      <c r="AZ353" s="83"/>
      <c r="BA353" s="83"/>
      <c r="BB353" s="83"/>
      <c r="BC353" s="83"/>
      <c r="BD353" s="83"/>
    </row>
    <row r="354" spans="1:56" ht="18" customHeight="1">
      <c r="A354" s="83"/>
      <c r="B354" s="828"/>
      <c r="C354" s="1054"/>
      <c r="D354" s="1289"/>
      <c r="E354" s="1289"/>
      <c r="F354" s="1289"/>
      <c r="G354" s="1289"/>
      <c r="H354" s="1289"/>
      <c r="I354" s="1289"/>
      <c r="J354" s="1289"/>
      <c r="K354" s="1289"/>
      <c r="L354" s="1018"/>
      <c r="M354" s="811" t="s">
        <v>52</v>
      </c>
      <c r="N354" s="1542" t="s">
        <v>431</v>
      </c>
      <c r="O354" s="1287"/>
      <c r="P354" s="1287"/>
      <c r="Q354" s="1287"/>
      <c r="R354" s="1287"/>
      <c r="S354" s="1287"/>
      <c r="T354" s="1287"/>
      <c r="U354" s="1287"/>
      <c r="V354" s="1287"/>
      <c r="W354" s="1287"/>
      <c r="X354" s="1287"/>
      <c r="Y354" s="1287"/>
      <c r="Z354" s="1287"/>
      <c r="AA354" s="1287"/>
      <c r="AB354" s="1293"/>
      <c r="AC354" s="811"/>
      <c r="AD354" s="811" t="s">
        <v>1261</v>
      </c>
      <c r="AE354" s="811"/>
      <c r="AF354" s="800" t="s">
        <v>117</v>
      </c>
      <c r="AG354" s="801"/>
      <c r="AH354" s="802" t="str">
        <f t="shared" si="0"/>
        <v xml:space="preserve"> </v>
      </c>
      <c r="AI354" s="803"/>
      <c r="AJ354" s="803"/>
      <c r="AK354" s="803"/>
      <c r="AL354" s="803"/>
      <c r="AM354" s="803"/>
      <c r="AN354" s="804">
        <f t="shared" si="6"/>
        <v>0</v>
      </c>
      <c r="AO354" s="804">
        <f t="shared" si="7"/>
        <v>1</v>
      </c>
      <c r="AP354" s="804">
        <f t="shared" si="8"/>
        <v>0</v>
      </c>
      <c r="AQ354" s="956"/>
      <c r="AR354" s="957"/>
      <c r="AS354" s="815"/>
      <c r="AT354" s="815"/>
      <c r="AU354" s="976"/>
      <c r="AV354" s="803"/>
      <c r="AW354" s="803"/>
      <c r="AX354" s="803"/>
      <c r="AY354" s="83"/>
      <c r="AZ354" s="83"/>
      <c r="BA354" s="83"/>
      <c r="BB354" s="83"/>
      <c r="BC354" s="83"/>
      <c r="BD354" s="83"/>
    </row>
    <row r="355" spans="1:56" ht="18" customHeight="1">
      <c r="A355" s="83"/>
      <c r="B355" s="828"/>
      <c r="C355" s="1054"/>
      <c r="D355" s="1289"/>
      <c r="E355" s="1289"/>
      <c r="F355" s="1289"/>
      <c r="G355" s="1289"/>
      <c r="H355" s="1289"/>
      <c r="I355" s="1289"/>
      <c r="J355" s="1289"/>
      <c r="K355" s="1289"/>
      <c r="L355" s="1018"/>
      <c r="M355" s="811" t="s">
        <v>514</v>
      </c>
      <c r="N355" s="1542" t="s">
        <v>432</v>
      </c>
      <c r="O355" s="1287"/>
      <c r="P355" s="1287"/>
      <c r="Q355" s="1287"/>
      <c r="R355" s="1287"/>
      <c r="S355" s="1287"/>
      <c r="T355" s="1287"/>
      <c r="U355" s="1287"/>
      <c r="V355" s="1287"/>
      <c r="W355" s="1287"/>
      <c r="X355" s="1287"/>
      <c r="Y355" s="1287"/>
      <c r="Z355" s="1287"/>
      <c r="AA355" s="1287"/>
      <c r="AB355" s="1293"/>
      <c r="AC355" s="811"/>
      <c r="AD355" s="811" t="s">
        <v>1261</v>
      </c>
      <c r="AE355" s="811"/>
      <c r="AF355" s="800" t="s">
        <v>117</v>
      </c>
      <c r="AG355" s="801"/>
      <c r="AH355" s="802" t="str">
        <f t="shared" si="0"/>
        <v xml:space="preserve"> </v>
      </c>
      <c r="AI355" s="803"/>
      <c r="AJ355" s="803"/>
      <c r="AK355" s="803"/>
      <c r="AL355" s="803"/>
      <c r="AM355" s="803"/>
      <c r="AN355" s="804">
        <f t="shared" si="6"/>
        <v>0</v>
      </c>
      <c r="AO355" s="804">
        <f t="shared" si="7"/>
        <v>1</v>
      </c>
      <c r="AP355" s="804">
        <f t="shared" si="8"/>
        <v>0</v>
      </c>
      <c r="AQ355" s="956"/>
      <c r="AR355" s="957"/>
      <c r="AS355" s="815"/>
      <c r="AT355" s="815"/>
      <c r="AU355" s="976"/>
      <c r="AV355" s="803"/>
      <c r="AW355" s="803"/>
      <c r="AX355" s="803"/>
      <c r="AY355" s="83"/>
      <c r="AZ355" s="83"/>
      <c r="BA355" s="83"/>
      <c r="BB355" s="83"/>
      <c r="BC355" s="83"/>
      <c r="BD355" s="83"/>
    </row>
    <row r="356" spans="1:56" ht="18" customHeight="1">
      <c r="A356" s="83"/>
      <c r="B356" s="828"/>
      <c r="C356" s="1054"/>
      <c r="D356" s="1289"/>
      <c r="E356" s="1289"/>
      <c r="F356" s="1289"/>
      <c r="G356" s="1289"/>
      <c r="H356" s="1289"/>
      <c r="I356" s="1289"/>
      <c r="J356" s="1289"/>
      <c r="K356" s="1289"/>
      <c r="L356" s="1018"/>
      <c r="M356" s="811"/>
      <c r="N356" s="1542"/>
      <c r="O356" s="1287"/>
      <c r="P356" s="1287"/>
      <c r="Q356" s="1287"/>
      <c r="R356" s="1287"/>
      <c r="S356" s="1287"/>
      <c r="T356" s="1287"/>
      <c r="U356" s="1287"/>
      <c r="V356" s="1287"/>
      <c r="W356" s="1287"/>
      <c r="X356" s="1287"/>
      <c r="Y356" s="1287"/>
      <c r="Z356" s="1287"/>
      <c r="AA356" s="1287"/>
      <c r="AB356" s="1293"/>
      <c r="AC356" s="811"/>
      <c r="AD356" s="811"/>
      <c r="AE356" s="811"/>
      <c r="AF356" s="800" t="s">
        <v>117</v>
      </c>
      <c r="AG356" s="801"/>
      <c r="AH356" s="802" t="str">
        <f t="shared" si="0"/>
        <v xml:space="preserve"> </v>
      </c>
      <c r="AI356" s="803"/>
      <c r="AJ356" s="803"/>
      <c r="AK356" s="803"/>
      <c r="AL356" s="803"/>
      <c r="AM356" s="803"/>
      <c r="AN356" s="804">
        <f t="shared" si="6"/>
        <v>0</v>
      </c>
      <c r="AO356" s="804">
        <f t="shared" si="7"/>
        <v>0</v>
      </c>
      <c r="AP356" s="804">
        <f t="shared" si="8"/>
        <v>0</v>
      </c>
      <c r="AQ356" s="956"/>
      <c r="AR356" s="957"/>
      <c r="AS356" s="815"/>
      <c r="AT356" s="815"/>
      <c r="AU356" s="976"/>
      <c r="AV356" s="803"/>
      <c r="AW356" s="803"/>
      <c r="AX356" s="803"/>
      <c r="AY356" s="83"/>
      <c r="AZ356" s="83"/>
      <c r="BA356" s="83"/>
      <c r="BB356" s="83"/>
      <c r="BC356" s="83"/>
      <c r="BD356" s="83"/>
    </row>
    <row r="357" spans="1:56" ht="18" customHeight="1">
      <c r="A357" s="83"/>
      <c r="B357" s="828"/>
      <c r="C357" s="1054"/>
      <c r="D357" s="1289"/>
      <c r="E357" s="1289"/>
      <c r="F357" s="1289"/>
      <c r="G357" s="1289"/>
      <c r="H357" s="1289"/>
      <c r="I357" s="1289"/>
      <c r="J357" s="1289"/>
      <c r="K357" s="1289"/>
      <c r="L357" s="1018"/>
      <c r="M357" s="811"/>
      <c r="N357" s="1542"/>
      <c r="O357" s="1287"/>
      <c r="P357" s="1287"/>
      <c r="Q357" s="1287"/>
      <c r="R357" s="1287"/>
      <c r="S357" s="1287"/>
      <c r="T357" s="1287"/>
      <c r="U357" s="1287"/>
      <c r="V357" s="1287"/>
      <c r="W357" s="1287"/>
      <c r="X357" s="1287"/>
      <c r="Y357" s="1287"/>
      <c r="Z357" s="1287"/>
      <c r="AA357" s="1287"/>
      <c r="AB357" s="1293"/>
      <c r="AC357" s="811"/>
      <c r="AD357" s="811"/>
      <c r="AE357" s="811"/>
      <c r="AF357" s="800" t="s">
        <v>117</v>
      </c>
      <c r="AG357" s="801"/>
      <c r="AH357" s="802" t="str">
        <f t="shared" si="0"/>
        <v xml:space="preserve"> </v>
      </c>
      <c r="AI357" s="803"/>
      <c r="AJ357" s="803"/>
      <c r="AK357" s="803"/>
      <c r="AL357" s="803"/>
      <c r="AM357" s="803"/>
      <c r="AN357" s="804">
        <f t="shared" si="6"/>
        <v>0</v>
      </c>
      <c r="AO357" s="804">
        <f t="shared" si="7"/>
        <v>0</v>
      </c>
      <c r="AP357" s="804">
        <f t="shared" si="8"/>
        <v>0</v>
      </c>
      <c r="AQ357" s="956"/>
      <c r="AR357" s="957"/>
      <c r="AS357" s="815"/>
      <c r="AT357" s="815"/>
      <c r="AU357" s="976"/>
      <c r="AV357" s="803"/>
      <c r="AW357" s="803"/>
      <c r="AX357" s="803"/>
      <c r="AY357" s="83"/>
      <c r="AZ357" s="83"/>
      <c r="BA357" s="83"/>
      <c r="BB357" s="83"/>
      <c r="BC357" s="83"/>
      <c r="BD357" s="83"/>
    </row>
    <row r="358" spans="1:56" ht="18" hidden="1" customHeight="1">
      <c r="A358" s="83"/>
      <c r="B358" s="828"/>
      <c r="C358" s="1054"/>
      <c r="D358" s="1289"/>
      <c r="E358" s="1289"/>
      <c r="F358" s="1289"/>
      <c r="G358" s="1289"/>
      <c r="H358" s="1289"/>
      <c r="I358" s="1289"/>
      <c r="J358" s="1289"/>
      <c r="K358" s="1289"/>
      <c r="L358" s="1018"/>
      <c r="M358" s="921"/>
      <c r="N358" s="1548"/>
      <c r="O358" s="1309"/>
      <c r="P358" s="1309"/>
      <c r="Q358" s="1309"/>
      <c r="R358" s="1309"/>
      <c r="S358" s="1309"/>
      <c r="T358" s="1309"/>
      <c r="U358" s="1309"/>
      <c r="V358" s="1309"/>
      <c r="W358" s="1309"/>
      <c r="X358" s="1309"/>
      <c r="Y358" s="1309"/>
      <c r="Z358" s="1309"/>
      <c r="AA358" s="1309"/>
      <c r="AB358" s="1310"/>
      <c r="AC358" s="922"/>
      <c r="AD358" s="922"/>
      <c r="AE358" s="922"/>
      <c r="AF358" s="800" t="s">
        <v>117</v>
      </c>
      <c r="AG358" s="801"/>
      <c r="AH358" s="802" t="str">
        <f t="shared" si="0"/>
        <v xml:space="preserve"> </v>
      </c>
      <c r="AI358" s="803"/>
      <c r="AJ358" s="803"/>
      <c r="AK358" s="803"/>
      <c r="AL358" s="803"/>
      <c r="AM358" s="803"/>
      <c r="AN358" s="804">
        <f t="shared" si="6"/>
        <v>0</v>
      </c>
      <c r="AO358" s="804">
        <f t="shared" si="7"/>
        <v>0</v>
      </c>
      <c r="AP358" s="804">
        <f t="shared" si="8"/>
        <v>0</v>
      </c>
      <c r="AQ358" s="962"/>
      <c r="AR358" s="963">
        <f>COUNTA(N353:AB358)</f>
        <v>3</v>
      </c>
      <c r="AS358" s="864">
        <f>SUM(AP353:AP358)</f>
        <v>0</v>
      </c>
      <c r="AT358" s="865">
        <f>AS358/(AR358*4)*(100)</f>
        <v>0</v>
      </c>
      <c r="AU358" s="1035">
        <f>IF(AT358&gt;75,2,IF(AT358&gt;40,1,0))</f>
        <v>0</v>
      </c>
      <c r="AV358" s="803"/>
      <c r="AW358" s="803"/>
      <c r="AX358" s="803"/>
      <c r="AY358" s="83"/>
      <c r="AZ358" s="83"/>
      <c r="BA358" s="83"/>
      <c r="BB358" s="83"/>
      <c r="BC358" s="83"/>
      <c r="BD358" s="83"/>
    </row>
    <row r="359" spans="1:56" ht="21.75" customHeight="1">
      <c r="A359" s="83"/>
      <c r="B359" s="1057" t="s">
        <v>917</v>
      </c>
      <c r="C359" s="1551" t="s">
        <v>918</v>
      </c>
      <c r="D359" s="1347"/>
      <c r="E359" s="1347"/>
      <c r="F359" s="1347"/>
      <c r="G359" s="1347"/>
      <c r="H359" s="1347"/>
      <c r="I359" s="1347"/>
      <c r="J359" s="1347"/>
      <c r="K359" s="1347"/>
      <c r="L359" s="1347"/>
      <c r="M359" s="1347"/>
      <c r="N359" s="1347"/>
      <c r="O359" s="1347"/>
      <c r="P359" s="1347"/>
      <c r="Q359" s="1347"/>
      <c r="R359" s="1347"/>
      <c r="S359" s="1347"/>
      <c r="T359" s="1347"/>
      <c r="U359" s="1347"/>
      <c r="V359" s="1347"/>
      <c r="W359" s="1347"/>
      <c r="X359" s="1347"/>
      <c r="Y359" s="1347"/>
      <c r="Z359" s="1347"/>
      <c r="AA359" s="1347"/>
      <c r="AB359" s="1547"/>
      <c r="AC359" s="1012"/>
      <c r="AD359" s="1012"/>
      <c r="AE359" s="1012"/>
      <c r="AF359" s="800" t="s">
        <v>117</v>
      </c>
      <c r="AG359" s="801"/>
      <c r="AH359" s="802" t="str">
        <f t="shared" si="0"/>
        <v xml:space="preserve"> </v>
      </c>
      <c r="AI359" s="803"/>
      <c r="AJ359" s="803"/>
      <c r="AK359" s="803"/>
      <c r="AL359" s="803"/>
      <c r="AM359" s="803"/>
      <c r="AN359" s="804">
        <f t="shared" si="6"/>
        <v>0</v>
      </c>
      <c r="AO359" s="804">
        <f t="shared" si="7"/>
        <v>0</v>
      </c>
      <c r="AP359" s="804">
        <f t="shared" si="8"/>
        <v>0</v>
      </c>
      <c r="AQ359" s="1004"/>
      <c r="AR359" s="1005"/>
      <c r="AS359" s="1006"/>
      <c r="AT359" s="1006"/>
      <c r="AU359" s="1006"/>
      <c r="AV359" s="803"/>
      <c r="AW359" s="803"/>
      <c r="AX359" s="803"/>
      <c r="AY359" s="83"/>
      <c r="AZ359" s="83"/>
      <c r="BA359" s="83"/>
      <c r="BB359" s="83"/>
      <c r="BC359" s="83"/>
      <c r="BD359" s="83"/>
    </row>
    <row r="360" spans="1:56" ht="18" customHeight="1">
      <c r="A360" s="83"/>
      <c r="B360" s="828"/>
      <c r="C360" s="889" t="s">
        <v>50</v>
      </c>
      <c r="D360" s="1561" t="s">
        <v>920</v>
      </c>
      <c r="E360" s="1358"/>
      <c r="F360" s="1358"/>
      <c r="G360" s="1358"/>
      <c r="H360" s="1358"/>
      <c r="I360" s="1358"/>
      <c r="J360" s="1358"/>
      <c r="K360" s="1358"/>
      <c r="L360" s="1021"/>
      <c r="M360" s="946" t="s">
        <v>50</v>
      </c>
      <c r="N360" s="1544" t="s">
        <v>433</v>
      </c>
      <c r="O360" s="1395"/>
      <c r="P360" s="1395"/>
      <c r="Q360" s="1395"/>
      <c r="R360" s="1395"/>
      <c r="S360" s="1395"/>
      <c r="T360" s="1395"/>
      <c r="U360" s="1395"/>
      <c r="V360" s="1395"/>
      <c r="W360" s="1395"/>
      <c r="X360" s="1395"/>
      <c r="Y360" s="1395"/>
      <c r="Z360" s="1395"/>
      <c r="AA360" s="1395"/>
      <c r="AB360" s="1469"/>
      <c r="AC360" s="851"/>
      <c r="AD360" s="851" t="s">
        <v>1261</v>
      </c>
      <c r="AE360" s="851"/>
      <c r="AF360" s="800" t="s">
        <v>117</v>
      </c>
      <c r="AG360" s="801"/>
      <c r="AH360" s="802" t="str">
        <f t="shared" si="0"/>
        <v xml:space="preserve"> </v>
      </c>
      <c r="AI360" s="803"/>
      <c r="AJ360" s="803"/>
      <c r="AK360" s="803"/>
      <c r="AL360" s="803"/>
      <c r="AM360" s="803"/>
      <c r="AN360" s="804">
        <f t="shared" si="6"/>
        <v>0</v>
      </c>
      <c r="AO360" s="804">
        <f t="shared" si="7"/>
        <v>1</v>
      </c>
      <c r="AP360" s="804">
        <f t="shared" si="8"/>
        <v>0</v>
      </c>
      <c r="AQ360" s="966"/>
      <c r="AR360" s="967"/>
      <c r="AS360" s="807"/>
      <c r="AT360" s="807"/>
      <c r="AU360" s="975"/>
      <c r="AV360" s="803"/>
      <c r="AW360" s="803"/>
      <c r="AX360" s="803"/>
      <c r="AY360" s="83"/>
      <c r="AZ360" s="83"/>
      <c r="BA360" s="83"/>
      <c r="BB360" s="83"/>
      <c r="BC360" s="83"/>
      <c r="BD360" s="83"/>
    </row>
    <row r="361" spans="1:56" ht="18" customHeight="1">
      <c r="A361" s="83"/>
      <c r="B361" s="828"/>
      <c r="C361" s="892"/>
      <c r="D361" s="1289"/>
      <c r="E361" s="1289"/>
      <c r="F361" s="1289"/>
      <c r="G361" s="1289"/>
      <c r="H361" s="1289"/>
      <c r="I361" s="1289"/>
      <c r="J361" s="1289"/>
      <c r="K361" s="1289"/>
      <c r="L361" s="803"/>
      <c r="M361" s="813" t="s">
        <v>52</v>
      </c>
      <c r="N361" s="1542" t="s">
        <v>434</v>
      </c>
      <c r="O361" s="1287"/>
      <c r="P361" s="1287"/>
      <c r="Q361" s="1287"/>
      <c r="R361" s="1287"/>
      <c r="S361" s="1287"/>
      <c r="T361" s="1287"/>
      <c r="U361" s="1287"/>
      <c r="V361" s="1287"/>
      <c r="W361" s="1287"/>
      <c r="X361" s="1287"/>
      <c r="Y361" s="1287"/>
      <c r="Z361" s="1287"/>
      <c r="AA361" s="1287"/>
      <c r="AB361" s="1293"/>
      <c r="AC361" s="811"/>
      <c r="AD361" s="811" t="s">
        <v>1261</v>
      </c>
      <c r="AE361" s="798"/>
      <c r="AF361" s="800" t="s">
        <v>117</v>
      </c>
      <c r="AG361" s="801"/>
      <c r="AH361" s="802" t="str">
        <f t="shared" si="0"/>
        <v xml:space="preserve"> </v>
      </c>
      <c r="AI361" s="803"/>
      <c r="AJ361" s="803"/>
      <c r="AK361" s="803"/>
      <c r="AL361" s="803"/>
      <c r="AM361" s="803"/>
      <c r="AN361" s="804">
        <f t="shared" si="6"/>
        <v>0</v>
      </c>
      <c r="AO361" s="804">
        <f t="shared" si="7"/>
        <v>1</v>
      </c>
      <c r="AP361" s="804">
        <f t="shared" si="8"/>
        <v>0</v>
      </c>
      <c r="AQ361" s="956"/>
      <c r="AR361" s="957"/>
      <c r="AS361" s="815"/>
      <c r="AT361" s="815"/>
      <c r="AU361" s="976"/>
      <c r="AV361" s="803"/>
      <c r="AW361" s="803"/>
      <c r="AX361" s="803"/>
      <c r="AY361" s="83"/>
      <c r="AZ361" s="83"/>
      <c r="BA361" s="83"/>
      <c r="BB361" s="83"/>
      <c r="BC361" s="83"/>
      <c r="BD361" s="83"/>
    </row>
    <row r="362" spans="1:56" ht="18" customHeight="1">
      <c r="A362" s="83"/>
      <c r="B362" s="828"/>
      <c r="C362" s="892"/>
      <c r="D362" s="1289"/>
      <c r="E362" s="1289"/>
      <c r="F362" s="1289"/>
      <c r="G362" s="1289"/>
      <c r="H362" s="1289"/>
      <c r="I362" s="1289"/>
      <c r="J362" s="1289"/>
      <c r="K362" s="1289"/>
      <c r="L362" s="803"/>
      <c r="M362" s="813"/>
      <c r="N362" s="1542"/>
      <c r="O362" s="1287"/>
      <c r="P362" s="1287"/>
      <c r="Q362" s="1287"/>
      <c r="R362" s="1287"/>
      <c r="S362" s="1287"/>
      <c r="T362" s="1287"/>
      <c r="U362" s="1287"/>
      <c r="V362" s="1287"/>
      <c r="W362" s="1287"/>
      <c r="X362" s="1287"/>
      <c r="Y362" s="1287"/>
      <c r="Z362" s="1287"/>
      <c r="AA362" s="1287"/>
      <c r="AB362" s="1293"/>
      <c r="AC362" s="811"/>
      <c r="AD362" s="811"/>
      <c r="AE362" s="798"/>
      <c r="AF362" s="800" t="s">
        <v>117</v>
      </c>
      <c r="AG362" s="801"/>
      <c r="AH362" s="802" t="str">
        <f t="shared" si="0"/>
        <v xml:space="preserve"> </v>
      </c>
      <c r="AI362" s="803"/>
      <c r="AJ362" s="803"/>
      <c r="AK362" s="803"/>
      <c r="AL362" s="803"/>
      <c r="AM362" s="803"/>
      <c r="AN362" s="804">
        <f t="shared" si="6"/>
        <v>0</v>
      </c>
      <c r="AO362" s="804">
        <f t="shared" si="7"/>
        <v>0</v>
      </c>
      <c r="AP362" s="804">
        <f t="shared" si="8"/>
        <v>0</v>
      </c>
      <c r="AQ362" s="956"/>
      <c r="AR362" s="957"/>
      <c r="AS362" s="815"/>
      <c r="AT362" s="815"/>
      <c r="AU362" s="976"/>
      <c r="AV362" s="803"/>
      <c r="AW362" s="803"/>
      <c r="AX362" s="803"/>
      <c r="AY362" s="83"/>
      <c r="AZ362" s="83"/>
      <c r="BA362" s="83"/>
      <c r="BB362" s="83"/>
      <c r="BC362" s="83"/>
      <c r="BD362" s="83"/>
    </row>
    <row r="363" spans="1:56" ht="18" customHeight="1">
      <c r="A363" s="83"/>
      <c r="B363" s="828"/>
      <c r="C363" s="892"/>
      <c r="D363" s="1289"/>
      <c r="E363" s="1289"/>
      <c r="F363" s="1289"/>
      <c r="G363" s="1289"/>
      <c r="H363" s="1289"/>
      <c r="I363" s="1289"/>
      <c r="J363" s="1289"/>
      <c r="K363" s="1289"/>
      <c r="L363" s="803"/>
      <c r="M363" s="813"/>
      <c r="N363" s="1542"/>
      <c r="O363" s="1287"/>
      <c r="P363" s="1287"/>
      <c r="Q363" s="1287"/>
      <c r="R363" s="1287"/>
      <c r="S363" s="1287"/>
      <c r="T363" s="1287"/>
      <c r="U363" s="1287"/>
      <c r="V363" s="1287"/>
      <c r="W363" s="1287"/>
      <c r="X363" s="1287"/>
      <c r="Y363" s="1287"/>
      <c r="Z363" s="1287"/>
      <c r="AA363" s="1287"/>
      <c r="AB363" s="1293"/>
      <c r="AC363" s="811"/>
      <c r="AD363" s="811"/>
      <c r="AE363" s="798"/>
      <c r="AF363" s="800" t="s">
        <v>117</v>
      </c>
      <c r="AG363" s="801"/>
      <c r="AH363" s="802" t="str">
        <f t="shared" si="0"/>
        <v xml:space="preserve"> </v>
      </c>
      <c r="AI363" s="803"/>
      <c r="AJ363" s="803"/>
      <c r="AK363" s="803"/>
      <c r="AL363" s="803"/>
      <c r="AM363" s="803"/>
      <c r="AN363" s="804">
        <f t="shared" si="6"/>
        <v>0</v>
      </c>
      <c r="AO363" s="804">
        <f t="shared" si="7"/>
        <v>0</v>
      </c>
      <c r="AP363" s="804">
        <f t="shared" si="8"/>
        <v>0</v>
      </c>
      <c r="AQ363" s="956"/>
      <c r="AR363" s="957"/>
      <c r="AS363" s="815"/>
      <c r="AT363" s="815"/>
      <c r="AU363" s="976"/>
      <c r="AV363" s="803"/>
      <c r="AW363" s="803"/>
      <c r="AX363" s="803"/>
      <c r="AY363" s="83"/>
      <c r="AZ363" s="83"/>
      <c r="BA363" s="83"/>
      <c r="BB363" s="83"/>
      <c r="BC363" s="83"/>
      <c r="BD363" s="83"/>
    </row>
    <row r="364" spans="1:56" ht="18" customHeight="1">
      <c r="A364" s="83"/>
      <c r="B364" s="828"/>
      <c r="C364" s="892"/>
      <c r="D364" s="1289"/>
      <c r="E364" s="1289"/>
      <c r="F364" s="1289"/>
      <c r="G364" s="1289"/>
      <c r="H364" s="1289"/>
      <c r="I364" s="1289"/>
      <c r="J364" s="1289"/>
      <c r="K364" s="1289"/>
      <c r="L364" s="803"/>
      <c r="M364" s="813"/>
      <c r="N364" s="1542"/>
      <c r="O364" s="1287"/>
      <c r="P364" s="1287"/>
      <c r="Q364" s="1287"/>
      <c r="R364" s="1287"/>
      <c r="S364" s="1287"/>
      <c r="T364" s="1287"/>
      <c r="U364" s="1287"/>
      <c r="V364" s="1287"/>
      <c r="W364" s="1287"/>
      <c r="X364" s="1287"/>
      <c r="Y364" s="1287"/>
      <c r="Z364" s="1287"/>
      <c r="AA364" s="1287"/>
      <c r="AB364" s="1293"/>
      <c r="AC364" s="811"/>
      <c r="AD364" s="811"/>
      <c r="AE364" s="798"/>
      <c r="AF364" s="800" t="s">
        <v>117</v>
      </c>
      <c r="AG364" s="801"/>
      <c r="AH364" s="802" t="str">
        <f t="shared" si="0"/>
        <v xml:space="preserve"> </v>
      </c>
      <c r="AI364" s="803"/>
      <c r="AJ364" s="803"/>
      <c r="AK364" s="803"/>
      <c r="AL364" s="803"/>
      <c r="AM364" s="803"/>
      <c r="AN364" s="804">
        <f t="shared" si="6"/>
        <v>0</v>
      </c>
      <c r="AO364" s="804">
        <f t="shared" si="7"/>
        <v>0</v>
      </c>
      <c r="AP364" s="804">
        <f t="shared" si="8"/>
        <v>0</v>
      </c>
      <c r="AQ364" s="956"/>
      <c r="AR364" s="957"/>
      <c r="AS364" s="815"/>
      <c r="AT364" s="815"/>
      <c r="AU364" s="976"/>
      <c r="AV364" s="803"/>
      <c r="AW364" s="803"/>
      <c r="AX364" s="803"/>
      <c r="AY364" s="83"/>
      <c r="AZ364" s="83"/>
      <c r="BA364" s="83"/>
      <c r="BB364" s="83"/>
      <c r="BC364" s="83"/>
      <c r="BD364" s="83"/>
    </row>
    <row r="365" spans="1:56" ht="18" hidden="1" customHeight="1">
      <c r="A365" s="83"/>
      <c r="B365" s="828"/>
      <c r="C365" s="924"/>
      <c r="D365" s="1393"/>
      <c r="E365" s="1393"/>
      <c r="F365" s="1393"/>
      <c r="G365" s="1393"/>
      <c r="H365" s="1393"/>
      <c r="I365" s="1393"/>
      <c r="J365" s="1393"/>
      <c r="K365" s="1393"/>
      <c r="L365" s="1022"/>
      <c r="M365" s="1058"/>
      <c r="N365" s="1543"/>
      <c r="O365" s="1383"/>
      <c r="P365" s="1383"/>
      <c r="Q365" s="1383"/>
      <c r="R365" s="1383"/>
      <c r="S365" s="1383"/>
      <c r="T365" s="1383"/>
      <c r="U365" s="1383"/>
      <c r="V365" s="1383"/>
      <c r="W365" s="1383"/>
      <c r="X365" s="1383"/>
      <c r="Y365" s="1383"/>
      <c r="Z365" s="1383"/>
      <c r="AA365" s="1383"/>
      <c r="AB365" s="1384"/>
      <c r="AC365" s="833"/>
      <c r="AD365" s="833"/>
      <c r="AE365" s="833"/>
      <c r="AF365" s="800" t="s">
        <v>117</v>
      </c>
      <c r="AG365" s="801"/>
      <c r="AH365" s="802" t="str">
        <f t="shared" si="0"/>
        <v xml:space="preserve"> </v>
      </c>
      <c r="AI365" s="803"/>
      <c r="AJ365" s="803"/>
      <c r="AK365" s="803"/>
      <c r="AL365" s="803"/>
      <c r="AM365" s="803"/>
      <c r="AN365" s="804">
        <f t="shared" si="6"/>
        <v>0</v>
      </c>
      <c r="AO365" s="804">
        <f t="shared" si="7"/>
        <v>0</v>
      </c>
      <c r="AP365" s="804">
        <f t="shared" si="8"/>
        <v>0</v>
      </c>
      <c r="AQ365" s="962"/>
      <c r="AR365" s="963">
        <f>COUNTA(N360:AB365)</f>
        <v>2</v>
      </c>
      <c r="AS365" s="864">
        <f>SUM(AP360:AP365)</f>
        <v>0</v>
      </c>
      <c r="AT365" s="865">
        <f>AS365/(AR365*4)*(100)</f>
        <v>0</v>
      </c>
      <c r="AU365" s="1035">
        <f>IF(AT365&gt;75,2,IF(AT365&gt;40,1,0))</f>
        <v>0</v>
      </c>
      <c r="AV365" s="803"/>
      <c r="AW365" s="803"/>
      <c r="AX365" s="803"/>
      <c r="AY365" s="83"/>
      <c r="AZ365" s="83"/>
      <c r="BA365" s="83"/>
      <c r="BB365" s="83"/>
      <c r="BC365" s="83"/>
      <c r="BD365" s="83"/>
    </row>
    <row r="366" spans="1:56" ht="18" customHeight="1">
      <c r="A366" s="83"/>
      <c r="B366" s="828"/>
      <c r="C366" s="889" t="s">
        <v>52</v>
      </c>
      <c r="D366" s="1561" t="s">
        <v>1099</v>
      </c>
      <c r="E366" s="1358"/>
      <c r="F366" s="1358"/>
      <c r="G366" s="1358"/>
      <c r="H366" s="1358"/>
      <c r="I366" s="1358"/>
      <c r="J366" s="1358"/>
      <c r="K366" s="1358"/>
      <c r="L366" s="1016"/>
      <c r="M366" s="851" t="s">
        <v>50</v>
      </c>
      <c r="N366" s="1544" t="s">
        <v>465</v>
      </c>
      <c r="O366" s="1395"/>
      <c r="P366" s="1395"/>
      <c r="Q366" s="1395"/>
      <c r="R366" s="1395"/>
      <c r="S366" s="1395"/>
      <c r="T366" s="1395"/>
      <c r="U366" s="1395"/>
      <c r="V366" s="1395"/>
      <c r="W366" s="1395"/>
      <c r="X366" s="1395"/>
      <c r="Y366" s="1395"/>
      <c r="Z366" s="1395"/>
      <c r="AA366" s="1395"/>
      <c r="AB366" s="1469"/>
      <c r="AC366" s="851"/>
      <c r="AD366" s="851"/>
      <c r="AE366" s="851" t="s">
        <v>1261</v>
      </c>
      <c r="AF366" s="800" t="s">
        <v>117</v>
      </c>
      <c r="AG366" s="801"/>
      <c r="AH366" s="802" t="str">
        <f t="shared" si="0"/>
        <v xml:space="preserve"> </v>
      </c>
      <c r="AI366" s="803"/>
      <c r="AJ366" s="803"/>
      <c r="AK366" s="803"/>
      <c r="AL366" s="803"/>
      <c r="AM366" s="803"/>
      <c r="AN366" s="804">
        <f t="shared" si="6"/>
        <v>0</v>
      </c>
      <c r="AO366" s="804">
        <f t="shared" si="7"/>
        <v>1</v>
      </c>
      <c r="AP366" s="804">
        <f t="shared" si="8"/>
        <v>0</v>
      </c>
      <c r="AQ366" s="966"/>
      <c r="AR366" s="967"/>
      <c r="AS366" s="807"/>
      <c r="AT366" s="807"/>
      <c r="AU366" s="975"/>
      <c r="AV366" s="803"/>
      <c r="AW366" s="803"/>
      <c r="AX366" s="803"/>
      <c r="AY366" s="83"/>
      <c r="AZ366" s="83"/>
      <c r="BA366" s="83"/>
      <c r="BB366" s="83"/>
      <c r="BC366" s="83"/>
      <c r="BD366" s="83"/>
    </row>
    <row r="367" spans="1:56" ht="18" customHeight="1">
      <c r="A367" s="83"/>
      <c r="B367" s="828"/>
      <c r="C367" s="892"/>
      <c r="D367" s="1289"/>
      <c r="E367" s="1289"/>
      <c r="F367" s="1289"/>
      <c r="G367" s="1289"/>
      <c r="H367" s="1289"/>
      <c r="I367" s="1289"/>
      <c r="J367" s="1289"/>
      <c r="K367" s="1289"/>
      <c r="L367" s="1018"/>
      <c r="M367" s="811" t="s">
        <v>52</v>
      </c>
      <c r="N367" s="1542" t="s">
        <v>466</v>
      </c>
      <c r="O367" s="1287"/>
      <c r="P367" s="1287"/>
      <c r="Q367" s="1287"/>
      <c r="R367" s="1287"/>
      <c r="S367" s="1287"/>
      <c r="T367" s="1287"/>
      <c r="U367" s="1287"/>
      <c r="V367" s="1287"/>
      <c r="W367" s="1287"/>
      <c r="X367" s="1287"/>
      <c r="Y367" s="1287"/>
      <c r="Z367" s="1287"/>
      <c r="AA367" s="1287"/>
      <c r="AB367" s="1293"/>
      <c r="AC367" s="811"/>
      <c r="AD367" s="811"/>
      <c r="AE367" s="811" t="s">
        <v>1261</v>
      </c>
      <c r="AF367" s="800" t="s">
        <v>117</v>
      </c>
      <c r="AG367" s="801"/>
      <c r="AH367" s="802" t="str">
        <f t="shared" si="0"/>
        <v xml:space="preserve"> </v>
      </c>
      <c r="AI367" s="803"/>
      <c r="AJ367" s="803"/>
      <c r="AK367" s="803"/>
      <c r="AL367" s="803"/>
      <c r="AM367" s="803"/>
      <c r="AN367" s="804">
        <f t="shared" si="6"/>
        <v>0</v>
      </c>
      <c r="AO367" s="804">
        <f t="shared" si="7"/>
        <v>1</v>
      </c>
      <c r="AP367" s="804">
        <f t="shared" si="8"/>
        <v>0</v>
      </c>
      <c r="AQ367" s="956"/>
      <c r="AR367" s="957"/>
      <c r="AS367" s="815"/>
      <c r="AT367" s="815"/>
      <c r="AU367" s="976"/>
      <c r="AV367" s="803"/>
      <c r="AW367" s="803"/>
      <c r="AX367" s="803"/>
      <c r="AY367" s="83"/>
      <c r="AZ367" s="83"/>
      <c r="BA367" s="83"/>
      <c r="BB367" s="83"/>
      <c r="BC367" s="83"/>
      <c r="BD367" s="83"/>
    </row>
    <row r="368" spans="1:56" ht="18" customHeight="1">
      <c r="A368" s="83"/>
      <c r="B368" s="828"/>
      <c r="C368" s="892"/>
      <c r="D368" s="1289"/>
      <c r="E368" s="1289"/>
      <c r="F368" s="1289"/>
      <c r="G368" s="1289"/>
      <c r="H368" s="1289"/>
      <c r="I368" s="1289"/>
      <c r="J368" s="1289"/>
      <c r="K368" s="1289"/>
      <c r="L368" s="1018"/>
      <c r="M368" s="811" t="s">
        <v>514</v>
      </c>
      <c r="N368" s="1542" t="s">
        <v>467</v>
      </c>
      <c r="O368" s="1287"/>
      <c r="P368" s="1287"/>
      <c r="Q368" s="1287"/>
      <c r="R368" s="1287"/>
      <c r="S368" s="1287"/>
      <c r="T368" s="1287"/>
      <c r="U368" s="1287"/>
      <c r="V368" s="1287"/>
      <c r="W368" s="1287"/>
      <c r="X368" s="1287"/>
      <c r="Y368" s="1287"/>
      <c r="Z368" s="1287"/>
      <c r="AA368" s="1287"/>
      <c r="AB368" s="1293"/>
      <c r="AC368" s="811"/>
      <c r="AD368" s="811"/>
      <c r="AE368" s="811" t="s">
        <v>1261</v>
      </c>
      <c r="AF368" s="800" t="s">
        <v>117</v>
      </c>
      <c r="AG368" s="801"/>
      <c r="AH368" s="802" t="str">
        <f t="shared" si="0"/>
        <v xml:space="preserve"> </v>
      </c>
      <c r="AI368" s="803"/>
      <c r="AJ368" s="803"/>
      <c r="AK368" s="803"/>
      <c r="AL368" s="803"/>
      <c r="AM368" s="803"/>
      <c r="AN368" s="804">
        <f t="shared" si="6"/>
        <v>0</v>
      </c>
      <c r="AO368" s="804">
        <f t="shared" si="7"/>
        <v>1</v>
      </c>
      <c r="AP368" s="804">
        <f t="shared" si="8"/>
        <v>0</v>
      </c>
      <c r="AQ368" s="956"/>
      <c r="AR368" s="957"/>
      <c r="AS368" s="815"/>
      <c r="AT368" s="815"/>
      <c r="AU368" s="976"/>
      <c r="AV368" s="803"/>
      <c r="AW368" s="803"/>
      <c r="AX368" s="803"/>
      <c r="AY368" s="83"/>
      <c r="AZ368" s="83"/>
      <c r="BA368" s="83"/>
      <c r="BB368" s="83"/>
      <c r="BC368" s="83"/>
      <c r="BD368" s="83"/>
    </row>
    <row r="369" spans="1:56" ht="18" customHeight="1">
      <c r="A369" s="83"/>
      <c r="B369" s="828"/>
      <c r="C369" s="892"/>
      <c r="D369" s="1289"/>
      <c r="E369" s="1289"/>
      <c r="F369" s="1289"/>
      <c r="G369" s="1289"/>
      <c r="H369" s="1289"/>
      <c r="I369" s="1289"/>
      <c r="J369" s="1289"/>
      <c r="K369" s="1289"/>
      <c r="L369" s="1018"/>
      <c r="M369" s="811"/>
      <c r="N369" s="1542"/>
      <c r="O369" s="1287"/>
      <c r="P369" s="1287"/>
      <c r="Q369" s="1287"/>
      <c r="R369" s="1287"/>
      <c r="S369" s="1287"/>
      <c r="T369" s="1287"/>
      <c r="U369" s="1287"/>
      <c r="V369" s="1287"/>
      <c r="W369" s="1287"/>
      <c r="X369" s="1287"/>
      <c r="Y369" s="1287"/>
      <c r="Z369" s="1287"/>
      <c r="AA369" s="1287"/>
      <c r="AB369" s="1293"/>
      <c r="AC369" s="811"/>
      <c r="AD369" s="811"/>
      <c r="AE369" s="811" t="s">
        <v>1261</v>
      </c>
      <c r="AF369" s="800" t="s">
        <v>117</v>
      </c>
      <c r="AG369" s="801"/>
      <c r="AH369" s="802" t="str">
        <f t="shared" si="0"/>
        <v xml:space="preserve"> </v>
      </c>
      <c r="AI369" s="803"/>
      <c r="AJ369" s="803"/>
      <c r="AK369" s="803"/>
      <c r="AL369" s="803"/>
      <c r="AM369" s="803"/>
      <c r="AN369" s="804">
        <f t="shared" si="6"/>
        <v>0</v>
      </c>
      <c r="AO369" s="804">
        <f t="shared" si="7"/>
        <v>0</v>
      </c>
      <c r="AP369" s="804">
        <f t="shared" si="8"/>
        <v>0</v>
      </c>
      <c r="AQ369" s="956"/>
      <c r="AR369" s="957"/>
      <c r="AS369" s="815"/>
      <c r="AT369" s="815"/>
      <c r="AU369" s="976"/>
      <c r="AV369" s="803"/>
      <c r="AW369" s="803"/>
      <c r="AX369" s="803"/>
      <c r="AY369" s="83"/>
      <c r="AZ369" s="83"/>
      <c r="BA369" s="83"/>
      <c r="BB369" s="83"/>
      <c r="BC369" s="83"/>
      <c r="BD369" s="83"/>
    </row>
    <row r="370" spans="1:56" ht="18" customHeight="1">
      <c r="A370" s="83"/>
      <c r="B370" s="828"/>
      <c r="C370" s="892"/>
      <c r="D370" s="1289"/>
      <c r="E370" s="1289"/>
      <c r="F370" s="1289"/>
      <c r="G370" s="1289"/>
      <c r="H370" s="1289"/>
      <c r="I370" s="1289"/>
      <c r="J370" s="1289"/>
      <c r="K370" s="1289"/>
      <c r="L370" s="1018"/>
      <c r="M370" s="811"/>
      <c r="N370" s="1542"/>
      <c r="O370" s="1287"/>
      <c r="P370" s="1287"/>
      <c r="Q370" s="1287"/>
      <c r="R370" s="1287"/>
      <c r="S370" s="1287"/>
      <c r="T370" s="1287"/>
      <c r="U370" s="1287"/>
      <c r="V370" s="1287"/>
      <c r="W370" s="1287"/>
      <c r="X370" s="1287"/>
      <c r="Y370" s="1287"/>
      <c r="Z370" s="1287"/>
      <c r="AA370" s="1287"/>
      <c r="AB370" s="1293"/>
      <c r="AC370" s="811"/>
      <c r="AD370" s="811"/>
      <c r="AE370" s="811" t="s">
        <v>1261</v>
      </c>
      <c r="AF370" s="800" t="s">
        <v>117</v>
      </c>
      <c r="AG370" s="801"/>
      <c r="AH370" s="802" t="str">
        <f t="shared" si="0"/>
        <v xml:space="preserve"> </v>
      </c>
      <c r="AI370" s="803"/>
      <c r="AJ370" s="803"/>
      <c r="AK370" s="803"/>
      <c r="AL370" s="803"/>
      <c r="AM370" s="803"/>
      <c r="AN370" s="804">
        <f t="shared" si="6"/>
        <v>0</v>
      </c>
      <c r="AO370" s="804">
        <f t="shared" si="7"/>
        <v>0</v>
      </c>
      <c r="AP370" s="804">
        <f t="shared" si="8"/>
        <v>0</v>
      </c>
      <c r="AQ370" s="956"/>
      <c r="AR370" s="957"/>
      <c r="AS370" s="815"/>
      <c r="AT370" s="815"/>
      <c r="AU370" s="976"/>
      <c r="AV370" s="803"/>
      <c r="AW370" s="803"/>
      <c r="AX370" s="803"/>
      <c r="AY370" s="83"/>
      <c r="AZ370" s="83"/>
      <c r="BA370" s="83"/>
      <c r="BB370" s="83"/>
      <c r="BC370" s="83"/>
      <c r="BD370" s="83"/>
    </row>
    <row r="371" spans="1:56" ht="18" hidden="1" customHeight="1">
      <c r="A371" s="83"/>
      <c r="B371" s="828"/>
      <c r="C371" s="924"/>
      <c r="D371" s="1393"/>
      <c r="E371" s="1393"/>
      <c r="F371" s="1393"/>
      <c r="G371" s="1393"/>
      <c r="H371" s="1393"/>
      <c r="I371" s="1393"/>
      <c r="J371" s="1393"/>
      <c r="K371" s="1393"/>
      <c r="L371" s="1020"/>
      <c r="M371" s="842"/>
      <c r="N371" s="1543"/>
      <c r="O371" s="1383"/>
      <c r="P371" s="1383"/>
      <c r="Q371" s="1383"/>
      <c r="R371" s="1383"/>
      <c r="S371" s="1383"/>
      <c r="T371" s="1383"/>
      <c r="U371" s="1383"/>
      <c r="V371" s="1383"/>
      <c r="W371" s="1383"/>
      <c r="X371" s="1383"/>
      <c r="Y371" s="1383"/>
      <c r="Z371" s="1383"/>
      <c r="AA371" s="1383"/>
      <c r="AB371" s="1384"/>
      <c r="AC371" s="833"/>
      <c r="AD371" s="833"/>
      <c r="AE371" s="833" t="s">
        <v>1261</v>
      </c>
      <c r="AF371" s="800" t="s">
        <v>117</v>
      </c>
      <c r="AG371" s="801"/>
      <c r="AH371" s="802" t="str">
        <f t="shared" si="0"/>
        <v xml:space="preserve"> </v>
      </c>
      <c r="AI371" s="803"/>
      <c r="AJ371" s="803"/>
      <c r="AK371" s="803"/>
      <c r="AL371" s="803"/>
      <c r="AM371" s="803"/>
      <c r="AN371" s="804">
        <f t="shared" si="6"/>
        <v>0</v>
      </c>
      <c r="AO371" s="804">
        <f t="shared" si="7"/>
        <v>0</v>
      </c>
      <c r="AP371" s="804">
        <f t="shared" si="8"/>
        <v>0</v>
      </c>
      <c r="AQ371" s="962"/>
      <c r="AR371" s="963">
        <f>COUNTA(N366:AB371)</f>
        <v>3</v>
      </c>
      <c r="AS371" s="864">
        <f>SUM(AP366:AP371)</f>
        <v>0</v>
      </c>
      <c r="AT371" s="865">
        <f>AS371/(AR371*4)*(100)</f>
        <v>0</v>
      </c>
      <c r="AU371" s="1035">
        <f>IF(AT371&gt;75,2,IF(AT371&gt;40,1,0))</f>
        <v>0</v>
      </c>
      <c r="AV371" s="803"/>
      <c r="AW371" s="803"/>
      <c r="AX371" s="803"/>
      <c r="AY371" s="83"/>
      <c r="AZ371" s="83"/>
      <c r="BA371" s="83"/>
      <c r="BB371" s="83"/>
      <c r="BC371" s="83"/>
      <c r="BD371" s="83"/>
    </row>
    <row r="372" spans="1:56" ht="18" customHeight="1">
      <c r="A372" s="83"/>
      <c r="B372" s="828"/>
      <c r="C372" s="889" t="s">
        <v>514</v>
      </c>
      <c r="D372" s="1557" t="s">
        <v>933</v>
      </c>
      <c r="E372" s="1358"/>
      <c r="F372" s="1358"/>
      <c r="G372" s="1358"/>
      <c r="H372" s="1358"/>
      <c r="I372" s="1358"/>
      <c r="J372" s="1358"/>
      <c r="K372" s="1358"/>
      <c r="L372" s="1016"/>
      <c r="M372" s="851" t="s">
        <v>50</v>
      </c>
      <c r="N372" s="1544" t="s">
        <v>435</v>
      </c>
      <c r="O372" s="1395"/>
      <c r="P372" s="1395"/>
      <c r="Q372" s="1395"/>
      <c r="R372" s="1395"/>
      <c r="S372" s="1395"/>
      <c r="T372" s="1395"/>
      <c r="U372" s="1395"/>
      <c r="V372" s="1395"/>
      <c r="W372" s="1395"/>
      <c r="X372" s="1395"/>
      <c r="Y372" s="1395"/>
      <c r="Z372" s="1395"/>
      <c r="AA372" s="1395"/>
      <c r="AB372" s="1469"/>
      <c r="AC372" s="851"/>
      <c r="AD372" s="851" t="s">
        <v>1261</v>
      </c>
      <c r="AE372" s="851"/>
      <c r="AF372" s="800" t="s">
        <v>117</v>
      </c>
      <c r="AG372" s="801"/>
      <c r="AH372" s="802" t="str">
        <f t="shared" si="0"/>
        <v xml:space="preserve"> </v>
      </c>
      <c r="AI372" s="803"/>
      <c r="AJ372" s="803"/>
      <c r="AK372" s="803"/>
      <c r="AL372" s="803"/>
      <c r="AM372" s="803"/>
      <c r="AN372" s="804">
        <f t="shared" si="6"/>
        <v>0</v>
      </c>
      <c r="AO372" s="804">
        <f t="shared" si="7"/>
        <v>1</v>
      </c>
      <c r="AP372" s="804">
        <f t="shared" si="8"/>
        <v>0</v>
      </c>
      <c r="AQ372" s="966"/>
      <c r="AR372" s="967"/>
      <c r="AS372" s="807"/>
      <c r="AT372" s="807"/>
      <c r="AU372" s="975"/>
      <c r="AV372" s="803"/>
      <c r="AW372" s="803"/>
      <c r="AX372" s="803"/>
      <c r="AY372" s="83"/>
      <c r="AZ372" s="83"/>
      <c r="BA372" s="83"/>
      <c r="BB372" s="83"/>
      <c r="BC372" s="83"/>
      <c r="BD372" s="83"/>
    </row>
    <row r="373" spans="1:56" ht="18" customHeight="1">
      <c r="A373" s="83"/>
      <c r="B373" s="828"/>
      <c r="C373" s="892"/>
      <c r="D373" s="1425"/>
      <c r="E373" s="1289"/>
      <c r="F373" s="1289"/>
      <c r="G373" s="1289"/>
      <c r="H373" s="1289"/>
      <c r="I373" s="1289"/>
      <c r="J373" s="1289"/>
      <c r="K373" s="1289"/>
      <c r="L373" s="1018"/>
      <c r="M373" s="811" t="s">
        <v>52</v>
      </c>
      <c r="N373" s="1549" t="s">
        <v>468</v>
      </c>
      <c r="O373" s="1287"/>
      <c r="P373" s="1287"/>
      <c r="Q373" s="1287"/>
      <c r="R373" s="1287"/>
      <c r="S373" s="1287"/>
      <c r="T373" s="1287"/>
      <c r="U373" s="1287"/>
      <c r="V373" s="1287"/>
      <c r="W373" s="1287"/>
      <c r="X373" s="1287"/>
      <c r="Y373" s="1287"/>
      <c r="Z373" s="1287"/>
      <c r="AA373" s="1287"/>
      <c r="AB373" s="1293"/>
      <c r="AC373" s="811"/>
      <c r="AD373" s="811"/>
      <c r="AE373" s="811" t="s">
        <v>1261</v>
      </c>
      <c r="AF373" s="800" t="s">
        <v>117</v>
      </c>
      <c r="AG373" s="801"/>
      <c r="AH373" s="802" t="str">
        <f t="shared" si="0"/>
        <v xml:space="preserve"> </v>
      </c>
      <c r="AI373" s="803"/>
      <c r="AJ373" s="803"/>
      <c r="AK373" s="803"/>
      <c r="AL373" s="803"/>
      <c r="AM373" s="803"/>
      <c r="AN373" s="804">
        <f t="shared" si="6"/>
        <v>0</v>
      </c>
      <c r="AO373" s="804">
        <f t="shared" si="7"/>
        <v>1</v>
      </c>
      <c r="AP373" s="804">
        <f t="shared" si="8"/>
        <v>0</v>
      </c>
      <c r="AQ373" s="956"/>
      <c r="AR373" s="957"/>
      <c r="AS373" s="815"/>
      <c r="AT373" s="815"/>
      <c r="AU373" s="976"/>
      <c r="AV373" s="803"/>
      <c r="AW373" s="803"/>
      <c r="AX373" s="803"/>
      <c r="AY373" s="83"/>
      <c r="AZ373" s="83"/>
      <c r="BA373" s="83"/>
      <c r="BB373" s="83"/>
      <c r="BC373" s="83"/>
      <c r="BD373" s="83"/>
    </row>
    <row r="374" spans="1:56" ht="18" customHeight="1">
      <c r="A374" s="83"/>
      <c r="B374" s="828"/>
      <c r="C374" s="892"/>
      <c r="D374" s="1425"/>
      <c r="E374" s="1289"/>
      <c r="F374" s="1289"/>
      <c r="G374" s="1289"/>
      <c r="H374" s="1289"/>
      <c r="I374" s="1289"/>
      <c r="J374" s="1289"/>
      <c r="K374" s="1289"/>
      <c r="L374" s="1018"/>
      <c r="M374" s="811" t="s">
        <v>514</v>
      </c>
      <c r="N374" s="1542" t="s">
        <v>469</v>
      </c>
      <c r="O374" s="1287"/>
      <c r="P374" s="1287"/>
      <c r="Q374" s="1287"/>
      <c r="R374" s="1287"/>
      <c r="S374" s="1287"/>
      <c r="T374" s="1287"/>
      <c r="U374" s="1287"/>
      <c r="V374" s="1287"/>
      <c r="W374" s="1287"/>
      <c r="X374" s="1287"/>
      <c r="Y374" s="1287"/>
      <c r="Z374" s="1287"/>
      <c r="AA374" s="1287"/>
      <c r="AB374" s="1293"/>
      <c r="AC374" s="811"/>
      <c r="AD374" s="811"/>
      <c r="AE374" s="811" t="s">
        <v>1261</v>
      </c>
      <c r="AF374" s="800" t="s">
        <v>117</v>
      </c>
      <c r="AG374" s="801"/>
      <c r="AH374" s="802" t="str">
        <f t="shared" si="0"/>
        <v xml:space="preserve"> </v>
      </c>
      <c r="AI374" s="803"/>
      <c r="AJ374" s="803"/>
      <c r="AK374" s="803"/>
      <c r="AL374" s="803"/>
      <c r="AM374" s="803"/>
      <c r="AN374" s="804">
        <f t="shared" si="6"/>
        <v>0</v>
      </c>
      <c r="AO374" s="804">
        <f t="shared" si="7"/>
        <v>1</v>
      </c>
      <c r="AP374" s="804">
        <f t="shared" si="8"/>
        <v>0</v>
      </c>
      <c r="AQ374" s="956"/>
      <c r="AR374" s="957"/>
      <c r="AS374" s="815"/>
      <c r="AT374" s="815"/>
      <c r="AU374" s="976"/>
      <c r="AV374" s="803"/>
      <c r="AW374" s="803"/>
      <c r="AX374" s="803"/>
      <c r="AY374" s="83"/>
      <c r="AZ374" s="83"/>
      <c r="BA374" s="83"/>
      <c r="BB374" s="83"/>
      <c r="BC374" s="83"/>
      <c r="BD374" s="83"/>
    </row>
    <row r="375" spans="1:56" ht="18" customHeight="1">
      <c r="A375" s="83"/>
      <c r="B375" s="828"/>
      <c r="C375" s="892"/>
      <c r="D375" s="1425"/>
      <c r="E375" s="1289"/>
      <c r="F375" s="1289"/>
      <c r="G375" s="1289"/>
      <c r="H375" s="1289"/>
      <c r="I375" s="1289"/>
      <c r="J375" s="1289"/>
      <c r="K375" s="1289"/>
      <c r="L375" s="1018"/>
      <c r="M375" s="811"/>
      <c r="N375" s="1542"/>
      <c r="O375" s="1287"/>
      <c r="P375" s="1287"/>
      <c r="Q375" s="1287"/>
      <c r="R375" s="1287"/>
      <c r="S375" s="1287"/>
      <c r="T375" s="1287"/>
      <c r="U375" s="1287"/>
      <c r="V375" s="1287"/>
      <c r="W375" s="1287"/>
      <c r="X375" s="1287"/>
      <c r="Y375" s="1287"/>
      <c r="Z375" s="1287"/>
      <c r="AA375" s="1287"/>
      <c r="AB375" s="1293"/>
      <c r="AC375" s="811"/>
      <c r="AD375" s="811"/>
      <c r="AE375" s="811"/>
      <c r="AF375" s="800" t="s">
        <v>117</v>
      </c>
      <c r="AG375" s="801"/>
      <c r="AH375" s="802" t="str">
        <f t="shared" si="0"/>
        <v xml:space="preserve"> </v>
      </c>
      <c r="AI375" s="803"/>
      <c r="AJ375" s="803"/>
      <c r="AK375" s="803"/>
      <c r="AL375" s="803"/>
      <c r="AM375" s="803"/>
      <c r="AN375" s="804">
        <f t="shared" si="6"/>
        <v>0</v>
      </c>
      <c r="AO375" s="804">
        <f t="shared" si="7"/>
        <v>0</v>
      </c>
      <c r="AP375" s="804">
        <f t="shared" si="8"/>
        <v>0</v>
      </c>
      <c r="AQ375" s="956"/>
      <c r="AR375" s="957"/>
      <c r="AS375" s="815"/>
      <c r="AT375" s="815"/>
      <c r="AU375" s="976"/>
      <c r="AV375" s="803"/>
      <c r="AW375" s="803"/>
      <c r="AX375" s="803"/>
      <c r="AY375" s="83"/>
      <c r="AZ375" s="83"/>
      <c r="BA375" s="83"/>
      <c r="BB375" s="83"/>
      <c r="BC375" s="83"/>
      <c r="BD375" s="83"/>
    </row>
    <row r="376" spans="1:56" ht="18" customHeight="1">
      <c r="A376" s="83"/>
      <c r="B376" s="828"/>
      <c r="C376" s="892"/>
      <c r="D376" s="1425"/>
      <c r="E376" s="1289"/>
      <c r="F376" s="1289"/>
      <c r="G376" s="1289"/>
      <c r="H376" s="1289"/>
      <c r="I376" s="1289"/>
      <c r="J376" s="1289"/>
      <c r="K376" s="1289"/>
      <c r="L376" s="1018"/>
      <c r="M376" s="811"/>
      <c r="N376" s="1542"/>
      <c r="O376" s="1287"/>
      <c r="P376" s="1287"/>
      <c r="Q376" s="1287"/>
      <c r="R376" s="1287"/>
      <c r="S376" s="1287"/>
      <c r="T376" s="1287"/>
      <c r="U376" s="1287"/>
      <c r="V376" s="1287"/>
      <c r="W376" s="1287"/>
      <c r="X376" s="1287"/>
      <c r="Y376" s="1287"/>
      <c r="Z376" s="1287"/>
      <c r="AA376" s="1287"/>
      <c r="AB376" s="1293"/>
      <c r="AC376" s="811"/>
      <c r="AD376" s="811"/>
      <c r="AE376" s="811"/>
      <c r="AF376" s="800" t="s">
        <v>117</v>
      </c>
      <c r="AG376" s="801"/>
      <c r="AH376" s="802" t="str">
        <f t="shared" si="0"/>
        <v xml:space="preserve"> </v>
      </c>
      <c r="AI376" s="803"/>
      <c r="AJ376" s="803"/>
      <c r="AK376" s="803"/>
      <c r="AL376" s="803"/>
      <c r="AM376" s="803"/>
      <c r="AN376" s="804">
        <f t="shared" si="6"/>
        <v>0</v>
      </c>
      <c r="AO376" s="804">
        <f t="shared" si="7"/>
        <v>0</v>
      </c>
      <c r="AP376" s="804">
        <f t="shared" si="8"/>
        <v>0</v>
      </c>
      <c r="AQ376" s="956"/>
      <c r="AR376" s="957"/>
      <c r="AS376" s="815"/>
      <c r="AT376" s="815"/>
      <c r="AU376" s="976"/>
      <c r="AV376" s="803"/>
      <c r="AW376" s="803"/>
      <c r="AX376" s="803"/>
      <c r="AY376" s="83"/>
      <c r="AZ376" s="83"/>
      <c r="BA376" s="83"/>
      <c r="BB376" s="83"/>
      <c r="BC376" s="83"/>
      <c r="BD376" s="83"/>
    </row>
    <row r="377" spans="1:56" ht="18" hidden="1" customHeight="1">
      <c r="A377" s="83"/>
      <c r="B377" s="828"/>
      <c r="C377" s="924"/>
      <c r="D377" s="1436"/>
      <c r="E377" s="1393"/>
      <c r="F377" s="1393"/>
      <c r="G377" s="1393"/>
      <c r="H377" s="1393"/>
      <c r="I377" s="1393"/>
      <c r="J377" s="1393"/>
      <c r="K377" s="1393"/>
      <c r="L377" s="1020"/>
      <c r="M377" s="842"/>
      <c r="N377" s="1543"/>
      <c r="O377" s="1383"/>
      <c r="P377" s="1383"/>
      <c r="Q377" s="1383"/>
      <c r="R377" s="1383"/>
      <c r="S377" s="1383"/>
      <c r="T377" s="1383"/>
      <c r="U377" s="1383"/>
      <c r="V377" s="1383"/>
      <c r="W377" s="1383"/>
      <c r="X377" s="1383"/>
      <c r="Y377" s="1383"/>
      <c r="Z377" s="1383"/>
      <c r="AA377" s="1383"/>
      <c r="AB377" s="1384"/>
      <c r="AC377" s="833"/>
      <c r="AD377" s="833"/>
      <c r="AE377" s="833"/>
      <c r="AF377" s="800" t="s">
        <v>117</v>
      </c>
      <c r="AG377" s="801"/>
      <c r="AH377" s="802" t="str">
        <f t="shared" si="0"/>
        <v xml:space="preserve"> </v>
      </c>
      <c r="AI377" s="803"/>
      <c r="AJ377" s="803"/>
      <c r="AK377" s="803"/>
      <c r="AL377" s="803"/>
      <c r="AM377" s="803"/>
      <c r="AN377" s="804">
        <f t="shared" si="6"/>
        <v>0</v>
      </c>
      <c r="AO377" s="804">
        <f t="shared" si="7"/>
        <v>0</v>
      </c>
      <c r="AP377" s="804">
        <f t="shared" si="8"/>
        <v>0</v>
      </c>
      <c r="AQ377" s="962"/>
      <c r="AR377" s="963">
        <f>COUNTA(N372:AB377)</f>
        <v>3</v>
      </c>
      <c r="AS377" s="864">
        <f>SUM(AP372:AP377)</f>
        <v>0</v>
      </c>
      <c r="AT377" s="865">
        <f>AS377/(AR377*4)*(100)</f>
        <v>0</v>
      </c>
      <c r="AU377" s="1035">
        <f>IF(AT377&gt;75,2,IF(AT377&gt;40,1,0))</f>
        <v>0</v>
      </c>
      <c r="AV377" s="803"/>
      <c r="AW377" s="803"/>
      <c r="AX377" s="803"/>
      <c r="AY377" s="83"/>
      <c r="AZ377" s="83"/>
      <c r="BA377" s="83"/>
      <c r="BB377" s="83"/>
      <c r="BC377" s="83"/>
      <c r="BD377" s="83"/>
    </row>
    <row r="378" spans="1:56" ht="18" customHeight="1">
      <c r="A378" s="83"/>
      <c r="B378" s="828"/>
      <c r="C378" s="889" t="s">
        <v>629</v>
      </c>
      <c r="D378" s="1557" t="s">
        <v>939</v>
      </c>
      <c r="E378" s="1358"/>
      <c r="F378" s="1358"/>
      <c r="G378" s="1358"/>
      <c r="H378" s="1358"/>
      <c r="I378" s="1358"/>
      <c r="J378" s="1358"/>
      <c r="K378" s="1358"/>
      <c r="L378" s="1016"/>
      <c r="M378" s="851" t="s">
        <v>50</v>
      </c>
      <c r="N378" s="1544" t="s">
        <v>470</v>
      </c>
      <c r="O378" s="1395"/>
      <c r="P378" s="1395"/>
      <c r="Q378" s="1395"/>
      <c r="R378" s="1395"/>
      <c r="S378" s="1395"/>
      <c r="T378" s="1395"/>
      <c r="U378" s="1395"/>
      <c r="V378" s="1395"/>
      <c r="W378" s="1395"/>
      <c r="X378" s="1395"/>
      <c r="Y378" s="1395"/>
      <c r="Z378" s="1395"/>
      <c r="AA378" s="1395"/>
      <c r="AB378" s="1469"/>
      <c r="AC378" s="851"/>
      <c r="AD378" s="851"/>
      <c r="AE378" s="851" t="s">
        <v>1261</v>
      </c>
      <c r="AF378" s="800" t="s">
        <v>117</v>
      </c>
      <c r="AG378" s="801"/>
      <c r="AH378" s="802" t="str">
        <f t="shared" si="0"/>
        <v xml:space="preserve"> </v>
      </c>
      <c r="AI378" s="803"/>
      <c r="AJ378" s="803"/>
      <c r="AK378" s="803"/>
      <c r="AL378" s="803"/>
      <c r="AM378" s="803"/>
      <c r="AN378" s="804">
        <f t="shared" si="6"/>
        <v>0</v>
      </c>
      <c r="AO378" s="804">
        <f t="shared" si="7"/>
        <v>1</v>
      </c>
      <c r="AP378" s="804">
        <f t="shared" si="8"/>
        <v>0</v>
      </c>
      <c r="AQ378" s="966"/>
      <c r="AR378" s="967"/>
      <c r="AS378" s="807"/>
      <c r="AT378" s="807"/>
      <c r="AU378" s="975"/>
      <c r="AV378" s="803"/>
      <c r="AW378" s="803"/>
      <c r="AX378" s="803"/>
      <c r="AY378" s="83"/>
      <c r="AZ378" s="83"/>
      <c r="BA378" s="83"/>
      <c r="BB378" s="83"/>
      <c r="BC378" s="83"/>
      <c r="BD378" s="83"/>
    </row>
    <row r="379" spans="1:56" ht="18" customHeight="1">
      <c r="A379" s="83"/>
      <c r="B379" s="828"/>
      <c r="C379" s="892"/>
      <c r="D379" s="1425"/>
      <c r="E379" s="1289"/>
      <c r="F379" s="1289"/>
      <c r="G379" s="1289"/>
      <c r="H379" s="1289"/>
      <c r="I379" s="1289"/>
      <c r="J379" s="1289"/>
      <c r="K379" s="1289"/>
      <c r="L379" s="1018"/>
      <c r="M379" s="811" t="s">
        <v>52</v>
      </c>
      <c r="N379" s="1542" t="s">
        <v>471</v>
      </c>
      <c r="O379" s="1287"/>
      <c r="P379" s="1287"/>
      <c r="Q379" s="1287"/>
      <c r="R379" s="1287"/>
      <c r="S379" s="1287"/>
      <c r="T379" s="1287"/>
      <c r="U379" s="1287"/>
      <c r="V379" s="1287"/>
      <c r="W379" s="1287"/>
      <c r="X379" s="1287"/>
      <c r="Y379" s="1287"/>
      <c r="Z379" s="1287"/>
      <c r="AA379" s="1287"/>
      <c r="AB379" s="1293"/>
      <c r="AC379" s="811"/>
      <c r="AD379" s="811"/>
      <c r="AE379" s="811" t="s">
        <v>1261</v>
      </c>
      <c r="AF379" s="800" t="s">
        <v>117</v>
      </c>
      <c r="AG379" s="801"/>
      <c r="AH379" s="802" t="str">
        <f t="shared" si="0"/>
        <v xml:space="preserve"> </v>
      </c>
      <c r="AI379" s="803"/>
      <c r="AJ379" s="803"/>
      <c r="AK379" s="803"/>
      <c r="AL379" s="803"/>
      <c r="AM379" s="803"/>
      <c r="AN379" s="804">
        <f t="shared" si="6"/>
        <v>0</v>
      </c>
      <c r="AO379" s="804">
        <f t="shared" si="7"/>
        <v>1</v>
      </c>
      <c r="AP379" s="804">
        <f t="shared" si="8"/>
        <v>0</v>
      </c>
      <c r="AQ379" s="956"/>
      <c r="AR379" s="957"/>
      <c r="AS379" s="815"/>
      <c r="AT379" s="815"/>
      <c r="AU379" s="976"/>
      <c r="AV379" s="803"/>
      <c r="AW379" s="803"/>
      <c r="AX379" s="803"/>
      <c r="AY379" s="83"/>
      <c r="AZ379" s="83"/>
      <c r="BA379" s="83"/>
      <c r="BB379" s="83"/>
      <c r="BC379" s="83"/>
      <c r="BD379" s="83"/>
    </row>
    <row r="380" spans="1:56" ht="18" customHeight="1">
      <c r="A380" s="83"/>
      <c r="B380" s="828"/>
      <c r="C380" s="892"/>
      <c r="D380" s="1425"/>
      <c r="E380" s="1289"/>
      <c r="F380" s="1289"/>
      <c r="G380" s="1289"/>
      <c r="H380" s="1289"/>
      <c r="I380" s="1289"/>
      <c r="J380" s="1289"/>
      <c r="K380" s="1289"/>
      <c r="L380" s="1018"/>
      <c r="M380" s="811" t="s">
        <v>514</v>
      </c>
      <c r="N380" s="1542" t="s">
        <v>1521</v>
      </c>
      <c r="O380" s="1287"/>
      <c r="P380" s="1287"/>
      <c r="Q380" s="1287"/>
      <c r="R380" s="1287"/>
      <c r="S380" s="1287"/>
      <c r="T380" s="1287"/>
      <c r="U380" s="1287"/>
      <c r="V380" s="1287"/>
      <c r="W380" s="1287"/>
      <c r="X380" s="1287"/>
      <c r="Y380" s="1287"/>
      <c r="Z380" s="1287"/>
      <c r="AA380" s="1287"/>
      <c r="AB380" s="1293"/>
      <c r="AC380" s="811"/>
      <c r="AD380" s="811"/>
      <c r="AE380" s="811" t="s">
        <v>1261</v>
      </c>
      <c r="AF380" s="800" t="s">
        <v>117</v>
      </c>
      <c r="AG380" s="801"/>
      <c r="AH380" s="802" t="str">
        <f t="shared" si="0"/>
        <v xml:space="preserve"> </v>
      </c>
      <c r="AI380" s="803"/>
      <c r="AJ380" s="803"/>
      <c r="AK380" s="803"/>
      <c r="AL380" s="803"/>
      <c r="AM380" s="803"/>
      <c r="AN380" s="804">
        <f t="shared" si="6"/>
        <v>0</v>
      </c>
      <c r="AO380" s="804">
        <f t="shared" si="7"/>
        <v>1</v>
      </c>
      <c r="AP380" s="804">
        <f t="shared" si="8"/>
        <v>0</v>
      </c>
      <c r="AQ380" s="956"/>
      <c r="AR380" s="957"/>
      <c r="AS380" s="815"/>
      <c r="AT380" s="815"/>
      <c r="AU380" s="976"/>
      <c r="AV380" s="803"/>
      <c r="AW380" s="803"/>
      <c r="AX380" s="803"/>
      <c r="AY380" s="83"/>
      <c r="AZ380" s="83"/>
      <c r="BA380" s="83"/>
      <c r="BB380" s="83"/>
      <c r="BC380" s="83"/>
      <c r="BD380" s="83"/>
    </row>
    <row r="381" spans="1:56" ht="18" customHeight="1">
      <c r="A381" s="83"/>
      <c r="B381" s="828"/>
      <c r="C381" s="892"/>
      <c r="D381" s="1425"/>
      <c r="E381" s="1289"/>
      <c r="F381" s="1289"/>
      <c r="G381" s="1289"/>
      <c r="H381" s="1289"/>
      <c r="I381" s="1289"/>
      <c r="J381" s="1289"/>
      <c r="K381" s="1289"/>
      <c r="L381" s="1018"/>
      <c r="M381" s="811" t="s">
        <v>629</v>
      </c>
      <c r="N381" s="1542" t="s">
        <v>472</v>
      </c>
      <c r="O381" s="1287"/>
      <c r="P381" s="1287"/>
      <c r="Q381" s="1287"/>
      <c r="R381" s="1287"/>
      <c r="S381" s="1287"/>
      <c r="T381" s="1287"/>
      <c r="U381" s="1287"/>
      <c r="V381" s="1287"/>
      <c r="W381" s="1287"/>
      <c r="X381" s="1287"/>
      <c r="Y381" s="1287"/>
      <c r="Z381" s="1287"/>
      <c r="AA381" s="1287"/>
      <c r="AB381" s="1293"/>
      <c r="AC381" s="811"/>
      <c r="AD381" s="811"/>
      <c r="AE381" s="811" t="s">
        <v>1261</v>
      </c>
      <c r="AF381" s="800" t="s">
        <v>117</v>
      </c>
      <c r="AG381" s="801"/>
      <c r="AH381" s="802" t="str">
        <f t="shared" si="0"/>
        <v xml:space="preserve"> </v>
      </c>
      <c r="AI381" s="803"/>
      <c r="AJ381" s="803"/>
      <c r="AK381" s="803"/>
      <c r="AL381" s="803"/>
      <c r="AM381" s="803"/>
      <c r="AN381" s="804">
        <f t="shared" si="6"/>
        <v>0</v>
      </c>
      <c r="AO381" s="804">
        <f t="shared" si="7"/>
        <v>1</v>
      </c>
      <c r="AP381" s="804">
        <f t="shared" si="8"/>
        <v>0</v>
      </c>
      <c r="AQ381" s="956"/>
      <c r="AR381" s="957"/>
      <c r="AS381" s="815"/>
      <c r="AT381" s="815"/>
      <c r="AU381" s="976"/>
      <c r="AV381" s="803"/>
      <c r="AW381" s="803"/>
      <c r="AX381" s="803"/>
      <c r="AY381" s="83"/>
      <c r="AZ381" s="83"/>
      <c r="BA381" s="83"/>
      <c r="BB381" s="83"/>
      <c r="BC381" s="83"/>
      <c r="BD381" s="83"/>
    </row>
    <row r="382" spans="1:56" ht="18" customHeight="1">
      <c r="A382" s="83"/>
      <c r="B382" s="828"/>
      <c r="C382" s="892"/>
      <c r="D382" s="1425"/>
      <c r="E382" s="1289"/>
      <c r="F382" s="1289"/>
      <c r="G382" s="1289"/>
      <c r="H382" s="1289"/>
      <c r="I382" s="1289"/>
      <c r="J382" s="1289"/>
      <c r="K382" s="1289"/>
      <c r="L382" s="1018"/>
      <c r="M382" s="811"/>
      <c r="N382" s="1542"/>
      <c r="O382" s="1287"/>
      <c r="P382" s="1287"/>
      <c r="Q382" s="1287"/>
      <c r="R382" s="1287"/>
      <c r="S382" s="1287"/>
      <c r="T382" s="1287"/>
      <c r="U382" s="1287"/>
      <c r="V382" s="1287"/>
      <c r="W382" s="1287"/>
      <c r="X382" s="1287"/>
      <c r="Y382" s="1287"/>
      <c r="Z382" s="1287"/>
      <c r="AA382" s="1287"/>
      <c r="AB382" s="1293"/>
      <c r="AC382" s="811"/>
      <c r="AD382" s="811"/>
      <c r="AE382" s="811"/>
      <c r="AF382" s="800" t="s">
        <v>117</v>
      </c>
      <c r="AG382" s="801"/>
      <c r="AH382" s="802" t="str">
        <f t="shared" si="0"/>
        <v xml:space="preserve"> </v>
      </c>
      <c r="AI382" s="803"/>
      <c r="AJ382" s="803"/>
      <c r="AK382" s="803"/>
      <c r="AL382" s="803"/>
      <c r="AM382" s="803"/>
      <c r="AN382" s="804">
        <f t="shared" si="6"/>
        <v>0</v>
      </c>
      <c r="AO382" s="804">
        <f t="shared" si="7"/>
        <v>0</v>
      </c>
      <c r="AP382" s="804">
        <f t="shared" si="8"/>
        <v>0</v>
      </c>
      <c r="AQ382" s="956"/>
      <c r="AR382" s="957"/>
      <c r="AS382" s="815"/>
      <c r="AT382" s="815"/>
      <c r="AU382" s="976"/>
      <c r="AV382" s="803"/>
      <c r="AW382" s="803"/>
      <c r="AX382" s="803"/>
      <c r="AY382" s="83"/>
      <c r="AZ382" s="83"/>
      <c r="BA382" s="83"/>
      <c r="BB382" s="83"/>
      <c r="BC382" s="83"/>
      <c r="BD382" s="83"/>
    </row>
    <row r="383" spans="1:56" ht="18" hidden="1" customHeight="1">
      <c r="A383" s="83"/>
      <c r="B383" s="828"/>
      <c r="C383" s="924"/>
      <c r="D383" s="1436"/>
      <c r="E383" s="1393"/>
      <c r="F383" s="1393"/>
      <c r="G383" s="1393"/>
      <c r="H383" s="1393"/>
      <c r="I383" s="1393"/>
      <c r="J383" s="1393"/>
      <c r="K383" s="1393"/>
      <c r="L383" s="1020"/>
      <c r="M383" s="842"/>
      <c r="N383" s="1543"/>
      <c r="O383" s="1383"/>
      <c r="P383" s="1383"/>
      <c r="Q383" s="1383"/>
      <c r="R383" s="1383"/>
      <c r="S383" s="1383"/>
      <c r="T383" s="1383"/>
      <c r="U383" s="1383"/>
      <c r="V383" s="1383"/>
      <c r="W383" s="1383"/>
      <c r="X383" s="1383"/>
      <c r="Y383" s="1383"/>
      <c r="Z383" s="1383"/>
      <c r="AA383" s="1383"/>
      <c r="AB383" s="1384"/>
      <c r="AC383" s="833"/>
      <c r="AD383" s="833"/>
      <c r="AE383" s="833"/>
      <c r="AF383" s="800" t="s">
        <v>117</v>
      </c>
      <c r="AG383" s="801"/>
      <c r="AH383" s="802" t="str">
        <f t="shared" si="0"/>
        <v xml:space="preserve"> </v>
      </c>
      <c r="AI383" s="803"/>
      <c r="AJ383" s="803"/>
      <c r="AK383" s="803"/>
      <c r="AL383" s="803"/>
      <c r="AM383" s="803"/>
      <c r="AN383" s="804">
        <f t="shared" si="6"/>
        <v>0</v>
      </c>
      <c r="AO383" s="804">
        <f t="shared" si="7"/>
        <v>0</v>
      </c>
      <c r="AP383" s="804">
        <f t="shared" si="8"/>
        <v>0</v>
      </c>
      <c r="AQ383" s="962"/>
      <c r="AR383" s="963">
        <f>COUNTA(N378:AB383)</f>
        <v>4</v>
      </c>
      <c r="AS383" s="864">
        <f>SUM(AP378:AP383)</f>
        <v>0</v>
      </c>
      <c r="AT383" s="865">
        <f>AS383/(AR383*4)*(100)</f>
        <v>0</v>
      </c>
      <c r="AU383" s="1035">
        <f>IF(AT383&gt;75,2,IF(AT383&gt;40,1,0))</f>
        <v>0</v>
      </c>
      <c r="AV383" s="803"/>
      <c r="AW383" s="803"/>
      <c r="AX383" s="803"/>
      <c r="AY383" s="83"/>
      <c r="AZ383" s="83"/>
      <c r="BA383" s="83"/>
      <c r="BB383" s="83"/>
      <c r="BC383" s="83"/>
      <c r="BD383" s="83"/>
    </row>
    <row r="384" spans="1:56" ht="18" customHeight="1">
      <c r="A384" s="83"/>
      <c r="B384" s="828"/>
      <c r="C384" s="889" t="s">
        <v>288</v>
      </c>
      <c r="D384" s="1557" t="s">
        <v>947</v>
      </c>
      <c r="E384" s="1358"/>
      <c r="F384" s="1358"/>
      <c r="G384" s="1358"/>
      <c r="H384" s="1358"/>
      <c r="I384" s="1358"/>
      <c r="J384" s="1358"/>
      <c r="K384" s="1358"/>
      <c r="L384" s="855"/>
      <c r="M384" s="851" t="s">
        <v>50</v>
      </c>
      <c r="N384" s="1544" t="s">
        <v>436</v>
      </c>
      <c r="O384" s="1395"/>
      <c r="P384" s="1395"/>
      <c r="Q384" s="1395"/>
      <c r="R384" s="1395"/>
      <c r="S384" s="1395"/>
      <c r="T384" s="1395"/>
      <c r="U384" s="1395"/>
      <c r="V384" s="1395"/>
      <c r="W384" s="1395"/>
      <c r="X384" s="1395"/>
      <c r="Y384" s="1395"/>
      <c r="Z384" s="1395"/>
      <c r="AA384" s="1395"/>
      <c r="AB384" s="1469"/>
      <c r="AC384" s="851"/>
      <c r="AD384" s="851" t="s">
        <v>1261</v>
      </c>
      <c r="AE384" s="851"/>
      <c r="AF384" s="800" t="s">
        <v>117</v>
      </c>
      <c r="AG384" s="801"/>
      <c r="AH384" s="802" t="str">
        <f t="shared" si="0"/>
        <v xml:space="preserve"> </v>
      </c>
      <c r="AI384" s="803"/>
      <c r="AJ384" s="803"/>
      <c r="AK384" s="803"/>
      <c r="AL384" s="803"/>
      <c r="AM384" s="803"/>
      <c r="AN384" s="804">
        <f t="shared" si="6"/>
        <v>0</v>
      </c>
      <c r="AO384" s="804">
        <f t="shared" si="7"/>
        <v>1</v>
      </c>
      <c r="AP384" s="804">
        <f t="shared" si="8"/>
        <v>0</v>
      </c>
      <c r="AQ384" s="966"/>
      <c r="AR384" s="967"/>
      <c r="AS384" s="807"/>
      <c r="AT384" s="807"/>
      <c r="AU384" s="975"/>
      <c r="AV384" s="803"/>
      <c r="AW384" s="803"/>
      <c r="AX384" s="803"/>
      <c r="AY384" s="83"/>
      <c r="AZ384" s="83"/>
      <c r="BA384" s="83"/>
      <c r="BB384" s="83"/>
      <c r="BC384" s="83"/>
      <c r="BD384" s="83"/>
    </row>
    <row r="385" spans="1:56" ht="25.5" customHeight="1">
      <c r="A385" s="83"/>
      <c r="B385" s="828"/>
      <c r="C385" s="892"/>
      <c r="D385" s="1425"/>
      <c r="E385" s="1289"/>
      <c r="F385" s="1289"/>
      <c r="G385" s="1289"/>
      <c r="H385" s="1289"/>
      <c r="I385" s="1289"/>
      <c r="J385" s="1289"/>
      <c r="K385" s="1289"/>
      <c r="L385" s="858"/>
      <c r="M385" s="811" t="s">
        <v>52</v>
      </c>
      <c r="N385" s="1542" t="s">
        <v>1522</v>
      </c>
      <c r="O385" s="1287"/>
      <c r="P385" s="1287"/>
      <c r="Q385" s="1287"/>
      <c r="R385" s="1287"/>
      <c r="S385" s="1287"/>
      <c r="T385" s="1287"/>
      <c r="U385" s="1287"/>
      <c r="V385" s="1287"/>
      <c r="W385" s="1287"/>
      <c r="X385" s="1287"/>
      <c r="Y385" s="1287"/>
      <c r="Z385" s="1287"/>
      <c r="AA385" s="1287"/>
      <c r="AB385" s="1293"/>
      <c r="AC385" s="811"/>
      <c r="AD385" s="811"/>
      <c r="AE385" s="811" t="s">
        <v>1261</v>
      </c>
      <c r="AF385" s="800" t="s">
        <v>117</v>
      </c>
      <c r="AG385" s="801"/>
      <c r="AH385" s="802" t="str">
        <f t="shared" si="0"/>
        <v xml:space="preserve"> </v>
      </c>
      <c r="AI385" s="803"/>
      <c r="AJ385" s="803"/>
      <c r="AK385" s="803"/>
      <c r="AL385" s="803"/>
      <c r="AM385" s="803"/>
      <c r="AN385" s="804">
        <f t="shared" si="6"/>
        <v>0</v>
      </c>
      <c r="AO385" s="804">
        <f t="shared" si="7"/>
        <v>1</v>
      </c>
      <c r="AP385" s="804">
        <f t="shared" si="8"/>
        <v>0</v>
      </c>
      <c r="AQ385" s="956"/>
      <c r="AR385" s="957"/>
      <c r="AS385" s="815"/>
      <c r="AT385" s="815"/>
      <c r="AU385" s="976"/>
      <c r="AV385" s="803"/>
      <c r="AW385" s="803"/>
      <c r="AX385" s="803"/>
      <c r="AY385" s="83"/>
      <c r="AZ385" s="83"/>
      <c r="BA385" s="83"/>
      <c r="BB385" s="83"/>
      <c r="BC385" s="83"/>
      <c r="BD385" s="83"/>
    </row>
    <row r="386" spans="1:56" ht="18" customHeight="1">
      <c r="A386" s="83"/>
      <c r="B386" s="828"/>
      <c r="C386" s="892"/>
      <c r="D386" s="1425"/>
      <c r="E386" s="1289"/>
      <c r="F386" s="1289"/>
      <c r="G386" s="1289"/>
      <c r="H386" s="1289"/>
      <c r="I386" s="1289"/>
      <c r="J386" s="1289"/>
      <c r="K386" s="1289"/>
      <c r="L386" s="858"/>
      <c r="M386" s="811"/>
      <c r="N386" s="1542"/>
      <c r="O386" s="1287"/>
      <c r="P386" s="1287"/>
      <c r="Q386" s="1287"/>
      <c r="R386" s="1287"/>
      <c r="S386" s="1287"/>
      <c r="T386" s="1287"/>
      <c r="U386" s="1287"/>
      <c r="V386" s="1287"/>
      <c r="W386" s="1287"/>
      <c r="X386" s="1287"/>
      <c r="Y386" s="1287"/>
      <c r="Z386" s="1287"/>
      <c r="AA386" s="1287"/>
      <c r="AB386" s="1293"/>
      <c r="AC386" s="811"/>
      <c r="AD386" s="811"/>
      <c r="AE386" s="811"/>
      <c r="AF386" s="800" t="s">
        <v>117</v>
      </c>
      <c r="AG386" s="801"/>
      <c r="AH386" s="802" t="str">
        <f t="shared" si="0"/>
        <v xml:space="preserve"> </v>
      </c>
      <c r="AI386" s="803"/>
      <c r="AJ386" s="803"/>
      <c r="AK386" s="803"/>
      <c r="AL386" s="803"/>
      <c r="AM386" s="803"/>
      <c r="AN386" s="804">
        <f t="shared" si="6"/>
        <v>0</v>
      </c>
      <c r="AO386" s="804">
        <f t="shared" si="7"/>
        <v>0</v>
      </c>
      <c r="AP386" s="804">
        <f t="shared" si="8"/>
        <v>0</v>
      </c>
      <c r="AQ386" s="956"/>
      <c r="AR386" s="957"/>
      <c r="AS386" s="815"/>
      <c r="AT386" s="815"/>
      <c r="AU386" s="976"/>
      <c r="AV386" s="803"/>
      <c r="AW386" s="803"/>
      <c r="AX386" s="803"/>
      <c r="AY386" s="83"/>
      <c r="AZ386" s="83"/>
      <c r="BA386" s="83"/>
      <c r="BB386" s="83"/>
      <c r="BC386" s="83"/>
      <c r="BD386" s="83"/>
    </row>
    <row r="387" spans="1:56" ht="18" customHeight="1">
      <c r="A387" s="83"/>
      <c r="B387" s="828"/>
      <c r="C387" s="892"/>
      <c r="D387" s="1425"/>
      <c r="E387" s="1289"/>
      <c r="F387" s="1289"/>
      <c r="G387" s="1289"/>
      <c r="H387" s="1289"/>
      <c r="I387" s="1289"/>
      <c r="J387" s="1289"/>
      <c r="K387" s="1289"/>
      <c r="L387" s="858"/>
      <c r="M387" s="811"/>
      <c r="N387" s="1542"/>
      <c r="O387" s="1287"/>
      <c r="P387" s="1287"/>
      <c r="Q387" s="1287"/>
      <c r="R387" s="1287"/>
      <c r="S387" s="1287"/>
      <c r="T387" s="1287"/>
      <c r="U387" s="1287"/>
      <c r="V387" s="1287"/>
      <c r="W387" s="1287"/>
      <c r="X387" s="1287"/>
      <c r="Y387" s="1287"/>
      <c r="Z387" s="1287"/>
      <c r="AA387" s="1287"/>
      <c r="AB387" s="1293"/>
      <c r="AC387" s="811"/>
      <c r="AD387" s="811"/>
      <c r="AE387" s="811"/>
      <c r="AF387" s="800" t="s">
        <v>117</v>
      </c>
      <c r="AG387" s="801"/>
      <c r="AH387" s="802" t="str">
        <f t="shared" si="0"/>
        <v xml:space="preserve"> </v>
      </c>
      <c r="AI387" s="803"/>
      <c r="AJ387" s="803"/>
      <c r="AK387" s="803"/>
      <c r="AL387" s="803"/>
      <c r="AM387" s="803"/>
      <c r="AN387" s="804">
        <f t="shared" si="6"/>
        <v>0</v>
      </c>
      <c r="AO387" s="804">
        <f t="shared" si="7"/>
        <v>0</v>
      </c>
      <c r="AP387" s="804">
        <f t="shared" si="8"/>
        <v>0</v>
      </c>
      <c r="AQ387" s="956"/>
      <c r="AR387" s="957"/>
      <c r="AS387" s="815"/>
      <c r="AT387" s="815"/>
      <c r="AU387" s="976"/>
      <c r="AV387" s="803"/>
      <c r="AW387" s="803"/>
      <c r="AX387" s="803"/>
      <c r="AY387" s="83"/>
      <c r="AZ387" s="83"/>
      <c r="BA387" s="83"/>
      <c r="BB387" s="83"/>
      <c r="BC387" s="83"/>
      <c r="BD387" s="83"/>
    </row>
    <row r="388" spans="1:56" ht="18" customHeight="1">
      <c r="A388" s="83"/>
      <c r="B388" s="828"/>
      <c r="C388" s="892"/>
      <c r="D388" s="1425"/>
      <c r="E388" s="1289"/>
      <c r="F388" s="1289"/>
      <c r="G388" s="1289"/>
      <c r="H388" s="1289"/>
      <c r="I388" s="1289"/>
      <c r="J388" s="1289"/>
      <c r="K388" s="1289"/>
      <c r="L388" s="858"/>
      <c r="M388" s="811"/>
      <c r="N388" s="1542"/>
      <c r="O388" s="1287"/>
      <c r="P388" s="1287"/>
      <c r="Q388" s="1287"/>
      <c r="R388" s="1287"/>
      <c r="S388" s="1287"/>
      <c r="T388" s="1287"/>
      <c r="U388" s="1287"/>
      <c r="V388" s="1287"/>
      <c r="W388" s="1287"/>
      <c r="X388" s="1287"/>
      <c r="Y388" s="1287"/>
      <c r="Z388" s="1287"/>
      <c r="AA388" s="1287"/>
      <c r="AB388" s="1293"/>
      <c r="AC388" s="811"/>
      <c r="AD388" s="811"/>
      <c r="AE388" s="811"/>
      <c r="AF388" s="800" t="s">
        <v>117</v>
      </c>
      <c r="AG388" s="801"/>
      <c r="AH388" s="802" t="str">
        <f t="shared" si="0"/>
        <v xml:space="preserve"> </v>
      </c>
      <c r="AI388" s="803"/>
      <c r="AJ388" s="803"/>
      <c r="AK388" s="803"/>
      <c r="AL388" s="803"/>
      <c r="AM388" s="803"/>
      <c r="AN388" s="804">
        <f t="shared" si="6"/>
        <v>0</v>
      </c>
      <c r="AO388" s="804">
        <f t="shared" si="7"/>
        <v>0</v>
      </c>
      <c r="AP388" s="804">
        <f t="shared" si="8"/>
        <v>0</v>
      </c>
      <c r="AQ388" s="956"/>
      <c r="AR388" s="957"/>
      <c r="AS388" s="815"/>
      <c r="AT388" s="815"/>
      <c r="AU388" s="976"/>
      <c r="AV388" s="803"/>
      <c r="AW388" s="803"/>
      <c r="AX388" s="803"/>
      <c r="AY388" s="83"/>
      <c r="AZ388" s="83"/>
      <c r="BA388" s="83"/>
      <c r="BB388" s="83"/>
      <c r="BC388" s="83"/>
      <c r="BD388" s="83"/>
    </row>
    <row r="389" spans="1:56" ht="18" hidden="1" customHeight="1">
      <c r="A389" s="83"/>
      <c r="B389" s="828"/>
      <c r="C389" s="924"/>
      <c r="D389" s="1436"/>
      <c r="E389" s="1393"/>
      <c r="F389" s="1393"/>
      <c r="G389" s="1393"/>
      <c r="H389" s="1393"/>
      <c r="I389" s="1393"/>
      <c r="J389" s="1393"/>
      <c r="K389" s="1393"/>
      <c r="L389" s="862"/>
      <c r="M389" s="842"/>
      <c r="N389" s="1543"/>
      <c r="O389" s="1383"/>
      <c r="P389" s="1383"/>
      <c r="Q389" s="1383"/>
      <c r="R389" s="1383"/>
      <c r="S389" s="1383"/>
      <c r="T389" s="1383"/>
      <c r="U389" s="1383"/>
      <c r="V389" s="1383"/>
      <c r="W389" s="1383"/>
      <c r="X389" s="1383"/>
      <c r="Y389" s="1383"/>
      <c r="Z389" s="1383"/>
      <c r="AA389" s="1383"/>
      <c r="AB389" s="1384"/>
      <c r="AC389" s="833"/>
      <c r="AD389" s="833"/>
      <c r="AE389" s="833"/>
      <c r="AF389" s="800" t="s">
        <v>117</v>
      </c>
      <c r="AG389" s="801"/>
      <c r="AH389" s="802" t="str">
        <f t="shared" si="0"/>
        <v xml:space="preserve"> </v>
      </c>
      <c r="AI389" s="803"/>
      <c r="AJ389" s="803"/>
      <c r="AK389" s="803"/>
      <c r="AL389" s="803"/>
      <c r="AM389" s="803"/>
      <c r="AN389" s="804">
        <f t="shared" si="6"/>
        <v>0</v>
      </c>
      <c r="AO389" s="804">
        <f t="shared" si="7"/>
        <v>0</v>
      </c>
      <c r="AP389" s="804">
        <f t="shared" si="8"/>
        <v>0</v>
      </c>
      <c r="AQ389" s="962"/>
      <c r="AR389" s="963">
        <f>COUNTA(N384:AB389)</f>
        <v>2</v>
      </c>
      <c r="AS389" s="864">
        <f>SUM(AP384:AP389)</f>
        <v>0</v>
      </c>
      <c r="AT389" s="865">
        <f>AS389/(AR389*4)*(100)</f>
        <v>0</v>
      </c>
      <c r="AU389" s="1035">
        <f>IF(AT389&gt;75,2,IF(AT389&gt;40,1,0))</f>
        <v>0</v>
      </c>
      <c r="AV389" s="803"/>
      <c r="AW389" s="803"/>
      <c r="AX389" s="803"/>
      <c r="AY389" s="83"/>
      <c r="AZ389" s="83"/>
      <c r="BA389" s="83"/>
      <c r="BB389" s="83"/>
      <c r="BC389" s="83"/>
      <c r="BD389" s="83"/>
    </row>
    <row r="390" spans="1:56" ht="18" customHeight="1">
      <c r="A390" s="83"/>
      <c r="B390" s="828"/>
      <c r="C390" s="889" t="s">
        <v>632</v>
      </c>
      <c r="D390" s="1557" t="s">
        <v>953</v>
      </c>
      <c r="E390" s="1358"/>
      <c r="F390" s="1358"/>
      <c r="G390" s="1358"/>
      <c r="H390" s="1358"/>
      <c r="I390" s="1358"/>
      <c r="J390" s="1358"/>
      <c r="K390" s="1358"/>
      <c r="L390" s="855"/>
      <c r="M390" s="851" t="s">
        <v>50</v>
      </c>
      <c r="N390" s="1544" t="s">
        <v>1523</v>
      </c>
      <c r="O390" s="1395"/>
      <c r="P390" s="1395"/>
      <c r="Q390" s="1395"/>
      <c r="R390" s="1395"/>
      <c r="S390" s="1395"/>
      <c r="T390" s="1395"/>
      <c r="U390" s="1395"/>
      <c r="V390" s="1395"/>
      <c r="W390" s="1395"/>
      <c r="X390" s="1395"/>
      <c r="Y390" s="1395"/>
      <c r="Z390" s="1395"/>
      <c r="AA390" s="1395"/>
      <c r="AB390" s="1059"/>
      <c r="AC390" s="851"/>
      <c r="AD390" s="851" t="s">
        <v>1261</v>
      </c>
      <c r="AE390" s="851"/>
      <c r="AF390" s="800" t="s">
        <v>117</v>
      </c>
      <c r="AG390" s="801"/>
      <c r="AH390" s="802" t="str">
        <f t="shared" si="0"/>
        <v xml:space="preserve"> </v>
      </c>
      <c r="AI390" s="803"/>
      <c r="AJ390" s="803"/>
      <c r="AK390" s="803"/>
      <c r="AL390" s="803"/>
      <c r="AM390" s="803"/>
      <c r="AN390" s="804">
        <f t="shared" si="6"/>
        <v>0</v>
      </c>
      <c r="AO390" s="804">
        <f t="shared" si="7"/>
        <v>1</v>
      </c>
      <c r="AP390" s="804">
        <f t="shared" si="8"/>
        <v>0</v>
      </c>
      <c r="AQ390" s="966"/>
      <c r="AR390" s="967"/>
      <c r="AS390" s="807"/>
      <c r="AT390" s="807"/>
      <c r="AU390" s="975"/>
      <c r="AV390" s="803"/>
      <c r="AW390" s="803"/>
      <c r="AX390" s="803"/>
      <c r="AY390" s="83"/>
      <c r="AZ390" s="83"/>
      <c r="BA390" s="83"/>
      <c r="BB390" s="83"/>
      <c r="BC390" s="83"/>
      <c r="BD390" s="83"/>
    </row>
    <row r="391" spans="1:56" ht="18" customHeight="1">
      <c r="A391" s="83"/>
      <c r="B391" s="828"/>
      <c r="C391" s="892"/>
      <c r="D391" s="1425"/>
      <c r="E391" s="1289"/>
      <c r="F391" s="1289"/>
      <c r="G391" s="1289"/>
      <c r="H391" s="1289"/>
      <c r="I391" s="1289"/>
      <c r="J391" s="1289"/>
      <c r="K391" s="1289"/>
      <c r="L391" s="858"/>
      <c r="M391" s="811" t="s">
        <v>52</v>
      </c>
      <c r="N391" s="1542" t="s">
        <v>955</v>
      </c>
      <c r="O391" s="1287"/>
      <c r="P391" s="1287"/>
      <c r="Q391" s="1287"/>
      <c r="R391" s="1287"/>
      <c r="S391" s="1287"/>
      <c r="T391" s="1287"/>
      <c r="U391" s="1287"/>
      <c r="V391" s="1287"/>
      <c r="W391" s="1287"/>
      <c r="X391" s="1287"/>
      <c r="Y391" s="1287"/>
      <c r="Z391" s="1287"/>
      <c r="AA391" s="1287"/>
      <c r="AB391" s="1293"/>
      <c r="AC391" s="811"/>
      <c r="AD391" s="811"/>
      <c r="AE391" s="811" t="s">
        <v>1261</v>
      </c>
      <c r="AF391" s="800" t="s">
        <v>117</v>
      </c>
      <c r="AG391" s="801"/>
      <c r="AH391" s="802" t="str">
        <f t="shared" si="0"/>
        <v xml:space="preserve"> </v>
      </c>
      <c r="AI391" s="803"/>
      <c r="AJ391" s="803"/>
      <c r="AK391" s="803"/>
      <c r="AL391" s="803"/>
      <c r="AM391" s="803"/>
      <c r="AN391" s="804">
        <f t="shared" si="6"/>
        <v>0</v>
      </c>
      <c r="AO391" s="804">
        <f t="shared" si="7"/>
        <v>1</v>
      </c>
      <c r="AP391" s="804">
        <f t="shared" si="8"/>
        <v>0</v>
      </c>
      <c r="AQ391" s="956"/>
      <c r="AR391" s="957"/>
      <c r="AS391" s="815"/>
      <c r="AT391" s="815"/>
      <c r="AU391" s="976"/>
      <c r="AV391" s="803"/>
      <c r="AW391" s="803"/>
      <c r="AX391" s="803"/>
      <c r="AY391" s="83"/>
      <c r="AZ391" s="83"/>
      <c r="BA391" s="83"/>
      <c r="BB391" s="83"/>
      <c r="BC391" s="83"/>
      <c r="BD391" s="83"/>
    </row>
    <row r="392" spans="1:56" ht="18" customHeight="1">
      <c r="A392" s="83"/>
      <c r="B392" s="828"/>
      <c r="C392" s="892"/>
      <c r="D392" s="1425"/>
      <c r="E392" s="1289"/>
      <c r="F392" s="1289"/>
      <c r="G392" s="1289"/>
      <c r="H392" s="1289"/>
      <c r="I392" s="1289"/>
      <c r="J392" s="1289"/>
      <c r="K392" s="1289"/>
      <c r="L392" s="858"/>
      <c r="M392" s="811" t="s">
        <v>514</v>
      </c>
      <c r="N392" s="1542" t="s">
        <v>956</v>
      </c>
      <c r="O392" s="1287"/>
      <c r="P392" s="1287"/>
      <c r="Q392" s="1287"/>
      <c r="R392" s="1287"/>
      <c r="S392" s="1287"/>
      <c r="T392" s="1287"/>
      <c r="U392" s="1287"/>
      <c r="V392" s="1287"/>
      <c r="W392" s="1287"/>
      <c r="X392" s="1287"/>
      <c r="Y392" s="1287"/>
      <c r="Z392" s="1287"/>
      <c r="AA392" s="1287"/>
      <c r="AB392" s="1293"/>
      <c r="AC392" s="811"/>
      <c r="AD392" s="811"/>
      <c r="AE392" s="811" t="s">
        <v>1261</v>
      </c>
      <c r="AF392" s="800" t="s">
        <v>117</v>
      </c>
      <c r="AG392" s="801"/>
      <c r="AH392" s="802" t="str">
        <f t="shared" si="0"/>
        <v xml:space="preserve"> </v>
      </c>
      <c r="AI392" s="803"/>
      <c r="AJ392" s="803"/>
      <c r="AK392" s="803"/>
      <c r="AL392" s="803"/>
      <c r="AM392" s="803"/>
      <c r="AN392" s="804">
        <f t="shared" si="6"/>
        <v>0</v>
      </c>
      <c r="AO392" s="804">
        <f t="shared" si="7"/>
        <v>1</v>
      </c>
      <c r="AP392" s="804">
        <f t="shared" si="8"/>
        <v>0</v>
      </c>
      <c r="AQ392" s="956"/>
      <c r="AR392" s="957"/>
      <c r="AS392" s="815"/>
      <c r="AT392" s="815"/>
      <c r="AU392" s="976"/>
      <c r="AV392" s="803"/>
      <c r="AW392" s="803"/>
      <c r="AX392" s="803"/>
      <c r="AY392" s="83"/>
      <c r="AZ392" s="83"/>
      <c r="BA392" s="83"/>
      <c r="BB392" s="83"/>
      <c r="BC392" s="83"/>
      <c r="BD392" s="83"/>
    </row>
    <row r="393" spans="1:56" ht="25.5" customHeight="1">
      <c r="A393" s="83"/>
      <c r="B393" s="828"/>
      <c r="C393" s="892"/>
      <c r="D393" s="1425"/>
      <c r="E393" s="1289"/>
      <c r="F393" s="1289"/>
      <c r="G393" s="1289"/>
      <c r="H393" s="1289"/>
      <c r="I393" s="1289"/>
      <c r="J393" s="1289"/>
      <c r="K393" s="1289"/>
      <c r="L393" s="858"/>
      <c r="M393" s="811" t="s">
        <v>629</v>
      </c>
      <c r="N393" s="1542" t="s">
        <v>957</v>
      </c>
      <c r="O393" s="1287"/>
      <c r="P393" s="1287"/>
      <c r="Q393" s="1287"/>
      <c r="R393" s="1287"/>
      <c r="S393" s="1287"/>
      <c r="T393" s="1287"/>
      <c r="U393" s="1287"/>
      <c r="V393" s="1287"/>
      <c r="W393" s="1287"/>
      <c r="X393" s="1287"/>
      <c r="Y393" s="1287"/>
      <c r="Z393" s="1287"/>
      <c r="AA393" s="1287"/>
      <c r="AB393" s="1293"/>
      <c r="AC393" s="811"/>
      <c r="AD393" s="811"/>
      <c r="AE393" s="811" t="s">
        <v>1261</v>
      </c>
      <c r="AF393" s="800" t="s">
        <v>117</v>
      </c>
      <c r="AG393" s="801"/>
      <c r="AH393" s="802" t="str">
        <f t="shared" si="0"/>
        <v xml:space="preserve"> </v>
      </c>
      <c r="AI393" s="803"/>
      <c r="AJ393" s="803"/>
      <c r="AK393" s="803"/>
      <c r="AL393" s="803"/>
      <c r="AM393" s="803"/>
      <c r="AN393" s="804">
        <f t="shared" si="6"/>
        <v>0</v>
      </c>
      <c r="AO393" s="804">
        <f t="shared" si="7"/>
        <v>1</v>
      </c>
      <c r="AP393" s="804">
        <f t="shared" si="8"/>
        <v>0</v>
      </c>
      <c r="AQ393" s="956"/>
      <c r="AR393" s="957"/>
      <c r="AS393" s="815"/>
      <c r="AT393" s="815"/>
      <c r="AU393" s="976"/>
      <c r="AV393" s="803"/>
      <c r="AW393" s="803"/>
      <c r="AX393" s="803"/>
      <c r="AY393" s="83"/>
      <c r="AZ393" s="83"/>
      <c r="BA393" s="83"/>
      <c r="BB393" s="83"/>
      <c r="BC393" s="83"/>
      <c r="BD393" s="83"/>
    </row>
    <row r="394" spans="1:56" ht="18" customHeight="1">
      <c r="A394" s="83"/>
      <c r="B394" s="828"/>
      <c r="C394" s="892"/>
      <c r="D394" s="1425"/>
      <c r="E394" s="1289"/>
      <c r="F394" s="1289"/>
      <c r="G394" s="1289"/>
      <c r="H394" s="1289"/>
      <c r="I394" s="1289"/>
      <c r="J394" s="1289"/>
      <c r="K394" s="1289"/>
      <c r="L394" s="858"/>
      <c r="M394" s="811"/>
      <c r="N394" s="1542"/>
      <c r="O394" s="1287"/>
      <c r="P394" s="1287"/>
      <c r="Q394" s="1287"/>
      <c r="R394" s="1287"/>
      <c r="S394" s="1287"/>
      <c r="T394" s="1287"/>
      <c r="U394" s="1287"/>
      <c r="V394" s="1287"/>
      <c r="W394" s="1287"/>
      <c r="X394" s="1287"/>
      <c r="Y394" s="1287"/>
      <c r="Z394" s="1287"/>
      <c r="AA394" s="1287"/>
      <c r="AB394" s="1293"/>
      <c r="AC394" s="811"/>
      <c r="AD394" s="811"/>
      <c r="AE394" s="811"/>
      <c r="AF394" s="800" t="s">
        <v>117</v>
      </c>
      <c r="AG394" s="801"/>
      <c r="AH394" s="802" t="str">
        <f t="shared" si="0"/>
        <v xml:space="preserve"> </v>
      </c>
      <c r="AI394" s="803"/>
      <c r="AJ394" s="803"/>
      <c r="AK394" s="803"/>
      <c r="AL394" s="803"/>
      <c r="AM394" s="803"/>
      <c r="AN394" s="804">
        <f t="shared" si="6"/>
        <v>0</v>
      </c>
      <c r="AO394" s="804">
        <f t="shared" si="7"/>
        <v>0</v>
      </c>
      <c r="AP394" s="804">
        <f t="shared" si="8"/>
        <v>0</v>
      </c>
      <c r="AQ394" s="956"/>
      <c r="AR394" s="957"/>
      <c r="AS394" s="815"/>
      <c r="AT394" s="815"/>
      <c r="AU394" s="976"/>
      <c r="AV394" s="803"/>
      <c r="AW394" s="803"/>
      <c r="AX394" s="803"/>
      <c r="AY394" s="83"/>
      <c r="AZ394" s="83"/>
      <c r="BA394" s="83"/>
      <c r="BB394" s="83"/>
      <c r="BC394" s="83"/>
      <c r="BD394" s="83"/>
    </row>
    <row r="395" spans="1:56" ht="18" hidden="1" customHeight="1">
      <c r="A395" s="83"/>
      <c r="B395" s="828"/>
      <c r="C395" s="924"/>
      <c r="D395" s="1436"/>
      <c r="E395" s="1393"/>
      <c r="F395" s="1393"/>
      <c r="G395" s="1393"/>
      <c r="H395" s="1393"/>
      <c r="I395" s="1393"/>
      <c r="J395" s="1393"/>
      <c r="K395" s="1393"/>
      <c r="L395" s="862"/>
      <c r="M395" s="842"/>
      <c r="N395" s="1543"/>
      <c r="O395" s="1383"/>
      <c r="P395" s="1383"/>
      <c r="Q395" s="1383"/>
      <c r="R395" s="1383"/>
      <c r="S395" s="1383"/>
      <c r="T395" s="1383"/>
      <c r="U395" s="1383"/>
      <c r="V395" s="1383"/>
      <c r="W395" s="1383"/>
      <c r="X395" s="1383"/>
      <c r="Y395" s="1383"/>
      <c r="Z395" s="1383"/>
      <c r="AA395" s="1383"/>
      <c r="AB395" s="1384"/>
      <c r="AC395" s="833"/>
      <c r="AD395" s="833"/>
      <c r="AE395" s="833" t="s">
        <v>1261</v>
      </c>
      <c r="AF395" s="800" t="s">
        <v>117</v>
      </c>
      <c r="AG395" s="801"/>
      <c r="AH395" s="802" t="str">
        <f t="shared" si="0"/>
        <v xml:space="preserve"> </v>
      </c>
      <c r="AI395" s="803"/>
      <c r="AJ395" s="803"/>
      <c r="AK395" s="803"/>
      <c r="AL395" s="803"/>
      <c r="AM395" s="803"/>
      <c r="AN395" s="804">
        <f t="shared" si="6"/>
        <v>0</v>
      </c>
      <c r="AO395" s="804">
        <f t="shared" si="7"/>
        <v>0</v>
      </c>
      <c r="AP395" s="804">
        <f t="shared" si="8"/>
        <v>0</v>
      </c>
      <c r="AQ395" s="962"/>
      <c r="AR395" s="963">
        <f>COUNTA(N390:AB395)</f>
        <v>4</v>
      </c>
      <c r="AS395" s="864">
        <f>SUM(AP390:AP395)</f>
        <v>0</v>
      </c>
      <c r="AT395" s="865">
        <f>AS395/(AR395*4)*(100)</f>
        <v>0</v>
      </c>
      <c r="AU395" s="1035">
        <f>IF(AT395&gt;75,2,IF(AT395&gt;40,1,0))</f>
        <v>0</v>
      </c>
      <c r="AV395" s="803"/>
      <c r="AW395" s="803"/>
      <c r="AX395" s="803"/>
      <c r="AY395" s="83"/>
      <c r="AZ395" s="83"/>
      <c r="BA395" s="83"/>
      <c r="BB395" s="83"/>
      <c r="BC395" s="83"/>
      <c r="BD395" s="83"/>
    </row>
    <row r="396" spans="1:56" ht="18" customHeight="1">
      <c r="A396" s="83"/>
      <c r="B396" s="828"/>
      <c r="C396" s="889" t="s">
        <v>634</v>
      </c>
      <c r="D396" s="1557" t="s">
        <v>959</v>
      </c>
      <c r="E396" s="1358"/>
      <c r="F396" s="1358"/>
      <c r="G396" s="1358"/>
      <c r="H396" s="1358"/>
      <c r="I396" s="1358"/>
      <c r="J396" s="1358"/>
      <c r="K396" s="1358"/>
      <c r="L396" s="855"/>
      <c r="M396" s="851" t="s">
        <v>50</v>
      </c>
      <c r="N396" s="1544" t="s">
        <v>1524</v>
      </c>
      <c r="O396" s="1395"/>
      <c r="P396" s="1395"/>
      <c r="Q396" s="1395"/>
      <c r="R396" s="1395"/>
      <c r="S396" s="1395"/>
      <c r="T396" s="1395"/>
      <c r="U396" s="1395"/>
      <c r="V396" s="1395"/>
      <c r="W396" s="1395"/>
      <c r="X396" s="1395"/>
      <c r="Y396" s="1395"/>
      <c r="Z396" s="1395"/>
      <c r="AA396" s="1395"/>
      <c r="AB396" s="1469"/>
      <c r="AC396" s="851"/>
      <c r="AD396" s="851" t="s">
        <v>1261</v>
      </c>
      <c r="AE396" s="851"/>
      <c r="AF396" s="800" t="s">
        <v>117</v>
      </c>
      <c r="AG396" s="801"/>
      <c r="AH396" s="802" t="str">
        <f t="shared" si="0"/>
        <v xml:space="preserve"> </v>
      </c>
      <c r="AI396" s="803"/>
      <c r="AJ396" s="803"/>
      <c r="AK396" s="803"/>
      <c r="AL396" s="803"/>
      <c r="AM396" s="803"/>
      <c r="AN396" s="804">
        <f t="shared" si="6"/>
        <v>0</v>
      </c>
      <c r="AO396" s="804">
        <f t="shared" si="7"/>
        <v>1</v>
      </c>
      <c r="AP396" s="804">
        <f t="shared" si="8"/>
        <v>0</v>
      </c>
      <c r="AQ396" s="966"/>
      <c r="AR396" s="967"/>
      <c r="AS396" s="807"/>
      <c r="AT396" s="807"/>
      <c r="AU396" s="975"/>
      <c r="AV396" s="803"/>
      <c r="AW396" s="803"/>
      <c r="AX396" s="803"/>
      <c r="AY396" s="83"/>
      <c r="AZ396" s="83"/>
      <c r="BA396" s="83"/>
      <c r="BB396" s="83"/>
      <c r="BC396" s="83"/>
      <c r="BD396" s="83"/>
    </row>
    <row r="397" spans="1:56" ht="18" customHeight="1">
      <c r="A397" s="83"/>
      <c r="B397" s="828"/>
      <c r="C397" s="892"/>
      <c r="D397" s="1425"/>
      <c r="E397" s="1289"/>
      <c r="F397" s="1289"/>
      <c r="G397" s="1289"/>
      <c r="H397" s="1289"/>
      <c r="I397" s="1289"/>
      <c r="J397" s="1289"/>
      <c r="K397" s="1289"/>
      <c r="L397" s="858"/>
      <c r="M397" s="811" t="s">
        <v>52</v>
      </c>
      <c r="N397" s="1542" t="s">
        <v>474</v>
      </c>
      <c r="O397" s="1287"/>
      <c r="P397" s="1287"/>
      <c r="Q397" s="1287"/>
      <c r="R397" s="1287"/>
      <c r="S397" s="1287"/>
      <c r="T397" s="1287"/>
      <c r="U397" s="1287"/>
      <c r="V397" s="1287"/>
      <c r="W397" s="1287"/>
      <c r="X397" s="1287"/>
      <c r="Y397" s="1287"/>
      <c r="Z397" s="1287"/>
      <c r="AA397" s="1287"/>
      <c r="AB397" s="1293"/>
      <c r="AC397" s="811"/>
      <c r="AD397" s="811"/>
      <c r="AE397" s="811" t="s">
        <v>1261</v>
      </c>
      <c r="AF397" s="800" t="s">
        <v>117</v>
      </c>
      <c r="AG397" s="801"/>
      <c r="AH397" s="802" t="str">
        <f t="shared" si="0"/>
        <v xml:space="preserve"> </v>
      </c>
      <c r="AI397" s="803"/>
      <c r="AJ397" s="803"/>
      <c r="AK397" s="803"/>
      <c r="AL397" s="803"/>
      <c r="AM397" s="803"/>
      <c r="AN397" s="804">
        <f t="shared" si="6"/>
        <v>0</v>
      </c>
      <c r="AO397" s="804">
        <f t="shared" si="7"/>
        <v>1</v>
      </c>
      <c r="AP397" s="804">
        <f t="shared" si="8"/>
        <v>0</v>
      </c>
      <c r="AQ397" s="956"/>
      <c r="AR397" s="957"/>
      <c r="AS397" s="815"/>
      <c r="AT397" s="815"/>
      <c r="AU397" s="976"/>
      <c r="AV397" s="803"/>
      <c r="AW397" s="803"/>
      <c r="AX397" s="803"/>
      <c r="AY397" s="83"/>
      <c r="AZ397" s="83"/>
      <c r="BA397" s="83"/>
      <c r="BB397" s="83"/>
      <c r="BC397" s="83"/>
      <c r="BD397" s="83"/>
    </row>
    <row r="398" spans="1:56" ht="25.5" customHeight="1">
      <c r="A398" s="83"/>
      <c r="B398" s="828"/>
      <c r="C398" s="892"/>
      <c r="D398" s="1425"/>
      <c r="E398" s="1289"/>
      <c r="F398" s="1289"/>
      <c r="G398" s="1289"/>
      <c r="H398" s="1289"/>
      <c r="I398" s="1289"/>
      <c r="J398" s="1289"/>
      <c r="K398" s="1289"/>
      <c r="L398" s="858"/>
      <c r="M398" s="811" t="s">
        <v>514</v>
      </c>
      <c r="N398" s="1542" t="s">
        <v>475</v>
      </c>
      <c r="O398" s="1287"/>
      <c r="P398" s="1287"/>
      <c r="Q398" s="1287"/>
      <c r="R398" s="1287"/>
      <c r="S398" s="1287"/>
      <c r="T398" s="1287"/>
      <c r="U398" s="1287"/>
      <c r="V398" s="1287"/>
      <c r="W398" s="1287"/>
      <c r="X398" s="1287"/>
      <c r="Y398" s="1287"/>
      <c r="Z398" s="1287"/>
      <c r="AA398" s="1287"/>
      <c r="AB398" s="1293"/>
      <c r="AC398" s="811"/>
      <c r="AD398" s="811"/>
      <c r="AE398" s="811"/>
      <c r="AF398" s="800" t="s">
        <v>117</v>
      </c>
      <c r="AG398" s="801"/>
      <c r="AH398" s="802" t="str">
        <f t="shared" si="0"/>
        <v xml:space="preserve"> </v>
      </c>
      <c r="AI398" s="803"/>
      <c r="AJ398" s="803"/>
      <c r="AK398" s="803"/>
      <c r="AL398" s="803"/>
      <c r="AM398" s="803"/>
      <c r="AN398" s="804">
        <f t="shared" si="6"/>
        <v>0</v>
      </c>
      <c r="AO398" s="804">
        <f t="shared" si="7"/>
        <v>1</v>
      </c>
      <c r="AP398" s="804">
        <f t="shared" si="8"/>
        <v>0</v>
      </c>
      <c r="AQ398" s="956"/>
      <c r="AR398" s="957"/>
      <c r="AS398" s="815"/>
      <c r="AT398" s="815"/>
      <c r="AU398" s="976"/>
      <c r="AV398" s="803"/>
      <c r="AW398" s="803"/>
      <c r="AX398" s="803"/>
      <c r="AY398" s="83"/>
      <c r="AZ398" s="83"/>
      <c r="BA398" s="83"/>
      <c r="BB398" s="83"/>
      <c r="BC398" s="83"/>
      <c r="BD398" s="83"/>
    </row>
    <row r="399" spans="1:56" ht="18" customHeight="1">
      <c r="A399" s="83"/>
      <c r="B399" s="828"/>
      <c r="C399" s="892"/>
      <c r="D399" s="1425"/>
      <c r="E399" s="1289"/>
      <c r="F399" s="1289"/>
      <c r="G399" s="1289"/>
      <c r="H399" s="1289"/>
      <c r="I399" s="1289"/>
      <c r="J399" s="1289"/>
      <c r="K399" s="1289"/>
      <c r="L399" s="858"/>
      <c r="M399" s="811"/>
      <c r="N399" s="1542"/>
      <c r="O399" s="1287"/>
      <c r="P399" s="1287"/>
      <c r="Q399" s="1287"/>
      <c r="R399" s="1287"/>
      <c r="S399" s="1287"/>
      <c r="T399" s="1287"/>
      <c r="U399" s="1287"/>
      <c r="V399" s="1287"/>
      <c r="W399" s="1287"/>
      <c r="X399" s="1287"/>
      <c r="Y399" s="1287"/>
      <c r="Z399" s="1287"/>
      <c r="AA399" s="1287"/>
      <c r="AB399" s="1293"/>
      <c r="AC399" s="811"/>
      <c r="AD399" s="811"/>
      <c r="AE399" s="811"/>
      <c r="AF399" s="800" t="s">
        <v>117</v>
      </c>
      <c r="AG399" s="801"/>
      <c r="AH399" s="802" t="str">
        <f t="shared" si="0"/>
        <v xml:space="preserve"> </v>
      </c>
      <c r="AI399" s="803"/>
      <c r="AJ399" s="803"/>
      <c r="AK399" s="803"/>
      <c r="AL399" s="803"/>
      <c r="AM399" s="803"/>
      <c r="AN399" s="804">
        <f t="shared" si="6"/>
        <v>0</v>
      </c>
      <c r="AO399" s="804">
        <f t="shared" si="7"/>
        <v>0</v>
      </c>
      <c r="AP399" s="804">
        <f t="shared" si="8"/>
        <v>0</v>
      </c>
      <c r="AQ399" s="956"/>
      <c r="AR399" s="957"/>
      <c r="AS399" s="815"/>
      <c r="AT399" s="815"/>
      <c r="AU399" s="976"/>
      <c r="AV399" s="803"/>
      <c r="AW399" s="803"/>
      <c r="AX399" s="803"/>
      <c r="AY399" s="83"/>
      <c r="AZ399" s="83"/>
      <c r="BA399" s="83"/>
      <c r="BB399" s="83"/>
      <c r="BC399" s="83"/>
      <c r="BD399" s="83"/>
    </row>
    <row r="400" spans="1:56" ht="18" customHeight="1">
      <c r="A400" s="83"/>
      <c r="B400" s="828"/>
      <c r="C400" s="892"/>
      <c r="D400" s="1425"/>
      <c r="E400" s="1289"/>
      <c r="F400" s="1289"/>
      <c r="G400" s="1289"/>
      <c r="H400" s="1289"/>
      <c r="I400" s="1289"/>
      <c r="J400" s="1289"/>
      <c r="K400" s="1289"/>
      <c r="L400" s="858"/>
      <c r="M400" s="811"/>
      <c r="N400" s="1542"/>
      <c r="O400" s="1287"/>
      <c r="P400" s="1287"/>
      <c r="Q400" s="1287"/>
      <c r="R400" s="1287"/>
      <c r="S400" s="1287"/>
      <c r="T400" s="1287"/>
      <c r="U400" s="1287"/>
      <c r="V400" s="1287"/>
      <c r="W400" s="1287"/>
      <c r="X400" s="1287"/>
      <c r="Y400" s="1287"/>
      <c r="Z400" s="1287"/>
      <c r="AA400" s="1287"/>
      <c r="AB400" s="1293"/>
      <c r="AC400" s="811"/>
      <c r="AD400" s="811"/>
      <c r="AE400" s="811"/>
      <c r="AF400" s="800" t="s">
        <v>117</v>
      </c>
      <c r="AG400" s="801"/>
      <c r="AH400" s="802" t="str">
        <f t="shared" si="0"/>
        <v xml:space="preserve"> </v>
      </c>
      <c r="AI400" s="803"/>
      <c r="AJ400" s="803"/>
      <c r="AK400" s="803"/>
      <c r="AL400" s="803"/>
      <c r="AM400" s="803"/>
      <c r="AN400" s="804">
        <f t="shared" si="6"/>
        <v>0</v>
      </c>
      <c r="AO400" s="804">
        <f t="shared" si="7"/>
        <v>0</v>
      </c>
      <c r="AP400" s="804">
        <f t="shared" si="8"/>
        <v>0</v>
      </c>
      <c r="AQ400" s="956"/>
      <c r="AR400" s="957"/>
      <c r="AS400" s="815"/>
      <c r="AT400" s="815"/>
      <c r="AU400" s="976"/>
      <c r="AV400" s="803"/>
      <c r="AW400" s="803"/>
      <c r="AX400" s="803"/>
      <c r="AY400" s="83"/>
      <c r="AZ400" s="83"/>
      <c r="BA400" s="83"/>
      <c r="BB400" s="83"/>
      <c r="BC400" s="83"/>
      <c r="BD400" s="83"/>
    </row>
    <row r="401" spans="1:56" ht="18" hidden="1" customHeight="1">
      <c r="A401" s="83"/>
      <c r="B401" s="828"/>
      <c r="C401" s="924"/>
      <c r="D401" s="1436"/>
      <c r="E401" s="1393"/>
      <c r="F401" s="1393"/>
      <c r="G401" s="1393"/>
      <c r="H401" s="1393"/>
      <c r="I401" s="1393"/>
      <c r="J401" s="1393"/>
      <c r="K401" s="1393"/>
      <c r="L401" s="862"/>
      <c r="M401" s="842"/>
      <c r="N401" s="1543"/>
      <c r="O401" s="1383"/>
      <c r="P401" s="1383"/>
      <c r="Q401" s="1383"/>
      <c r="R401" s="1383"/>
      <c r="S401" s="1383"/>
      <c r="T401" s="1383"/>
      <c r="U401" s="1383"/>
      <c r="V401" s="1383"/>
      <c r="W401" s="1383"/>
      <c r="X401" s="1383"/>
      <c r="Y401" s="1383"/>
      <c r="Z401" s="1383"/>
      <c r="AA401" s="1383"/>
      <c r="AB401" s="1384"/>
      <c r="AC401" s="833"/>
      <c r="AD401" s="833"/>
      <c r="AE401" s="833" t="s">
        <v>1261</v>
      </c>
      <c r="AF401" s="800" t="s">
        <v>117</v>
      </c>
      <c r="AG401" s="801"/>
      <c r="AH401" s="802" t="str">
        <f t="shared" si="0"/>
        <v xml:space="preserve"> </v>
      </c>
      <c r="AI401" s="803"/>
      <c r="AJ401" s="803"/>
      <c r="AK401" s="803"/>
      <c r="AL401" s="803"/>
      <c r="AM401" s="803"/>
      <c r="AN401" s="804">
        <f t="shared" si="6"/>
        <v>0</v>
      </c>
      <c r="AO401" s="804">
        <f t="shared" si="7"/>
        <v>0</v>
      </c>
      <c r="AP401" s="804">
        <f t="shared" si="8"/>
        <v>0</v>
      </c>
      <c r="AQ401" s="962"/>
      <c r="AR401" s="963">
        <f>COUNTA(N396:AB401)</f>
        <v>3</v>
      </c>
      <c r="AS401" s="864">
        <f>SUM(AP396:AP401)</f>
        <v>0</v>
      </c>
      <c r="AT401" s="865">
        <f>AS401/(AR401*4)*(100)</f>
        <v>0</v>
      </c>
      <c r="AU401" s="1035">
        <f>IF(AT401&gt;75,2,IF(AT401&gt;40,1,0))</f>
        <v>0</v>
      </c>
      <c r="AV401" s="803"/>
      <c r="AW401" s="803"/>
      <c r="AX401" s="803"/>
      <c r="AY401" s="83"/>
      <c r="AZ401" s="83"/>
      <c r="BA401" s="83"/>
      <c r="BB401" s="83"/>
      <c r="BC401" s="83"/>
      <c r="BD401" s="83"/>
    </row>
    <row r="402" spans="1:56" ht="18" customHeight="1">
      <c r="A402" s="83"/>
      <c r="B402" s="828"/>
      <c r="C402" s="1060" t="s">
        <v>636</v>
      </c>
      <c r="D402" s="1557" t="s">
        <v>964</v>
      </c>
      <c r="E402" s="1358"/>
      <c r="F402" s="1358"/>
      <c r="G402" s="1358"/>
      <c r="H402" s="1358"/>
      <c r="I402" s="1358"/>
      <c r="J402" s="1358"/>
      <c r="K402" s="1358"/>
      <c r="L402" s="1061"/>
      <c r="M402" s="851" t="s">
        <v>50</v>
      </c>
      <c r="N402" s="1544" t="s">
        <v>454</v>
      </c>
      <c r="O402" s="1395"/>
      <c r="P402" s="1395"/>
      <c r="Q402" s="1395"/>
      <c r="R402" s="1395"/>
      <c r="S402" s="1395"/>
      <c r="T402" s="1395"/>
      <c r="U402" s="1395"/>
      <c r="V402" s="1395"/>
      <c r="W402" s="1395"/>
      <c r="X402" s="1395"/>
      <c r="Y402" s="1395"/>
      <c r="Z402" s="1395"/>
      <c r="AA402" s="1395"/>
      <c r="AB402" s="1469"/>
      <c r="AC402" s="579"/>
      <c r="AD402" s="579" t="s">
        <v>1261</v>
      </c>
      <c r="AE402" s="579"/>
      <c r="AF402" s="800" t="s">
        <v>117</v>
      </c>
      <c r="AG402" s="801"/>
      <c r="AH402" s="802" t="str">
        <f t="shared" si="0"/>
        <v xml:space="preserve"> </v>
      </c>
      <c r="AI402" s="803"/>
      <c r="AJ402" s="803"/>
      <c r="AK402" s="803"/>
      <c r="AL402" s="803"/>
      <c r="AM402" s="803"/>
      <c r="AN402" s="804">
        <f t="shared" si="6"/>
        <v>0</v>
      </c>
      <c r="AO402" s="804">
        <f t="shared" si="7"/>
        <v>1</v>
      </c>
      <c r="AP402" s="804">
        <f t="shared" si="8"/>
        <v>0</v>
      </c>
      <c r="AQ402" s="966"/>
      <c r="AR402" s="1062"/>
      <c r="AS402" s="1063"/>
      <c r="AT402" s="1063"/>
      <c r="AU402" s="1064"/>
      <c r="AV402" s="83"/>
      <c r="AW402" s="83"/>
      <c r="AX402" s="83"/>
      <c r="AY402" s="83"/>
      <c r="AZ402" s="83"/>
      <c r="BA402" s="83"/>
      <c r="BB402" s="83"/>
      <c r="BC402" s="83"/>
      <c r="BD402" s="83"/>
    </row>
    <row r="403" spans="1:56" ht="18" customHeight="1">
      <c r="A403" s="83"/>
      <c r="B403" s="828"/>
      <c r="C403" s="1065"/>
      <c r="D403" s="1425"/>
      <c r="E403" s="1289"/>
      <c r="F403" s="1289"/>
      <c r="G403" s="1289"/>
      <c r="H403" s="1289"/>
      <c r="I403" s="1289"/>
      <c r="J403" s="1289"/>
      <c r="K403" s="1289"/>
      <c r="L403" s="1066"/>
      <c r="M403" s="811" t="s">
        <v>52</v>
      </c>
      <c r="N403" s="1542" t="s">
        <v>476</v>
      </c>
      <c r="O403" s="1287"/>
      <c r="P403" s="1287"/>
      <c r="Q403" s="1287"/>
      <c r="R403" s="1287"/>
      <c r="S403" s="1287"/>
      <c r="T403" s="1287"/>
      <c r="U403" s="1287"/>
      <c r="V403" s="1287"/>
      <c r="W403" s="1287"/>
      <c r="X403" s="1287"/>
      <c r="Y403" s="1287"/>
      <c r="Z403" s="1287"/>
      <c r="AA403" s="1287"/>
      <c r="AB403" s="1293"/>
      <c r="AC403" s="239"/>
      <c r="AD403" s="239"/>
      <c r="AE403" s="239" t="s">
        <v>1261</v>
      </c>
      <c r="AF403" s="800" t="s">
        <v>117</v>
      </c>
      <c r="AG403" s="801"/>
      <c r="AH403" s="802" t="str">
        <f t="shared" si="0"/>
        <v xml:space="preserve"> </v>
      </c>
      <c r="AI403" s="803"/>
      <c r="AJ403" s="803"/>
      <c r="AK403" s="803"/>
      <c r="AL403" s="803"/>
      <c r="AM403" s="803"/>
      <c r="AN403" s="804">
        <f t="shared" si="6"/>
        <v>0</v>
      </c>
      <c r="AO403" s="804">
        <f t="shared" si="7"/>
        <v>1</v>
      </c>
      <c r="AP403" s="804">
        <f t="shared" si="8"/>
        <v>0</v>
      </c>
      <c r="AQ403" s="956"/>
      <c r="AR403" s="1067"/>
      <c r="AS403" s="1068"/>
      <c r="AT403" s="1068"/>
      <c r="AU403" s="1069"/>
      <c r="AV403" s="83"/>
      <c r="AW403" s="83"/>
      <c r="AX403" s="83"/>
      <c r="AY403" s="83"/>
      <c r="AZ403" s="83"/>
      <c r="BA403" s="83"/>
      <c r="BB403" s="83"/>
      <c r="BC403" s="83"/>
      <c r="BD403" s="83"/>
    </row>
    <row r="404" spans="1:56" ht="18" customHeight="1">
      <c r="A404" s="83"/>
      <c r="B404" s="828"/>
      <c r="C404" s="1065"/>
      <c r="D404" s="1425"/>
      <c r="E404" s="1289"/>
      <c r="F404" s="1289"/>
      <c r="G404" s="1289"/>
      <c r="H404" s="1289"/>
      <c r="I404" s="1289"/>
      <c r="J404" s="1289"/>
      <c r="K404" s="1289"/>
      <c r="L404" s="1066"/>
      <c r="M404" s="811" t="s">
        <v>514</v>
      </c>
      <c r="N404" s="1542" t="s">
        <v>477</v>
      </c>
      <c r="O404" s="1287"/>
      <c r="P404" s="1287"/>
      <c r="Q404" s="1287"/>
      <c r="R404" s="1287"/>
      <c r="S404" s="1287"/>
      <c r="T404" s="1287"/>
      <c r="U404" s="1287"/>
      <c r="V404" s="1287"/>
      <c r="W404" s="1287"/>
      <c r="X404" s="1287"/>
      <c r="Y404" s="1287"/>
      <c r="Z404" s="1287"/>
      <c r="AA404" s="1287"/>
      <c r="AB404" s="1293"/>
      <c r="AC404" s="239"/>
      <c r="AD404" s="239"/>
      <c r="AE404" s="239" t="s">
        <v>1261</v>
      </c>
      <c r="AF404" s="800" t="s">
        <v>117</v>
      </c>
      <c r="AG404" s="801"/>
      <c r="AH404" s="802" t="str">
        <f t="shared" si="0"/>
        <v xml:space="preserve"> </v>
      </c>
      <c r="AI404" s="803"/>
      <c r="AJ404" s="803"/>
      <c r="AK404" s="803"/>
      <c r="AL404" s="803"/>
      <c r="AM404" s="803"/>
      <c r="AN404" s="804">
        <f t="shared" si="6"/>
        <v>0</v>
      </c>
      <c r="AO404" s="804">
        <f t="shared" si="7"/>
        <v>1</v>
      </c>
      <c r="AP404" s="804">
        <f t="shared" si="8"/>
        <v>0</v>
      </c>
      <c r="AQ404" s="956"/>
      <c r="AR404" s="1067"/>
      <c r="AS404" s="1068"/>
      <c r="AT404" s="1068"/>
      <c r="AU404" s="1069"/>
      <c r="AV404" s="83"/>
      <c r="AW404" s="83"/>
      <c r="AX404" s="83"/>
      <c r="AY404" s="83"/>
      <c r="AZ404" s="83"/>
      <c r="BA404" s="83"/>
      <c r="BB404" s="83"/>
      <c r="BC404" s="83"/>
      <c r="BD404" s="83"/>
    </row>
    <row r="405" spans="1:56" ht="18" customHeight="1">
      <c r="A405" s="83"/>
      <c r="B405" s="828"/>
      <c r="C405" s="1065"/>
      <c r="D405" s="1425"/>
      <c r="E405" s="1289"/>
      <c r="F405" s="1289"/>
      <c r="G405" s="1289"/>
      <c r="H405" s="1289"/>
      <c r="I405" s="1289"/>
      <c r="J405" s="1289"/>
      <c r="K405" s="1289"/>
      <c r="L405" s="1066"/>
      <c r="M405" s="811"/>
      <c r="N405" s="1542"/>
      <c r="O405" s="1287"/>
      <c r="P405" s="1287"/>
      <c r="Q405" s="1287"/>
      <c r="R405" s="1287"/>
      <c r="S405" s="1287"/>
      <c r="T405" s="1287"/>
      <c r="U405" s="1287"/>
      <c r="V405" s="1287"/>
      <c r="W405" s="1287"/>
      <c r="X405" s="1287"/>
      <c r="Y405" s="1287"/>
      <c r="Z405" s="1287"/>
      <c r="AA405" s="1287"/>
      <c r="AB405" s="1293"/>
      <c r="AC405" s="239"/>
      <c r="AD405" s="239"/>
      <c r="AE405" s="239"/>
      <c r="AF405" s="800" t="s">
        <v>117</v>
      </c>
      <c r="AG405" s="801"/>
      <c r="AH405" s="802" t="str">
        <f t="shared" si="0"/>
        <v xml:space="preserve"> </v>
      </c>
      <c r="AI405" s="803"/>
      <c r="AJ405" s="803"/>
      <c r="AK405" s="803"/>
      <c r="AL405" s="803"/>
      <c r="AM405" s="803"/>
      <c r="AN405" s="804">
        <f t="shared" si="6"/>
        <v>0</v>
      </c>
      <c r="AO405" s="804">
        <f t="shared" si="7"/>
        <v>0</v>
      </c>
      <c r="AP405" s="804">
        <f t="shared" si="8"/>
        <v>0</v>
      </c>
      <c r="AQ405" s="956"/>
      <c r="AR405" s="1067"/>
      <c r="AS405" s="1068"/>
      <c r="AT405" s="1068"/>
      <c r="AU405" s="1069"/>
      <c r="AV405" s="83"/>
      <c r="AW405" s="83"/>
      <c r="AX405" s="83"/>
      <c r="AY405" s="83"/>
      <c r="AZ405" s="83"/>
      <c r="BA405" s="83"/>
      <c r="BB405" s="83"/>
      <c r="BC405" s="83"/>
      <c r="BD405" s="83"/>
    </row>
    <row r="406" spans="1:56" ht="18" customHeight="1">
      <c r="A406" s="83"/>
      <c r="B406" s="828"/>
      <c r="C406" s="1065"/>
      <c r="D406" s="1425"/>
      <c r="E406" s="1289"/>
      <c r="F406" s="1289"/>
      <c r="G406" s="1289"/>
      <c r="H406" s="1289"/>
      <c r="I406" s="1289"/>
      <c r="J406" s="1289"/>
      <c r="K406" s="1289"/>
      <c r="L406" s="1066"/>
      <c r="M406" s="811"/>
      <c r="N406" s="1542"/>
      <c r="O406" s="1287"/>
      <c r="P406" s="1287"/>
      <c r="Q406" s="1287"/>
      <c r="R406" s="1287"/>
      <c r="S406" s="1287"/>
      <c r="T406" s="1287"/>
      <c r="U406" s="1287"/>
      <c r="V406" s="1287"/>
      <c r="W406" s="1287"/>
      <c r="X406" s="1287"/>
      <c r="Y406" s="1287"/>
      <c r="Z406" s="1287"/>
      <c r="AA406" s="1287"/>
      <c r="AB406" s="1293"/>
      <c r="AC406" s="239"/>
      <c r="AD406" s="239"/>
      <c r="AE406" s="239"/>
      <c r="AF406" s="800" t="s">
        <v>117</v>
      </c>
      <c r="AG406" s="801"/>
      <c r="AH406" s="802" t="str">
        <f t="shared" si="0"/>
        <v xml:space="preserve"> </v>
      </c>
      <c r="AI406" s="803"/>
      <c r="AJ406" s="803"/>
      <c r="AK406" s="803"/>
      <c r="AL406" s="803"/>
      <c r="AM406" s="803"/>
      <c r="AN406" s="804">
        <f t="shared" si="6"/>
        <v>0</v>
      </c>
      <c r="AO406" s="804">
        <f t="shared" si="7"/>
        <v>0</v>
      </c>
      <c r="AP406" s="804">
        <f t="shared" si="8"/>
        <v>0</v>
      </c>
      <c r="AQ406" s="956"/>
      <c r="AR406" s="1067"/>
      <c r="AS406" s="1068"/>
      <c r="AT406" s="1068"/>
      <c r="AU406" s="1069"/>
      <c r="AV406" s="83"/>
      <c r="AW406" s="83"/>
      <c r="AX406" s="83"/>
      <c r="AY406" s="83"/>
      <c r="AZ406" s="83"/>
      <c r="BA406" s="83"/>
      <c r="BB406" s="83"/>
      <c r="BC406" s="83"/>
      <c r="BD406" s="83"/>
    </row>
    <row r="407" spans="1:56" ht="18" hidden="1" customHeight="1">
      <c r="A407" s="83"/>
      <c r="B407" s="828"/>
      <c r="C407" s="1065"/>
      <c r="D407" s="1425"/>
      <c r="E407" s="1289"/>
      <c r="F407" s="1289"/>
      <c r="G407" s="1289"/>
      <c r="H407" s="1289"/>
      <c r="I407" s="1289"/>
      <c r="J407" s="1289"/>
      <c r="K407" s="1289"/>
      <c r="L407" s="479"/>
      <c r="M407" s="921"/>
      <c r="N407" s="1548"/>
      <c r="O407" s="1309"/>
      <c r="P407" s="1309"/>
      <c r="Q407" s="1309"/>
      <c r="R407" s="1309"/>
      <c r="S407" s="1309"/>
      <c r="T407" s="1309"/>
      <c r="U407" s="1309"/>
      <c r="V407" s="1309"/>
      <c r="W407" s="1309"/>
      <c r="X407" s="1309"/>
      <c r="Y407" s="1309"/>
      <c r="Z407" s="1309"/>
      <c r="AA407" s="1309"/>
      <c r="AB407" s="1310"/>
      <c r="AC407" s="520"/>
      <c r="AD407" s="520"/>
      <c r="AE407" s="520"/>
      <c r="AF407" s="800" t="s">
        <v>117</v>
      </c>
      <c r="AG407" s="801"/>
      <c r="AH407" s="802" t="str">
        <f t="shared" si="0"/>
        <v xml:space="preserve"> </v>
      </c>
      <c r="AI407" s="803"/>
      <c r="AJ407" s="803"/>
      <c r="AK407" s="803"/>
      <c r="AL407" s="803"/>
      <c r="AM407" s="803"/>
      <c r="AN407" s="804">
        <f t="shared" si="6"/>
        <v>0</v>
      </c>
      <c r="AO407" s="804">
        <f t="shared" si="7"/>
        <v>0</v>
      </c>
      <c r="AP407" s="804">
        <f t="shared" si="8"/>
        <v>0</v>
      </c>
      <c r="AQ407" s="962"/>
      <c r="AR407" s="1070">
        <f>COUNTA(N402:AB407)</f>
        <v>3</v>
      </c>
      <c r="AS407" s="1071">
        <f>SUM(AP402:AP407)</f>
        <v>0</v>
      </c>
      <c r="AT407" s="865">
        <f>AS407/(AR407*4)*(100)</f>
        <v>0</v>
      </c>
      <c r="AU407" s="1035">
        <f>IF(AT407&gt;75,2,IF(AT407&gt;40,1,0))</f>
        <v>0</v>
      </c>
      <c r="AV407" s="83"/>
      <c r="AW407" s="83"/>
      <c r="AX407" s="83"/>
      <c r="AY407" s="83"/>
      <c r="AZ407" s="83"/>
      <c r="BA407" s="83"/>
      <c r="BB407" s="83"/>
      <c r="BC407" s="83"/>
      <c r="BD407" s="83"/>
    </row>
    <row r="408" spans="1:56" ht="21.75" customHeight="1">
      <c r="A408" s="83"/>
      <c r="B408" s="992" t="s">
        <v>969</v>
      </c>
      <c r="C408" s="1546" t="s">
        <v>970</v>
      </c>
      <c r="D408" s="1347"/>
      <c r="E408" s="1347"/>
      <c r="F408" s="1347"/>
      <c r="G408" s="1347"/>
      <c r="H408" s="1347"/>
      <c r="I408" s="1347"/>
      <c r="J408" s="1347"/>
      <c r="K408" s="1347"/>
      <c r="L408" s="1347"/>
      <c r="M408" s="1347"/>
      <c r="N408" s="1347"/>
      <c r="O408" s="1347"/>
      <c r="P408" s="1347"/>
      <c r="Q408" s="1347"/>
      <c r="R408" s="1347"/>
      <c r="S408" s="1347"/>
      <c r="T408" s="1347"/>
      <c r="U408" s="1347"/>
      <c r="V408" s="1347"/>
      <c r="W408" s="1347"/>
      <c r="X408" s="1347"/>
      <c r="Y408" s="1347"/>
      <c r="Z408" s="1347"/>
      <c r="AA408" s="1347"/>
      <c r="AB408" s="1547"/>
      <c r="AC408" s="1072"/>
      <c r="AD408" s="1072"/>
      <c r="AE408" s="1072"/>
      <c r="AF408" s="800" t="s">
        <v>117</v>
      </c>
      <c r="AG408" s="801"/>
      <c r="AH408" s="802" t="str">
        <f t="shared" si="0"/>
        <v xml:space="preserve"> </v>
      </c>
      <c r="AI408" s="803"/>
      <c r="AJ408" s="803"/>
      <c r="AK408" s="803"/>
      <c r="AL408" s="803"/>
      <c r="AM408" s="803"/>
      <c r="AN408" s="804">
        <f t="shared" si="6"/>
        <v>0</v>
      </c>
      <c r="AO408" s="804">
        <f t="shared" si="7"/>
        <v>0</v>
      </c>
      <c r="AP408" s="804">
        <f t="shared" si="8"/>
        <v>0</v>
      </c>
      <c r="AQ408" s="136"/>
      <c r="AR408" s="1073"/>
      <c r="AS408" s="1074"/>
      <c r="AT408" s="1074"/>
      <c r="AU408" s="1074"/>
      <c r="AV408" s="83"/>
      <c r="AW408" s="83"/>
      <c r="AX408" s="83"/>
      <c r="AY408" s="83"/>
      <c r="AZ408" s="83"/>
      <c r="BA408" s="83"/>
      <c r="BB408" s="83"/>
      <c r="BC408" s="83"/>
      <c r="BD408" s="83"/>
    </row>
    <row r="409" spans="1:56" ht="18" customHeight="1">
      <c r="A409" s="83"/>
      <c r="B409" s="828"/>
      <c r="C409" s="1060" t="s">
        <v>50</v>
      </c>
      <c r="D409" s="1557" t="s">
        <v>972</v>
      </c>
      <c r="E409" s="1358"/>
      <c r="F409" s="1358"/>
      <c r="G409" s="1358"/>
      <c r="H409" s="1358"/>
      <c r="I409" s="1358"/>
      <c r="J409" s="1358"/>
      <c r="K409" s="1358"/>
      <c r="L409" s="1075"/>
      <c r="M409" s="946" t="s">
        <v>50</v>
      </c>
      <c r="N409" s="1544" t="s">
        <v>437</v>
      </c>
      <c r="O409" s="1395"/>
      <c r="P409" s="1395"/>
      <c r="Q409" s="1395"/>
      <c r="R409" s="1395"/>
      <c r="S409" s="1395"/>
      <c r="T409" s="1395"/>
      <c r="U409" s="1395"/>
      <c r="V409" s="1395"/>
      <c r="W409" s="1395"/>
      <c r="X409" s="1395"/>
      <c r="Y409" s="1395"/>
      <c r="Z409" s="1395"/>
      <c r="AA409" s="1395"/>
      <c r="AB409" s="1469"/>
      <c r="AC409" s="579"/>
      <c r="AD409" s="579" t="s">
        <v>1261</v>
      </c>
      <c r="AE409" s="579"/>
      <c r="AF409" s="800" t="s">
        <v>117</v>
      </c>
      <c r="AG409" s="801"/>
      <c r="AH409" s="802" t="str">
        <f t="shared" si="0"/>
        <v xml:space="preserve"> </v>
      </c>
      <c r="AI409" s="803"/>
      <c r="AJ409" s="803"/>
      <c r="AK409" s="803"/>
      <c r="AL409" s="803"/>
      <c r="AM409" s="803"/>
      <c r="AN409" s="804">
        <f t="shared" si="6"/>
        <v>0</v>
      </c>
      <c r="AO409" s="804">
        <f t="shared" si="7"/>
        <v>1</v>
      </c>
      <c r="AP409" s="804">
        <f t="shared" si="8"/>
        <v>0</v>
      </c>
      <c r="AQ409" s="966"/>
      <c r="AR409" s="1062"/>
      <c r="AS409" s="1063"/>
      <c r="AT409" s="1063"/>
      <c r="AU409" s="1064"/>
      <c r="AV409" s="83"/>
      <c r="AW409" s="83"/>
      <c r="AX409" s="83"/>
      <c r="AY409" s="83"/>
      <c r="AZ409" s="83"/>
      <c r="BA409" s="83"/>
      <c r="BB409" s="83"/>
      <c r="BC409" s="83"/>
      <c r="BD409" s="83"/>
    </row>
    <row r="410" spans="1:56" ht="18" customHeight="1">
      <c r="A410" s="83"/>
      <c r="B410" s="828"/>
      <c r="C410" s="1076"/>
      <c r="D410" s="1425"/>
      <c r="E410" s="1289"/>
      <c r="F410" s="1289"/>
      <c r="G410" s="1289"/>
      <c r="H410" s="1289"/>
      <c r="I410" s="1289"/>
      <c r="J410" s="1289"/>
      <c r="K410" s="1289"/>
      <c r="L410" s="479"/>
      <c r="M410" s="813" t="s">
        <v>52</v>
      </c>
      <c r="N410" s="1542" t="s">
        <v>438</v>
      </c>
      <c r="O410" s="1287"/>
      <c r="P410" s="1287"/>
      <c r="Q410" s="1287"/>
      <c r="R410" s="1287"/>
      <c r="S410" s="1287"/>
      <c r="T410" s="1287"/>
      <c r="U410" s="1287"/>
      <c r="V410" s="1287"/>
      <c r="W410" s="1287"/>
      <c r="X410" s="1287"/>
      <c r="Y410" s="1287"/>
      <c r="Z410" s="1287"/>
      <c r="AA410" s="1287"/>
      <c r="AB410" s="1293"/>
      <c r="AC410" s="239"/>
      <c r="AD410" s="239" t="s">
        <v>1261</v>
      </c>
      <c r="AE410" s="239"/>
      <c r="AF410" s="800" t="s">
        <v>117</v>
      </c>
      <c r="AG410" s="801"/>
      <c r="AH410" s="802" t="str">
        <f t="shared" si="0"/>
        <v xml:space="preserve"> </v>
      </c>
      <c r="AI410" s="803"/>
      <c r="AJ410" s="803"/>
      <c r="AK410" s="803"/>
      <c r="AL410" s="803"/>
      <c r="AM410" s="803"/>
      <c r="AN410" s="804">
        <f t="shared" si="6"/>
        <v>0</v>
      </c>
      <c r="AO410" s="804">
        <f t="shared" si="7"/>
        <v>1</v>
      </c>
      <c r="AP410" s="804">
        <f t="shared" si="8"/>
        <v>0</v>
      </c>
      <c r="AQ410" s="956"/>
      <c r="AR410" s="1067"/>
      <c r="AS410" s="1068"/>
      <c r="AT410" s="1068"/>
      <c r="AU410" s="1069"/>
      <c r="AV410" s="83"/>
      <c r="AW410" s="83"/>
      <c r="AX410" s="83"/>
      <c r="AY410" s="83"/>
      <c r="AZ410" s="83"/>
      <c r="BA410" s="83"/>
      <c r="BB410" s="83"/>
      <c r="BC410" s="83"/>
      <c r="BD410" s="83"/>
    </row>
    <row r="411" spans="1:56" ht="18" customHeight="1">
      <c r="A411" s="83"/>
      <c r="B411" s="828"/>
      <c r="C411" s="1076"/>
      <c r="D411" s="1425"/>
      <c r="E411" s="1289"/>
      <c r="F411" s="1289"/>
      <c r="G411" s="1289"/>
      <c r="H411" s="1289"/>
      <c r="I411" s="1289"/>
      <c r="J411" s="1289"/>
      <c r="K411" s="1289"/>
      <c r="L411" s="479"/>
      <c r="M411" s="813" t="s">
        <v>514</v>
      </c>
      <c r="N411" s="1542" t="s">
        <v>439</v>
      </c>
      <c r="O411" s="1287"/>
      <c r="P411" s="1287"/>
      <c r="Q411" s="1287"/>
      <c r="R411" s="1287"/>
      <c r="S411" s="1287"/>
      <c r="T411" s="1287"/>
      <c r="U411" s="1287"/>
      <c r="V411" s="1287"/>
      <c r="W411" s="1287"/>
      <c r="X411" s="1287"/>
      <c r="Y411" s="1287"/>
      <c r="Z411" s="1287"/>
      <c r="AA411" s="1287"/>
      <c r="AB411" s="1293"/>
      <c r="AC411" s="239"/>
      <c r="AD411" s="239" t="s">
        <v>1261</v>
      </c>
      <c r="AE411" s="239"/>
      <c r="AF411" s="800" t="s">
        <v>117</v>
      </c>
      <c r="AG411" s="801"/>
      <c r="AH411" s="802" t="str">
        <f t="shared" si="0"/>
        <v xml:space="preserve"> </v>
      </c>
      <c r="AI411" s="803"/>
      <c r="AJ411" s="803"/>
      <c r="AK411" s="803"/>
      <c r="AL411" s="803"/>
      <c r="AM411" s="803"/>
      <c r="AN411" s="804">
        <f t="shared" si="6"/>
        <v>0</v>
      </c>
      <c r="AO411" s="804">
        <f t="shared" si="7"/>
        <v>1</v>
      </c>
      <c r="AP411" s="804">
        <f t="shared" si="8"/>
        <v>0</v>
      </c>
      <c r="AQ411" s="956"/>
      <c r="AR411" s="1067"/>
      <c r="AS411" s="1068"/>
      <c r="AT411" s="1068"/>
      <c r="AU411" s="1069"/>
      <c r="AV411" s="83"/>
      <c r="AW411" s="83"/>
      <c r="AX411" s="83"/>
      <c r="AY411" s="83"/>
      <c r="AZ411" s="83"/>
      <c r="BA411" s="83"/>
      <c r="BB411" s="83"/>
      <c r="BC411" s="83"/>
      <c r="BD411" s="83"/>
    </row>
    <row r="412" spans="1:56" ht="18" customHeight="1">
      <c r="A412" s="83"/>
      <c r="B412" s="828"/>
      <c r="C412" s="1076"/>
      <c r="D412" s="1425"/>
      <c r="E412" s="1289"/>
      <c r="F412" s="1289"/>
      <c r="G412" s="1289"/>
      <c r="H412" s="1289"/>
      <c r="I412" s="1289"/>
      <c r="J412" s="1289"/>
      <c r="K412" s="1289"/>
      <c r="L412" s="479"/>
      <c r="M412" s="813" t="s">
        <v>629</v>
      </c>
      <c r="N412" s="1542" t="s">
        <v>440</v>
      </c>
      <c r="O412" s="1287"/>
      <c r="P412" s="1287"/>
      <c r="Q412" s="1287"/>
      <c r="R412" s="1287"/>
      <c r="S412" s="1287"/>
      <c r="T412" s="1287"/>
      <c r="U412" s="1287"/>
      <c r="V412" s="1287"/>
      <c r="W412" s="1287"/>
      <c r="X412" s="1287"/>
      <c r="Y412" s="1287"/>
      <c r="Z412" s="1287"/>
      <c r="AA412" s="1287"/>
      <c r="AB412" s="1293"/>
      <c r="AC412" s="239"/>
      <c r="AD412" s="239" t="s">
        <v>1261</v>
      </c>
      <c r="AE412" s="239"/>
      <c r="AF412" s="800" t="s">
        <v>117</v>
      </c>
      <c r="AG412" s="801"/>
      <c r="AH412" s="802" t="str">
        <f t="shared" si="0"/>
        <v xml:space="preserve"> </v>
      </c>
      <c r="AI412" s="803"/>
      <c r="AJ412" s="803"/>
      <c r="AK412" s="803"/>
      <c r="AL412" s="803"/>
      <c r="AM412" s="803"/>
      <c r="AN412" s="804">
        <f t="shared" si="6"/>
        <v>0</v>
      </c>
      <c r="AO412" s="804">
        <f t="shared" si="7"/>
        <v>1</v>
      </c>
      <c r="AP412" s="804">
        <f t="shared" si="8"/>
        <v>0</v>
      </c>
      <c r="AQ412" s="956"/>
      <c r="AR412" s="1067"/>
      <c r="AS412" s="1068"/>
      <c r="AT412" s="1068"/>
      <c r="AU412" s="1069"/>
      <c r="AV412" s="83"/>
      <c r="AW412" s="83"/>
      <c r="AX412" s="83"/>
      <c r="AY412" s="83"/>
      <c r="AZ412" s="83"/>
      <c r="BA412" s="83"/>
      <c r="BB412" s="83"/>
      <c r="BC412" s="83"/>
      <c r="BD412" s="83"/>
    </row>
    <row r="413" spans="1:56" ht="18" customHeight="1">
      <c r="A413" s="83"/>
      <c r="B413" s="828"/>
      <c r="C413" s="1077"/>
      <c r="D413" s="1425"/>
      <c r="E413" s="1289"/>
      <c r="F413" s="1289"/>
      <c r="G413" s="1289"/>
      <c r="H413" s="1289"/>
      <c r="I413" s="1289"/>
      <c r="J413" s="1289"/>
      <c r="K413" s="1289"/>
      <c r="L413" s="479"/>
      <c r="M413" s="813" t="s">
        <v>288</v>
      </c>
      <c r="N413" s="1542" t="s">
        <v>441</v>
      </c>
      <c r="O413" s="1287"/>
      <c r="P413" s="1287"/>
      <c r="Q413" s="1287"/>
      <c r="R413" s="1287"/>
      <c r="S413" s="1287"/>
      <c r="T413" s="1287"/>
      <c r="U413" s="1287"/>
      <c r="V413" s="1287"/>
      <c r="W413" s="1287"/>
      <c r="X413" s="1287"/>
      <c r="Y413" s="1287"/>
      <c r="Z413" s="1287"/>
      <c r="AA413" s="1287"/>
      <c r="AB413" s="1293"/>
      <c r="AC413" s="239"/>
      <c r="AD413" s="239" t="s">
        <v>1261</v>
      </c>
      <c r="AE413" s="239"/>
      <c r="AF413" s="800" t="s">
        <v>117</v>
      </c>
      <c r="AG413" s="801"/>
      <c r="AH413" s="802" t="str">
        <f t="shared" si="0"/>
        <v xml:space="preserve"> </v>
      </c>
      <c r="AI413" s="803"/>
      <c r="AJ413" s="803"/>
      <c r="AK413" s="803"/>
      <c r="AL413" s="803"/>
      <c r="AM413" s="803"/>
      <c r="AN413" s="804">
        <f t="shared" si="6"/>
        <v>0</v>
      </c>
      <c r="AO413" s="804">
        <f t="shared" si="7"/>
        <v>1</v>
      </c>
      <c r="AP413" s="804">
        <f t="shared" si="8"/>
        <v>0</v>
      </c>
      <c r="AQ413" s="956"/>
      <c r="AR413" s="1067"/>
      <c r="AS413" s="1068"/>
      <c r="AT413" s="1068"/>
      <c r="AU413" s="1069"/>
      <c r="AV413" s="83"/>
      <c r="AW413" s="83"/>
      <c r="AX413" s="83"/>
      <c r="AY413" s="83"/>
      <c r="AZ413" s="83"/>
      <c r="BA413" s="83"/>
      <c r="BB413" s="83"/>
      <c r="BC413" s="83"/>
      <c r="BD413" s="83"/>
    </row>
    <row r="414" spans="1:56" ht="18" customHeight="1">
      <c r="A414" s="83"/>
      <c r="B414" s="828"/>
      <c r="C414" s="1077"/>
      <c r="D414" s="1425"/>
      <c r="E414" s="1289"/>
      <c r="F414" s="1289"/>
      <c r="G414" s="1289"/>
      <c r="H414" s="1289"/>
      <c r="I414" s="1289"/>
      <c r="J414" s="1289"/>
      <c r="K414" s="1289"/>
      <c r="L414" s="479"/>
      <c r="M414" s="813"/>
      <c r="N414" s="1542"/>
      <c r="O414" s="1287"/>
      <c r="P414" s="1287"/>
      <c r="Q414" s="1287"/>
      <c r="R414" s="1287"/>
      <c r="S414" s="1287"/>
      <c r="T414" s="1287"/>
      <c r="U414" s="1287"/>
      <c r="V414" s="1287"/>
      <c r="W414" s="1287"/>
      <c r="X414" s="1287"/>
      <c r="Y414" s="1287"/>
      <c r="Z414" s="1287"/>
      <c r="AA414" s="1287"/>
      <c r="AB414" s="1293"/>
      <c r="AC414" s="239"/>
      <c r="AD414" s="239"/>
      <c r="AE414" s="239"/>
      <c r="AF414" s="800" t="s">
        <v>117</v>
      </c>
      <c r="AG414" s="801"/>
      <c r="AH414" s="802" t="str">
        <f t="shared" si="0"/>
        <v xml:space="preserve"> </v>
      </c>
      <c r="AI414" s="803"/>
      <c r="AJ414" s="803"/>
      <c r="AK414" s="803"/>
      <c r="AL414" s="803"/>
      <c r="AM414" s="803"/>
      <c r="AN414" s="804">
        <f t="shared" si="6"/>
        <v>0</v>
      </c>
      <c r="AO414" s="804">
        <f t="shared" si="7"/>
        <v>0</v>
      </c>
      <c r="AP414" s="804">
        <f t="shared" si="8"/>
        <v>0</v>
      </c>
      <c r="AQ414" s="956"/>
      <c r="AR414" s="1067"/>
      <c r="AS414" s="1068"/>
      <c r="AT414" s="1068"/>
      <c r="AU414" s="1069"/>
      <c r="AV414" s="83"/>
      <c r="AW414" s="83"/>
      <c r="AX414" s="83"/>
      <c r="AY414" s="83"/>
      <c r="AZ414" s="83"/>
      <c r="BA414" s="83"/>
      <c r="BB414" s="83"/>
      <c r="BC414" s="83"/>
      <c r="BD414" s="83"/>
    </row>
    <row r="415" spans="1:56" ht="18" hidden="1" customHeight="1">
      <c r="A415" s="83"/>
      <c r="B415" s="828"/>
      <c r="C415" s="1078"/>
      <c r="D415" s="1436"/>
      <c r="E415" s="1393"/>
      <c r="F415" s="1393"/>
      <c r="G415" s="1393"/>
      <c r="H415" s="1393"/>
      <c r="I415" s="1393"/>
      <c r="J415" s="1393"/>
      <c r="K415" s="1393"/>
      <c r="L415" s="1079"/>
      <c r="M415" s="1058"/>
      <c r="N415" s="1543"/>
      <c r="O415" s="1383"/>
      <c r="P415" s="1383"/>
      <c r="Q415" s="1383"/>
      <c r="R415" s="1383"/>
      <c r="S415" s="1383"/>
      <c r="T415" s="1383"/>
      <c r="U415" s="1383"/>
      <c r="V415" s="1383"/>
      <c r="W415" s="1383"/>
      <c r="X415" s="1383"/>
      <c r="Y415" s="1383"/>
      <c r="Z415" s="1383"/>
      <c r="AA415" s="1383"/>
      <c r="AB415" s="1384"/>
      <c r="AC415" s="489"/>
      <c r="AD415" s="489"/>
      <c r="AE415" s="489"/>
      <c r="AF415" s="800" t="s">
        <v>117</v>
      </c>
      <c r="AG415" s="801"/>
      <c r="AH415" s="802" t="str">
        <f t="shared" si="0"/>
        <v xml:space="preserve"> </v>
      </c>
      <c r="AI415" s="803"/>
      <c r="AJ415" s="803"/>
      <c r="AK415" s="803"/>
      <c r="AL415" s="803"/>
      <c r="AM415" s="803"/>
      <c r="AN415" s="804">
        <f t="shared" si="6"/>
        <v>0</v>
      </c>
      <c r="AO415" s="804">
        <f t="shared" si="7"/>
        <v>0</v>
      </c>
      <c r="AP415" s="804">
        <f t="shared" si="8"/>
        <v>0</v>
      </c>
      <c r="AQ415" s="962"/>
      <c r="AR415" s="1070">
        <f>COUNTA(N409:AB415)</f>
        <v>5</v>
      </c>
      <c r="AS415" s="1071">
        <f>SUM(AP409:AP415)</f>
        <v>0</v>
      </c>
      <c r="AT415" s="865">
        <f>AS415/(AR415*4)*(100)</f>
        <v>0</v>
      </c>
      <c r="AU415" s="1035">
        <f>IF(AT415&gt;75,2,IF(AT415&gt;40,1,0))</f>
        <v>0</v>
      </c>
      <c r="AV415" s="83"/>
      <c r="AW415" s="83"/>
      <c r="AX415" s="83"/>
      <c r="AY415" s="83"/>
      <c r="AZ415" s="83"/>
      <c r="BA415" s="83"/>
      <c r="BB415" s="83"/>
      <c r="BC415" s="83"/>
      <c r="BD415" s="83"/>
    </row>
    <row r="416" spans="1:56" ht="18" customHeight="1">
      <c r="A416" s="83"/>
      <c r="B416" s="828"/>
      <c r="C416" s="1080" t="s">
        <v>52</v>
      </c>
      <c r="D416" s="1557" t="s">
        <v>979</v>
      </c>
      <c r="E416" s="1358"/>
      <c r="F416" s="1358"/>
      <c r="G416" s="1358"/>
      <c r="H416" s="1358"/>
      <c r="I416" s="1358"/>
      <c r="J416" s="1358"/>
      <c r="K416" s="1358"/>
      <c r="L416" s="1075"/>
      <c r="M416" s="851" t="s">
        <v>50</v>
      </c>
      <c r="N416" s="1544" t="s">
        <v>478</v>
      </c>
      <c r="O416" s="1395"/>
      <c r="P416" s="1395"/>
      <c r="Q416" s="1395"/>
      <c r="R416" s="1395"/>
      <c r="S416" s="1395"/>
      <c r="T416" s="1395"/>
      <c r="U416" s="1395"/>
      <c r="V416" s="1395"/>
      <c r="W416" s="1395"/>
      <c r="X416" s="1395"/>
      <c r="Y416" s="1395"/>
      <c r="Z416" s="1395"/>
      <c r="AA416" s="1395"/>
      <c r="AB416" s="1469"/>
      <c r="AC416" s="579"/>
      <c r="AD416" s="579"/>
      <c r="AE416" s="579" t="s">
        <v>1261</v>
      </c>
      <c r="AF416" s="800" t="s">
        <v>117</v>
      </c>
      <c r="AG416" s="801"/>
      <c r="AH416" s="802" t="str">
        <f t="shared" si="0"/>
        <v xml:space="preserve"> </v>
      </c>
      <c r="AI416" s="803"/>
      <c r="AJ416" s="803"/>
      <c r="AK416" s="803"/>
      <c r="AL416" s="803"/>
      <c r="AM416" s="803"/>
      <c r="AN416" s="804">
        <f t="shared" si="6"/>
        <v>0</v>
      </c>
      <c r="AO416" s="804">
        <f t="shared" si="7"/>
        <v>1</v>
      </c>
      <c r="AP416" s="804">
        <f t="shared" si="8"/>
        <v>0</v>
      </c>
      <c r="AQ416" s="966"/>
      <c r="AR416" s="1062"/>
      <c r="AS416" s="1063"/>
      <c r="AT416" s="1063"/>
      <c r="AU416" s="1064"/>
      <c r="AV416" s="83"/>
      <c r="AW416" s="83"/>
      <c r="AX416" s="83"/>
      <c r="AY416" s="83"/>
      <c r="AZ416" s="83"/>
      <c r="BA416" s="83"/>
      <c r="BB416" s="83"/>
      <c r="BC416" s="83"/>
      <c r="BD416" s="83"/>
    </row>
    <row r="417" spans="1:56" ht="18" customHeight="1">
      <c r="A417" s="83"/>
      <c r="B417" s="828"/>
      <c r="C417" s="1077"/>
      <c r="D417" s="1425"/>
      <c r="E417" s="1289"/>
      <c r="F417" s="1289"/>
      <c r="G417" s="1289"/>
      <c r="H417" s="1289"/>
      <c r="I417" s="1289"/>
      <c r="J417" s="1289"/>
      <c r="K417" s="1289"/>
      <c r="L417" s="479"/>
      <c r="M417" s="811" t="s">
        <v>52</v>
      </c>
      <c r="N417" s="1542" t="s">
        <v>479</v>
      </c>
      <c r="O417" s="1287"/>
      <c r="P417" s="1287"/>
      <c r="Q417" s="1287"/>
      <c r="R417" s="1287"/>
      <c r="S417" s="1287"/>
      <c r="T417" s="1287"/>
      <c r="U417" s="1287"/>
      <c r="V417" s="1287"/>
      <c r="W417" s="1287"/>
      <c r="X417" s="1287"/>
      <c r="Y417" s="1287"/>
      <c r="Z417" s="1287"/>
      <c r="AA417" s="1287"/>
      <c r="AB417" s="1293"/>
      <c r="AC417" s="239"/>
      <c r="AD417" s="239"/>
      <c r="AE417" s="239" t="s">
        <v>1261</v>
      </c>
      <c r="AF417" s="800" t="s">
        <v>117</v>
      </c>
      <c r="AG417" s="801"/>
      <c r="AH417" s="802" t="str">
        <f t="shared" si="0"/>
        <v xml:space="preserve"> </v>
      </c>
      <c r="AI417" s="803"/>
      <c r="AJ417" s="803"/>
      <c r="AK417" s="803"/>
      <c r="AL417" s="803"/>
      <c r="AM417" s="803"/>
      <c r="AN417" s="804">
        <f t="shared" si="6"/>
        <v>0</v>
      </c>
      <c r="AO417" s="804">
        <f t="shared" si="7"/>
        <v>1</v>
      </c>
      <c r="AP417" s="804">
        <f t="shared" si="8"/>
        <v>0</v>
      </c>
      <c r="AQ417" s="956"/>
      <c r="AR417" s="1067"/>
      <c r="AS417" s="1068"/>
      <c r="AT417" s="1068"/>
      <c r="AU417" s="1069"/>
      <c r="AV417" s="83"/>
      <c r="AW417" s="83"/>
      <c r="AX417" s="83"/>
      <c r="AY417" s="83"/>
      <c r="AZ417" s="83"/>
      <c r="BA417" s="83"/>
      <c r="BB417" s="83"/>
      <c r="BC417" s="83"/>
      <c r="BD417" s="83"/>
    </row>
    <row r="418" spans="1:56" ht="18" customHeight="1">
      <c r="A418" s="83"/>
      <c r="B418" s="828"/>
      <c r="C418" s="1077"/>
      <c r="D418" s="1425"/>
      <c r="E418" s="1289"/>
      <c r="F418" s="1289"/>
      <c r="G418" s="1289"/>
      <c r="H418" s="1289"/>
      <c r="I418" s="1289"/>
      <c r="J418" s="1289"/>
      <c r="K418" s="1289"/>
      <c r="L418" s="479"/>
      <c r="M418" s="811" t="s">
        <v>514</v>
      </c>
      <c r="N418" s="1542" t="s">
        <v>1525</v>
      </c>
      <c r="O418" s="1287"/>
      <c r="P418" s="1287"/>
      <c r="Q418" s="1287"/>
      <c r="R418" s="1287"/>
      <c r="S418" s="1287"/>
      <c r="T418" s="1287"/>
      <c r="U418" s="1287"/>
      <c r="V418" s="1287"/>
      <c r="W418" s="1287"/>
      <c r="X418" s="1287"/>
      <c r="Y418" s="1287"/>
      <c r="Z418" s="1287"/>
      <c r="AA418" s="1287"/>
      <c r="AB418" s="1293"/>
      <c r="AC418" s="239"/>
      <c r="AD418" s="239"/>
      <c r="AE418" s="239" t="s">
        <v>1261</v>
      </c>
      <c r="AF418" s="800" t="s">
        <v>117</v>
      </c>
      <c r="AG418" s="801"/>
      <c r="AH418" s="802" t="str">
        <f t="shared" si="0"/>
        <v xml:space="preserve"> </v>
      </c>
      <c r="AI418" s="803"/>
      <c r="AJ418" s="803"/>
      <c r="AK418" s="803"/>
      <c r="AL418" s="803"/>
      <c r="AM418" s="803"/>
      <c r="AN418" s="804">
        <f t="shared" si="6"/>
        <v>0</v>
      </c>
      <c r="AO418" s="804">
        <f t="shared" si="7"/>
        <v>1</v>
      </c>
      <c r="AP418" s="804">
        <f t="shared" si="8"/>
        <v>0</v>
      </c>
      <c r="AQ418" s="956"/>
      <c r="AR418" s="1067"/>
      <c r="AS418" s="1068"/>
      <c r="AT418" s="1068"/>
      <c r="AU418" s="1069"/>
      <c r="AV418" s="83"/>
      <c r="AW418" s="83"/>
      <c r="AX418" s="83"/>
      <c r="AY418" s="83"/>
      <c r="AZ418" s="83"/>
      <c r="BA418" s="83"/>
      <c r="BB418" s="83"/>
      <c r="BC418" s="83"/>
      <c r="BD418" s="83"/>
    </row>
    <row r="419" spans="1:56" ht="18" customHeight="1">
      <c r="A419" s="83"/>
      <c r="B419" s="828"/>
      <c r="C419" s="1077"/>
      <c r="D419" s="1425"/>
      <c r="E419" s="1289"/>
      <c r="F419" s="1289"/>
      <c r="G419" s="1289"/>
      <c r="H419" s="1289"/>
      <c r="I419" s="1289"/>
      <c r="J419" s="1289"/>
      <c r="K419" s="1289"/>
      <c r="L419" s="479"/>
      <c r="M419" s="811"/>
      <c r="N419" s="1542"/>
      <c r="O419" s="1287"/>
      <c r="P419" s="1287"/>
      <c r="Q419" s="1287"/>
      <c r="R419" s="1287"/>
      <c r="S419" s="1287"/>
      <c r="T419" s="1287"/>
      <c r="U419" s="1287"/>
      <c r="V419" s="1287"/>
      <c r="W419" s="1287"/>
      <c r="X419" s="1287"/>
      <c r="Y419" s="1287"/>
      <c r="Z419" s="1287"/>
      <c r="AA419" s="1287"/>
      <c r="AB419" s="1293"/>
      <c r="AC419" s="239"/>
      <c r="AD419" s="239"/>
      <c r="AE419" s="239"/>
      <c r="AF419" s="800" t="s">
        <v>117</v>
      </c>
      <c r="AG419" s="801"/>
      <c r="AH419" s="802" t="str">
        <f t="shared" si="0"/>
        <v xml:space="preserve"> </v>
      </c>
      <c r="AI419" s="803"/>
      <c r="AJ419" s="803"/>
      <c r="AK419" s="803"/>
      <c r="AL419" s="803"/>
      <c r="AM419" s="803"/>
      <c r="AN419" s="804">
        <f t="shared" si="6"/>
        <v>0</v>
      </c>
      <c r="AO419" s="804">
        <f t="shared" si="7"/>
        <v>0</v>
      </c>
      <c r="AP419" s="804">
        <f t="shared" si="8"/>
        <v>0</v>
      </c>
      <c r="AQ419" s="956"/>
      <c r="AR419" s="1067"/>
      <c r="AS419" s="1068"/>
      <c r="AT419" s="1068"/>
      <c r="AU419" s="1069"/>
      <c r="AV419" s="83"/>
      <c r="AW419" s="83"/>
      <c r="AX419" s="83"/>
      <c r="AY419" s="83"/>
      <c r="AZ419" s="83"/>
      <c r="BA419" s="83"/>
      <c r="BB419" s="83"/>
      <c r="BC419" s="83"/>
      <c r="BD419" s="83"/>
    </row>
    <row r="420" spans="1:56" ht="18" customHeight="1">
      <c r="A420" s="83"/>
      <c r="B420" s="828"/>
      <c r="C420" s="1077"/>
      <c r="D420" s="1425"/>
      <c r="E420" s="1289"/>
      <c r="F420" s="1289"/>
      <c r="G420" s="1289"/>
      <c r="H420" s="1289"/>
      <c r="I420" s="1289"/>
      <c r="J420" s="1289"/>
      <c r="K420" s="1289"/>
      <c r="L420" s="479"/>
      <c r="M420" s="811"/>
      <c r="N420" s="1542"/>
      <c r="O420" s="1287"/>
      <c r="P420" s="1287"/>
      <c r="Q420" s="1287"/>
      <c r="R420" s="1287"/>
      <c r="S420" s="1287"/>
      <c r="T420" s="1287"/>
      <c r="U420" s="1287"/>
      <c r="V420" s="1287"/>
      <c r="W420" s="1287"/>
      <c r="X420" s="1287"/>
      <c r="Y420" s="1287"/>
      <c r="Z420" s="1287"/>
      <c r="AA420" s="1287"/>
      <c r="AB420" s="1293"/>
      <c r="AC420" s="239"/>
      <c r="AD420" s="239"/>
      <c r="AE420" s="239"/>
      <c r="AF420" s="800" t="s">
        <v>117</v>
      </c>
      <c r="AG420" s="801"/>
      <c r="AH420" s="802" t="str">
        <f t="shared" si="0"/>
        <v xml:space="preserve"> </v>
      </c>
      <c r="AI420" s="803"/>
      <c r="AJ420" s="803"/>
      <c r="AK420" s="803"/>
      <c r="AL420" s="803"/>
      <c r="AM420" s="803"/>
      <c r="AN420" s="804">
        <f t="shared" si="6"/>
        <v>0</v>
      </c>
      <c r="AO420" s="804">
        <f t="shared" si="7"/>
        <v>0</v>
      </c>
      <c r="AP420" s="804">
        <f t="shared" si="8"/>
        <v>0</v>
      </c>
      <c r="AQ420" s="956"/>
      <c r="AR420" s="1067"/>
      <c r="AS420" s="1068"/>
      <c r="AT420" s="1068"/>
      <c r="AU420" s="1069"/>
      <c r="AV420" s="83"/>
      <c r="AW420" s="83"/>
      <c r="AX420" s="83"/>
      <c r="AY420" s="83"/>
      <c r="AZ420" s="83"/>
      <c r="BA420" s="83"/>
      <c r="BB420" s="83"/>
      <c r="BC420" s="83"/>
      <c r="BD420" s="83"/>
    </row>
    <row r="421" spans="1:56" ht="18" hidden="1" customHeight="1">
      <c r="A421" s="83"/>
      <c r="B421" s="828"/>
      <c r="C421" s="1078"/>
      <c r="D421" s="1436"/>
      <c r="E421" s="1393"/>
      <c r="F421" s="1393"/>
      <c r="G421" s="1393"/>
      <c r="H421" s="1393"/>
      <c r="I421" s="1393"/>
      <c r="J421" s="1393"/>
      <c r="K421" s="1393"/>
      <c r="L421" s="1079"/>
      <c r="M421" s="842"/>
      <c r="N421" s="1543"/>
      <c r="O421" s="1383"/>
      <c r="P421" s="1383"/>
      <c r="Q421" s="1383"/>
      <c r="R421" s="1383"/>
      <c r="S421" s="1383"/>
      <c r="T421" s="1383"/>
      <c r="U421" s="1383"/>
      <c r="V421" s="1383"/>
      <c r="W421" s="1383"/>
      <c r="X421" s="1383"/>
      <c r="Y421" s="1383"/>
      <c r="Z421" s="1383"/>
      <c r="AA421" s="1383"/>
      <c r="AB421" s="1384"/>
      <c r="AC421" s="489"/>
      <c r="AD421" s="489"/>
      <c r="AE421" s="489"/>
      <c r="AF421" s="800" t="s">
        <v>117</v>
      </c>
      <c r="AG421" s="801"/>
      <c r="AH421" s="802" t="str">
        <f t="shared" si="0"/>
        <v xml:space="preserve"> </v>
      </c>
      <c r="AI421" s="803"/>
      <c r="AJ421" s="803"/>
      <c r="AK421" s="803"/>
      <c r="AL421" s="803"/>
      <c r="AM421" s="803"/>
      <c r="AN421" s="804">
        <f t="shared" si="6"/>
        <v>0</v>
      </c>
      <c r="AO421" s="804">
        <f t="shared" si="7"/>
        <v>0</v>
      </c>
      <c r="AP421" s="804">
        <f t="shared" si="8"/>
        <v>0</v>
      </c>
      <c r="AQ421" s="962"/>
      <c r="AR421" s="1070">
        <f>COUNTA(N416:AB421)</f>
        <v>3</v>
      </c>
      <c r="AS421" s="1071">
        <f>SUM(AP416:AP421)</f>
        <v>0</v>
      </c>
      <c r="AT421" s="865">
        <f>AS421/(AR421*4)*(100)</f>
        <v>0</v>
      </c>
      <c r="AU421" s="1035">
        <f>IF(AT421&gt;75,2,IF(AT421&gt;40,1,0))</f>
        <v>0</v>
      </c>
      <c r="AV421" s="83"/>
      <c r="AW421" s="83"/>
      <c r="AX421" s="83"/>
      <c r="AY421" s="83"/>
      <c r="AZ421" s="83"/>
      <c r="BA421" s="83"/>
      <c r="BB421" s="83"/>
      <c r="BC421" s="83"/>
      <c r="BD421" s="83"/>
    </row>
    <row r="422" spans="1:56" ht="25.5" customHeight="1">
      <c r="A422" s="83"/>
      <c r="B422" s="1042"/>
      <c r="C422" s="447" t="s">
        <v>514</v>
      </c>
      <c r="D422" s="1560" t="s">
        <v>987</v>
      </c>
      <c r="E422" s="1289"/>
      <c r="F422" s="1289"/>
      <c r="G422" s="1289"/>
      <c r="H422" s="1289"/>
      <c r="I422" s="1289"/>
      <c r="J422" s="1289"/>
      <c r="K422" s="1289"/>
      <c r="L422" s="479"/>
      <c r="M422" s="798" t="s">
        <v>50</v>
      </c>
      <c r="N422" s="1567" t="s">
        <v>442</v>
      </c>
      <c r="O422" s="1312"/>
      <c r="P422" s="1312"/>
      <c r="Q422" s="1312"/>
      <c r="R422" s="1312"/>
      <c r="S422" s="1312"/>
      <c r="T422" s="1312"/>
      <c r="U422" s="1312"/>
      <c r="V422" s="1312"/>
      <c r="W422" s="1312"/>
      <c r="X422" s="1312"/>
      <c r="Y422" s="1312"/>
      <c r="Z422" s="1312"/>
      <c r="AA422" s="1312"/>
      <c r="AB422" s="1313"/>
      <c r="AC422" s="388"/>
      <c r="AD422" s="388" t="s">
        <v>1261</v>
      </c>
      <c r="AE422" s="388"/>
      <c r="AF422" s="800" t="s">
        <v>117</v>
      </c>
      <c r="AG422" s="801"/>
      <c r="AH422" s="802" t="str">
        <f t="shared" si="0"/>
        <v xml:space="preserve"> </v>
      </c>
      <c r="AI422" s="803"/>
      <c r="AJ422" s="803"/>
      <c r="AK422" s="803"/>
      <c r="AL422" s="803"/>
      <c r="AM422" s="803"/>
      <c r="AN422" s="804">
        <f t="shared" si="6"/>
        <v>0</v>
      </c>
      <c r="AO422" s="804">
        <f t="shared" si="7"/>
        <v>1</v>
      </c>
      <c r="AP422" s="804">
        <f t="shared" si="8"/>
        <v>0</v>
      </c>
      <c r="AQ422" s="1081"/>
      <c r="AR422" s="1062"/>
      <c r="AS422" s="1063"/>
      <c r="AT422" s="1063"/>
      <c r="AU422" s="1064"/>
      <c r="AV422" s="83"/>
      <c r="AW422" s="83"/>
      <c r="AX422" s="83"/>
      <c r="AY422" s="83"/>
      <c r="AZ422" s="83"/>
      <c r="BA422" s="83"/>
      <c r="BB422" s="83"/>
      <c r="BC422" s="83"/>
      <c r="BD422" s="83"/>
    </row>
    <row r="423" spans="1:56" ht="18" customHeight="1">
      <c r="A423" s="83"/>
      <c r="B423" s="1042"/>
      <c r="C423" s="282"/>
      <c r="D423" s="1425"/>
      <c r="E423" s="1289"/>
      <c r="F423" s="1289"/>
      <c r="G423" s="1289"/>
      <c r="H423" s="1289"/>
      <c r="I423" s="1289"/>
      <c r="J423" s="1289"/>
      <c r="K423" s="1289"/>
      <c r="L423" s="479"/>
      <c r="M423" s="811" t="s">
        <v>52</v>
      </c>
      <c r="N423" s="1542" t="s">
        <v>480</v>
      </c>
      <c r="O423" s="1287"/>
      <c r="P423" s="1287"/>
      <c r="Q423" s="1287"/>
      <c r="R423" s="1287"/>
      <c r="S423" s="1287"/>
      <c r="T423" s="1287"/>
      <c r="U423" s="1287"/>
      <c r="V423" s="1287"/>
      <c r="W423" s="1287"/>
      <c r="X423" s="1287"/>
      <c r="Y423" s="1287"/>
      <c r="Z423" s="1287"/>
      <c r="AA423" s="1287"/>
      <c r="AB423" s="1293"/>
      <c r="AC423" s="239"/>
      <c r="AD423" s="239"/>
      <c r="AE423" s="239" t="s">
        <v>1261</v>
      </c>
      <c r="AF423" s="800" t="s">
        <v>117</v>
      </c>
      <c r="AG423" s="801"/>
      <c r="AH423" s="802" t="str">
        <f t="shared" si="0"/>
        <v xml:space="preserve"> </v>
      </c>
      <c r="AI423" s="803"/>
      <c r="AJ423" s="803"/>
      <c r="AK423" s="803"/>
      <c r="AL423" s="803"/>
      <c r="AM423" s="803"/>
      <c r="AN423" s="804">
        <f t="shared" si="6"/>
        <v>0</v>
      </c>
      <c r="AO423" s="804">
        <f t="shared" si="7"/>
        <v>1</v>
      </c>
      <c r="AP423" s="804">
        <f t="shared" si="8"/>
        <v>0</v>
      </c>
      <c r="AQ423" s="762"/>
      <c r="AR423" s="1067"/>
      <c r="AS423" s="1068"/>
      <c r="AT423" s="1068"/>
      <c r="AU423" s="1069"/>
      <c r="AV423" s="83"/>
      <c r="AW423" s="83"/>
      <c r="AX423" s="83"/>
      <c r="AY423" s="83"/>
      <c r="AZ423" s="83"/>
      <c r="BA423" s="83"/>
      <c r="BB423" s="83"/>
      <c r="BC423" s="83"/>
      <c r="BD423" s="83"/>
    </row>
    <row r="424" spans="1:56" ht="18" customHeight="1">
      <c r="A424" s="83"/>
      <c r="B424" s="1042"/>
      <c r="C424" s="282"/>
      <c r="D424" s="1425"/>
      <c r="E424" s="1289"/>
      <c r="F424" s="1289"/>
      <c r="G424" s="1289"/>
      <c r="H424" s="1289"/>
      <c r="I424" s="1289"/>
      <c r="J424" s="1289"/>
      <c r="K424" s="1289"/>
      <c r="L424" s="479"/>
      <c r="M424" s="811" t="s">
        <v>514</v>
      </c>
      <c r="N424" s="1542" t="s">
        <v>481</v>
      </c>
      <c r="O424" s="1287"/>
      <c r="P424" s="1287"/>
      <c r="Q424" s="1287"/>
      <c r="R424" s="1287"/>
      <c r="S424" s="1287"/>
      <c r="T424" s="1287"/>
      <c r="U424" s="1287"/>
      <c r="V424" s="1287"/>
      <c r="W424" s="1287"/>
      <c r="X424" s="1287"/>
      <c r="Y424" s="1287"/>
      <c r="Z424" s="1287"/>
      <c r="AA424" s="1287"/>
      <c r="AB424" s="1293"/>
      <c r="AC424" s="239"/>
      <c r="AD424" s="239"/>
      <c r="AE424" s="239" t="s">
        <v>1261</v>
      </c>
      <c r="AF424" s="800" t="s">
        <v>117</v>
      </c>
      <c r="AG424" s="801"/>
      <c r="AH424" s="802" t="str">
        <f t="shared" si="0"/>
        <v xml:space="preserve"> </v>
      </c>
      <c r="AI424" s="803"/>
      <c r="AJ424" s="803"/>
      <c r="AK424" s="803">
        <v>3</v>
      </c>
      <c r="AL424" s="803"/>
      <c r="AM424" s="803"/>
      <c r="AN424" s="804">
        <f t="shared" si="6"/>
        <v>0</v>
      </c>
      <c r="AO424" s="804">
        <f t="shared" si="7"/>
        <v>1</v>
      </c>
      <c r="AP424" s="804">
        <f t="shared" si="8"/>
        <v>0</v>
      </c>
      <c r="AQ424" s="762"/>
      <c r="AR424" s="1067"/>
      <c r="AS424" s="1068"/>
      <c r="AT424" s="1068"/>
      <c r="AU424" s="1069"/>
      <c r="AV424" s="83"/>
      <c r="AW424" s="83"/>
      <c r="AX424" s="83"/>
      <c r="AY424" s="83"/>
      <c r="AZ424" s="83"/>
      <c r="BA424" s="83"/>
      <c r="BB424" s="83"/>
      <c r="BC424" s="83"/>
      <c r="BD424" s="83"/>
    </row>
    <row r="425" spans="1:56" ht="18" customHeight="1">
      <c r="A425" s="83"/>
      <c r="B425" s="1042"/>
      <c r="C425" s="282"/>
      <c r="D425" s="1425"/>
      <c r="E425" s="1289"/>
      <c r="F425" s="1289"/>
      <c r="G425" s="1289"/>
      <c r="H425" s="1289"/>
      <c r="I425" s="1289"/>
      <c r="J425" s="1289"/>
      <c r="K425" s="1289"/>
      <c r="L425" s="479"/>
      <c r="M425" s="811"/>
      <c r="N425" s="1542"/>
      <c r="O425" s="1287"/>
      <c r="P425" s="1287"/>
      <c r="Q425" s="1287"/>
      <c r="R425" s="1287"/>
      <c r="S425" s="1287"/>
      <c r="T425" s="1287"/>
      <c r="U425" s="1287"/>
      <c r="V425" s="1287"/>
      <c r="W425" s="1287"/>
      <c r="X425" s="1287"/>
      <c r="Y425" s="1287"/>
      <c r="Z425" s="1287"/>
      <c r="AA425" s="1287"/>
      <c r="AB425" s="1293"/>
      <c r="AC425" s="239"/>
      <c r="AD425" s="239"/>
      <c r="AE425" s="239"/>
      <c r="AF425" s="800" t="s">
        <v>117</v>
      </c>
      <c r="AG425" s="801"/>
      <c r="AH425" s="802" t="str">
        <f t="shared" si="0"/>
        <v xml:space="preserve"> </v>
      </c>
      <c r="AI425" s="803"/>
      <c r="AJ425" s="803"/>
      <c r="AK425" s="803">
        <v>2.25</v>
      </c>
      <c r="AL425" s="803"/>
      <c r="AM425" s="803"/>
      <c r="AN425" s="804">
        <f t="shared" si="6"/>
        <v>0</v>
      </c>
      <c r="AO425" s="804">
        <f t="shared" si="7"/>
        <v>0</v>
      </c>
      <c r="AP425" s="804">
        <f t="shared" si="8"/>
        <v>0</v>
      </c>
      <c r="AQ425" s="762"/>
      <c r="AR425" s="1067"/>
      <c r="AS425" s="1068"/>
      <c r="AT425" s="1068"/>
      <c r="AU425" s="1069"/>
      <c r="AV425" s="83"/>
      <c r="AW425" s="83"/>
      <c r="AX425" s="83"/>
      <c r="AY425" s="83"/>
      <c r="AZ425" s="83"/>
      <c r="BA425" s="83"/>
      <c r="BB425" s="83"/>
      <c r="BC425" s="83"/>
      <c r="BD425" s="83"/>
    </row>
    <row r="426" spans="1:56" ht="18" customHeight="1">
      <c r="A426" s="83"/>
      <c r="B426" s="1042"/>
      <c r="C426" s="282"/>
      <c r="D426" s="1425"/>
      <c r="E426" s="1289"/>
      <c r="F426" s="1289"/>
      <c r="G426" s="1289"/>
      <c r="H426" s="1289"/>
      <c r="I426" s="1289"/>
      <c r="J426" s="1289"/>
      <c r="K426" s="1289"/>
      <c r="L426" s="479"/>
      <c r="M426" s="811"/>
      <c r="N426" s="1542"/>
      <c r="O426" s="1287"/>
      <c r="P426" s="1287"/>
      <c r="Q426" s="1287"/>
      <c r="R426" s="1287"/>
      <c r="S426" s="1287"/>
      <c r="T426" s="1287"/>
      <c r="U426" s="1287"/>
      <c r="V426" s="1287"/>
      <c r="W426" s="1287"/>
      <c r="X426" s="1287"/>
      <c r="Y426" s="1287"/>
      <c r="Z426" s="1287"/>
      <c r="AA426" s="1287"/>
      <c r="AB426" s="1293"/>
      <c r="AC426" s="239"/>
      <c r="AD426" s="239"/>
      <c r="AE426" s="239"/>
      <c r="AF426" s="800" t="s">
        <v>117</v>
      </c>
      <c r="AG426" s="801"/>
      <c r="AH426" s="802" t="str">
        <f t="shared" si="0"/>
        <v xml:space="preserve"> </v>
      </c>
      <c r="AI426" s="803"/>
      <c r="AJ426" s="803"/>
      <c r="AK426" s="803">
        <v>2.5</v>
      </c>
      <c r="AL426" s="803"/>
      <c r="AM426" s="803"/>
      <c r="AN426" s="804">
        <f t="shared" si="6"/>
        <v>0</v>
      </c>
      <c r="AO426" s="804">
        <f t="shared" si="7"/>
        <v>0</v>
      </c>
      <c r="AP426" s="804">
        <f t="shared" si="8"/>
        <v>0</v>
      </c>
      <c r="AQ426" s="762"/>
      <c r="AR426" s="1067"/>
      <c r="AS426" s="1068"/>
      <c r="AT426" s="1068"/>
      <c r="AU426" s="1069"/>
      <c r="AV426" s="83"/>
      <c r="AW426" s="83"/>
      <c r="AX426" s="83"/>
      <c r="AY426" s="83"/>
      <c r="AZ426" s="83"/>
      <c r="BA426" s="83"/>
      <c r="BB426" s="83"/>
      <c r="BC426" s="83"/>
      <c r="BD426" s="83"/>
    </row>
    <row r="427" spans="1:56" ht="18" hidden="1" customHeight="1">
      <c r="A427" s="83"/>
      <c r="B427" s="1042"/>
      <c r="C427" s="282"/>
      <c r="D427" s="1425"/>
      <c r="E427" s="1289"/>
      <c r="F427" s="1289"/>
      <c r="G427" s="1289"/>
      <c r="H427" s="1289"/>
      <c r="I427" s="1289"/>
      <c r="J427" s="1289"/>
      <c r="K427" s="1289"/>
      <c r="L427" s="479"/>
      <c r="M427" s="921"/>
      <c r="N427" s="1548"/>
      <c r="O427" s="1309"/>
      <c r="P427" s="1309"/>
      <c r="Q427" s="1309"/>
      <c r="R427" s="1309"/>
      <c r="S427" s="1309"/>
      <c r="T427" s="1309"/>
      <c r="U427" s="1309"/>
      <c r="V427" s="1309"/>
      <c r="W427" s="1309"/>
      <c r="X427" s="1309"/>
      <c r="Y427" s="1309"/>
      <c r="Z427" s="1309"/>
      <c r="AA427" s="1309"/>
      <c r="AB427" s="1310"/>
      <c r="AC427" s="520"/>
      <c r="AD427" s="520"/>
      <c r="AE427" s="520"/>
      <c r="AF427" s="800" t="s">
        <v>117</v>
      </c>
      <c r="AG427" s="801"/>
      <c r="AH427" s="802" t="str">
        <f t="shared" si="0"/>
        <v xml:space="preserve"> </v>
      </c>
      <c r="AI427" s="803"/>
      <c r="AJ427" s="803"/>
      <c r="AK427" s="803">
        <v>0.75</v>
      </c>
      <c r="AL427" s="803"/>
      <c r="AM427" s="803"/>
      <c r="AN427" s="804">
        <f t="shared" si="6"/>
        <v>0</v>
      </c>
      <c r="AO427" s="804">
        <f t="shared" si="7"/>
        <v>0</v>
      </c>
      <c r="AP427" s="804">
        <f t="shared" si="8"/>
        <v>0</v>
      </c>
      <c r="AQ427" s="1082"/>
      <c r="AR427" s="1070">
        <f>COUNTA(N422:AB427)</f>
        <v>3</v>
      </c>
      <c r="AS427" s="1071">
        <f>SUM(AP422:AP427)</f>
        <v>0</v>
      </c>
      <c r="AT427" s="865">
        <f>AS427/(AR427*4)*(100)</f>
        <v>0</v>
      </c>
      <c r="AU427" s="1035">
        <f>IF(AT427&gt;75,2,IF(AT427&gt;40,1,0))</f>
        <v>0</v>
      </c>
      <c r="AV427" s="83"/>
      <c r="AW427" s="83"/>
      <c r="AX427" s="83"/>
      <c r="AY427" s="83"/>
      <c r="AZ427" s="83"/>
      <c r="BA427" s="83"/>
      <c r="BB427" s="83"/>
      <c r="BC427" s="83"/>
      <c r="BD427" s="83"/>
    </row>
    <row r="428" spans="1:56" ht="21.75" customHeight="1">
      <c r="A428" s="83"/>
      <c r="B428" s="1083" t="s">
        <v>992</v>
      </c>
      <c r="C428" s="1570" t="s">
        <v>993</v>
      </c>
      <c r="D428" s="1347"/>
      <c r="E428" s="1347"/>
      <c r="F428" s="1347"/>
      <c r="G428" s="1347"/>
      <c r="H428" s="1347"/>
      <c r="I428" s="1347"/>
      <c r="J428" s="1347"/>
      <c r="K428" s="1347"/>
      <c r="L428" s="1347"/>
      <c r="M428" s="1347"/>
      <c r="N428" s="1347"/>
      <c r="O428" s="1347"/>
      <c r="P428" s="1347"/>
      <c r="Q428" s="1347"/>
      <c r="R428" s="1347"/>
      <c r="S428" s="1347"/>
      <c r="T428" s="1347"/>
      <c r="U428" s="1347"/>
      <c r="V428" s="1347"/>
      <c r="W428" s="1347"/>
      <c r="X428" s="1347"/>
      <c r="Y428" s="1347"/>
      <c r="Z428" s="1347"/>
      <c r="AA428" s="1347"/>
      <c r="AB428" s="1547"/>
      <c r="AC428" s="1084"/>
      <c r="AD428" s="1084"/>
      <c r="AE428" s="1084"/>
      <c r="AF428" s="800" t="s">
        <v>117</v>
      </c>
      <c r="AG428" s="801"/>
      <c r="AH428" s="802" t="str">
        <f t="shared" si="0"/>
        <v xml:space="preserve"> </v>
      </c>
      <c r="AI428" s="803"/>
      <c r="AJ428" s="803"/>
      <c r="AK428" s="803"/>
      <c r="AL428" s="803"/>
      <c r="AM428" s="803"/>
      <c r="AN428" s="804">
        <f t="shared" si="6"/>
        <v>0</v>
      </c>
      <c r="AO428" s="804">
        <f t="shared" si="7"/>
        <v>0</v>
      </c>
      <c r="AP428" s="804">
        <f t="shared" si="8"/>
        <v>0</v>
      </c>
      <c r="AQ428" s="136"/>
      <c r="AR428" s="1073"/>
      <c r="AS428" s="1074"/>
      <c r="AT428" s="1074"/>
      <c r="AU428" s="1074"/>
      <c r="AV428" s="83"/>
      <c r="AW428" s="83"/>
      <c r="AX428" s="83"/>
      <c r="AY428" s="83"/>
      <c r="AZ428" s="83"/>
      <c r="BA428" s="83"/>
      <c r="BB428" s="83"/>
      <c r="BC428" s="83"/>
      <c r="BD428" s="83"/>
    </row>
    <row r="429" spans="1:56" ht="18" customHeight="1">
      <c r="A429" s="83"/>
      <c r="B429" s="828"/>
      <c r="C429" s="889" t="s">
        <v>50</v>
      </c>
      <c r="D429" s="1557" t="s">
        <v>995</v>
      </c>
      <c r="E429" s="1358"/>
      <c r="F429" s="1358"/>
      <c r="G429" s="1358"/>
      <c r="H429" s="1358"/>
      <c r="I429" s="1358"/>
      <c r="J429" s="1358"/>
      <c r="K429" s="1358"/>
      <c r="L429" s="1075"/>
      <c r="M429" s="946" t="s">
        <v>50</v>
      </c>
      <c r="N429" s="1544" t="s">
        <v>482</v>
      </c>
      <c r="O429" s="1395"/>
      <c r="P429" s="1395"/>
      <c r="Q429" s="1395"/>
      <c r="R429" s="1395"/>
      <c r="S429" s="1395"/>
      <c r="T429" s="1395"/>
      <c r="U429" s="1395"/>
      <c r="V429" s="1395"/>
      <c r="W429" s="1395"/>
      <c r="X429" s="1395"/>
      <c r="Y429" s="1395"/>
      <c r="Z429" s="1395"/>
      <c r="AA429" s="1395"/>
      <c r="AB429" s="1469"/>
      <c r="AC429" s="579"/>
      <c r="AD429" s="579"/>
      <c r="AE429" s="579" t="s">
        <v>1261</v>
      </c>
      <c r="AF429" s="800" t="s">
        <v>117</v>
      </c>
      <c r="AG429" s="801"/>
      <c r="AH429" s="802" t="str">
        <f t="shared" si="0"/>
        <v xml:space="preserve"> </v>
      </c>
      <c r="AI429" s="803"/>
      <c r="AJ429" s="803"/>
      <c r="AK429" s="803"/>
      <c r="AL429" s="803"/>
      <c r="AM429" s="803"/>
      <c r="AN429" s="804">
        <f t="shared" si="6"/>
        <v>0</v>
      </c>
      <c r="AO429" s="804">
        <f t="shared" si="7"/>
        <v>1</v>
      </c>
      <c r="AP429" s="804">
        <f t="shared" si="8"/>
        <v>0</v>
      </c>
      <c r="AQ429" s="1081"/>
      <c r="AR429" s="1062"/>
      <c r="AS429" s="1063"/>
      <c r="AT429" s="1063"/>
      <c r="AU429" s="1064"/>
      <c r="AV429" s="83"/>
      <c r="AW429" s="83"/>
      <c r="AX429" s="83"/>
      <c r="AY429" s="83"/>
      <c r="AZ429" s="83"/>
      <c r="BA429" s="83"/>
      <c r="BB429" s="83"/>
      <c r="BC429" s="83"/>
      <c r="BD429" s="83"/>
    </row>
    <row r="430" spans="1:56" ht="18" customHeight="1">
      <c r="A430" s="83"/>
      <c r="B430" s="828"/>
      <c r="C430" s="892"/>
      <c r="D430" s="1425"/>
      <c r="E430" s="1289"/>
      <c r="F430" s="1289"/>
      <c r="G430" s="1289"/>
      <c r="H430" s="1289"/>
      <c r="I430" s="1289"/>
      <c r="J430" s="1289"/>
      <c r="K430" s="1289"/>
      <c r="L430" s="479"/>
      <c r="M430" s="811" t="s">
        <v>52</v>
      </c>
      <c r="N430" s="1542" t="s">
        <v>483</v>
      </c>
      <c r="O430" s="1287"/>
      <c r="P430" s="1287"/>
      <c r="Q430" s="1287"/>
      <c r="R430" s="1287"/>
      <c r="S430" s="1287"/>
      <c r="T430" s="1287"/>
      <c r="U430" s="1287"/>
      <c r="V430" s="1287"/>
      <c r="W430" s="1287"/>
      <c r="X430" s="1287"/>
      <c r="Y430" s="1287"/>
      <c r="Z430" s="1287"/>
      <c r="AA430" s="1287"/>
      <c r="AB430" s="1293"/>
      <c r="AC430" s="239"/>
      <c r="AD430" s="239"/>
      <c r="AE430" s="239" t="s">
        <v>1261</v>
      </c>
      <c r="AF430" s="800" t="s">
        <v>117</v>
      </c>
      <c r="AG430" s="801"/>
      <c r="AH430" s="802" t="str">
        <f t="shared" si="0"/>
        <v xml:space="preserve"> </v>
      </c>
      <c r="AI430" s="803"/>
      <c r="AJ430" s="803"/>
      <c r="AK430" s="803"/>
      <c r="AL430" s="803"/>
      <c r="AM430" s="803"/>
      <c r="AN430" s="804">
        <f t="shared" si="6"/>
        <v>0</v>
      </c>
      <c r="AO430" s="804">
        <f t="shared" si="7"/>
        <v>1</v>
      </c>
      <c r="AP430" s="804">
        <f t="shared" si="8"/>
        <v>0</v>
      </c>
      <c r="AQ430" s="762"/>
      <c r="AR430" s="1067"/>
      <c r="AS430" s="1068"/>
      <c r="AT430" s="1068"/>
      <c r="AU430" s="1069"/>
      <c r="AV430" s="83"/>
      <c r="AW430" s="83"/>
      <c r="AX430" s="83"/>
      <c r="AY430" s="83"/>
      <c r="AZ430" s="83"/>
      <c r="BA430" s="83"/>
      <c r="BB430" s="83"/>
      <c r="BC430" s="83"/>
      <c r="BD430" s="83"/>
    </row>
    <row r="431" spans="1:56" ht="18" customHeight="1">
      <c r="A431" s="83"/>
      <c r="B431" s="828"/>
      <c r="C431" s="892"/>
      <c r="D431" s="1425"/>
      <c r="E431" s="1289"/>
      <c r="F431" s="1289"/>
      <c r="G431" s="1289"/>
      <c r="H431" s="1289"/>
      <c r="I431" s="1289"/>
      <c r="J431" s="1289"/>
      <c r="K431" s="1289"/>
      <c r="L431" s="479"/>
      <c r="M431" s="811"/>
      <c r="N431" s="1542"/>
      <c r="O431" s="1287"/>
      <c r="P431" s="1287"/>
      <c r="Q431" s="1287"/>
      <c r="R431" s="1287"/>
      <c r="S431" s="1287"/>
      <c r="T431" s="1287"/>
      <c r="U431" s="1287"/>
      <c r="V431" s="1287"/>
      <c r="W431" s="1287"/>
      <c r="X431" s="1287"/>
      <c r="Y431" s="1287"/>
      <c r="Z431" s="1287"/>
      <c r="AA431" s="1287"/>
      <c r="AB431" s="1293"/>
      <c r="AC431" s="239"/>
      <c r="AD431" s="239"/>
      <c r="AE431" s="239"/>
      <c r="AF431" s="800" t="s">
        <v>117</v>
      </c>
      <c r="AG431" s="801"/>
      <c r="AH431" s="802" t="str">
        <f t="shared" si="0"/>
        <v xml:space="preserve"> </v>
      </c>
      <c r="AI431" s="803"/>
      <c r="AJ431" s="803"/>
      <c r="AK431" s="803"/>
      <c r="AL431" s="803"/>
      <c r="AM431" s="803"/>
      <c r="AN431" s="804">
        <f t="shared" si="6"/>
        <v>0</v>
      </c>
      <c r="AO431" s="804">
        <f t="shared" si="7"/>
        <v>0</v>
      </c>
      <c r="AP431" s="804">
        <f t="shared" si="8"/>
        <v>0</v>
      </c>
      <c r="AQ431" s="762"/>
      <c r="AR431" s="1067"/>
      <c r="AS431" s="1068"/>
      <c r="AT431" s="1068"/>
      <c r="AU431" s="1069"/>
      <c r="AV431" s="83"/>
      <c r="AW431" s="83"/>
      <c r="AX431" s="83"/>
      <c r="AY431" s="83"/>
      <c r="AZ431" s="83"/>
      <c r="BA431" s="83"/>
      <c r="BB431" s="83"/>
      <c r="BC431" s="83"/>
      <c r="BD431" s="83"/>
    </row>
    <row r="432" spans="1:56" ht="18" customHeight="1">
      <c r="A432" s="83"/>
      <c r="B432" s="828"/>
      <c r="C432" s="892"/>
      <c r="D432" s="1425"/>
      <c r="E432" s="1289"/>
      <c r="F432" s="1289"/>
      <c r="G432" s="1289"/>
      <c r="H432" s="1289"/>
      <c r="I432" s="1289"/>
      <c r="J432" s="1289"/>
      <c r="K432" s="1289"/>
      <c r="L432" s="479"/>
      <c r="M432" s="811"/>
      <c r="N432" s="1542"/>
      <c r="O432" s="1287"/>
      <c r="P432" s="1287"/>
      <c r="Q432" s="1287"/>
      <c r="R432" s="1287"/>
      <c r="S432" s="1287"/>
      <c r="T432" s="1287"/>
      <c r="U432" s="1287"/>
      <c r="V432" s="1287"/>
      <c r="W432" s="1287"/>
      <c r="X432" s="1287"/>
      <c r="Y432" s="1287"/>
      <c r="Z432" s="1287"/>
      <c r="AA432" s="1287"/>
      <c r="AB432" s="1293"/>
      <c r="AC432" s="239"/>
      <c r="AD432" s="239"/>
      <c r="AE432" s="239"/>
      <c r="AF432" s="800" t="s">
        <v>117</v>
      </c>
      <c r="AG432" s="801"/>
      <c r="AH432" s="802" t="str">
        <f t="shared" si="0"/>
        <v xml:space="preserve"> </v>
      </c>
      <c r="AI432" s="803"/>
      <c r="AJ432" s="803"/>
      <c r="AK432" s="803"/>
      <c r="AL432" s="803"/>
      <c r="AM432" s="803"/>
      <c r="AN432" s="804">
        <f t="shared" si="6"/>
        <v>0</v>
      </c>
      <c r="AO432" s="804">
        <f t="shared" si="7"/>
        <v>0</v>
      </c>
      <c r="AP432" s="804">
        <f t="shared" si="8"/>
        <v>0</v>
      </c>
      <c r="AQ432" s="762"/>
      <c r="AR432" s="1067"/>
      <c r="AS432" s="1068"/>
      <c r="AT432" s="1068"/>
      <c r="AU432" s="1069"/>
      <c r="AV432" s="83"/>
      <c r="AW432" s="83"/>
      <c r="AX432" s="83"/>
      <c r="AY432" s="83"/>
      <c r="AZ432" s="83"/>
      <c r="BA432" s="83"/>
      <c r="BB432" s="83"/>
      <c r="BC432" s="83"/>
      <c r="BD432" s="83"/>
    </row>
    <row r="433" spans="1:56" ht="18" customHeight="1">
      <c r="A433" s="83"/>
      <c r="B433" s="828"/>
      <c r="C433" s="892"/>
      <c r="D433" s="1425"/>
      <c r="E433" s="1289"/>
      <c r="F433" s="1289"/>
      <c r="G433" s="1289"/>
      <c r="H433" s="1289"/>
      <c r="I433" s="1289"/>
      <c r="J433" s="1289"/>
      <c r="K433" s="1289"/>
      <c r="L433" s="479"/>
      <c r="M433" s="811"/>
      <c r="N433" s="1542"/>
      <c r="O433" s="1287"/>
      <c r="P433" s="1287"/>
      <c r="Q433" s="1287"/>
      <c r="R433" s="1287"/>
      <c r="S433" s="1287"/>
      <c r="T433" s="1287"/>
      <c r="U433" s="1287"/>
      <c r="V433" s="1287"/>
      <c r="W433" s="1287"/>
      <c r="X433" s="1287"/>
      <c r="Y433" s="1287"/>
      <c r="Z433" s="1287"/>
      <c r="AA433" s="1287"/>
      <c r="AB433" s="1293"/>
      <c r="AC433" s="239"/>
      <c r="AD433" s="239"/>
      <c r="AE433" s="239"/>
      <c r="AF433" s="800" t="s">
        <v>117</v>
      </c>
      <c r="AG433" s="801"/>
      <c r="AH433" s="802" t="str">
        <f t="shared" si="0"/>
        <v xml:space="preserve"> </v>
      </c>
      <c r="AI433" s="803"/>
      <c r="AJ433" s="803"/>
      <c r="AK433" s="803"/>
      <c r="AL433" s="803"/>
      <c r="AM433" s="803"/>
      <c r="AN433" s="804">
        <f t="shared" si="6"/>
        <v>0</v>
      </c>
      <c r="AO433" s="804">
        <f t="shared" si="7"/>
        <v>0</v>
      </c>
      <c r="AP433" s="804">
        <f t="shared" si="8"/>
        <v>0</v>
      </c>
      <c r="AQ433" s="762"/>
      <c r="AR433" s="1067"/>
      <c r="AS433" s="1068"/>
      <c r="AT433" s="1068"/>
      <c r="AU433" s="1069"/>
      <c r="AV433" s="83"/>
      <c r="AW433" s="83"/>
      <c r="AX433" s="83"/>
      <c r="AY433" s="83"/>
      <c r="AZ433" s="83"/>
      <c r="BA433" s="83"/>
      <c r="BB433" s="83"/>
      <c r="BC433" s="83"/>
      <c r="BD433" s="83"/>
    </row>
    <row r="434" spans="1:56" ht="18" hidden="1" customHeight="1">
      <c r="A434" s="83"/>
      <c r="B434" s="828"/>
      <c r="C434" s="924"/>
      <c r="D434" s="1436"/>
      <c r="E434" s="1393"/>
      <c r="F434" s="1393"/>
      <c r="G434" s="1393"/>
      <c r="H434" s="1393"/>
      <c r="I434" s="1393"/>
      <c r="J434" s="1393"/>
      <c r="K434" s="1393"/>
      <c r="L434" s="1079"/>
      <c r="M434" s="842"/>
      <c r="N434" s="1543"/>
      <c r="O434" s="1383"/>
      <c r="P434" s="1383"/>
      <c r="Q434" s="1383"/>
      <c r="R434" s="1383"/>
      <c r="S434" s="1383"/>
      <c r="T434" s="1383"/>
      <c r="U434" s="1383"/>
      <c r="V434" s="1383"/>
      <c r="W434" s="1383"/>
      <c r="X434" s="1383"/>
      <c r="Y434" s="1383"/>
      <c r="Z434" s="1383"/>
      <c r="AA434" s="1383"/>
      <c r="AB434" s="1384"/>
      <c r="AC434" s="489"/>
      <c r="AD434" s="489"/>
      <c r="AE434" s="489"/>
      <c r="AF434" s="800" t="s">
        <v>117</v>
      </c>
      <c r="AG434" s="801"/>
      <c r="AH434" s="802" t="str">
        <f t="shared" si="0"/>
        <v xml:space="preserve"> </v>
      </c>
      <c r="AI434" s="803"/>
      <c r="AJ434" s="803"/>
      <c r="AK434" s="803"/>
      <c r="AL434" s="803"/>
      <c r="AM434" s="803"/>
      <c r="AN434" s="804">
        <f t="shared" si="6"/>
        <v>0</v>
      </c>
      <c r="AO434" s="804">
        <f t="shared" si="7"/>
        <v>0</v>
      </c>
      <c r="AP434" s="804">
        <f t="shared" si="8"/>
        <v>0</v>
      </c>
      <c r="AQ434" s="1082"/>
      <c r="AR434" s="1070">
        <f>COUNTA(N429:AB434)</f>
        <v>2</v>
      </c>
      <c r="AS434" s="1071">
        <f>SUM(AP429:AP434)</f>
        <v>0</v>
      </c>
      <c r="AT434" s="865">
        <f>AS434/(AR434*4)*(100)</f>
        <v>0</v>
      </c>
      <c r="AU434" s="1035">
        <f>IF(AT434&gt;75,2,IF(AT434&gt;40,1,0))</f>
        <v>0</v>
      </c>
      <c r="AV434" s="83"/>
      <c r="AW434" s="83"/>
      <c r="AX434" s="83"/>
      <c r="AY434" s="83"/>
      <c r="AZ434" s="83"/>
      <c r="BA434" s="83"/>
      <c r="BB434" s="83"/>
      <c r="BC434" s="83"/>
      <c r="BD434" s="83"/>
    </row>
    <row r="435" spans="1:56" ht="18" customHeight="1">
      <c r="A435" s="83"/>
      <c r="B435" s="828"/>
      <c r="C435" s="889" t="s">
        <v>52</v>
      </c>
      <c r="D435" s="1557" t="s">
        <v>1102</v>
      </c>
      <c r="E435" s="1358"/>
      <c r="F435" s="1358"/>
      <c r="G435" s="1358"/>
      <c r="H435" s="1358"/>
      <c r="I435" s="1358"/>
      <c r="J435" s="1358"/>
      <c r="K435" s="1358"/>
      <c r="L435" s="1075"/>
      <c r="M435" s="851" t="s">
        <v>50</v>
      </c>
      <c r="N435" s="1544" t="s">
        <v>484</v>
      </c>
      <c r="O435" s="1395"/>
      <c r="P435" s="1395"/>
      <c r="Q435" s="1395"/>
      <c r="R435" s="1395"/>
      <c r="S435" s="1395"/>
      <c r="T435" s="1395"/>
      <c r="U435" s="1395"/>
      <c r="V435" s="1395"/>
      <c r="W435" s="1395"/>
      <c r="X435" s="1395"/>
      <c r="Y435" s="1395"/>
      <c r="Z435" s="1395"/>
      <c r="AA435" s="1395"/>
      <c r="AB435" s="1469"/>
      <c r="AC435" s="579"/>
      <c r="AD435" s="579"/>
      <c r="AE435" s="579" t="s">
        <v>1261</v>
      </c>
      <c r="AF435" s="800" t="s">
        <v>117</v>
      </c>
      <c r="AG435" s="801"/>
      <c r="AH435" s="802" t="str">
        <f t="shared" si="0"/>
        <v xml:space="preserve"> </v>
      </c>
      <c r="AI435" s="803"/>
      <c r="AJ435" s="803"/>
      <c r="AK435" s="803"/>
      <c r="AL435" s="803"/>
      <c r="AM435" s="803"/>
      <c r="AN435" s="804">
        <f t="shared" si="6"/>
        <v>0</v>
      </c>
      <c r="AO435" s="804">
        <f t="shared" si="7"/>
        <v>1</v>
      </c>
      <c r="AP435" s="804">
        <f t="shared" si="8"/>
        <v>0</v>
      </c>
      <c r="AQ435" s="1081"/>
      <c r="AR435" s="1062"/>
      <c r="AS435" s="1063"/>
      <c r="AT435" s="1063"/>
      <c r="AU435" s="1064"/>
      <c r="AV435" s="83"/>
      <c r="AW435" s="83"/>
      <c r="AX435" s="83"/>
      <c r="AY435" s="83"/>
      <c r="AZ435" s="83"/>
      <c r="BA435" s="83"/>
      <c r="BB435" s="83"/>
      <c r="BC435" s="83"/>
      <c r="BD435" s="83"/>
    </row>
    <row r="436" spans="1:56" ht="18" customHeight="1">
      <c r="A436" s="83"/>
      <c r="B436" s="828"/>
      <c r="C436" s="892"/>
      <c r="D436" s="1425"/>
      <c r="E436" s="1289"/>
      <c r="F436" s="1289"/>
      <c r="G436" s="1289"/>
      <c r="H436" s="1289"/>
      <c r="I436" s="1289"/>
      <c r="J436" s="1289"/>
      <c r="K436" s="1289"/>
      <c r="L436" s="479"/>
      <c r="M436" s="811" t="s">
        <v>52</v>
      </c>
      <c r="N436" s="1542" t="s">
        <v>1526</v>
      </c>
      <c r="O436" s="1287"/>
      <c r="P436" s="1287"/>
      <c r="Q436" s="1287"/>
      <c r="R436" s="1287"/>
      <c r="S436" s="1287"/>
      <c r="T436" s="1287"/>
      <c r="U436" s="1287"/>
      <c r="V436" s="1287"/>
      <c r="W436" s="1287"/>
      <c r="X436" s="1287"/>
      <c r="Y436" s="1287"/>
      <c r="Z436" s="1287"/>
      <c r="AA436" s="1287"/>
      <c r="AB436" s="1293"/>
      <c r="AC436" s="239"/>
      <c r="AD436" s="239"/>
      <c r="AE436" s="239" t="s">
        <v>1261</v>
      </c>
      <c r="AF436" s="800" t="s">
        <v>117</v>
      </c>
      <c r="AG436" s="801"/>
      <c r="AH436" s="802" t="str">
        <f t="shared" si="0"/>
        <v xml:space="preserve"> </v>
      </c>
      <c r="AI436" s="803"/>
      <c r="AJ436" s="803"/>
      <c r="AK436" s="803"/>
      <c r="AL436" s="803"/>
      <c r="AM436" s="803"/>
      <c r="AN436" s="804">
        <f t="shared" si="6"/>
        <v>0</v>
      </c>
      <c r="AO436" s="804">
        <f t="shared" si="7"/>
        <v>1</v>
      </c>
      <c r="AP436" s="804">
        <f t="shared" si="8"/>
        <v>0</v>
      </c>
      <c r="AQ436" s="762"/>
      <c r="AR436" s="1067"/>
      <c r="AS436" s="1068"/>
      <c r="AT436" s="1068"/>
      <c r="AU436" s="1069"/>
      <c r="AV436" s="83"/>
      <c r="AW436" s="83"/>
      <c r="AX436" s="83"/>
      <c r="AY436" s="83"/>
      <c r="AZ436" s="83"/>
      <c r="BA436" s="83"/>
      <c r="BB436" s="83"/>
      <c r="BC436" s="83"/>
      <c r="BD436" s="83"/>
    </row>
    <row r="437" spans="1:56" ht="18" customHeight="1">
      <c r="A437" s="83"/>
      <c r="B437" s="828"/>
      <c r="C437" s="892"/>
      <c r="D437" s="1425"/>
      <c r="E437" s="1289"/>
      <c r="F437" s="1289"/>
      <c r="G437" s="1289"/>
      <c r="H437" s="1289"/>
      <c r="I437" s="1289"/>
      <c r="J437" s="1289"/>
      <c r="K437" s="1289"/>
      <c r="L437" s="479"/>
      <c r="M437" s="811" t="s">
        <v>514</v>
      </c>
      <c r="N437" s="1542" t="s">
        <v>1527</v>
      </c>
      <c r="O437" s="1287"/>
      <c r="P437" s="1287"/>
      <c r="Q437" s="1287"/>
      <c r="R437" s="1287"/>
      <c r="S437" s="1287"/>
      <c r="T437" s="1287"/>
      <c r="U437" s="1287"/>
      <c r="V437" s="1287"/>
      <c r="W437" s="1287"/>
      <c r="X437" s="1287"/>
      <c r="Y437" s="1287"/>
      <c r="Z437" s="1287"/>
      <c r="AA437" s="1287"/>
      <c r="AB437" s="1293"/>
      <c r="AC437" s="239"/>
      <c r="AD437" s="239"/>
      <c r="AE437" s="239" t="s">
        <v>1261</v>
      </c>
      <c r="AF437" s="800" t="s">
        <v>117</v>
      </c>
      <c r="AG437" s="801"/>
      <c r="AH437" s="802" t="str">
        <f t="shared" si="0"/>
        <v xml:space="preserve"> </v>
      </c>
      <c r="AI437" s="803"/>
      <c r="AJ437" s="803"/>
      <c r="AK437" s="803"/>
      <c r="AL437" s="803"/>
      <c r="AM437" s="803"/>
      <c r="AN437" s="804">
        <f t="shared" si="6"/>
        <v>0</v>
      </c>
      <c r="AO437" s="804">
        <f t="shared" si="7"/>
        <v>1</v>
      </c>
      <c r="AP437" s="804">
        <f t="shared" si="8"/>
        <v>0</v>
      </c>
      <c r="AQ437" s="762"/>
      <c r="AR437" s="1067"/>
      <c r="AS437" s="1068"/>
      <c r="AT437" s="1068"/>
      <c r="AU437" s="1069"/>
      <c r="AV437" s="83"/>
      <c r="AW437" s="83"/>
      <c r="AX437" s="83"/>
      <c r="AY437" s="83"/>
      <c r="AZ437" s="83"/>
      <c r="BA437" s="83"/>
      <c r="BB437" s="83"/>
      <c r="BC437" s="83"/>
      <c r="BD437" s="83"/>
    </row>
    <row r="438" spans="1:56" ht="18" customHeight="1">
      <c r="A438" s="83"/>
      <c r="B438" s="828"/>
      <c r="C438" s="892"/>
      <c r="D438" s="1425"/>
      <c r="E438" s="1289"/>
      <c r="F438" s="1289"/>
      <c r="G438" s="1289"/>
      <c r="H438" s="1289"/>
      <c r="I438" s="1289"/>
      <c r="J438" s="1289"/>
      <c r="K438" s="1289"/>
      <c r="L438" s="479"/>
      <c r="M438" s="811"/>
      <c r="N438" s="1542"/>
      <c r="O438" s="1287"/>
      <c r="P438" s="1287"/>
      <c r="Q438" s="1287"/>
      <c r="R438" s="1287"/>
      <c r="S438" s="1287"/>
      <c r="T438" s="1287"/>
      <c r="U438" s="1287"/>
      <c r="V438" s="1287"/>
      <c r="W438" s="1287"/>
      <c r="X438" s="1287"/>
      <c r="Y438" s="1287"/>
      <c r="Z438" s="1287"/>
      <c r="AA438" s="1287"/>
      <c r="AB438" s="1293"/>
      <c r="AC438" s="239"/>
      <c r="AD438" s="239"/>
      <c r="AE438" s="239"/>
      <c r="AF438" s="800" t="s">
        <v>117</v>
      </c>
      <c r="AG438" s="801"/>
      <c r="AH438" s="802" t="str">
        <f t="shared" si="0"/>
        <v xml:space="preserve"> </v>
      </c>
      <c r="AI438" s="803"/>
      <c r="AJ438" s="803"/>
      <c r="AK438" s="803"/>
      <c r="AL438" s="803"/>
      <c r="AM438" s="803"/>
      <c r="AN438" s="804">
        <f t="shared" si="6"/>
        <v>0</v>
      </c>
      <c r="AO438" s="804">
        <f t="shared" si="7"/>
        <v>0</v>
      </c>
      <c r="AP438" s="804">
        <f t="shared" si="8"/>
        <v>0</v>
      </c>
      <c r="AQ438" s="762"/>
      <c r="AR438" s="1067"/>
      <c r="AS438" s="1068"/>
      <c r="AT438" s="1068"/>
      <c r="AU438" s="1069"/>
      <c r="AV438" s="83"/>
      <c r="AW438" s="83"/>
      <c r="AX438" s="83"/>
      <c r="AY438" s="83"/>
      <c r="AZ438" s="83"/>
      <c r="BA438" s="83"/>
      <c r="BB438" s="83"/>
      <c r="BC438" s="83"/>
      <c r="BD438" s="83"/>
    </row>
    <row r="439" spans="1:56" ht="18" customHeight="1">
      <c r="A439" s="83"/>
      <c r="B439" s="828"/>
      <c r="C439" s="892"/>
      <c r="D439" s="1425"/>
      <c r="E439" s="1289"/>
      <c r="F439" s="1289"/>
      <c r="G439" s="1289"/>
      <c r="H439" s="1289"/>
      <c r="I439" s="1289"/>
      <c r="J439" s="1289"/>
      <c r="K439" s="1289"/>
      <c r="L439" s="479"/>
      <c r="M439" s="811"/>
      <c r="N439" s="1542"/>
      <c r="O439" s="1287"/>
      <c r="P439" s="1287"/>
      <c r="Q439" s="1287"/>
      <c r="R439" s="1287"/>
      <c r="S439" s="1287"/>
      <c r="T439" s="1287"/>
      <c r="U439" s="1287"/>
      <c r="V439" s="1287"/>
      <c r="W439" s="1287"/>
      <c r="X439" s="1287"/>
      <c r="Y439" s="1287"/>
      <c r="Z439" s="1287"/>
      <c r="AA439" s="1287"/>
      <c r="AB439" s="1293"/>
      <c r="AC439" s="239"/>
      <c r="AD439" s="239"/>
      <c r="AE439" s="239"/>
      <c r="AF439" s="800" t="s">
        <v>117</v>
      </c>
      <c r="AG439" s="801"/>
      <c r="AH439" s="802" t="str">
        <f t="shared" si="0"/>
        <v xml:space="preserve"> </v>
      </c>
      <c r="AI439" s="803"/>
      <c r="AJ439" s="803"/>
      <c r="AK439" s="803"/>
      <c r="AL439" s="803"/>
      <c r="AM439" s="803"/>
      <c r="AN439" s="804">
        <f t="shared" si="6"/>
        <v>0</v>
      </c>
      <c r="AO439" s="804">
        <f t="shared" si="7"/>
        <v>0</v>
      </c>
      <c r="AP439" s="804">
        <f t="shared" si="8"/>
        <v>0</v>
      </c>
      <c r="AQ439" s="762"/>
      <c r="AR439" s="1067"/>
      <c r="AS439" s="1068"/>
      <c r="AT439" s="1068"/>
      <c r="AU439" s="1069"/>
      <c r="AV439" s="83"/>
      <c r="AW439" s="83"/>
      <c r="AX439" s="83"/>
      <c r="AY439" s="83"/>
      <c r="AZ439" s="83"/>
      <c r="BA439" s="83"/>
      <c r="BB439" s="83"/>
      <c r="BC439" s="83"/>
      <c r="BD439" s="83"/>
    </row>
    <row r="440" spans="1:56" ht="18" hidden="1" customHeight="1">
      <c r="A440" s="83"/>
      <c r="B440" s="828"/>
      <c r="C440" s="924"/>
      <c r="D440" s="1436"/>
      <c r="E440" s="1393"/>
      <c r="F440" s="1393"/>
      <c r="G440" s="1393"/>
      <c r="H440" s="1393"/>
      <c r="I440" s="1393"/>
      <c r="J440" s="1393"/>
      <c r="K440" s="1393"/>
      <c r="L440" s="1079"/>
      <c r="M440" s="842"/>
      <c r="N440" s="1543"/>
      <c r="O440" s="1383"/>
      <c r="P440" s="1383"/>
      <c r="Q440" s="1383"/>
      <c r="R440" s="1383"/>
      <c r="S440" s="1383"/>
      <c r="T440" s="1383"/>
      <c r="U440" s="1383"/>
      <c r="V440" s="1383"/>
      <c r="W440" s="1383"/>
      <c r="X440" s="1383"/>
      <c r="Y440" s="1383"/>
      <c r="Z440" s="1383"/>
      <c r="AA440" s="1383"/>
      <c r="AB440" s="1384"/>
      <c r="AC440" s="489"/>
      <c r="AD440" s="489"/>
      <c r="AE440" s="489"/>
      <c r="AF440" s="800" t="s">
        <v>117</v>
      </c>
      <c r="AG440" s="801"/>
      <c r="AH440" s="802" t="str">
        <f t="shared" si="0"/>
        <v xml:space="preserve"> </v>
      </c>
      <c r="AI440" s="803"/>
      <c r="AJ440" s="803"/>
      <c r="AK440" s="803"/>
      <c r="AL440" s="803"/>
      <c r="AM440" s="803"/>
      <c r="AN440" s="804">
        <f t="shared" si="6"/>
        <v>0</v>
      </c>
      <c r="AO440" s="804">
        <f t="shared" si="7"/>
        <v>0</v>
      </c>
      <c r="AP440" s="804">
        <f t="shared" si="8"/>
        <v>0</v>
      </c>
      <c r="AQ440" s="1082"/>
      <c r="AR440" s="1070">
        <f>COUNTA(N435:AB440)</f>
        <v>3</v>
      </c>
      <c r="AS440" s="1071">
        <f>SUM(AP435:AP440)</f>
        <v>0</v>
      </c>
      <c r="AT440" s="865">
        <f>AS440/(AR440*4)*(100)</f>
        <v>0</v>
      </c>
      <c r="AU440" s="1035">
        <f>IF(AT440&gt;75,2,IF(AT440&gt;40,1,0))</f>
        <v>0</v>
      </c>
      <c r="AV440" s="83"/>
      <c r="AW440" s="83"/>
      <c r="AX440" s="83"/>
      <c r="AY440" s="83"/>
      <c r="AZ440" s="83"/>
      <c r="BA440" s="83"/>
      <c r="BB440" s="83"/>
      <c r="BC440" s="83"/>
      <c r="BD440" s="83"/>
    </row>
    <row r="441" spans="1:56" ht="18" customHeight="1">
      <c r="A441" s="83"/>
      <c r="B441" s="828"/>
      <c r="C441" s="889" t="s">
        <v>514</v>
      </c>
      <c r="D441" s="1557" t="s">
        <v>1007</v>
      </c>
      <c r="E441" s="1358"/>
      <c r="F441" s="1358"/>
      <c r="G441" s="1358"/>
      <c r="H441" s="1358"/>
      <c r="I441" s="1358"/>
      <c r="J441" s="1358"/>
      <c r="K441" s="1358"/>
      <c r="L441" s="1075"/>
      <c r="M441" s="851" t="s">
        <v>50</v>
      </c>
      <c r="N441" s="1544" t="s">
        <v>485</v>
      </c>
      <c r="O441" s="1395"/>
      <c r="P441" s="1395"/>
      <c r="Q441" s="1395"/>
      <c r="R441" s="1395"/>
      <c r="S441" s="1395"/>
      <c r="T441" s="1395"/>
      <c r="U441" s="1395"/>
      <c r="V441" s="1395"/>
      <c r="W441" s="1395"/>
      <c r="X441" s="1395"/>
      <c r="Y441" s="1395"/>
      <c r="Z441" s="1395"/>
      <c r="AA441" s="1395"/>
      <c r="AB441" s="1469"/>
      <c r="AC441" s="579"/>
      <c r="AD441" s="579"/>
      <c r="AE441" s="579" t="s">
        <v>1261</v>
      </c>
      <c r="AF441" s="800" t="s">
        <v>117</v>
      </c>
      <c r="AG441" s="801"/>
      <c r="AH441" s="802" t="str">
        <f t="shared" si="0"/>
        <v xml:space="preserve"> </v>
      </c>
      <c r="AI441" s="803"/>
      <c r="AJ441" s="803"/>
      <c r="AK441" s="803"/>
      <c r="AL441" s="803"/>
      <c r="AM441" s="803"/>
      <c r="AN441" s="804">
        <f t="shared" si="6"/>
        <v>0</v>
      </c>
      <c r="AO441" s="804">
        <f t="shared" si="7"/>
        <v>1</v>
      </c>
      <c r="AP441" s="804">
        <f t="shared" si="8"/>
        <v>0</v>
      </c>
      <c r="AQ441" s="1081"/>
      <c r="AR441" s="1062"/>
      <c r="AS441" s="1063"/>
      <c r="AT441" s="1063"/>
      <c r="AU441" s="1064"/>
      <c r="AV441" s="83"/>
      <c r="AW441" s="83"/>
      <c r="AX441" s="83"/>
      <c r="AY441" s="83"/>
      <c r="AZ441" s="83"/>
      <c r="BA441" s="83"/>
      <c r="BB441" s="83"/>
      <c r="BC441" s="83"/>
      <c r="BD441" s="83"/>
    </row>
    <row r="442" spans="1:56" ht="18" customHeight="1">
      <c r="A442" s="83"/>
      <c r="B442" s="828"/>
      <c r="C442" s="892"/>
      <c r="D442" s="1425"/>
      <c r="E442" s="1289"/>
      <c r="F442" s="1289"/>
      <c r="G442" s="1289"/>
      <c r="H442" s="1289"/>
      <c r="I442" s="1289"/>
      <c r="J442" s="1289"/>
      <c r="K442" s="1289"/>
      <c r="L442" s="479"/>
      <c r="M442" s="811" t="s">
        <v>52</v>
      </c>
      <c r="N442" s="1542" t="s">
        <v>486</v>
      </c>
      <c r="O442" s="1287"/>
      <c r="P442" s="1287"/>
      <c r="Q442" s="1287"/>
      <c r="R442" s="1287"/>
      <c r="S442" s="1287"/>
      <c r="T442" s="1287"/>
      <c r="U442" s="1287"/>
      <c r="V442" s="1287"/>
      <c r="W442" s="1287"/>
      <c r="X442" s="1287"/>
      <c r="Y442" s="1287"/>
      <c r="Z442" s="1287"/>
      <c r="AA442" s="1287"/>
      <c r="AB442" s="1293"/>
      <c r="AC442" s="239"/>
      <c r="AD442" s="239"/>
      <c r="AE442" s="239" t="s">
        <v>1261</v>
      </c>
      <c r="AF442" s="800" t="s">
        <v>117</v>
      </c>
      <c r="AG442" s="801"/>
      <c r="AH442" s="802" t="str">
        <f t="shared" si="0"/>
        <v xml:space="preserve"> </v>
      </c>
      <c r="AI442" s="803"/>
      <c r="AJ442" s="803"/>
      <c r="AK442" s="803"/>
      <c r="AL442" s="803"/>
      <c r="AM442" s="803"/>
      <c r="AN442" s="804">
        <f t="shared" si="6"/>
        <v>0</v>
      </c>
      <c r="AO442" s="804">
        <f t="shared" si="7"/>
        <v>1</v>
      </c>
      <c r="AP442" s="804">
        <f t="shared" si="8"/>
        <v>0</v>
      </c>
      <c r="AQ442" s="762"/>
      <c r="AR442" s="1067"/>
      <c r="AS442" s="1068"/>
      <c r="AT442" s="1068"/>
      <c r="AU442" s="1069"/>
      <c r="AV442" s="83"/>
      <c r="AW442" s="83"/>
      <c r="AX442" s="83"/>
      <c r="AY442" s="83"/>
      <c r="AZ442" s="83"/>
      <c r="BA442" s="83"/>
      <c r="BB442" s="83"/>
      <c r="BC442" s="83"/>
      <c r="BD442" s="83"/>
    </row>
    <row r="443" spans="1:56" ht="18" customHeight="1">
      <c r="A443" s="83"/>
      <c r="B443" s="828"/>
      <c r="C443" s="892"/>
      <c r="D443" s="1425"/>
      <c r="E443" s="1289"/>
      <c r="F443" s="1289"/>
      <c r="G443" s="1289"/>
      <c r="H443" s="1289"/>
      <c r="I443" s="1289"/>
      <c r="J443" s="1289"/>
      <c r="K443" s="1289"/>
      <c r="L443" s="479"/>
      <c r="M443" s="811" t="s">
        <v>514</v>
      </c>
      <c r="N443" s="1542" t="s">
        <v>487</v>
      </c>
      <c r="O443" s="1287"/>
      <c r="P443" s="1287"/>
      <c r="Q443" s="1287"/>
      <c r="R443" s="1287"/>
      <c r="S443" s="1287"/>
      <c r="T443" s="1287"/>
      <c r="U443" s="1287"/>
      <c r="V443" s="1287"/>
      <c r="W443" s="1287"/>
      <c r="X443" s="1287"/>
      <c r="Y443" s="1287"/>
      <c r="Z443" s="1287"/>
      <c r="AA443" s="1287"/>
      <c r="AB443" s="1293"/>
      <c r="AC443" s="239"/>
      <c r="AD443" s="239"/>
      <c r="AE443" s="239" t="s">
        <v>1261</v>
      </c>
      <c r="AF443" s="800" t="s">
        <v>117</v>
      </c>
      <c r="AG443" s="801"/>
      <c r="AH443" s="802" t="str">
        <f t="shared" si="0"/>
        <v xml:space="preserve"> </v>
      </c>
      <c r="AI443" s="803"/>
      <c r="AJ443" s="803"/>
      <c r="AK443" s="803"/>
      <c r="AL443" s="803"/>
      <c r="AM443" s="803"/>
      <c r="AN443" s="804">
        <f t="shared" si="6"/>
        <v>0</v>
      </c>
      <c r="AO443" s="804">
        <f t="shared" si="7"/>
        <v>1</v>
      </c>
      <c r="AP443" s="804">
        <f t="shared" si="8"/>
        <v>0</v>
      </c>
      <c r="AQ443" s="762"/>
      <c r="AR443" s="1067"/>
      <c r="AS443" s="1068"/>
      <c r="AT443" s="1068"/>
      <c r="AU443" s="1069"/>
      <c r="AV443" s="83"/>
      <c r="AW443" s="83"/>
      <c r="AX443" s="83"/>
      <c r="AY443" s="83"/>
      <c r="AZ443" s="83"/>
      <c r="BA443" s="83"/>
      <c r="BB443" s="83"/>
      <c r="BC443" s="83"/>
      <c r="BD443" s="83"/>
    </row>
    <row r="444" spans="1:56" ht="18" customHeight="1">
      <c r="A444" s="83"/>
      <c r="B444" s="828"/>
      <c r="C444" s="892"/>
      <c r="D444" s="1425"/>
      <c r="E444" s="1289"/>
      <c r="F444" s="1289"/>
      <c r="G444" s="1289"/>
      <c r="H444" s="1289"/>
      <c r="I444" s="1289"/>
      <c r="J444" s="1289"/>
      <c r="K444" s="1289"/>
      <c r="L444" s="479"/>
      <c r="M444" s="811"/>
      <c r="N444" s="1542"/>
      <c r="O444" s="1287"/>
      <c r="P444" s="1287"/>
      <c r="Q444" s="1287"/>
      <c r="R444" s="1287"/>
      <c r="S444" s="1287"/>
      <c r="T444" s="1287"/>
      <c r="U444" s="1287"/>
      <c r="V444" s="1287"/>
      <c r="W444" s="1287"/>
      <c r="X444" s="1287"/>
      <c r="Y444" s="1287"/>
      <c r="Z444" s="1287"/>
      <c r="AA444" s="1287"/>
      <c r="AB444" s="1293"/>
      <c r="AC444" s="239"/>
      <c r="AD444" s="239"/>
      <c r="AE444" s="239"/>
      <c r="AF444" s="800" t="s">
        <v>117</v>
      </c>
      <c r="AG444" s="801"/>
      <c r="AH444" s="802" t="str">
        <f t="shared" si="0"/>
        <v xml:space="preserve"> </v>
      </c>
      <c r="AI444" s="803"/>
      <c r="AJ444" s="803"/>
      <c r="AK444" s="803"/>
      <c r="AL444" s="803"/>
      <c r="AM444" s="803"/>
      <c r="AN444" s="804">
        <f t="shared" si="6"/>
        <v>0</v>
      </c>
      <c r="AO444" s="804">
        <f t="shared" si="7"/>
        <v>0</v>
      </c>
      <c r="AP444" s="804"/>
      <c r="AQ444" s="762"/>
      <c r="AR444" s="1067"/>
      <c r="AS444" s="1068"/>
      <c r="AT444" s="1068"/>
      <c r="AU444" s="1069"/>
      <c r="AV444" s="83"/>
      <c r="AW444" s="83"/>
      <c r="AX444" s="83"/>
      <c r="AY444" s="83"/>
      <c r="AZ444" s="83"/>
      <c r="BA444" s="83"/>
      <c r="BB444" s="83"/>
      <c r="BC444" s="83"/>
      <c r="BD444" s="83"/>
    </row>
    <row r="445" spans="1:56" ht="18" customHeight="1">
      <c r="A445" s="83"/>
      <c r="B445" s="828"/>
      <c r="C445" s="892"/>
      <c r="D445" s="1425"/>
      <c r="E445" s="1289"/>
      <c r="F445" s="1289"/>
      <c r="G445" s="1289"/>
      <c r="H445" s="1289"/>
      <c r="I445" s="1289"/>
      <c r="J445" s="1289"/>
      <c r="K445" s="1289"/>
      <c r="L445" s="479"/>
      <c r="M445" s="811"/>
      <c r="N445" s="1542"/>
      <c r="O445" s="1287"/>
      <c r="P445" s="1287"/>
      <c r="Q445" s="1287"/>
      <c r="R445" s="1287"/>
      <c r="S445" s="1287"/>
      <c r="T445" s="1287"/>
      <c r="U445" s="1287"/>
      <c r="V445" s="1287"/>
      <c r="W445" s="1287"/>
      <c r="X445" s="1287"/>
      <c r="Y445" s="1287"/>
      <c r="Z445" s="1287"/>
      <c r="AA445" s="1287"/>
      <c r="AB445" s="1293"/>
      <c r="AC445" s="239"/>
      <c r="AD445" s="239"/>
      <c r="AE445" s="239"/>
      <c r="AF445" s="800" t="s">
        <v>117</v>
      </c>
      <c r="AG445" s="801"/>
      <c r="AH445" s="802" t="str">
        <f t="shared" si="0"/>
        <v xml:space="preserve"> </v>
      </c>
      <c r="AI445" s="803"/>
      <c r="AJ445" s="803"/>
      <c r="AK445" s="803"/>
      <c r="AL445" s="803"/>
      <c r="AM445" s="803"/>
      <c r="AN445" s="804">
        <f t="shared" si="6"/>
        <v>0</v>
      </c>
      <c r="AO445" s="804">
        <f t="shared" si="7"/>
        <v>0</v>
      </c>
      <c r="AP445" s="804">
        <f t="shared" ref="AP445:AP504" si="9">AN445*AO445</f>
        <v>0</v>
      </c>
      <c r="AQ445" s="762"/>
      <c r="AR445" s="1067"/>
      <c r="AS445" s="1068"/>
      <c r="AT445" s="1068"/>
      <c r="AU445" s="1069"/>
      <c r="AV445" s="83"/>
      <c r="AW445" s="83"/>
      <c r="AX445" s="83"/>
      <c r="AY445" s="83"/>
      <c r="AZ445" s="83"/>
      <c r="BA445" s="83"/>
      <c r="BB445" s="83"/>
      <c r="BC445" s="83"/>
      <c r="BD445" s="83"/>
    </row>
    <row r="446" spans="1:56" ht="18" hidden="1" customHeight="1">
      <c r="A446" s="83"/>
      <c r="B446" s="828"/>
      <c r="C446" s="892"/>
      <c r="D446" s="1425"/>
      <c r="E446" s="1289"/>
      <c r="F446" s="1289"/>
      <c r="G446" s="1289"/>
      <c r="H446" s="1289"/>
      <c r="I446" s="1289"/>
      <c r="J446" s="1289"/>
      <c r="K446" s="1289"/>
      <c r="L446" s="479"/>
      <c r="M446" s="921"/>
      <c r="N446" s="1548"/>
      <c r="O446" s="1309"/>
      <c r="P446" s="1309"/>
      <c r="Q446" s="1309"/>
      <c r="R446" s="1309"/>
      <c r="S446" s="1309"/>
      <c r="T446" s="1309"/>
      <c r="U446" s="1309"/>
      <c r="V446" s="1309"/>
      <c r="W446" s="1309"/>
      <c r="X446" s="1309"/>
      <c r="Y446" s="1309"/>
      <c r="Z446" s="1309"/>
      <c r="AA446" s="1309"/>
      <c r="AB446" s="1310"/>
      <c r="AC446" s="520"/>
      <c r="AD446" s="520"/>
      <c r="AE446" s="520"/>
      <c r="AF446" s="800" t="s">
        <v>117</v>
      </c>
      <c r="AG446" s="801"/>
      <c r="AH446" s="802" t="str">
        <f t="shared" si="0"/>
        <v xml:space="preserve"> </v>
      </c>
      <c r="AI446" s="1085"/>
      <c r="AJ446" s="1086"/>
      <c r="AK446" s="1086"/>
      <c r="AL446" s="1086"/>
      <c r="AM446" s="1086"/>
      <c r="AN446" s="804">
        <f t="shared" si="6"/>
        <v>0</v>
      </c>
      <c r="AO446" s="1087">
        <f t="shared" si="7"/>
        <v>0</v>
      </c>
      <c r="AP446" s="1087">
        <f t="shared" si="9"/>
        <v>0</v>
      </c>
      <c r="AQ446" s="1088"/>
      <c r="AR446" s="1089">
        <f>COUNTA(N441:AB446)</f>
        <v>3</v>
      </c>
      <c r="AS446" s="1090">
        <f>SUM(AP441:AP446)</f>
        <v>0</v>
      </c>
      <c r="AT446" s="1091">
        <f>AS446/(AR446*4)*(100)</f>
        <v>0</v>
      </c>
      <c r="AU446" s="1092">
        <f>IF(AT446&gt;75,2,IF(AT446&gt;40,1,0))</f>
        <v>0</v>
      </c>
      <c r="AV446" s="1093" t="s">
        <v>1528</v>
      </c>
      <c r="AW446" s="83"/>
      <c r="AX446" s="83"/>
      <c r="AY446" s="83"/>
      <c r="AZ446" s="83"/>
      <c r="BA446" s="83"/>
      <c r="BB446" s="83"/>
      <c r="BC446" s="83"/>
      <c r="BD446" s="83"/>
    </row>
    <row r="447" spans="1:56" ht="31.5" customHeight="1">
      <c r="A447" s="83"/>
      <c r="B447" s="992" t="s">
        <v>1012</v>
      </c>
      <c r="C447" s="1546" t="s">
        <v>1013</v>
      </c>
      <c r="D447" s="1347"/>
      <c r="E447" s="1347"/>
      <c r="F447" s="1347"/>
      <c r="G447" s="1347"/>
      <c r="H447" s="1347"/>
      <c r="I447" s="1347"/>
      <c r="J447" s="1347"/>
      <c r="K447" s="1347"/>
      <c r="L447" s="1347"/>
      <c r="M447" s="1347"/>
      <c r="N447" s="1347"/>
      <c r="O447" s="1347"/>
      <c r="P447" s="1347"/>
      <c r="Q447" s="1347"/>
      <c r="R447" s="1347"/>
      <c r="S447" s="1347"/>
      <c r="T447" s="1347"/>
      <c r="U447" s="1347"/>
      <c r="V447" s="1347"/>
      <c r="W447" s="1347"/>
      <c r="X447" s="1347"/>
      <c r="Y447" s="1347"/>
      <c r="Z447" s="1347"/>
      <c r="AA447" s="1347"/>
      <c r="AB447" s="1547"/>
      <c r="AC447" s="1072"/>
      <c r="AD447" s="1072"/>
      <c r="AE447" s="1072"/>
      <c r="AF447" s="800" t="s">
        <v>117</v>
      </c>
      <c r="AG447" s="801"/>
      <c r="AH447" s="802" t="str">
        <f t="shared" si="0"/>
        <v xml:space="preserve"> </v>
      </c>
      <c r="AI447" s="803"/>
      <c r="AJ447" s="803"/>
      <c r="AK447" s="803"/>
      <c r="AL447" s="803"/>
      <c r="AM447" s="803"/>
      <c r="AN447" s="867">
        <f t="shared" si="6"/>
        <v>0</v>
      </c>
      <c r="AO447" s="867">
        <f t="shared" si="7"/>
        <v>0</v>
      </c>
      <c r="AP447" s="867">
        <f t="shared" si="9"/>
        <v>0</v>
      </c>
      <c r="AQ447" s="1094"/>
      <c r="AR447" s="1095"/>
      <c r="AS447" s="1096"/>
      <c r="AT447" s="1096"/>
      <c r="AU447" s="1096"/>
      <c r="AV447" s="83"/>
      <c r="AW447" s="83"/>
      <c r="AX447" s="83"/>
      <c r="AY447" s="83"/>
      <c r="AZ447" s="83"/>
      <c r="BA447" s="83"/>
      <c r="BB447" s="83"/>
      <c r="BC447" s="83"/>
      <c r="BD447" s="83"/>
    </row>
    <row r="448" spans="1:56" ht="18" customHeight="1">
      <c r="A448" s="83"/>
      <c r="B448" s="828"/>
      <c r="C448" s="915" t="s">
        <v>50</v>
      </c>
      <c r="D448" s="1557" t="s">
        <v>1015</v>
      </c>
      <c r="E448" s="1358"/>
      <c r="F448" s="1358"/>
      <c r="G448" s="1358"/>
      <c r="H448" s="1358"/>
      <c r="I448" s="1358"/>
      <c r="J448" s="1358"/>
      <c r="K448" s="1358"/>
      <c r="L448" s="1075"/>
      <c r="M448" s="946" t="s">
        <v>50</v>
      </c>
      <c r="N448" s="1544" t="s">
        <v>326</v>
      </c>
      <c r="O448" s="1395"/>
      <c r="P448" s="1395"/>
      <c r="Q448" s="1395"/>
      <c r="R448" s="1395"/>
      <c r="S448" s="1395"/>
      <c r="T448" s="1395"/>
      <c r="U448" s="1395"/>
      <c r="V448" s="1395"/>
      <c r="W448" s="1395"/>
      <c r="X448" s="1395"/>
      <c r="Y448" s="1395"/>
      <c r="Z448" s="1395"/>
      <c r="AA448" s="1395"/>
      <c r="AB448" s="1469"/>
      <c r="AC448" s="579" t="s">
        <v>1261</v>
      </c>
      <c r="AD448" s="579"/>
      <c r="AE448" s="579"/>
      <c r="AF448" s="800" t="s">
        <v>117</v>
      </c>
      <c r="AG448" s="801"/>
      <c r="AH448" s="802" t="str">
        <f t="shared" si="0"/>
        <v xml:space="preserve"> </v>
      </c>
      <c r="AI448" s="803"/>
      <c r="AJ448" s="803"/>
      <c r="AK448" s="803"/>
      <c r="AL448" s="803"/>
      <c r="AM448" s="803"/>
      <c r="AN448" s="804">
        <f t="shared" si="6"/>
        <v>0</v>
      </c>
      <c r="AO448" s="804">
        <f t="shared" si="7"/>
        <v>1</v>
      </c>
      <c r="AP448" s="804">
        <f t="shared" si="9"/>
        <v>0</v>
      </c>
      <c r="AQ448" s="1081"/>
      <c r="AR448" s="1062"/>
      <c r="AS448" s="1063"/>
      <c r="AT448" s="1063"/>
      <c r="AU448" s="1064"/>
      <c r="AV448" s="83"/>
      <c r="AW448" s="83"/>
      <c r="AX448" s="83"/>
      <c r="AY448" s="83"/>
      <c r="AZ448" s="83"/>
      <c r="BA448" s="83"/>
      <c r="BB448" s="83"/>
      <c r="BC448" s="83"/>
      <c r="BD448" s="83"/>
    </row>
    <row r="449" spans="1:56" ht="18" customHeight="1">
      <c r="A449" s="83"/>
      <c r="B449" s="828"/>
      <c r="C449" s="997"/>
      <c r="D449" s="1425"/>
      <c r="E449" s="1289"/>
      <c r="F449" s="1289"/>
      <c r="G449" s="1289"/>
      <c r="H449" s="1289"/>
      <c r="I449" s="1289"/>
      <c r="J449" s="1289"/>
      <c r="K449" s="1289"/>
      <c r="L449" s="479"/>
      <c r="M449" s="813" t="s">
        <v>52</v>
      </c>
      <c r="N449" s="1542" t="s">
        <v>1529</v>
      </c>
      <c r="O449" s="1287"/>
      <c r="P449" s="1287"/>
      <c r="Q449" s="1287"/>
      <c r="R449" s="1287"/>
      <c r="S449" s="1287"/>
      <c r="T449" s="1287"/>
      <c r="U449" s="1287"/>
      <c r="V449" s="1287"/>
      <c r="W449" s="1287"/>
      <c r="X449" s="1287"/>
      <c r="Y449" s="1287"/>
      <c r="Z449" s="1287"/>
      <c r="AA449" s="1287"/>
      <c r="AB449" s="1293"/>
      <c r="AC449" s="239" t="s">
        <v>1261</v>
      </c>
      <c r="AD449" s="239"/>
      <c r="AE449" s="239"/>
      <c r="AF449" s="800" t="s">
        <v>117</v>
      </c>
      <c r="AG449" s="801"/>
      <c r="AH449" s="802" t="str">
        <f t="shared" si="0"/>
        <v xml:space="preserve"> </v>
      </c>
      <c r="AI449" s="803"/>
      <c r="AJ449" s="803"/>
      <c r="AK449" s="803"/>
      <c r="AL449" s="803"/>
      <c r="AM449" s="803"/>
      <c r="AN449" s="804">
        <f t="shared" si="6"/>
        <v>0</v>
      </c>
      <c r="AO449" s="804">
        <f t="shared" si="7"/>
        <v>1</v>
      </c>
      <c r="AP449" s="804">
        <f t="shared" si="9"/>
        <v>0</v>
      </c>
      <c r="AQ449" s="762"/>
      <c r="AR449" s="1067"/>
      <c r="AS449" s="1068"/>
      <c r="AT449" s="1068"/>
      <c r="AU449" s="1069"/>
      <c r="AV449" s="83"/>
      <c r="AW449" s="83"/>
      <c r="AX449" s="83"/>
      <c r="AY449" s="83"/>
      <c r="AZ449" s="83"/>
      <c r="BA449" s="83"/>
      <c r="BB449" s="83"/>
      <c r="BC449" s="83"/>
      <c r="BD449" s="83"/>
    </row>
    <row r="450" spans="1:56" ht="18" customHeight="1">
      <c r="A450" s="83"/>
      <c r="B450" s="828"/>
      <c r="C450" s="997"/>
      <c r="D450" s="1425"/>
      <c r="E450" s="1289"/>
      <c r="F450" s="1289"/>
      <c r="G450" s="1289"/>
      <c r="H450" s="1289"/>
      <c r="I450" s="1289"/>
      <c r="J450" s="1289"/>
      <c r="K450" s="1289"/>
      <c r="L450" s="479"/>
      <c r="M450" s="813" t="s">
        <v>514</v>
      </c>
      <c r="N450" s="1542" t="s">
        <v>327</v>
      </c>
      <c r="O450" s="1287"/>
      <c r="P450" s="1287"/>
      <c r="Q450" s="1287"/>
      <c r="R450" s="1287"/>
      <c r="S450" s="1287"/>
      <c r="T450" s="1287"/>
      <c r="U450" s="1287"/>
      <c r="V450" s="1287"/>
      <c r="W450" s="1287"/>
      <c r="X450" s="1287"/>
      <c r="Y450" s="1287"/>
      <c r="Z450" s="1287"/>
      <c r="AA450" s="1287"/>
      <c r="AB450" s="1293"/>
      <c r="AC450" s="239" t="s">
        <v>1261</v>
      </c>
      <c r="AD450" s="239"/>
      <c r="AE450" s="239"/>
      <c r="AF450" s="800" t="s">
        <v>117</v>
      </c>
      <c r="AG450" s="801"/>
      <c r="AH450" s="802" t="str">
        <f t="shared" si="0"/>
        <v xml:space="preserve"> </v>
      </c>
      <c r="AI450" s="803"/>
      <c r="AJ450" s="803"/>
      <c r="AK450" s="803"/>
      <c r="AL450" s="803"/>
      <c r="AM450" s="803"/>
      <c r="AN450" s="804">
        <f t="shared" si="6"/>
        <v>0</v>
      </c>
      <c r="AO450" s="804">
        <f t="shared" si="7"/>
        <v>1</v>
      </c>
      <c r="AP450" s="804">
        <f t="shared" si="9"/>
        <v>0</v>
      </c>
      <c r="AQ450" s="762"/>
      <c r="AR450" s="1067"/>
      <c r="AS450" s="1068"/>
      <c r="AT450" s="1068"/>
      <c r="AU450" s="1069"/>
      <c r="AV450" s="83"/>
      <c r="AW450" s="83"/>
      <c r="AX450" s="83"/>
      <c r="AY450" s="83"/>
      <c r="AZ450" s="83"/>
      <c r="BA450" s="83"/>
      <c r="BB450" s="83"/>
      <c r="BC450" s="83"/>
      <c r="BD450" s="83"/>
    </row>
    <row r="451" spans="1:56" ht="18" customHeight="1">
      <c r="A451" s="83"/>
      <c r="B451" s="828"/>
      <c r="C451" s="997"/>
      <c r="D451" s="1425"/>
      <c r="E451" s="1289"/>
      <c r="F451" s="1289"/>
      <c r="G451" s="1289"/>
      <c r="H451" s="1289"/>
      <c r="I451" s="1289"/>
      <c r="J451" s="1289"/>
      <c r="K451" s="1289"/>
      <c r="L451" s="479"/>
      <c r="M451" s="813" t="s">
        <v>629</v>
      </c>
      <c r="N451" s="1542" t="s">
        <v>328</v>
      </c>
      <c r="O451" s="1287"/>
      <c r="P451" s="1287"/>
      <c r="Q451" s="1287"/>
      <c r="R451" s="1287"/>
      <c r="S451" s="1287"/>
      <c r="T451" s="1287"/>
      <c r="U451" s="1287"/>
      <c r="V451" s="1287"/>
      <c r="W451" s="1287"/>
      <c r="X451" s="1287"/>
      <c r="Y451" s="1287"/>
      <c r="Z451" s="1287"/>
      <c r="AA451" s="1287"/>
      <c r="AB451" s="1293"/>
      <c r="AC451" s="239" t="s">
        <v>1261</v>
      </c>
      <c r="AD451" s="239"/>
      <c r="AE451" s="239"/>
      <c r="AF451" s="800" t="s">
        <v>117</v>
      </c>
      <c r="AG451" s="801"/>
      <c r="AH451" s="802" t="str">
        <f t="shared" si="0"/>
        <v xml:space="preserve"> </v>
      </c>
      <c r="AI451" s="803"/>
      <c r="AJ451" s="803"/>
      <c r="AK451" s="803"/>
      <c r="AL451" s="803"/>
      <c r="AM451" s="803"/>
      <c r="AN451" s="804">
        <f t="shared" si="6"/>
        <v>0</v>
      </c>
      <c r="AO451" s="804">
        <f t="shared" si="7"/>
        <v>1</v>
      </c>
      <c r="AP451" s="804">
        <f t="shared" si="9"/>
        <v>0</v>
      </c>
      <c r="AQ451" s="762"/>
      <c r="AR451" s="1067"/>
      <c r="AS451" s="1068"/>
      <c r="AT451" s="1068"/>
      <c r="AU451" s="1069"/>
      <c r="AV451" s="83"/>
      <c r="AW451" s="83"/>
      <c r="AX451" s="83"/>
      <c r="AY451" s="83"/>
      <c r="AZ451" s="83"/>
      <c r="BA451" s="83"/>
      <c r="BB451" s="83"/>
      <c r="BC451" s="83"/>
      <c r="BD451" s="83"/>
    </row>
    <row r="452" spans="1:56" ht="18" customHeight="1">
      <c r="A452" s="83"/>
      <c r="B452" s="828"/>
      <c r="C452" s="997"/>
      <c r="D452" s="1425"/>
      <c r="E452" s="1289"/>
      <c r="F452" s="1289"/>
      <c r="G452" s="1289"/>
      <c r="H452" s="1289"/>
      <c r="I452" s="1289"/>
      <c r="J452" s="1289"/>
      <c r="K452" s="1289"/>
      <c r="L452" s="479"/>
      <c r="M452" s="811" t="s">
        <v>288</v>
      </c>
      <c r="N452" s="1542" t="s">
        <v>1530</v>
      </c>
      <c r="O452" s="1287"/>
      <c r="P452" s="1287"/>
      <c r="Q452" s="1287"/>
      <c r="R452" s="1287"/>
      <c r="S452" s="1287"/>
      <c r="T452" s="1287"/>
      <c r="U452" s="1287"/>
      <c r="V452" s="1287"/>
      <c r="W452" s="1287"/>
      <c r="X452" s="1287"/>
      <c r="Y452" s="1287"/>
      <c r="Z452" s="1287"/>
      <c r="AA452" s="1287"/>
      <c r="AB452" s="1293"/>
      <c r="AC452" s="239"/>
      <c r="AD452" s="239" t="s">
        <v>1261</v>
      </c>
      <c r="AE452" s="239"/>
      <c r="AF452" s="800" t="s">
        <v>117</v>
      </c>
      <c r="AG452" s="801"/>
      <c r="AH452" s="802" t="str">
        <f t="shared" si="0"/>
        <v xml:space="preserve"> </v>
      </c>
      <c r="AI452" s="803"/>
      <c r="AJ452" s="803"/>
      <c r="AK452" s="803"/>
      <c r="AL452" s="803"/>
      <c r="AM452" s="803"/>
      <c r="AN452" s="804">
        <f t="shared" si="6"/>
        <v>0</v>
      </c>
      <c r="AO452" s="804">
        <f t="shared" si="7"/>
        <v>1</v>
      </c>
      <c r="AP452" s="804">
        <f t="shared" si="9"/>
        <v>0</v>
      </c>
      <c r="AQ452" s="762"/>
      <c r="AR452" s="1067"/>
      <c r="AS452" s="1068"/>
      <c r="AT452" s="1068"/>
      <c r="AU452" s="1069"/>
      <c r="AV452" s="83"/>
      <c r="AW452" s="83"/>
      <c r="AX452" s="83"/>
      <c r="AY452" s="83"/>
      <c r="AZ452" s="83"/>
      <c r="BA452" s="83"/>
      <c r="BB452" s="83"/>
      <c r="BC452" s="83"/>
      <c r="BD452" s="83"/>
    </row>
    <row r="453" spans="1:56" ht="18" customHeight="1">
      <c r="A453" s="83"/>
      <c r="B453" s="828"/>
      <c r="C453" s="997"/>
      <c r="D453" s="1425"/>
      <c r="E453" s="1289"/>
      <c r="F453" s="1289"/>
      <c r="G453" s="1289"/>
      <c r="H453" s="1289"/>
      <c r="I453" s="1289"/>
      <c r="J453" s="1289"/>
      <c r="K453" s="1289"/>
      <c r="L453" s="479"/>
      <c r="M453" s="811" t="s">
        <v>632</v>
      </c>
      <c r="N453" s="1542" t="s">
        <v>443</v>
      </c>
      <c r="O453" s="1287"/>
      <c r="P453" s="1287"/>
      <c r="Q453" s="1287"/>
      <c r="R453" s="1287"/>
      <c r="S453" s="1287"/>
      <c r="T453" s="1287"/>
      <c r="U453" s="1287"/>
      <c r="V453" s="1287"/>
      <c r="W453" s="1287"/>
      <c r="X453" s="1287"/>
      <c r="Y453" s="1287"/>
      <c r="Z453" s="1287"/>
      <c r="AA453" s="1287"/>
      <c r="AB453" s="1293"/>
      <c r="AC453" s="239"/>
      <c r="AD453" s="239" t="s">
        <v>1261</v>
      </c>
      <c r="AE453" s="239"/>
      <c r="AF453" s="800" t="s">
        <v>117</v>
      </c>
      <c r="AG453" s="801"/>
      <c r="AH453" s="802" t="str">
        <f t="shared" si="0"/>
        <v xml:space="preserve"> </v>
      </c>
      <c r="AI453" s="803"/>
      <c r="AJ453" s="803"/>
      <c r="AK453" s="803"/>
      <c r="AL453" s="803"/>
      <c r="AM453" s="803"/>
      <c r="AN453" s="804">
        <f t="shared" si="6"/>
        <v>0</v>
      </c>
      <c r="AO453" s="804">
        <f t="shared" si="7"/>
        <v>1</v>
      </c>
      <c r="AP453" s="804">
        <f t="shared" si="9"/>
        <v>0</v>
      </c>
      <c r="AQ453" s="762"/>
      <c r="AR453" s="1067"/>
      <c r="AS453" s="1068"/>
      <c r="AT453" s="1068"/>
      <c r="AU453" s="1069"/>
      <c r="AV453" s="83"/>
      <c r="AW453" s="83"/>
      <c r="AX453" s="83"/>
      <c r="AY453" s="83"/>
      <c r="AZ453" s="83"/>
      <c r="BA453" s="83"/>
      <c r="BB453" s="83"/>
      <c r="BC453" s="83"/>
      <c r="BD453" s="83"/>
    </row>
    <row r="454" spans="1:56" ht="18" customHeight="1">
      <c r="A454" s="83"/>
      <c r="B454" s="828"/>
      <c r="C454" s="997"/>
      <c r="D454" s="1425"/>
      <c r="E454" s="1289"/>
      <c r="F454" s="1289"/>
      <c r="G454" s="1289"/>
      <c r="H454" s="1289"/>
      <c r="I454" s="1289"/>
      <c r="J454" s="1289"/>
      <c r="K454" s="1289"/>
      <c r="L454" s="479"/>
      <c r="M454" s="811"/>
      <c r="N454" s="1542"/>
      <c r="O454" s="1287"/>
      <c r="P454" s="1287"/>
      <c r="Q454" s="1287"/>
      <c r="R454" s="1287"/>
      <c r="S454" s="1287"/>
      <c r="T454" s="1287"/>
      <c r="U454" s="1287"/>
      <c r="V454" s="1287"/>
      <c r="W454" s="1287"/>
      <c r="X454" s="1287"/>
      <c r="Y454" s="1287"/>
      <c r="Z454" s="1287"/>
      <c r="AA454" s="1287"/>
      <c r="AB454" s="1293"/>
      <c r="AC454" s="239"/>
      <c r="AD454" s="239"/>
      <c r="AE454" s="239"/>
      <c r="AF454" s="800" t="s">
        <v>117</v>
      </c>
      <c r="AG454" s="801"/>
      <c r="AH454" s="802" t="str">
        <f t="shared" si="0"/>
        <v xml:space="preserve"> </v>
      </c>
      <c r="AI454" s="803"/>
      <c r="AJ454" s="803"/>
      <c r="AK454" s="803"/>
      <c r="AL454" s="803"/>
      <c r="AM454" s="803"/>
      <c r="AN454" s="804">
        <f t="shared" si="6"/>
        <v>0</v>
      </c>
      <c r="AO454" s="804">
        <f t="shared" si="7"/>
        <v>0</v>
      </c>
      <c r="AP454" s="804">
        <f t="shared" si="9"/>
        <v>0</v>
      </c>
      <c r="AQ454" s="762"/>
      <c r="AR454" s="1067"/>
      <c r="AS454" s="1068"/>
      <c r="AT454" s="1068"/>
      <c r="AU454" s="1069"/>
      <c r="AV454" s="83"/>
      <c r="AW454" s="83"/>
      <c r="AX454" s="83"/>
      <c r="AY454" s="83"/>
      <c r="AZ454" s="83"/>
      <c r="BA454" s="83"/>
      <c r="BB454" s="83"/>
      <c r="BC454" s="83"/>
      <c r="BD454" s="83"/>
    </row>
    <row r="455" spans="1:56" ht="18" hidden="1" customHeight="1">
      <c r="A455" s="83"/>
      <c r="B455" s="828"/>
      <c r="C455" s="999"/>
      <c r="D455" s="1436"/>
      <c r="E455" s="1393"/>
      <c r="F455" s="1393"/>
      <c r="G455" s="1393"/>
      <c r="H455" s="1393"/>
      <c r="I455" s="1393"/>
      <c r="J455" s="1393"/>
      <c r="K455" s="1393"/>
      <c r="L455" s="1079"/>
      <c r="M455" s="842"/>
      <c r="N455" s="1543"/>
      <c r="O455" s="1383"/>
      <c r="P455" s="1383"/>
      <c r="Q455" s="1383"/>
      <c r="R455" s="1383"/>
      <c r="S455" s="1383"/>
      <c r="T455" s="1383"/>
      <c r="U455" s="1383"/>
      <c r="V455" s="1383"/>
      <c r="W455" s="1383"/>
      <c r="X455" s="1383"/>
      <c r="Y455" s="1383"/>
      <c r="Z455" s="1383"/>
      <c r="AA455" s="1383"/>
      <c r="AB455" s="1384"/>
      <c r="AC455" s="489"/>
      <c r="AD455" s="489"/>
      <c r="AE455" s="489"/>
      <c r="AF455" s="800" t="s">
        <v>117</v>
      </c>
      <c r="AG455" s="801"/>
      <c r="AH455" s="802" t="str">
        <f t="shared" si="0"/>
        <v xml:space="preserve"> </v>
      </c>
      <c r="AI455" s="803"/>
      <c r="AJ455" s="803"/>
      <c r="AK455" s="803"/>
      <c r="AL455" s="803"/>
      <c r="AM455" s="803"/>
      <c r="AN455" s="804">
        <f t="shared" si="6"/>
        <v>0</v>
      </c>
      <c r="AO455" s="804">
        <f t="shared" si="7"/>
        <v>0</v>
      </c>
      <c r="AP455" s="804">
        <f t="shared" si="9"/>
        <v>0</v>
      </c>
      <c r="AQ455" s="1082"/>
      <c r="AR455" s="1070">
        <f>COUNTA(N448:AB455)</f>
        <v>6</v>
      </c>
      <c r="AS455" s="1071">
        <f>SUM(AP448:AP455)</f>
        <v>0</v>
      </c>
      <c r="AT455" s="865">
        <f>AS455/(AR455*4)*(100)</f>
        <v>0</v>
      </c>
      <c r="AU455" s="1035">
        <f>IF(AT455&gt;=75,2,IF(AT455&gt;40,1,0))</f>
        <v>0</v>
      </c>
      <c r="AV455" s="83"/>
      <c r="AW455" s="83"/>
      <c r="AX455" s="83"/>
      <c r="AY455" s="83"/>
      <c r="AZ455" s="83"/>
      <c r="BA455" s="83"/>
      <c r="BB455" s="83"/>
      <c r="BC455" s="83"/>
      <c r="BD455" s="83"/>
    </row>
    <row r="456" spans="1:56" ht="18" customHeight="1">
      <c r="A456" s="83"/>
      <c r="B456" s="828"/>
      <c r="C456" s="889" t="s">
        <v>52</v>
      </c>
      <c r="D456" s="1557" t="s">
        <v>1022</v>
      </c>
      <c r="E456" s="1358"/>
      <c r="F456" s="1358"/>
      <c r="G456" s="1358"/>
      <c r="H456" s="1358"/>
      <c r="I456" s="1358"/>
      <c r="J456" s="1358"/>
      <c r="K456" s="1358"/>
      <c r="L456" s="1075"/>
      <c r="M456" s="851" t="s">
        <v>50</v>
      </c>
      <c r="N456" s="1544" t="s">
        <v>1023</v>
      </c>
      <c r="O456" s="1395"/>
      <c r="P456" s="1395"/>
      <c r="Q456" s="1395"/>
      <c r="R456" s="1395"/>
      <c r="S456" s="1395"/>
      <c r="T456" s="1395"/>
      <c r="U456" s="1395"/>
      <c r="V456" s="1395"/>
      <c r="W456" s="1395"/>
      <c r="X456" s="1395"/>
      <c r="Y456" s="1395"/>
      <c r="Z456" s="1395"/>
      <c r="AA456" s="1395"/>
      <c r="AB456" s="1469"/>
      <c r="AC456" s="579" t="s">
        <v>1261</v>
      </c>
      <c r="AD456" s="579"/>
      <c r="AE456" s="579"/>
      <c r="AF456" s="800" t="s">
        <v>117</v>
      </c>
      <c r="AG456" s="801"/>
      <c r="AH456" s="802" t="str">
        <f t="shared" si="0"/>
        <v xml:space="preserve"> </v>
      </c>
      <c r="AI456" s="803"/>
      <c r="AJ456" s="803"/>
      <c r="AK456" s="803"/>
      <c r="AL456" s="803"/>
      <c r="AM456" s="803"/>
      <c r="AN456" s="804">
        <f t="shared" si="6"/>
        <v>0</v>
      </c>
      <c r="AO456" s="804">
        <f t="shared" si="7"/>
        <v>1</v>
      </c>
      <c r="AP456" s="804">
        <f t="shared" si="9"/>
        <v>0</v>
      </c>
      <c r="AQ456" s="1081"/>
      <c r="AR456" s="1062"/>
      <c r="AS456" s="1063"/>
      <c r="AT456" s="1063"/>
      <c r="AU456" s="1064"/>
      <c r="AV456" s="83"/>
      <c r="AW456" s="83"/>
      <c r="AX456" s="83"/>
      <c r="AY456" s="83"/>
      <c r="AZ456" s="83"/>
      <c r="BA456" s="83"/>
      <c r="BB456" s="83"/>
      <c r="BC456" s="83"/>
      <c r="BD456" s="83"/>
    </row>
    <row r="457" spans="1:56" ht="18" customHeight="1">
      <c r="A457" s="83"/>
      <c r="B457" s="828"/>
      <c r="C457" s="892"/>
      <c r="D457" s="1425"/>
      <c r="E457" s="1289"/>
      <c r="F457" s="1289"/>
      <c r="G457" s="1289"/>
      <c r="H457" s="1289"/>
      <c r="I457" s="1289"/>
      <c r="J457" s="1289"/>
      <c r="K457" s="1289"/>
      <c r="L457" s="479"/>
      <c r="M457" s="811" t="s">
        <v>52</v>
      </c>
      <c r="N457" s="1542" t="s">
        <v>1531</v>
      </c>
      <c r="O457" s="1287"/>
      <c r="P457" s="1287"/>
      <c r="Q457" s="1287"/>
      <c r="R457" s="1287"/>
      <c r="S457" s="1287"/>
      <c r="T457" s="1287"/>
      <c r="U457" s="1287"/>
      <c r="V457" s="1287"/>
      <c r="W457" s="1287"/>
      <c r="X457" s="1287"/>
      <c r="Y457" s="1287"/>
      <c r="Z457" s="1287"/>
      <c r="AA457" s="1287"/>
      <c r="AB457" s="1293"/>
      <c r="AC457" s="239"/>
      <c r="AD457" s="239" t="s">
        <v>1261</v>
      </c>
      <c r="AE457" s="239"/>
      <c r="AF457" s="800" t="s">
        <v>117</v>
      </c>
      <c r="AG457" s="801"/>
      <c r="AH457" s="802" t="str">
        <f t="shared" si="0"/>
        <v xml:space="preserve"> </v>
      </c>
      <c r="AI457" s="803"/>
      <c r="AJ457" s="803"/>
      <c r="AK457" s="803"/>
      <c r="AL457" s="803"/>
      <c r="AM457" s="803"/>
      <c r="AN457" s="804">
        <f t="shared" si="6"/>
        <v>0</v>
      </c>
      <c r="AO457" s="804">
        <f t="shared" si="7"/>
        <v>1</v>
      </c>
      <c r="AP457" s="804">
        <f t="shared" si="9"/>
        <v>0</v>
      </c>
      <c r="AQ457" s="762"/>
      <c r="AR457" s="1067"/>
      <c r="AS457" s="1068"/>
      <c r="AT457" s="1068"/>
      <c r="AU457" s="1069"/>
      <c r="AV457" s="83"/>
      <c r="AW457" s="83"/>
      <c r="AX457" s="83"/>
      <c r="AY457" s="83"/>
      <c r="AZ457" s="83"/>
      <c r="BA457" s="83"/>
      <c r="BB457" s="83"/>
      <c r="BC457" s="83"/>
      <c r="BD457" s="83"/>
    </row>
    <row r="458" spans="1:56" ht="18" customHeight="1">
      <c r="A458" s="83"/>
      <c r="B458" s="828"/>
      <c r="C458" s="892"/>
      <c r="D458" s="1425"/>
      <c r="E458" s="1289"/>
      <c r="F458" s="1289"/>
      <c r="G458" s="1289"/>
      <c r="H458" s="1289"/>
      <c r="I458" s="1289"/>
      <c r="J458" s="1289"/>
      <c r="K458" s="1289"/>
      <c r="L458" s="479"/>
      <c r="M458" s="811" t="s">
        <v>514</v>
      </c>
      <c r="N458" s="1542" t="s">
        <v>1532</v>
      </c>
      <c r="O458" s="1287"/>
      <c r="P458" s="1287"/>
      <c r="Q458" s="1287"/>
      <c r="R458" s="1287"/>
      <c r="S458" s="1287"/>
      <c r="T458" s="1287"/>
      <c r="U458" s="1287"/>
      <c r="V458" s="1287"/>
      <c r="W458" s="1287"/>
      <c r="X458" s="1287"/>
      <c r="Y458" s="1287"/>
      <c r="Z458" s="1287"/>
      <c r="AA458" s="1287"/>
      <c r="AB458" s="1293"/>
      <c r="AC458" s="239"/>
      <c r="AD458" s="239"/>
      <c r="AE458" s="239"/>
      <c r="AF458" s="800" t="s">
        <v>117</v>
      </c>
      <c r="AG458" s="801"/>
      <c r="AH458" s="802" t="str">
        <f t="shared" si="0"/>
        <v xml:space="preserve"> </v>
      </c>
      <c r="AI458" s="803"/>
      <c r="AJ458" s="803"/>
      <c r="AK458" s="803"/>
      <c r="AL458" s="803"/>
      <c r="AM458" s="803"/>
      <c r="AN458" s="804">
        <f t="shared" si="6"/>
        <v>0</v>
      </c>
      <c r="AO458" s="804">
        <f t="shared" si="7"/>
        <v>1</v>
      </c>
      <c r="AP458" s="804">
        <f t="shared" si="9"/>
        <v>0</v>
      </c>
      <c r="AQ458" s="762"/>
      <c r="AR458" s="1067"/>
      <c r="AS458" s="1068"/>
      <c r="AT458" s="1068"/>
      <c r="AU458" s="1069"/>
      <c r="AV458" s="83"/>
      <c r="AW458" s="83"/>
      <c r="AX458" s="83"/>
      <c r="AY458" s="83"/>
      <c r="AZ458" s="83"/>
      <c r="BA458" s="83"/>
      <c r="BB458" s="83"/>
      <c r="BC458" s="83"/>
      <c r="BD458" s="83"/>
    </row>
    <row r="459" spans="1:56" ht="18" customHeight="1">
      <c r="A459" s="83"/>
      <c r="B459" s="828"/>
      <c r="C459" s="892"/>
      <c r="D459" s="1425"/>
      <c r="E459" s="1289"/>
      <c r="F459" s="1289"/>
      <c r="G459" s="1289"/>
      <c r="H459" s="1289"/>
      <c r="I459" s="1289"/>
      <c r="J459" s="1289"/>
      <c r="K459" s="1289"/>
      <c r="L459" s="479"/>
      <c r="M459" s="811"/>
      <c r="N459" s="1542"/>
      <c r="O459" s="1287"/>
      <c r="P459" s="1287"/>
      <c r="Q459" s="1287"/>
      <c r="R459" s="1287"/>
      <c r="S459" s="1287"/>
      <c r="T459" s="1287"/>
      <c r="U459" s="1287"/>
      <c r="V459" s="1287"/>
      <c r="W459" s="1287"/>
      <c r="X459" s="1287"/>
      <c r="Y459" s="1287"/>
      <c r="Z459" s="1287"/>
      <c r="AA459" s="1287"/>
      <c r="AB459" s="1293"/>
      <c r="AC459" s="239"/>
      <c r="AD459" s="239"/>
      <c r="AE459" s="239"/>
      <c r="AF459" s="800" t="s">
        <v>117</v>
      </c>
      <c r="AG459" s="801"/>
      <c r="AH459" s="802" t="str">
        <f t="shared" si="0"/>
        <v xml:space="preserve"> </v>
      </c>
      <c r="AI459" s="803"/>
      <c r="AJ459" s="803"/>
      <c r="AK459" s="803"/>
      <c r="AL459" s="803"/>
      <c r="AM459" s="803"/>
      <c r="AN459" s="804">
        <f t="shared" si="6"/>
        <v>0</v>
      </c>
      <c r="AO459" s="804">
        <f t="shared" si="7"/>
        <v>0</v>
      </c>
      <c r="AP459" s="804">
        <f t="shared" si="9"/>
        <v>0</v>
      </c>
      <c r="AQ459" s="762"/>
      <c r="AR459" s="1067"/>
      <c r="AS459" s="1068"/>
      <c r="AT459" s="1068"/>
      <c r="AU459" s="1069"/>
      <c r="AV459" s="83"/>
      <c r="AW459" s="83"/>
      <c r="AX459" s="83"/>
      <c r="AY459" s="83"/>
      <c r="AZ459" s="83"/>
      <c r="BA459" s="83"/>
      <c r="BB459" s="83"/>
      <c r="BC459" s="83"/>
      <c r="BD459" s="83"/>
    </row>
    <row r="460" spans="1:56" ht="18" customHeight="1">
      <c r="A460" s="83"/>
      <c r="B460" s="828"/>
      <c r="C460" s="892"/>
      <c r="D460" s="1425"/>
      <c r="E460" s="1289"/>
      <c r="F460" s="1289"/>
      <c r="G460" s="1289"/>
      <c r="H460" s="1289"/>
      <c r="I460" s="1289"/>
      <c r="J460" s="1289"/>
      <c r="K460" s="1289"/>
      <c r="L460" s="479"/>
      <c r="M460" s="811"/>
      <c r="N460" s="1542"/>
      <c r="O460" s="1287"/>
      <c r="P460" s="1287"/>
      <c r="Q460" s="1287"/>
      <c r="R460" s="1287"/>
      <c r="S460" s="1287"/>
      <c r="T460" s="1287"/>
      <c r="U460" s="1287"/>
      <c r="V460" s="1287"/>
      <c r="W460" s="1287"/>
      <c r="X460" s="1287"/>
      <c r="Y460" s="1287"/>
      <c r="Z460" s="1287"/>
      <c r="AA460" s="1287"/>
      <c r="AB460" s="1293"/>
      <c r="AC460" s="239"/>
      <c r="AD460" s="239"/>
      <c r="AE460" s="239"/>
      <c r="AF460" s="800" t="s">
        <v>117</v>
      </c>
      <c r="AG460" s="801"/>
      <c r="AH460" s="802" t="str">
        <f t="shared" si="0"/>
        <v xml:space="preserve"> </v>
      </c>
      <c r="AI460" s="803"/>
      <c r="AJ460" s="803"/>
      <c r="AK460" s="803"/>
      <c r="AL460" s="803"/>
      <c r="AM460" s="803"/>
      <c r="AN460" s="804">
        <f t="shared" si="6"/>
        <v>0</v>
      </c>
      <c r="AO460" s="804">
        <f t="shared" si="7"/>
        <v>0</v>
      </c>
      <c r="AP460" s="804">
        <f t="shared" si="9"/>
        <v>0</v>
      </c>
      <c r="AQ460" s="762"/>
      <c r="AR460" s="1067"/>
      <c r="AS460" s="1068"/>
      <c r="AT460" s="1068"/>
      <c r="AU460" s="1069"/>
      <c r="AV460" s="83"/>
      <c r="AW460" s="83"/>
      <c r="AX460" s="83"/>
      <c r="AY460" s="83"/>
      <c r="AZ460" s="83"/>
      <c r="BA460" s="83"/>
      <c r="BB460" s="83"/>
      <c r="BC460" s="83"/>
      <c r="BD460" s="83"/>
    </row>
    <row r="461" spans="1:56" ht="18" hidden="1" customHeight="1">
      <c r="A461" s="83"/>
      <c r="B461" s="828"/>
      <c r="C461" s="924"/>
      <c r="D461" s="1436"/>
      <c r="E461" s="1393"/>
      <c r="F461" s="1393"/>
      <c r="G461" s="1393"/>
      <c r="H461" s="1393"/>
      <c r="I461" s="1393"/>
      <c r="J461" s="1393"/>
      <c r="K461" s="1393"/>
      <c r="L461" s="1079"/>
      <c r="M461" s="842"/>
      <c r="N461" s="1543"/>
      <c r="O461" s="1383"/>
      <c r="P461" s="1383"/>
      <c r="Q461" s="1383"/>
      <c r="R461" s="1383"/>
      <c r="S461" s="1383"/>
      <c r="T461" s="1383"/>
      <c r="U461" s="1383"/>
      <c r="V461" s="1383"/>
      <c r="W461" s="1383"/>
      <c r="X461" s="1383"/>
      <c r="Y461" s="1383"/>
      <c r="Z461" s="1383"/>
      <c r="AA461" s="1383"/>
      <c r="AB461" s="1384"/>
      <c r="AC461" s="489"/>
      <c r="AD461" s="489"/>
      <c r="AE461" s="489"/>
      <c r="AF461" s="800" t="s">
        <v>117</v>
      </c>
      <c r="AG461" s="801"/>
      <c r="AH461" s="802" t="str">
        <f t="shared" si="0"/>
        <v xml:space="preserve"> </v>
      </c>
      <c r="AI461" s="803"/>
      <c r="AJ461" s="803"/>
      <c r="AK461" s="803"/>
      <c r="AL461" s="803"/>
      <c r="AM461" s="803"/>
      <c r="AN461" s="804">
        <f t="shared" si="6"/>
        <v>0</v>
      </c>
      <c r="AO461" s="804">
        <f t="shared" si="7"/>
        <v>0</v>
      </c>
      <c r="AP461" s="804">
        <f t="shared" si="9"/>
        <v>0</v>
      </c>
      <c r="AQ461" s="1082"/>
      <c r="AR461" s="1070">
        <f>COUNTA(N456:AB461)</f>
        <v>3</v>
      </c>
      <c r="AS461" s="1071">
        <f>SUM(AP456:AP461)</f>
        <v>0</v>
      </c>
      <c r="AT461" s="865">
        <f>AS461/(AR461*4)*(100)</f>
        <v>0</v>
      </c>
      <c r="AU461" s="1035">
        <f>IF(AT461&gt;=75,2,IF(AT461&gt;40,1,0))</f>
        <v>0</v>
      </c>
      <c r="AV461" s="83"/>
      <c r="AW461" s="83"/>
      <c r="AX461" s="83"/>
      <c r="AY461" s="83"/>
      <c r="AZ461" s="83"/>
      <c r="BA461" s="83"/>
      <c r="BB461" s="83"/>
      <c r="BC461" s="83"/>
      <c r="BD461" s="83"/>
    </row>
    <row r="462" spans="1:56" ht="18" customHeight="1">
      <c r="B462" s="147"/>
      <c r="C462" s="889" t="s">
        <v>514</v>
      </c>
      <c r="D462" s="1557" t="s">
        <v>1533</v>
      </c>
      <c r="E462" s="1358"/>
      <c r="F462" s="1358"/>
      <c r="G462" s="1358"/>
      <c r="H462" s="1358"/>
      <c r="I462" s="1358"/>
      <c r="J462" s="1358"/>
      <c r="K462" s="1358"/>
      <c r="L462" s="1097"/>
      <c r="M462" s="851" t="s">
        <v>50</v>
      </c>
      <c r="N462" s="1544" t="s">
        <v>330</v>
      </c>
      <c r="O462" s="1395"/>
      <c r="P462" s="1395"/>
      <c r="Q462" s="1395"/>
      <c r="R462" s="1395"/>
      <c r="S462" s="1395"/>
      <c r="T462" s="1395"/>
      <c r="U462" s="1395"/>
      <c r="V462" s="1395"/>
      <c r="W462" s="1395"/>
      <c r="X462" s="1395"/>
      <c r="Y462" s="1395"/>
      <c r="Z462" s="1395"/>
      <c r="AA462" s="1395"/>
      <c r="AB462" s="1469"/>
      <c r="AC462" s="579" t="s">
        <v>1261</v>
      </c>
      <c r="AD462" s="579"/>
      <c r="AE462" s="1098"/>
      <c r="AF462" s="800" t="s">
        <v>117</v>
      </c>
      <c r="AG462" s="801"/>
      <c r="AH462" s="802" t="str">
        <f t="shared" si="0"/>
        <v xml:space="preserve"> </v>
      </c>
      <c r="AI462" s="803"/>
      <c r="AJ462" s="803"/>
      <c r="AK462" s="803"/>
      <c r="AL462" s="803"/>
      <c r="AM462" s="803"/>
      <c r="AN462" s="804">
        <f t="shared" si="6"/>
        <v>0</v>
      </c>
      <c r="AO462" s="804">
        <f t="shared" si="7"/>
        <v>1</v>
      </c>
      <c r="AP462" s="804">
        <f t="shared" si="9"/>
        <v>0</v>
      </c>
      <c r="AQ462" s="1099"/>
      <c r="AR462" s="1100"/>
      <c r="AS462" s="1101"/>
      <c r="AT462" s="1101"/>
      <c r="AU462" s="1102"/>
    </row>
    <row r="463" spans="1:56" ht="18" customHeight="1">
      <c r="B463" s="147"/>
      <c r="C463" s="892"/>
      <c r="D463" s="1425"/>
      <c r="E463" s="1289"/>
      <c r="F463" s="1289"/>
      <c r="G463" s="1289"/>
      <c r="H463" s="1289"/>
      <c r="I463" s="1289"/>
      <c r="J463" s="1289"/>
      <c r="K463" s="1289"/>
      <c r="L463" s="1103"/>
      <c r="M463" s="811" t="s">
        <v>52</v>
      </c>
      <c r="N463" s="1542" t="s">
        <v>445</v>
      </c>
      <c r="O463" s="1287"/>
      <c r="P463" s="1287"/>
      <c r="Q463" s="1287"/>
      <c r="R463" s="1287"/>
      <c r="S463" s="1287"/>
      <c r="T463" s="1287"/>
      <c r="U463" s="1287"/>
      <c r="V463" s="1287"/>
      <c r="W463" s="1287"/>
      <c r="X463" s="1287"/>
      <c r="Y463" s="1287"/>
      <c r="Z463" s="1287"/>
      <c r="AA463" s="1287"/>
      <c r="AB463" s="1293"/>
      <c r="AC463" s="239"/>
      <c r="AD463" s="239" t="s">
        <v>1261</v>
      </c>
      <c r="AE463" s="260"/>
      <c r="AF463" s="800" t="s">
        <v>117</v>
      </c>
      <c r="AG463" s="801"/>
      <c r="AH463" s="802" t="str">
        <f t="shared" si="0"/>
        <v xml:space="preserve"> </v>
      </c>
      <c r="AI463" s="803"/>
      <c r="AJ463" s="803"/>
      <c r="AK463" s="803"/>
      <c r="AL463" s="803"/>
      <c r="AM463" s="803"/>
      <c r="AN463" s="804">
        <f t="shared" si="6"/>
        <v>0</v>
      </c>
      <c r="AO463" s="804">
        <f t="shared" si="7"/>
        <v>1</v>
      </c>
      <c r="AP463" s="804">
        <f t="shared" si="9"/>
        <v>0</v>
      </c>
      <c r="AQ463" s="1104"/>
      <c r="AR463" s="1105"/>
      <c r="AS463" s="1106"/>
      <c r="AT463" s="1106"/>
      <c r="AU463" s="1107"/>
    </row>
    <row r="464" spans="1:56" ht="18" customHeight="1">
      <c r="B464" s="147"/>
      <c r="C464" s="892"/>
      <c r="D464" s="1425"/>
      <c r="E464" s="1289"/>
      <c r="F464" s="1289"/>
      <c r="G464" s="1289"/>
      <c r="H464" s="1289"/>
      <c r="I464" s="1289"/>
      <c r="J464" s="1289"/>
      <c r="K464" s="1289"/>
      <c r="L464" s="1103"/>
      <c r="M464" s="811" t="s">
        <v>514</v>
      </c>
      <c r="N464" s="1542" t="s">
        <v>446</v>
      </c>
      <c r="O464" s="1287"/>
      <c r="P464" s="1287"/>
      <c r="Q464" s="1287"/>
      <c r="R464" s="1287"/>
      <c r="S464" s="1287"/>
      <c r="T464" s="1287"/>
      <c r="U464" s="1287"/>
      <c r="V464" s="1287"/>
      <c r="W464" s="1287"/>
      <c r="X464" s="1287"/>
      <c r="Y464" s="1287"/>
      <c r="Z464" s="1287"/>
      <c r="AA464" s="1287"/>
      <c r="AB464" s="1293"/>
      <c r="AC464" s="239"/>
      <c r="AD464" s="239" t="s">
        <v>1261</v>
      </c>
      <c r="AE464" s="260"/>
      <c r="AF464" s="800" t="s">
        <v>117</v>
      </c>
      <c r="AG464" s="801"/>
      <c r="AH464" s="802" t="str">
        <f t="shared" si="0"/>
        <v xml:space="preserve"> </v>
      </c>
      <c r="AI464" s="803"/>
      <c r="AJ464" s="803"/>
      <c r="AK464" s="803"/>
      <c r="AL464" s="803"/>
      <c r="AM464" s="803"/>
      <c r="AN464" s="804">
        <f t="shared" si="6"/>
        <v>0</v>
      </c>
      <c r="AO464" s="804">
        <f t="shared" si="7"/>
        <v>1</v>
      </c>
      <c r="AP464" s="804">
        <f t="shared" si="9"/>
        <v>0</v>
      </c>
      <c r="AQ464" s="1104"/>
      <c r="AR464" s="1105"/>
      <c r="AS464" s="1106"/>
      <c r="AT464" s="1106"/>
      <c r="AU464" s="1107"/>
    </row>
    <row r="465" spans="2:47" ht="18" customHeight="1">
      <c r="B465" s="147"/>
      <c r="C465" s="892"/>
      <c r="D465" s="1425"/>
      <c r="E465" s="1289"/>
      <c r="F465" s="1289"/>
      <c r="G465" s="1289"/>
      <c r="H465" s="1289"/>
      <c r="I465" s="1289"/>
      <c r="J465" s="1289"/>
      <c r="K465" s="1289"/>
      <c r="L465" s="1103"/>
      <c r="M465" s="811" t="s">
        <v>629</v>
      </c>
      <c r="N465" s="1542" t="s">
        <v>1534</v>
      </c>
      <c r="O465" s="1287"/>
      <c r="P465" s="1287"/>
      <c r="Q465" s="1287"/>
      <c r="R465" s="1287"/>
      <c r="S465" s="1287"/>
      <c r="T465" s="1287"/>
      <c r="U465" s="1287"/>
      <c r="V465" s="1287"/>
      <c r="W465" s="1287"/>
      <c r="X465" s="1287"/>
      <c r="Y465" s="1287"/>
      <c r="Z465" s="1287"/>
      <c r="AA465" s="1287"/>
      <c r="AB465" s="1293"/>
      <c r="AC465" s="260"/>
      <c r="AD465" s="239" t="s">
        <v>1261</v>
      </c>
      <c r="AE465" s="260"/>
      <c r="AF465" s="800" t="s">
        <v>117</v>
      </c>
      <c r="AG465" s="801"/>
      <c r="AH465" s="802" t="str">
        <f t="shared" si="0"/>
        <v xml:space="preserve"> </v>
      </c>
      <c r="AI465" s="803"/>
      <c r="AJ465" s="803"/>
      <c r="AK465" s="803"/>
      <c r="AL465" s="803"/>
      <c r="AM465" s="803"/>
      <c r="AN465" s="804">
        <f t="shared" si="6"/>
        <v>0</v>
      </c>
      <c r="AO465" s="804">
        <f t="shared" si="7"/>
        <v>1</v>
      </c>
      <c r="AP465" s="804">
        <f t="shared" si="9"/>
        <v>0</v>
      </c>
      <c r="AQ465" s="1104"/>
      <c r="AR465" s="1105"/>
      <c r="AS465" s="1106"/>
      <c r="AT465" s="1106"/>
      <c r="AU465" s="1107"/>
    </row>
    <row r="466" spans="2:47" ht="18" customHeight="1">
      <c r="B466" s="147"/>
      <c r="C466" s="892"/>
      <c r="D466" s="1425"/>
      <c r="E466" s="1289"/>
      <c r="F466" s="1289"/>
      <c r="G466" s="1289"/>
      <c r="H466" s="1289"/>
      <c r="I466" s="1289"/>
      <c r="J466" s="1289"/>
      <c r="K466" s="1289"/>
      <c r="L466" s="1103"/>
      <c r="M466" s="811"/>
      <c r="N466" s="1542"/>
      <c r="O466" s="1287"/>
      <c r="P466" s="1287"/>
      <c r="Q466" s="1287"/>
      <c r="R466" s="1287"/>
      <c r="S466" s="1287"/>
      <c r="T466" s="1287"/>
      <c r="U466" s="1287"/>
      <c r="V466" s="1287"/>
      <c r="W466" s="1287"/>
      <c r="X466" s="1287"/>
      <c r="Y466" s="1287"/>
      <c r="Z466" s="1287"/>
      <c r="AA466" s="1287"/>
      <c r="AB466" s="1293"/>
      <c r="AC466" s="260"/>
      <c r="AD466" s="239"/>
      <c r="AE466" s="260"/>
      <c r="AF466" s="800" t="s">
        <v>117</v>
      </c>
      <c r="AG466" s="801"/>
      <c r="AH466" s="802" t="str">
        <f t="shared" si="0"/>
        <v xml:space="preserve"> </v>
      </c>
      <c r="AI466" s="803"/>
      <c r="AJ466" s="803"/>
      <c r="AK466" s="803"/>
      <c r="AL466" s="803"/>
      <c r="AM466" s="803"/>
      <c r="AN466" s="804">
        <f t="shared" si="6"/>
        <v>0</v>
      </c>
      <c r="AO466" s="804">
        <f t="shared" si="7"/>
        <v>0</v>
      </c>
      <c r="AP466" s="804">
        <f t="shared" si="9"/>
        <v>0</v>
      </c>
      <c r="AQ466" s="1104"/>
      <c r="AR466" s="1105"/>
      <c r="AS466" s="1106"/>
      <c r="AT466" s="1106"/>
      <c r="AU466" s="1107"/>
    </row>
    <row r="467" spans="2:47" ht="18" hidden="1" customHeight="1">
      <c r="B467" s="147"/>
      <c r="C467" s="892"/>
      <c r="D467" s="1425"/>
      <c r="E467" s="1289"/>
      <c r="F467" s="1289"/>
      <c r="G467" s="1289"/>
      <c r="H467" s="1289"/>
      <c r="I467" s="1289"/>
      <c r="J467" s="1289"/>
      <c r="K467" s="1289"/>
      <c r="L467" s="1103"/>
      <c r="M467" s="1108"/>
      <c r="N467" s="1545"/>
      <c r="O467" s="1289"/>
      <c r="P467" s="1289"/>
      <c r="Q467" s="1289"/>
      <c r="R467" s="1289"/>
      <c r="S467" s="1289"/>
      <c r="T467" s="1289"/>
      <c r="U467" s="1289"/>
      <c r="V467" s="1289"/>
      <c r="W467" s="1289"/>
      <c r="X467" s="1289"/>
      <c r="Y467" s="1289"/>
      <c r="Z467" s="1289"/>
      <c r="AA467" s="1289"/>
      <c r="AB467" s="1385"/>
      <c r="AC467" s="265"/>
      <c r="AD467" s="383"/>
      <c r="AE467" s="265"/>
      <c r="AF467" s="800" t="s">
        <v>117</v>
      </c>
      <c r="AG467" s="801"/>
      <c r="AH467" s="802" t="str">
        <f t="shared" si="0"/>
        <v xml:space="preserve"> </v>
      </c>
      <c r="AI467" s="803"/>
      <c r="AJ467" s="803"/>
      <c r="AK467" s="803"/>
      <c r="AL467" s="803"/>
      <c r="AM467" s="803"/>
      <c r="AN467" s="804">
        <f t="shared" si="6"/>
        <v>0</v>
      </c>
      <c r="AO467" s="804">
        <f t="shared" si="7"/>
        <v>0</v>
      </c>
      <c r="AP467" s="804">
        <f t="shared" si="9"/>
        <v>0</v>
      </c>
      <c r="AQ467" s="1109"/>
      <c r="AR467" s="1110">
        <f>COUNTA(N462:AB467)</f>
        <v>4</v>
      </c>
      <c r="AS467" s="1111">
        <f>SUM(AP462:AP467)</f>
        <v>0</v>
      </c>
      <c r="AT467" s="865">
        <f>AS467/(AR467*4)*(100)</f>
        <v>0</v>
      </c>
      <c r="AU467" s="1035">
        <f>IF(AT467&gt;=75,2,IF(AT467&gt;40,1,0))</f>
        <v>0</v>
      </c>
    </row>
    <row r="468" spans="2:47" ht="21.75" customHeight="1">
      <c r="B468" s="992" t="s">
        <v>1032</v>
      </c>
      <c r="C468" s="1546" t="s">
        <v>1033</v>
      </c>
      <c r="D468" s="1347"/>
      <c r="E468" s="1347"/>
      <c r="F468" s="1347"/>
      <c r="G468" s="1347"/>
      <c r="H468" s="1347"/>
      <c r="I468" s="1347"/>
      <c r="J468" s="1347"/>
      <c r="K468" s="1347"/>
      <c r="L468" s="1347"/>
      <c r="M468" s="1347"/>
      <c r="N468" s="1347"/>
      <c r="O468" s="1347"/>
      <c r="P468" s="1347"/>
      <c r="Q468" s="1347"/>
      <c r="R468" s="1347"/>
      <c r="S468" s="1347"/>
      <c r="T468" s="1347"/>
      <c r="U468" s="1347"/>
      <c r="V468" s="1347"/>
      <c r="W468" s="1347"/>
      <c r="X468" s="1347"/>
      <c r="Y468" s="1347"/>
      <c r="Z468" s="1347"/>
      <c r="AA468" s="1347"/>
      <c r="AB468" s="1547"/>
      <c r="AC468" s="1112"/>
      <c r="AD468" s="1112"/>
      <c r="AE468" s="1112"/>
      <c r="AF468" s="800" t="s">
        <v>117</v>
      </c>
      <c r="AG468" s="801"/>
      <c r="AH468" s="802" t="str">
        <f t="shared" si="0"/>
        <v xml:space="preserve"> </v>
      </c>
      <c r="AI468" s="803"/>
      <c r="AJ468" s="803"/>
      <c r="AK468" s="803"/>
      <c r="AL468" s="803"/>
      <c r="AM468" s="803"/>
      <c r="AN468" s="804">
        <f t="shared" si="6"/>
        <v>0</v>
      </c>
      <c r="AO468" s="804">
        <f t="shared" si="7"/>
        <v>0</v>
      </c>
      <c r="AP468" s="804">
        <f t="shared" si="9"/>
        <v>0</v>
      </c>
      <c r="AQ468" s="136"/>
      <c r="AR468" s="1073"/>
      <c r="AS468" s="1074"/>
      <c r="AT468" s="1074"/>
      <c r="AU468" s="1074"/>
    </row>
    <row r="469" spans="2:47" ht="18" customHeight="1">
      <c r="B469" s="147"/>
      <c r="C469" s="889" t="s">
        <v>50</v>
      </c>
      <c r="D469" s="1557" t="s">
        <v>1035</v>
      </c>
      <c r="E469" s="1358"/>
      <c r="F469" s="1358"/>
      <c r="G469" s="1358"/>
      <c r="H469" s="1358"/>
      <c r="I469" s="1358"/>
      <c r="J469" s="1358"/>
      <c r="K469" s="1358"/>
      <c r="L469" s="1097"/>
      <c r="M469" s="946" t="s">
        <v>50</v>
      </c>
      <c r="N469" s="1544" t="s">
        <v>488</v>
      </c>
      <c r="O469" s="1395"/>
      <c r="P469" s="1395"/>
      <c r="Q469" s="1395"/>
      <c r="R469" s="1395"/>
      <c r="S469" s="1395"/>
      <c r="T469" s="1395"/>
      <c r="U469" s="1395"/>
      <c r="V469" s="1395"/>
      <c r="W469" s="1395"/>
      <c r="X469" s="1395"/>
      <c r="Y469" s="1395"/>
      <c r="Z469" s="1395"/>
      <c r="AA469" s="1395"/>
      <c r="AB469" s="1469"/>
      <c r="AC469" s="1113"/>
      <c r="AD469" s="1113"/>
      <c r="AE469" s="1114" t="s">
        <v>1261</v>
      </c>
      <c r="AF469" s="800" t="s">
        <v>117</v>
      </c>
      <c r="AG469" s="801"/>
      <c r="AH469" s="802" t="str">
        <f t="shared" si="0"/>
        <v xml:space="preserve"> </v>
      </c>
      <c r="AI469" s="803"/>
      <c r="AJ469" s="803"/>
      <c r="AK469" s="803"/>
      <c r="AL469" s="803"/>
      <c r="AM469" s="803"/>
      <c r="AN469" s="804">
        <f t="shared" si="6"/>
        <v>0</v>
      </c>
      <c r="AO469" s="804">
        <f t="shared" si="7"/>
        <v>1</v>
      </c>
      <c r="AP469" s="804">
        <f t="shared" si="9"/>
        <v>0</v>
      </c>
      <c r="AQ469" s="1099"/>
      <c r="AR469" s="1100"/>
      <c r="AS469" s="1101"/>
      <c r="AT469" s="1101"/>
      <c r="AU469" s="1102"/>
    </row>
    <row r="470" spans="2:47" ht="18" customHeight="1">
      <c r="B470" s="147"/>
      <c r="C470" s="892"/>
      <c r="D470" s="1425"/>
      <c r="E470" s="1289"/>
      <c r="F470" s="1289"/>
      <c r="G470" s="1289"/>
      <c r="H470" s="1289"/>
      <c r="I470" s="1289"/>
      <c r="J470" s="1289"/>
      <c r="K470" s="1289"/>
      <c r="L470" s="1103"/>
      <c r="M470" s="811" t="s">
        <v>52</v>
      </c>
      <c r="N470" s="1542" t="s">
        <v>1535</v>
      </c>
      <c r="O470" s="1287"/>
      <c r="P470" s="1287"/>
      <c r="Q470" s="1287"/>
      <c r="R470" s="1287"/>
      <c r="S470" s="1287"/>
      <c r="T470" s="1287"/>
      <c r="U470" s="1287"/>
      <c r="V470" s="1287"/>
      <c r="W470" s="1287"/>
      <c r="X470" s="1287"/>
      <c r="Y470" s="1287"/>
      <c r="Z470" s="1287"/>
      <c r="AA470" s="1287"/>
      <c r="AB470" s="1293"/>
      <c r="AC470" s="455"/>
      <c r="AD470" s="455"/>
      <c r="AE470" s="529" t="s">
        <v>1261</v>
      </c>
      <c r="AF470" s="800" t="s">
        <v>117</v>
      </c>
      <c r="AG470" s="801"/>
      <c r="AH470" s="802" t="str">
        <f t="shared" si="0"/>
        <v xml:space="preserve"> </v>
      </c>
      <c r="AI470" s="803"/>
      <c r="AJ470" s="803"/>
      <c r="AK470" s="803"/>
      <c r="AL470" s="803"/>
      <c r="AM470" s="803"/>
      <c r="AN470" s="804">
        <f t="shared" si="6"/>
        <v>0</v>
      </c>
      <c r="AO470" s="804">
        <f t="shared" si="7"/>
        <v>1</v>
      </c>
      <c r="AP470" s="804">
        <f t="shared" si="9"/>
        <v>0</v>
      </c>
      <c r="AQ470" s="1104"/>
      <c r="AR470" s="1105"/>
      <c r="AS470" s="1106"/>
      <c r="AT470" s="1106"/>
      <c r="AU470" s="1107"/>
    </row>
    <row r="471" spans="2:47" ht="18" customHeight="1">
      <c r="B471" s="147"/>
      <c r="C471" s="892"/>
      <c r="D471" s="1425"/>
      <c r="E471" s="1289"/>
      <c r="F471" s="1289"/>
      <c r="G471" s="1289"/>
      <c r="H471" s="1289"/>
      <c r="I471" s="1289"/>
      <c r="J471" s="1289"/>
      <c r="K471" s="1289"/>
      <c r="L471" s="1103"/>
      <c r="M471" s="1115"/>
      <c r="N471" s="1542"/>
      <c r="O471" s="1287"/>
      <c r="P471" s="1287"/>
      <c r="Q471" s="1287"/>
      <c r="R471" s="1287"/>
      <c r="S471" s="1287"/>
      <c r="T471" s="1287"/>
      <c r="U471" s="1287"/>
      <c r="V471" s="1287"/>
      <c r="W471" s="1287"/>
      <c r="X471" s="1287"/>
      <c r="Y471" s="1287"/>
      <c r="Z471" s="1287"/>
      <c r="AA471" s="1287"/>
      <c r="AB471" s="1293"/>
      <c r="AC471" s="455"/>
      <c r="AD471" s="455"/>
      <c r="AE471" s="529"/>
      <c r="AF471" s="800" t="s">
        <v>117</v>
      </c>
      <c r="AG471" s="801"/>
      <c r="AH471" s="802" t="str">
        <f t="shared" si="0"/>
        <v xml:space="preserve"> </v>
      </c>
      <c r="AI471" s="803"/>
      <c r="AJ471" s="803"/>
      <c r="AK471" s="803"/>
      <c r="AL471" s="803"/>
      <c r="AM471" s="803"/>
      <c r="AN471" s="804">
        <f t="shared" si="6"/>
        <v>0</v>
      </c>
      <c r="AO471" s="804">
        <f t="shared" si="7"/>
        <v>0</v>
      </c>
      <c r="AP471" s="804">
        <f t="shared" si="9"/>
        <v>0</v>
      </c>
      <c r="AQ471" s="1104"/>
      <c r="AR471" s="1105"/>
      <c r="AS471" s="1106"/>
      <c r="AT471" s="1106"/>
      <c r="AU471" s="1107"/>
    </row>
    <row r="472" spans="2:47" ht="18" customHeight="1">
      <c r="B472" s="147"/>
      <c r="C472" s="892"/>
      <c r="D472" s="1425"/>
      <c r="E472" s="1289"/>
      <c r="F472" s="1289"/>
      <c r="G472" s="1289"/>
      <c r="H472" s="1289"/>
      <c r="I472" s="1289"/>
      <c r="J472" s="1289"/>
      <c r="K472" s="1289"/>
      <c r="L472" s="1103"/>
      <c r="M472" s="1115"/>
      <c r="N472" s="1542"/>
      <c r="O472" s="1287"/>
      <c r="P472" s="1287"/>
      <c r="Q472" s="1287"/>
      <c r="R472" s="1287"/>
      <c r="S472" s="1287"/>
      <c r="T472" s="1287"/>
      <c r="U472" s="1287"/>
      <c r="V472" s="1287"/>
      <c r="W472" s="1287"/>
      <c r="X472" s="1287"/>
      <c r="Y472" s="1287"/>
      <c r="Z472" s="1287"/>
      <c r="AA472" s="1287"/>
      <c r="AB472" s="1293"/>
      <c r="AC472" s="455"/>
      <c r="AD472" s="455"/>
      <c r="AE472" s="529"/>
      <c r="AF472" s="800" t="s">
        <v>117</v>
      </c>
      <c r="AG472" s="801"/>
      <c r="AH472" s="802" t="str">
        <f t="shared" si="0"/>
        <v xml:space="preserve"> </v>
      </c>
      <c r="AI472" s="803"/>
      <c r="AJ472" s="803"/>
      <c r="AK472" s="803"/>
      <c r="AL472" s="803"/>
      <c r="AM472" s="803"/>
      <c r="AN472" s="804">
        <f t="shared" si="6"/>
        <v>0</v>
      </c>
      <c r="AO472" s="804">
        <f t="shared" si="7"/>
        <v>0</v>
      </c>
      <c r="AP472" s="804">
        <f t="shared" si="9"/>
        <v>0</v>
      </c>
      <c r="AQ472" s="1104"/>
      <c r="AR472" s="1105"/>
      <c r="AS472" s="1106"/>
      <c r="AT472" s="1106"/>
      <c r="AU472" s="1107"/>
    </row>
    <row r="473" spans="2:47" ht="18" customHeight="1">
      <c r="B473" s="147"/>
      <c r="C473" s="892"/>
      <c r="D473" s="1425"/>
      <c r="E473" s="1289"/>
      <c r="F473" s="1289"/>
      <c r="G473" s="1289"/>
      <c r="H473" s="1289"/>
      <c r="I473" s="1289"/>
      <c r="J473" s="1289"/>
      <c r="K473" s="1289"/>
      <c r="L473" s="1103"/>
      <c r="M473" s="1115"/>
      <c r="N473" s="1542"/>
      <c r="O473" s="1287"/>
      <c r="P473" s="1287"/>
      <c r="Q473" s="1287"/>
      <c r="R473" s="1287"/>
      <c r="S473" s="1287"/>
      <c r="T473" s="1287"/>
      <c r="U473" s="1287"/>
      <c r="V473" s="1287"/>
      <c r="W473" s="1287"/>
      <c r="X473" s="1287"/>
      <c r="Y473" s="1287"/>
      <c r="Z473" s="1287"/>
      <c r="AA473" s="1287"/>
      <c r="AB473" s="1293"/>
      <c r="AC473" s="455"/>
      <c r="AD473" s="455"/>
      <c r="AE473" s="529"/>
      <c r="AF473" s="800" t="s">
        <v>117</v>
      </c>
      <c r="AG473" s="801"/>
      <c r="AH473" s="802" t="str">
        <f t="shared" si="0"/>
        <v xml:space="preserve"> </v>
      </c>
      <c r="AI473" s="803"/>
      <c r="AJ473" s="803"/>
      <c r="AK473" s="803"/>
      <c r="AL473" s="803"/>
      <c r="AM473" s="803"/>
      <c r="AN473" s="804">
        <f t="shared" si="6"/>
        <v>0</v>
      </c>
      <c r="AO473" s="804">
        <f t="shared" si="7"/>
        <v>0</v>
      </c>
      <c r="AP473" s="804">
        <f t="shared" si="9"/>
        <v>0</v>
      </c>
      <c r="AQ473" s="1104"/>
      <c r="AR473" s="1105"/>
      <c r="AS473" s="1106"/>
      <c r="AT473" s="1106"/>
      <c r="AU473" s="1107"/>
    </row>
    <row r="474" spans="2:47" ht="18" hidden="1" customHeight="1">
      <c r="B474" s="147"/>
      <c r="C474" s="924"/>
      <c r="D474" s="1436"/>
      <c r="E474" s="1393"/>
      <c r="F474" s="1393"/>
      <c r="G474" s="1393"/>
      <c r="H474" s="1393"/>
      <c r="I474" s="1393"/>
      <c r="J474" s="1393"/>
      <c r="K474" s="1393"/>
      <c r="L474" s="1116"/>
      <c r="M474" s="842"/>
      <c r="N474" s="1543"/>
      <c r="O474" s="1383"/>
      <c r="P474" s="1383"/>
      <c r="Q474" s="1383"/>
      <c r="R474" s="1383"/>
      <c r="S474" s="1383"/>
      <c r="T474" s="1383"/>
      <c r="U474" s="1383"/>
      <c r="V474" s="1383"/>
      <c r="W474" s="1383"/>
      <c r="X474" s="1383"/>
      <c r="Y474" s="1383"/>
      <c r="Z474" s="1383"/>
      <c r="AA474" s="1383"/>
      <c r="AB474" s="1384"/>
      <c r="AC474" s="1117"/>
      <c r="AD474" s="1117"/>
      <c r="AE474" s="1118"/>
      <c r="AF474" s="800" t="s">
        <v>117</v>
      </c>
      <c r="AG474" s="801"/>
      <c r="AH474" s="802" t="str">
        <f t="shared" si="0"/>
        <v xml:space="preserve"> </v>
      </c>
      <c r="AI474" s="803"/>
      <c r="AJ474" s="803"/>
      <c r="AK474" s="803"/>
      <c r="AL474" s="803"/>
      <c r="AM474" s="803"/>
      <c r="AN474" s="804">
        <f t="shared" si="6"/>
        <v>0</v>
      </c>
      <c r="AO474" s="804">
        <f t="shared" si="7"/>
        <v>0</v>
      </c>
      <c r="AP474" s="804">
        <f t="shared" si="9"/>
        <v>0</v>
      </c>
      <c r="AQ474" s="1109"/>
      <c r="AR474" s="1110">
        <f>COUNTA(N469:AB474)</f>
        <v>2</v>
      </c>
      <c r="AS474" s="1111">
        <f>SUM(AP469:AP474)</f>
        <v>0</v>
      </c>
      <c r="AT474" s="865">
        <f>AS474/(AR474*4)*(100)</f>
        <v>0</v>
      </c>
      <c r="AU474" s="1035">
        <f>IF(AT474&gt;=75,2,IF(AT474&gt;40,1,0))</f>
        <v>0</v>
      </c>
    </row>
    <row r="475" spans="2:47" ht="18" customHeight="1">
      <c r="B475" s="147"/>
      <c r="C475" s="889" t="s">
        <v>52</v>
      </c>
      <c r="D475" s="1557" t="s">
        <v>1040</v>
      </c>
      <c r="E475" s="1358"/>
      <c r="F475" s="1358"/>
      <c r="G475" s="1358"/>
      <c r="H475" s="1358"/>
      <c r="I475" s="1358"/>
      <c r="J475" s="1358"/>
      <c r="K475" s="1358"/>
      <c r="L475" s="1097"/>
      <c r="M475" s="851" t="s">
        <v>50</v>
      </c>
      <c r="N475" s="1544" t="s">
        <v>1536</v>
      </c>
      <c r="O475" s="1395"/>
      <c r="P475" s="1395"/>
      <c r="Q475" s="1395"/>
      <c r="R475" s="1395"/>
      <c r="S475" s="1395"/>
      <c r="T475" s="1395"/>
      <c r="U475" s="1395"/>
      <c r="V475" s="1395"/>
      <c r="W475" s="1395"/>
      <c r="X475" s="1395"/>
      <c r="Y475" s="1395"/>
      <c r="Z475" s="1395"/>
      <c r="AA475" s="1395"/>
      <c r="AB475" s="1469"/>
      <c r="AC475" s="1113"/>
      <c r="AD475" s="1113"/>
      <c r="AE475" s="1114" t="s">
        <v>1261</v>
      </c>
      <c r="AF475" s="800" t="s">
        <v>117</v>
      </c>
      <c r="AG475" s="801"/>
      <c r="AH475" s="802" t="str">
        <f t="shared" si="0"/>
        <v xml:space="preserve"> </v>
      </c>
      <c r="AI475" s="803"/>
      <c r="AJ475" s="803"/>
      <c r="AK475" s="803"/>
      <c r="AL475" s="803"/>
      <c r="AM475" s="803"/>
      <c r="AN475" s="804">
        <f t="shared" si="6"/>
        <v>0</v>
      </c>
      <c r="AO475" s="804">
        <f t="shared" si="7"/>
        <v>1</v>
      </c>
      <c r="AP475" s="804">
        <f t="shared" si="9"/>
        <v>0</v>
      </c>
      <c r="AQ475" s="1099"/>
      <c r="AR475" s="1100"/>
      <c r="AS475" s="1101"/>
      <c r="AT475" s="1101"/>
      <c r="AU475" s="1102"/>
    </row>
    <row r="476" spans="2:47" ht="18" customHeight="1">
      <c r="B476" s="147"/>
      <c r="C476" s="892"/>
      <c r="D476" s="1425"/>
      <c r="E476" s="1289"/>
      <c r="F476" s="1289"/>
      <c r="G476" s="1289"/>
      <c r="H476" s="1289"/>
      <c r="I476" s="1289"/>
      <c r="J476" s="1289"/>
      <c r="K476" s="1289"/>
      <c r="L476" s="1103"/>
      <c r="M476" s="811" t="s">
        <v>52</v>
      </c>
      <c r="N476" s="1542" t="s">
        <v>1537</v>
      </c>
      <c r="O476" s="1287"/>
      <c r="P476" s="1287"/>
      <c r="Q476" s="1287"/>
      <c r="R476" s="1287"/>
      <c r="S476" s="1287"/>
      <c r="T476" s="1287"/>
      <c r="U476" s="1287"/>
      <c r="V476" s="1287"/>
      <c r="W476" s="1287"/>
      <c r="X476" s="1287"/>
      <c r="Y476" s="1287"/>
      <c r="Z476" s="1287"/>
      <c r="AA476" s="1287"/>
      <c r="AB476" s="1293"/>
      <c r="AC476" s="515"/>
      <c r="AD476" s="515"/>
      <c r="AE476" s="1119" t="s">
        <v>1261</v>
      </c>
      <c r="AF476" s="800" t="s">
        <v>117</v>
      </c>
      <c r="AG476" s="801"/>
      <c r="AH476" s="802" t="str">
        <f t="shared" si="0"/>
        <v xml:space="preserve"> </v>
      </c>
      <c r="AI476" s="803"/>
      <c r="AJ476" s="803"/>
      <c r="AK476" s="803"/>
      <c r="AL476" s="803"/>
      <c r="AM476" s="803"/>
      <c r="AN476" s="804">
        <f t="shared" si="6"/>
        <v>0</v>
      </c>
      <c r="AO476" s="804">
        <f t="shared" si="7"/>
        <v>1</v>
      </c>
      <c r="AP476" s="804">
        <f t="shared" si="9"/>
        <v>0</v>
      </c>
      <c r="AQ476" s="1104"/>
      <c r="AR476" s="1105"/>
      <c r="AS476" s="1106"/>
      <c r="AT476" s="1106"/>
      <c r="AU476" s="1107"/>
    </row>
    <row r="477" spans="2:47" ht="18" customHeight="1">
      <c r="B477" s="147"/>
      <c r="C477" s="892"/>
      <c r="D477" s="1425"/>
      <c r="E477" s="1289"/>
      <c r="F477" s="1289"/>
      <c r="G477" s="1289"/>
      <c r="H477" s="1289"/>
      <c r="I477" s="1289"/>
      <c r="J477" s="1289"/>
      <c r="K477" s="1289"/>
      <c r="L477" s="1103"/>
      <c r="M477" s="811" t="s">
        <v>514</v>
      </c>
      <c r="N477" s="1542" t="s">
        <v>1538</v>
      </c>
      <c r="O477" s="1287"/>
      <c r="P477" s="1287"/>
      <c r="Q477" s="1287"/>
      <c r="R477" s="1287"/>
      <c r="S477" s="1287"/>
      <c r="T477" s="1287"/>
      <c r="U477" s="1287"/>
      <c r="V477" s="1287"/>
      <c r="W477" s="1287"/>
      <c r="X477" s="1287"/>
      <c r="Y477" s="1287"/>
      <c r="Z477" s="1287"/>
      <c r="AA477" s="1287"/>
      <c r="AB477" s="1293"/>
      <c r="AC477" s="515"/>
      <c r="AD477" s="515"/>
      <c r="AE477" s="1119" t="s">
        <v>1261</v>
      </c>
      <c r="AF477" s="800" t="s">
        <v>117</v>
      </c>
      <c r="AG477" s="801"/>
      <c r="AH477" s="802" t="str">
        <f t="shared" si="0"/>
        <v xml:space="preserve"> </v>
      </c>
      <c r="AI477" s="803"/>
      <c r="AJ477" s="803"/>
      <c r="AK477" s="803"/>
      <c r="AL477" s="803"/>
      <c r="AM477" s="803"/>
      <c r="AN477" s="804">
        <f t="shared" si="6"/>
        <v>0</v>
      </c>
      <c r="AO477" s="804">
        <f t="shared" si="7"/>
        <v>1</v>
      </c>
      <c r="AP477" s="804">
        <f t="shared" si="9"/>
        <v>0</v>
      </c>
      <c r="AQ477" s="1104"/>
      <c r="AR477" s="1105"/>
      <c r="AS477" s="1106"/>
      <c r="AT477" s="1106"/>
      <c r="AU477" s="1107"/>
    </row>
    <row r="478" spans="2:47" ht="18" customHeight="1">
      <c r="B478" s="147"/>
      <c r="C478" s="892"/>
      <c r="D478" s="1425"/>
      <c r="E478" s="1289"/>
      <c r="F478" s="1289"/>
      <c r="G478" s="1289"/>
      <c r="H478" s="1289"/>
      <c r="I478" s="1289"/>
      <c r="J478" s="1289"/>
      <c r="K478" s="1289"/>
      <c r="L478" s="1103"/>
      <c r="M478" s="811" t="s">
        <v>629</v>
      </c>
      <c r="N478" s="1542" t="s">
        <v>1539</v>
      </c>
      <c r="O478" s="1287"/>
      <c r="P478" s="1287"/>
      <c r="Q478" s="1287"/>
      <c r="R478" s="1287"/>
      <c r="S478" s="1287"/>
      <c r="T478" s="1287"/>
      <c r="U478" s="1287"/>
      <c r="V478" s="1287"/>
      <c r="W478" s="1287"/>
      <c r="X478" s="1287"/>
      <c r="Y478" s="1287"/>
      <c r="Z478" s="1287"/>
      <c r="AA478" s="1287"/>
      <c r="AB478" s="1293"/>
      <c r="AC478" s="515"/>
      <c r="AD478" s="515"/>
      <c r="AE478" s="1119" t="s">
        <v>1261</v>
      </c>
      <c r="AF478" s="800" t="s">
        <v>117</v>
      </c>
      <c r="AG478" s="801"/>
      <c r="AH478" s="802" t="str">
        <f t="shared" si="0"/>
        <v xml:space="preserve"> </v>
      </c>
      <c r="AI478" s="803"/>
      <c r="AJ478" s="803"/>
      <c r="AK478" s="803"/>
      <c r="AL478" s="803"/>
      <c r="AM478" s="803"/>
      <c r="AN478" s="804">
        <f t="shared" si="6"/>
        <v>0</v>
      </c>
      <c r="AO478" s="804">
        <f t="shared" si="7"/>
        <v>1</v>
      </c>
      <c r="AP478" s="804">
        <f t="shared" si="9"/>
        <v>0</v>
      </c>
      <c r="AQ478" s="1104"/>
      <c r="AR478" s="1105"/>
      <c r="AS478" s="1106"/>
      <c r="AT478" s="1106"/>
      <c r="AU478" s="1107"/>
    </row>
    <row r="479" spans="2:47" ht="18" customHeight="1">
      <c r="B479" s="147"/>
      <c r="C479" s="892"/>
      <c r="D479" s="1425"/>
      <c r="E479" s="1289"/>
      <c r="F479" s="1289"/>
      <c r="G479" s="1289"/>
      <c r="H479" s="1289"/>
      <c r="I479" s="1289"/>
      <c r="J479" s="1289"/>
      <c r="K479" s="1289"/>
      <c r="L479" s="1103"/>
      <c r="M479" s="811"/>
      <c r="N479" s="1542"/>
      <c r="O479" s="1287"/>
      <c r="P479" s="1287"/>
      <c r="Q479" s="1287"/>
      <c r="R479" s="1287"/>
      <c r="S479" s="1287"/>
      <c r="T479" s="1287"/>
      <c r="U479" s="1287"/>
      <c r="V479" s="1287"/>
      <c r="W479" s="1287"/>
      <c r="X479" s="1287"/>
      <c r="Y479" s="1287"/>
      <c r="Z479" s="1287"/>
      <c r="AA479" s="1287"/>
      <c r="AB479" s="1293"/>
      <c r="AC479" s="515"/>
      <c r="AD479" s="515"/>
      <c r="AE479" s="1119"/>
      <c r="AF479" s="800" t="s">
        <v>117</v>
      </c>
      <c r="AG479" s="801"/>
      <c r="AH479" s="802" t="str">
        <f t="shared" si="0"/>
        <v xml:space="preserve"> </v>
      </c>
      <c r="AI479" s="803"/>
      <c r="AJ479" s="803"/>
      <c r="AK479" s="803"/>
      <c r="AL479" s="803"/>
      <c r="AM479" s="803"/>
      <c r="AN479" s="804">
        <f t="shared" si="6"/>
        <v>0</v>
      </c>
      <c r="AO479" s="804">
        <f t="shared" si="7"/>
        <v>0</v>
      </c>
      <c r="AP479" s="804">
        <f t="shared" si="9"/>
        <v>0</v>
      </c>
      <c r="AQ479" s="1104"/>
      <c r="AR479" s="1105"/>
      <c r="AS479" s="1106"/>
      <c r="AT479" s="1106"/>
      <c r="AU479" s="1107"/>
    </row>
    <row r="480" spans="2:47" ht="18" hidden="1" customHeight="1">
      <c r="B480" s="147"/>
      <c r="C480" s="924"/>
      <c r="D480" s="1436"/>
      <c r="E480" s="1393"/>
      <c r="F480" s="1393"/>
      <c r="G480" s="1393"/>
      <c r="H480" s="1393"/>
      <c r="I480" s="1393"/>
      <c r="J480" s="1393"/>
      <c r="K480" s="1393"/>
      <c r="L480" s="1116"/>
      <c r="M480" s="842"/>
      <c r="N480" s="1543"/>
      <c r="O480" s="1383"/>
      <c r="P480" s="1383"/>
      <c r="Q480" s="1383"/>
      <c r="R480" s="1383"/>
      <c r="S480" s="1383"/>
      <c r="T480" s="1383"/>
      <c r="U480" s="1383"/>
      <c r="V480" s="1383"/>
      <c r="W480" s="1383"/>
      <c r="X480" s="1383"/>
      <c r="Y480" s="1383"/>
      <c r="Z480" s="1383"/>
      <c r="AA480" s="1383"/>
      <c r="AB480" s="1384"/>
      <c r="AC480" s="1117"/>
      <c r="AD480" s="1117"/>
      <c r="AE480" s="1118"/>
      <c r="AF480" s="800" t="s">
        <v>117</v>
      </c>
      <c r="AG480" s="801"/>
      <c r="AH480" s="802" t="str">
        <f t="shared" si="0"/>
        <v xml:space="preserve"> </v>
      </c>
      <c r="AI480" s="803"/>
      <c r="AJ480" s="803"/>
      <c r="AK480" s="803"/>
      <c r="AL480" s="803"/>
      <c r="AM480" s="803"/>
      <c r="AN480" s="804">
        <f t="shared" si="6"/>
        <v>0</v>
      </c>
      <c r="AO480" s="804">
        <f t="shared" si="7"/>
        <v>0</v>
      </c>
      <c r="AP480" s="804">
        <f t="shared" si="9"/>
        <v>0</v>
      </c>
      <c r="AQ480" s="1109"/>
      <c r="AR480" s="1110">
        <f>COUNTA(N475:AB480)</f>
        <v>4</v>
      </c>
      <c r="AS480" s="1111">
        <f>SUM(AP475:AP480)</f>
        <v>0</v>
      </c>
      <c r="AT480" s="865">
        <f>AS480/(AR480*4)*(100)</f>
        <v>0</v>
      </c>
      <c r="AU480" s="1035">
        <f>IF(AT480&gt;=75,2,IF(AT480&gt;40,1,0))</f>
        <v>0</v>
      </c>
    </row>
    <row r="481" spans="2:47" ht="18" customHeight="1">
      <c r="B481" s="147"/>
      <c r="C481" s="889" t="s">
        <v>514</v>
      </c>
      <c r="D481" s="1557" t="s">
        <v>1046</v>
      </c>
      <c r="E481" s="1358"/>
      <c r="F481" s="1358"/>
      <c r="G481" s="1358"/>
      <c r="H481" s="1358"/>
      <c r="I481" s="1358"/>
      <c r="J481" s="1358"/>
      <c r="K481" s="1358"/>
      <c r="L481" s="1097"/>
      <c r="M481" s="851" t="s">
        <v>50</v>
      </c>
      <c r="N481" s="1544" t="s">
        <v>494</v>
      </c>
      <c r="O481" s="1395"/>
      <c r="P481" s="1395"/>
      <c r="Q481" s="1395"/>
      <c r="R481" s="1395"/>
      <c r="S481" s="1395"/>
      <c r="T481" s="1395"/>
      <c r="U481" s="1395"/>
      <c r="V481" s="1395"/>
      <c r="W481" s="1395"/>
      <c r="X481" s="1395"/>
      <c r="Y481" s="1395"/>
      <c r="Z481" s="1395"/>
      <c r="AA481" s="1395"/>
      <c r="AB481" s="1469"/>
      <c r="AC481" s="1113"/>
      <c r="AD481" s="1113"/>
      <c r="AE481" s="1114" t="s">
        <v>1261</v>
      </c>
      <c r="AF481" s="800" t="s">
        <v>117</v>
      </c>
      <c r="AG481" s="801"/>
      <c r="AH481" s="802" t="str">
        <f t="shared" si="0"/>
        <v xml:space="preserve"> </v>
      </c>
      <c r="AI481" s="803"/>
      <c r="AJ481" s="803"/>
      <c r="AK481" s="803"/>
      <c r="AL481" s="803"/>
      <c r="AM481" s="803"/>
      <c r="AN481" s="804">
        <f t="shared" si="6"/>
        <v>0</v>
      </c>
      <c r="AO481" s="804">
        <f t="shared" si="7"/>
        <v>1</v>
      </c>
      <c r="AP481" s="804">
        <f t="shared" si="9"/>
        <v>0</v>
      </c>
      <c r="AQ481" s="1099"/>
      <c r="AR481" s="1100"/>
      <c r="AS481" s="1101"/>
      <c r="AT481" s="1101"/>
      <c r="AU481" s="1102"/>
    </row>
    <row r="482" spans="2:47" ht="18" customHeight="1">
      <c r="B482" s="147"/>
      <c r="C482" s="810"/>
      <c r="D482" s="1425"/>
      <c r="E482" s="1289"/>
      <c r="F482" s="1289"/>
      <c r="G482" s="1289"/>
      <c r="H482" s="1289"/>
      <c r="I482" s="1289"/>
      <c r="J482" s="1289"/>
      <c r="K482" s="1289"/>
      <c r="L482" s="1103"/>
      <c r="M482" s="811" t="s">
        <v>52</v>
      </c>
      <c r="N482" s="1542" t="s">
        <v>495</v>
      </c>
      <c r="O482" s="1287"/>
      <c r="P482" s="1287"/>
      <c r="Q482" s="1287"/>
      <c r="R482" s="1287"/>
      <c r="S482" s="1287"/>
      <c r="T482" s="1287"/>
      <c r="U482" s="1287"/>
      <c r="V482" s="1287"/>
      <c r="W482" s="1287"/>
      <c r="X482" s="1287"/>
      <c r="Y482" s="1287"/>
      <c r="Z482" s="1287"/>
      <c r="AA482" s="1287"/>
      <c r="AB482" s="1293"/>
      <c r="AC482" s="515"/>
      <c r="AD482" s="515"/>
      <c r="AE482" s="1119" t="s">
        <v>1261</v>
      </c>
      <c r="AF482" s="800" t="s">
        <v>117</v>
      </c>
      <c r="AG482" s="801"/>
      <c r="AH482" s="802" t="str">
        <f t="shared" si="0"/>
        <v xml:space="preserve"> </v>
      </c>
      <c r="AI482" s="803"/>
      <c r="AJ482" s="803"/>
      <c r="AK482" s="803"/>
      <c r="AL482" s="803"/>
      <c r="AM482" s="803"/>
      <c r="AN482" s="804">
        <f t="shared" si="6"/>
        <v>0</v>
      </c>
      <c r="AO482" s="804">
        <f t="shared" si="7"/>
        <v>1</v>
      </c>
      <c r="AP482" s="804">
        <f t="shared" si="9"/>
        <v>0</v>
      </c>
      <c r="AQ482" s="1104"/>
      <c r="AR482" s="1105"/>
      <c r="AS482" s="1106"/>
      <c r="AT482" s="1106"/>
      <c r="AU482" s="1107"/>
    </row>
    <row r="483" spans="2:47" ht="18" customHeight="1">
      <c r="B483" s="147"/>
      <c r="C483" s="810"/>
      <c r="D483" s="1425"/>
      <c r="E483" s="1289"/>
      <c r="F483" s="1289"/>
      <c r="G483" s="1289"/>
      <c r="H483" s="1289"/>
      <c r="I483" s="1289"/>
      <c r="J483" s="1289"/>
      <c r="K483" s="1289"/>
      <c r="L483" s="1103"/>
      <c r="M483" s="811" t="s">
        <v>514</v>
      </c>
      <c r="N483" s="1542" t="s">
        <v>496</v>
      </c>
      <c r="O483" s="1287"/>
      <c r="P483" s="1287"/>
      <c r="Q483" s="1287"/>
      <c r="R483" s="1287"/>
      <c r="S483" s="1287"/>
      <c r="T483" s="1287"/>
      <c r="U483" s="1287"/>
      <c r="V483" s="1287"/>
      <c r="W483" s="1287"/>
      <c r="X483" s="1287"/>
      <c r="Y483" s="1287"/>
      <c r="Z483" s="1287"/>
      <c r="AA483" s="1287"/>
      <c r="AB483" s="1293"/>
      <c r="AC483" s="515"/>
      <c r="AD483" s="515"/>
      <c r="AE483" s="1119" t="s">
        <v>1261</v>
      </c>
      <c r="AF483" s="800" t="s">
        <v>117</v>
      </c>
      <c r="AG483" s="801"/>
      <c r="AH483" s="802" t="str">
        <f t="shared" si="0"/>
        <v xml:space="preserve"> </v>
      </c>
      <c r="AI483" s="803"/>
      <c r="AJ483" s="803"/>
      <c r="AK483" s="803"/>
      <c r="AL483" s="803"/>
      <c r="AM483" s="803"/>
      <c r="AN483" s="804">
        <f t="shared" si="6"/>
        <v>0</v>
      </c>
      <c r="AO483" s="804">
        <f t="shared" si="7"/>
        <v>1</v>
      </c>
      <c r="AP483" s="804">
        <f t="shared" si="9"/>
        <v>0</v>
      </c>
      <c r="AQ483" s="1104"/>
      <c r="AR483" s="1105"/>
      <c r="AS483" s="1106"/>
      <c r="AT483" s="1106"/>
      <c r="AU483" s="1107"/>
    </row>
    <row r="484" spans="2:47" ht="18" customHeight="1">
      <c r="B484" s="147"/>
      <c r="C484" s="810"/>
      <c r="D484" s="1425"/>
      <c r="E484" s="1289"/>
      <c r="F484" s="1289"/>
      <c r="G484" s="1289"/>
      <c r="H484" s="1289"/>
      <c r="I484" s="1289"/>
      <c r="J484" s="1289"/>
      <c r="K484" s="1289"/>
      <c r="L484" s="1103"/>
      <c r="M484" s="811"/>
      <c r="N484" s="1542"/>
      <c r="O484" s="1287"/>
      <c r="P484" s="1287"/>
      <c r="Q484" s="1287"/>
      <c r="R484" s="1287"/>
      <c r="S484" s="1287"/>
      <c r="T484" s="1287"/>
      <c r="U484" s="1287"/>
      <c r="V484" s="1287"/>
      <c r="W484" s="1287"/>
      <c r="X484" s="1287"/>
      <c r="Y484" s="1287"/>
      <c r="Z484" s="1287"/>
      <c r="AA484" s="1287"/>
      <c r="AB484" s="1293"/>
      <c r="AC484" s="515"/>
      <c r="AD484" s="515"/>
      <c r="AE484" s="1119"/>
      <c r="AF484" s="800" t="s">
        <v>117</v>
      </c>
      <c r="AG484" s="801"/>
      <c r="AH484" s="802" t="str">
        <f t="shared" si="0"/>
        <v xml:space="preserve"> </v>
      </c>
      <c r="AI484" s="803"/>
      <c r="AJ484" s="803"/>
      <c r="AK484" s="803"/>
      <c r="AL484" s="803"/>
      <c r="AM484" s="803"/>
      <c r="AN484" s="804">
        <f t="shared" si="6"/>
        <v>0</v>
      </c>
      <c r="AO484" s="804">
        <f t="shared" si="7"/>
        <v>0</v>
      </c>
      <c r="AP484" s="804">
        <f t="shared" si="9"/>
        <v>0</v>
      </c>
      <c r="AQ484" s="1104"/>
      <c r="AR484" s="1105"/>
      <c r="AS484" s="1106"/>
      <c r="AT484" s="1106"/>
      <c r="AU484" s="1107"/>
    </row>
    <row r="485" spans="2:47" ht="18" customHeight="1">
      <c r="B485" s="147"/>
      <c r="C485" s="810"/>
      <c r="D485" s="1425"/>
      <c r="E485" s="1289"/>
      <c r="F485" s="1289"/>
      <c r="G485" s="1289"/>
      <c r="H485" s="1289"/>
      <c r="I485" s="1289"/>
      <c r="J485" s="1289"/>
      <c r="K485" s="1289"/>
      <c r="L485" s="1103"/>
      <c r="M485" s="811"/>
      <c r="N485" s="1542"/>
      <c r="O485" s="1287"/>
      <c r="P485" s="1287"/>
      <c r="Q485" s="1287"/>
      <c r="R485" s="1287"/>
      <c r="S485" s="1287"/>
      <c r="T485" s="1287"/>
      <c r="U485" s="1287"/>
      <c r="V485" s="1287"/>
      <c r="W485" s="1287"/>
      <c r="X485" s="1287"/>
      <c r="Y485" s="1287"/>
      <c r="Z485" s="1287"/>
      <c r="AA485" s="1287"/>
      <c r="AB485" s="1293"/>
      <c r="AC485" s="515"/>
      <c r="AD485" s="515"/>
      <c r="AE485" s="1119"/>
      <c r="AF485" s="800" t="s">
        <v>117</v>
      </c>
      <c r="AG485" s="801"/>
      <c r="AH485" s="802" t="str">
        <f t="shared" si="0"/>
        <v xml:space="preserve"> </v>
      </c>
      <c r="AI485" s="803"/>
      <c r="AJ485" s="803"/>
      <c r="AK485" s="803"/>
      <c r="AL485" s="803"/>
      <c r="AM485" s="803"/>
      <c r="AN485" s="804">
        <f t="shared" si="6"/>
        <v>0</v>
      </c>
      <c r="AO485" s="804">
        <f t="shared" si="7"/>
        <v>0</v>
      </c>
      <c r="AP485" s="804">
        <f t="shared" si="9"/>
        <v>0</v>
      </c>
      <c r="AQ485" s="1104"/>
      <c r="AR485" s="1105"/>
      <c r="AS485" s="1106"/>
      <c r="AT485" s="1106"/>
      <c r="AU485" s="1107"/>
    </row>
    <row r="486" spans="2:47" ht="18" hidden="1" customHeight="1">
      <c r="B486" s="147"/>
      <c r="C486" s="1120"/>
      <c r="D486" s="1436"/>
      <c r="E486" s="1393"/>
      <c r="F486" s="1393"/>
      <c r="G486" s="1393"/>
      <c r="H486" s="1393"/>
      <c r="I486" s="1393"/>
      <c r="J486" s="1393"/>
      <c r="K486" s="1393"/>
      <c r="L486" s="1116"/>
      <c r="M486" s="842"/>
      <c r="N486" s="1543"/>
      <c r="O486" s="1383"/>
      <c r="P486" s="1383"/>
      <c r="Q486" s="1383"/>
      <c r="R486" s="1383"/>
      <c r="S486" s="1383"/>
      <c r="T486" s="1383"/>
      <c r="U486" s="1383"/>
      <c r="V486" s="1383"/>
      <c r="W486" s="1383"/>
      <c r="X486" s="1383"/>
      <c r="Y486" s="1383"/>
      <c r="Z486" s="1383"/>
      <c r="AA486" s="1383"/>
      <c r="AB486" s="1384"/>
      <c r="AC486" s="1117"/>
      <c r="AD486" s="1117"/>
      <c r="AE486" s="1118"/>
      <c r="AF486" s="800" t="s">
        <v>117</v>
      </c>
      <c r="AG486" s="801"/>
      <c r="AH486" s="802" t="str">
        <f t="shared" si="0"/>
        <v xml:space="preserve"> </v>
      </c>
      <c r="AI486" s="803"/>
      <c r="AJ486" s="803"/>
      <c r="AK486" s="803"/>
      <c r="AL486" s="803"/>
      <c r="AM486" s="803"/>
      <c r="AN486" s="804">
        <f t="shared" si="6"/>
        <v>0</v>
      </c>
      <c r="AO486" s="804">
        <f t="shared" si="7"/>
        <v>0</v>
      </c>
      <c r="AP486" s="804">
        <f t="shared" si="9"/>
        <v>0</v>
      </c>
      <c r="AQ486" s="1109"/>
      <c r="AR486" s="1110">
        <f>COUNTA(N481:AB486)</f>
        <v>3</v>
      </c>
      <c r="AS486" s="1111">
        <f>SUM(AP481:AP486)</f>
        <v>0</v>
      </c>
      <c r="AT486" s="865">
        <f>AS486/(AR486*4)*(100)</f>
        <v>0</v>
      </c>
      <c r="AU486" s="1035">
        <f>IF(AT486&gt;=75,2,IF(AT486&gt;40,1,0))</f>
        <v>0</v>
      </c>
    </row>
    <row r="487" spans="2:47" ht="18" customHeight="1">
      <c r="B487" s="147"/>
      <c r="C487" s="1121" t="s">
        <v>629</v>
      </c>
      <c r="D487" s="1557" t="s">
        <v>1051</v>
      </c>
      <c r="E487" s="1358"/>
      <c r="F487" s="1358"/>
      <c r="G487" s="1358"/>
      <c r="H487" s="1358"/>
      <c r="I487" s="1358"/>
      <c r="J487" s="1358"/>
      <c r="K487" s="1358"/>
      <c r="L487" s="1097"/>
      <c r="M487" s="851" t="s">
        <v>50</v>
      </c>
      <c r="N487" s="1544" t="s">
        <v>497</v>
      </c>
      <c r="O487" s="1395"/>
      <c r="P487" s="1395"/>
      <c r="Q487" s="1395"/>
      <c r="R487" s="1395"/>
      <c r="S487" s="1395"/>
      <c r="T487" s="1395"/>
      <c r="U487" s="1395"/>
      <c r="V487" s="1395"/>
      <c r="W487" s="1395"/>
      <c r="X487" s="1395"/>
      <c r="Y487" s="1395"/>
      <c r="Z487" s="1395"/>
      <c r="AA487" s="1395"/>
      <c r="AB487" s="1469"/>
      <c r="AC487" s="1113"/>
      <c r="AD487" s="1113"/>
      <c r="AE487" s="1114" t="s">
        <v>1261</v>
      </c>
      <c r="AF487" s="800" t="s">
        <v>117</v>
      </c>
      <c r="AG487" s="801"/>
      <c r="AH487" s="802" t="str">
        <f t="shared" si="0"/>
        <v xml:space="preserve"> </v>
      </c>
      <c r="AI487" s="803"/>
      <c r="AJ487" s="803"/>
      <c r="AK487" s="803"/>
      <c r="AL487" s="803"/>
      <c r="AM487" s="803"/>
      <c r="AN487" s="804">
        <f t="shared" si="6"/>
        <v>0</v>
      </c>
      <c r="AO487" s="804">
        <f t="shared" si="7"/>
        <v>1</v>
      </c>
      <c r="AP487" s="804">
        <f t="shared" si="9"/>
        <v>0</v>
      </c>
      <c r="AQ487" s="1099"/>
      <c r="AR487" s="1100"/>
      <c r="AS487" s="1101"/>
      <c r="AT487" s="1101"/>
      <c r="AU487" s="1102"/>
    </row>
    <row r="488" spans="2:47" ht="18" customHeight="1">
      <c r="B488" s="147"/>
      <c r="C488" s="1122"/>
      <c r="D488" s="1425"/>
      <c r="E488" s="1289"/>
      <c r="F488" s="1289"/>
      <c r="G488" s="1289"/>
      <c r="H488" s="1289"/>
      <c r="I488" s="1289"/>
      <c r="J488" s="1289"/>
      <c r="K488" s="1289"/>
      <c r="L488" s="1103"/>
      <c r="M488" s="811" t="s">
        <v>52</v>
      </c>
      <c r="N488" s="1542" t="s">
        <v>498</v>
      </c>
      <c r="O488" s="1287"/>
      <c r="P488" s="1287"/>
      <c r="Q488" s="1287"/>
      <c r="R488" s="1287"/>
      <c r="S488" s="1287"/>
      <c r="T488" s="1287"/>
      <c r="U488" s="1287"/>
      <c r="V488" s="1287"/>
      <c r="W488" s="1287"/>
      <c r="X488" s="1287"/>
      <c r="Y488" s="1287"/>
      <c r="Z488" s="1287"/>
      <c r="AA488" s="1287"/>
      <c r="AB488" s="1293"/>
      <c r="AC488" s="515"/>
      <c r="AD488" s="515"/>
      <c r="AE488" s="1119" t="s">
        <v>1261</v>
      </c>
      <c r="AF488" s="800" t="s">
        <v>117</v>
      </c>
      <c r="AG488" s="801"/>
      <c r="AH488" s="802" t="str">
        <f t="shared" si="0"/>
        <v xml:space="preserve"> </v>
      </c>
      <c r="AI488" s="803"/>
      <c r="AJ488" s="803"/>
      <c r="AK488" s="803"/>
      <c r="AL488" s="803"/>
      <c r="AM488" s="803"/>
      <c r="AN488" s="804">
        <f t="shared" si="6"/>
        <v>0</v>
      </c>
      <c r="AO488" s="804">
        <f t="shared" si="7"/>
        <v>1</v>
      </c>
      <c r="AP488" s="804">
        <f t="shared" si="9"/>
        <v>0</v>
      </c>
      <c r="AQ488" s="1104"/>
      <c r="AR488" s="1105"/>
      <c r="AS488" s="1106"/>
      <c r="AT488" s="1106"/>
      <c r="AU488" s="1107"/>
    </row>
    <row r="489" spans="2:47" ht="18" customHeight="1">
      <c r="B489" s="147"/>
      <c r="C489" s="1122"/>
      <c r="D489" s="1425"/>
      <c r="E489" s="1289"/>
      <c r="F489" s="1289"/>
      <c r="G489" s="1289"/>
      <c r="H489" s="1289"/>
      <c r="I489" s="1289"/>
      <c r="J489" s="1289"/>
      <c r="K489" s="1289"/>
      <c r="L489" s="1103"/>
      <c r="M489" s="811" t="s">
        <v>514</v>
      </c>
      <c r="N489" s="1542" t="s">
        <v>499</v>
      </c>
      <c r="O489" s="1287"/>
      <c r="P489" s="1287"/>
      <c r="Q489" s="1287"/>
      <c r="R489" s="1287"/>
      <c r="S489" s="1287"/>
      <c r="T489" s="1287"/>
      <c r="U489" s="1287"/>
      <c r="V489" s="1287"/>
      <c r="W489" s="1287"/>
      <c r="X489" s="1287"/>
      <c r="Y489" s="1287"/>
      <c r="Z489" s="1287"/>
      <c r="AA489" s="1287"/>
      <c r="AB489" s="1293"/>
      <c r="AC489" s="515"/>
      <c r="AD489" s="515"/>
      <c r="AE489" s="1119" t="s">
        <v>1261</v>
      </c>
      <c r="AF489" s="800" t="s">
        <v>117</v>
      </c>
      <c r="AG489" s="801"/>
      <c r="AH489" s="802" t="str">
        <f t="shared" si="0"/>
        <v xml:space="preserve"> </v>
      </c>
      <c r="AI489" s="803"/>
      <c r="AJ489" s="803"/>
      <c r="AK489" s="803"/>
      <c r="AL489" s="803"/>
      <c r="AM489" s="803"/>
      <c r="AN489" s="804">
        <f t="shared" si="6"/>
        <v>0</v>
      </c>
      <c r="AO489" s="804">
        <f t="shared" si="7"/>
        <v>1</v>
      </c>
      <c r="AP489" s="804">
        <f t="shared" si="9"/>
        <v>0</v>
      </c>
      <c r="AQ489" s="1104"/>
      <c r="AR489" s="1105"/>
      <c r="AS489" s="1106"/>
      <c r="AT489" s="1106"/>
      <c r="AU489" s="1107"/>
    </row>
    <row r="490" spans="2:47" ht="18" customHeight="1">
      <c r="B490" s="147"/>
      <c r="C490" s="1122"/>
      <c r="D490" s="1425"/>
      <c r="E490" s="1289"/>
      <c r="F490" s="1289"/>
      <c r="G490" s="1289"/>
      <c r="H490" s="1289"/>
      <c r="I490" s="1289"/>
      <c r="J490" s="1289"/>
      <c r="K490" s="1289"/>
      <c r="L490" s="1103"/>
      <c r="M490" s="811"/>
      <c r="N490" s="1542"/>
      <c r="O490" s="1287"/>
      <c r="P490" s="1287"/>
      <c r="Q490" s="1287"/>
      <c r="R490" s="1287"/>
      <c r="S490" s="1287"/>
      <c r="T490" s="1287"/>
      <c r="U490" s="1287"/>
      <c r="V490" s="1287"/>
      <c r="W490" s="1287"/>
      <c r="X490" s="1287"/>
      <c r="Y490" s="1287"/>
      <c r="Z490" s="1287"/>
      <c r="AA490" s="1287"/>
      <c r="AB490" s="1293"/>
      <c r="AC490" s="515"/>
      <c r="AD490" s="515"/>
      <c r="AE490" s="1119"/>
      <c r="AF490" s="800" t="s">
        <v>117</v>
      </c>
      <c r="AG490" s="801"/>
      <c r="AH490" s="802" t="str">
        <f t="shared" si="0"/>
        <v xml:space="preserve"> </v>
      </c>
      <c r="AI490" s="803"/>
      <c r="AJ490" s="803"/>
      <c r="AK490" s="803"/>
      <c r="AL490" s="803"/>
      <c r="AM490" s="803"/>
      <c r="AN490" s="804">
        <f t="shared" si="6"/>
        <v>0</v>
      </c>
      <c r="AO490" s="804">
        <f t="shared" si="7"/>
        <v>0</v>
      </c>
      <c r="AP490" s="804">
        <f t="shared" si="9"/>
        <v>0</v>
      </c>
      <c r="AQ490" s="1104"/>
      <c r="AR490" s="1105"/>
      <c r="AS490" s="1106"/>
      <c r="AT490" s="1106"/>
      <c r="AU490" s="1107"/>
    </row>
    <row r="491" spans="2:47" ht="18" customHeight="1">
      <c r="B491" s="147"/>
      <c r="C491" s="1122"/>
      <c r="D491" s="1425"/>
      <c r="E491" s="1289"/>
      <c r="F491" s="1289"/>
      <c r="G491" s="1289"/>
      <c r="H491" s="1289"/>
      <c r="I491" s="1289"/>
      <c r="J491" s="1289"/>
      <c r="K491" s="1289"/>
      <c r="L491" s="1103"/>
      <c r="M491" s="811"/>
      <c r="N491" s="1542"/>
      <c r="O491" s="1287"/>
      <c r="P491" s="1287"/>
      <c r="Q491" s="1287"/>
      <c r="R491" s="1287"/>
      <c r="S491" s="1287"/>
      <c r="T491" s="1287"/>
      <c r="U491" s="1287"/>
      <c r="V491" s="1287"/>
      <c r="W491" s="1287"/>
      <c r="X491" s="1287"/>
      <c r="Y491" s="1287"/>
      <c r="Z491" s="1287"/>
      <c r="AA491" s="1287"/>
      <c r="AB491" s="1293"/>
      <c r="AC491" s="515"/>
      <c r="AD491" s="515"/>
      <c r="AE491" s="1119"/>
      <c r="AF491" s="800" t="s">
        <v>117</v>
      </c>
      <c r="AG491" s="801"/>
      <c r="AH491" s="802" t="str">
        <f t="shared" si="0"/>
        <v xml:space="preserve"> </v>
      </c>
      <c r="AI491" s="803"/>
      <c r="AJ491" s="803"/>
      <c r="AK491" s="803"/>
      <c r="AL491" s="803"/>
      <c r="AM491" s="803"/>
      <c r="AN491" s="804">
        <f t="shared" si="6"/>
        <v>0</v>
      </c>
      <c r="AO491" s="804">
        <f t="shared" si="7"/>
        <v>0</v>
      </c>
      <c r="AP491" s="804">
        <f t="shared" si="9"/>
        <v>0</v>
      </c>
      <c r="AQ491" s="1104"/>
      <c r="AR491" s="1105"/>
      <c r="AS491" s="1106"/>
      <c r="AT491" s="1106"/>
      <c r="AU491" s="1107"/>
    </row>
    <row r="492" spans="2:47" ht="18" hidden="1" customHeight="1">
      <c r="B492" s="147"/>
      <c r="C492" s="1120"/>
      <c r="D492" s="1436"/>
      <c r="E492" s="1393"/>
      <c r="F492" s="1393"/>
      <c r="G492" s="1393"/>
      <c r="H492" s="1393"/>
      <c r="I492" s="1393"/>
      <c r="J492" s="1393"/>
      <c r="K492" s="1393"/>
      <c r="L492" s="1116"/>
      <c r="M492" s="842"/>
      <c r="N492" s="1543"/>
      <c r="O492" s="1383"/>
      <c r="P492" s="1383"/>
      <c r="Q492" s="1383"/>
      <c r="R492" s="1383"/>
      <c r="S492" s="1383"/>
      <c r="T492" s="1383"/>
      <c r="U492" s="1383"/>
      <c r="V492" s="1383"/>
      <c r="W492" s="1383"/>
      <c r="X492" s="1383"/>
      <c r="Y492" s="1383"/>
      <c r="Z492" s="1383"/>
      <c r="AA492" s="1383"/>
      <c r="AB492" s="1384"/>
      <c r="AC492" s="1117"/>
      <c r="AD492" s="1117"/>
      <c r="AE492" s="1118"/>
      <c r="AF492" s="800" t="s">
        <v>117</v>
      </c>
      <c r="AG492" s="801"/>
      <c r="AH492" s="802" t="str">
        <f t="shared" si="0"/>
        <v xml:space="preserve"> </v>
      </c>
      <c r="AI492" s="803"/>
      <c r="AJ492" s="803"/>
      <c r="AK492" s="803"/>
      <c r="AL492" s="803"/>
      <c r="AM492" s="803"/>
      <c r="AN492" s="804">
        <f t="shared" si="6"/>
        <v>0</v>
      </c>
      <c r="AO492" s="804">
        <f t="shared" si="7"/>
        <v>0</v>
      </c>
      <c r="AP492" s="804">
        <f t="shared" si="9"/>
        <v>0</v>
      </c>
      <c r="AQ492" s="1109"/>
      <c r="AR492" s="1110">
        <f>COUNTA(N487:AB492)</f>
        <v>3</v>
      </c>
      <c r="AS492" s="1111">
        <f>SUM(AP487:AP492)</f>
        <v>0</v>
      </c>
      <c r="AT492" s="865">
        <f>AS492/(AR492*4)*(100)</f>
        <v>0</v>
      </c>
      <c r="AU492" s="1035">
        <f>IF(AT492&gt;=75,2,IF(AT492&gt;40,1,0))</f>
        <v>0</v>
      </c>
    </row>
    <row r="493" spans="2:47" ht="18" customHeight="1">
      <c r="B493" s="147"/>
      <c r="C493" s="889" t="s">
        <v>288</v>
      </c>
      <c r="D493" s="1557" t="s">
        <v>1057</v>
      </c>
      <c r="E493" s="1358"/>
      <c r="F493" s="1358"/>
      <c r="G493" s="1358"/>
      <c r="H493" s="1358"/>
      <c r="I493" s="1358"/>
      <c r="J493" s="1358"/>
      <c r="K493" s="1358"/>
      <c r="L493" s="1097"/>
      <c r="M493" s="851" t="s">
        <v>50</v>
      </c>
      <c r="N493" s="1544" t="s">
        <v>500</v>
      </c>
      <c r="O493" s="1395"/>
      <c r="P493" s="1395"/>
      <c r="Q493" s="1395"/>
      <c r="R493" s="1395"/>
      <c r="S493" s="1395"/>
      <c r="T493" s="1395"/>
      <c r="U493" s="1395"/>
      <c r="V493" s="1395"/>
      <c r="W493" s="1395"/>
      <c r="X493" s="1395"/>
      <c r="Y493" s="1395"/>
      <c r="Z493" s="1395"/>
      <c r="AA493" s="1395"/>
      <c r="AB493" s="1469"/>
      <c r="AC493" s="1113"/>
      <c r="AD493" s="1113"/>
      <c r="AE493" s="1114"/>
      <c r="AF493" s="800" t="s">
        <v>117</v>
      </c>
      <c r="AG493" s="801"/>
      <c r="AH493" s="802" t="str">
        <f t="shared" si="0"/>
        <v xml:space="preserve"> </v>
      </c>
      <c r="AI493" s="803"/>
      <c r="AJ493" s="803"/>
      <c r="AK493" s="803"/>
      <c r="AL493" s="803"/>
      <c r="AM493" s="803"/>
      <c r="AN493" s="804">
        <f t="shared" si="6"/>
        <v>0</v>
      </c>
      <c r="AO493" s="804">
        <f t="shared" si="7"/>
        <v>1</v>
      </c>
      <c r="AP493" s="804">
        <f t="shared" si="9"/>
        <v>0</v>
      </c>
      <c r="AQ493" s="1099"/>
      <c r="AR493" s="1100"/>
      <c r="AS493" s="1101"/>
      <c r="AT493" s="1101"/>
      <c r="AU493" s="1102"/>
    </row>
    <row r="494" spans="2:47" ht="18" customHeight="1">
      <c r="B494" s="147"/>
      <c r="C494" s="1122"/>
      <c r="D494" s="1425"/>
      <c r="E494" s="1289"/>
      <c r="F494" s="1289"/>
      <c r="G494" s="1289"/>
      <c r="H494" s="1289"/>
      <c r="I494" s="1289"/>
      <c r="J494" s="1289"/>
      <c r="K494" s="1289"/>
      <c r="L494" s="1103"/>
      <c r="M494" s="811" t="s">
        <v>52</v>
      </c>
      <c r="N494" s="1549" t="s">
        <v>501</v>
      </c>
      <c r="O494" s="1287"/>
      <c r="P494" s="1287"/>
      <c r="Q494" s="1287"/>
      <c r="R494" s="1287"/>
      <c r="S494" s="1287"/>
      <c r="T494" s="1287"/>
      <c r="U494" s="1287"/>
      <c r="V494" s="1287"/>
      <c r="W494" s="1287"/>
      <c r="X494" s="1287"/>
      <c r="Y494" s="1287"/>
      <c r="Z494" s="1287"/>
      <c r="AA494" s="1287"/>
      <c r="AB494" s="1293"/>
      <c r="AC494" s="515"/>
      <c r="AD494" s="515"/>
      <c r="AE494" s="1119"/>
      <c r="AF494" s="800" t="s">
        <v>117</v>
      </c>
      <c r="AG494" s="801"/>
      <c r="AH494" s="802" t="str">
        <f t="shared" si="0"/>
        <v xml:space="preserve"> </v>
      </c>
      <c r="AI494" s="803"/>
      <c r="AJ494" s="803"/>
      <c r="AK494" s="803"/>
      <c r="AL494" s="803"/>
      <c r="AM494" s="803"/>
      <c r="AN494" s="804">
        <f t="shared" si="6"/>
        <v>0</v>
      </c>
      <c r="AO494" s="804">
        <f t="shared" si="7"/>
        <v>1</v>
      </c>
      <c r="AP494" s="804">
        <f t="shared" si="9"/>
        <v>0</v>
      </c>
      <c r="AQ494" s="1104"/>
      <c r="AR494" s="1105"/>
      <c r="AS494" s="1106"/>
      <c r="AT494" s="1106"/>
      <c r="AU494" s="1107"/>
    </row>
    <row r="495" spans="2:47" ht="18" customHeight="1">
      <c r="B495" s="147"/>
      <c r="C495" s="1122"/>
      <c r="D495" s="1425"/>
      <c r="E495" s="1289"/>
      <c r="F495" s="1289"/>
      <c r="G495" s="1289"/>
      <c r="H495" s="1289"/>
      <c r="I495" s="1289"/>
      <c r="J495" s="1289"/>
      <c r="K495" s="1289"/>
      <c r="L495" s="1103"/>
      <c r="M495" s="811" t="s">
        <v>514</v>
      </c>
      <c r="N495" s="1542" t="s">
        <v>502</v>
      </c>
      <c r="O495" s="1287"/>
      <c r="P495" s="1287"/>
      <c r="Q495" s="1287"/>
      <c r="R495" s="1287"/>
      <c r="S495" s="1287"/>
      <c r="T495" s="1287"/>
      <c r="U495" s="1287"/>
      <c r="V495" s="1287"/>
      <c r="W495" s="1287"/>
      <c r="X495" s="1287"/>
      <c r="Y495" s="1287"/>
      <c r="Z495" s="1287"/>
      <c r="AA495" s="1287"/>
      <c r="AB495" s="1293"/>
      <c r="AC495" s="515"/>
      <c r="AD495" s="515"/>
      <c r="AE495" s="1119"/>
      <c r="AF495" s="800" t="s">
        <v>117</v>
      </c>
      <c r="AG495" s="801"/>
      <c r="AH495" s="802" t="str">
        <f t="shared" si="0"/>
        <v xml:space="preserve"> </v>
      </c>
      <c r="AI495" s="803"/>
      <c r="AJ495" s="803"/>
      <c r="AK495" s="803"/>
      <c r="AL495" s="803"/>
      <c r="AM495" s="803"/>
      <c r="AN495" s="804">
        <f t="shared" si="6"/>
        <v>0</v>
      </c>
      <c r="AO495" s="804">
        <f t="shared" si="7"/>
        <v>1</v>
      </c>
      <c r="AP495" s="804">
        <f t="shared" si="9"/>
        <v>0</v>
      </c>
      <c r="AQ495" s="1104"/>
      <c r="AR495" s="1105"/>
      <c r="AS495" s="1106"/>
      <c r="AT495" s="1106"/>
      <c r="AU495" s="1107"/>
    </row>
    <row r="496" spans="2:47" ht="18" customHeight="1">
      <c r="B496" s="147"/>
      <c r="C496" s="1122"/>
      <c r="D496" s="1425"/>
      <c r="E496" s="1289"/>
      <c r="F496" s="1289"/>
      <c r="G496" s="1289"/>
      <c r="H496" s="1289"/>
      <c r="I496" s="1289"/>
      <c r="J496" s="1289"/>
      <c r="K496" s="1289"/>
      <c r="L496" s="1103"/>
      <c r="M496" s="811"/>
      <c r="N496" s="1542"/>
      <c r="O496" s="1287"/>
      <c r="P496" s="1287"/>
      <c r="Q496" s="1287"/>
      <c r="R496" s="1287"/>
      <c r="S496" s="1287"/>
      <c r="T496" s="1287"/>
      <c r="U496" s="1287"/>
      <c r="V496" s="1287"/>
      <c r="W496" s="1287"/>
      <c r="X496" s="1287"/>
      <c r="Y496" s="1287"/>
      <c r="Z496" s="1287"/>
      <c r="AA496" s="1287"/>
      <c r="AB496" s="1293"/>
      <c r="AC496" s="515"/>
      <c r="AD496" s="515"/>
      <c r="AE496" s="1119"/>
      <c r="AF496" s="800" t="s">
        <v>117</v>
      </c>
      <c r="AG496" s="801"/>
      <c r="AH496" s="802" t="str">
        <f t="shared" si="0"/>
        <v xml:space="preserve"> </v>
      </c>
      <c r="AI496" s="803"/>
      <c r="AJ496" s="803"/>
      <c r="AK496" s="803"/>
      <c r="AL496" s="803"/>
      <c r="AM496" s="803"/>
      <c r="AN496" s="804">
        <f t="shared" si="6"/>
        <v>0</v>
      </c>
      <c r="AO496" s="804">
        <f t="shared" si="7"/>
        <v>0</v>
      </c>
      <c r="AP496" s="804">
        <f t="shared" si="9"/>
        <v>0</v>
      </c>
      <c r="AQ496" s="1104"/>
      <c r="AR496" s="1105"/>
      <c r="AS496" s="1106"/>
      <c r="AT496" s="1106"/>
      <c r="AU496" s="1107"/>
    </row>
    <row r="497" spans="2:48" ht="18" customHeight="1">
      <c r="B497" s="147"/>
      <c r="C497" s="1122"/>
      <c r="D497" s="1425"/>
      <c r="E497" s="1289"/>
      <c r="F497" s="1289"/>
      <c r="G497" s="1289"/>
      <c r="H497" s="1289"/>
      <c r="I497" s="1289"/>
      <c r="J497" s="1289"/>
      <c r="K497" s="1289"/>
      <c r="L497" s="1103"/>
      <c r="M497" s="811"/>
      <c r="N497" s="1542"/>
      <c r="O497" s="1287"/>
      <c r="P497" s="1287"/>
      <c r="Q497" s="1287"/>
      <c r="R497" s="1287"/>
      <c r="S497" s="1287"/>
      <c r="T497" s="1287"/>
      <c r="U497" s="1287"/>
      <c r="V497" s="1287"/>
      <c r="W497" s="1287"/>
      <c r="X497" s="1287"/>
      <c r="Y497" s="1287"/>
      <c r="Z497" s="1287"/>
      <c r="AA497" s="1287"/>
      <c r="AB497" s="1293"/>
      <c r="AC497" s="515"/>
      <c r="AD497" s="515"/>
      <c r="AE497" s="1119"/>
      <c r="AF497" s="800" t="s">
        <v>117</v>
      </c>
      <c r="AG497" s="801"/>
      <c r="AH497" s="802" t="str">
        <f t="shared" si="0"/>
        <v xml:space="preserve"> </v>
      </c>
      <c r="AI497" s="803"/>
      <c r="AJ497" s="803"/>
      <c r="AK497" s="803"/>
      <c r="AL497" s="803"/>
      <c r="AM497" s="803"/>
      <c r="AN497" s="804">
        <f t="shared" si="6"/>
        <v>0</v>
      </c>
      <c r="AO497" s="804">
        <f t="shared" si="7"/>
        <v>0</v>
      </c>
      <c r="AP497" s="804">
        <f t="shared" si="9"/>
        <v>0</v>
      </c>
      <c r="AQ497" s="1104"/>
      <c r="AR497" s="1105"/>
      <c r="AS497" s="1106"/>
      <c r="AT497" s="1106"/>
      <c r="AU497" s="1107"/>
    </row>
    <row r="498" spans="2:48" ht="18" hidden="1" customHeight="1">
      <c r="B498" s="147"/>
      <c r="C498" s="1120"/>
      <c r="D498" s="1436"/>
      <c r="E498" s="1393"/>
      <c r="F498" s="1393"/>
      <c r="G498" s="1393"/>
      <c r="H498" s="1393"/>
      <c r="I498" s="1393"/>
      <c r="J498" s="1393"/>
      <c r="K498" s="1393"/>
      <c r="L498" s="1116"/>
      <c r="M498" s="842"/>
      <c r="N498" s="1543"/>
      <c r="O498" s="1383"/>
      <c r="P498" s="1383"/>
      <c r="Q498" s="1383"/>
      <c r="R498" s="1383"/>
      <c r="S498" s="1383"/>
      <c r="T498" s="1383"/>
      <c r="U498" s="1383"/>
      <c r="V498" s="1383"/>
      <c r="W498" s="1383"/>
      <c r="X498" s="1383"/>
      <c r="Y498" s="1383"/>
      <c r="Z498" s="1383"/>
      <c r="AA498" s="1383"/>
      <c r="AB498" s="1384"/>
      <c r="AC498" s="1117"/>
      <c r="AD498" s="1117"/>
      <c r="AE498" s="1118"/>
      <c r="AF498" s="800" t="s">
        <v>117</v>
      </c>
      <c r="AG498" s="801"/>
      <c r="AH498" s="802" t="str">
        <f t="shared" si="0"/>
        <v xml:space="preserve"> </v>
      </c>
      <c r="AI498" s="803"/>
      <c r="AJ498" s="803"/>
      <c r="AK498" s="803"/>
      <c r="AL498" s="803"/>
      <c r="AM498" s="803"/>
      <c r="AN498" s="804">
        <f t="shared" si="6"/>
        <v>0</v>
      </c>
      <c r="AO498" s="804">
        <f t="shared" si="7"/>
        <v>0</v>
      </c>
      <c r="AP498" s="804">
        <f t="shared" si="9"/>
        <v>0</v>
      </c>
      <c r="AQ498" s="1109"/>
      <c r="AR498" s="1110">
        <f>COUNTA(N493:AB498)</f>
        <v>3</v>
      </c>
      <c r="AS498" s="1111">
        <f>SUM(AP493:AP498)</f>
        <v>0</v>
      </c>
      <c r="AT498" s="865">
        <f>AS498/(AR498*4)*(100)</f>
        <v>0</v>
      </c>
      <c r="AU498" s="1035">
        <f>IF(AT498&gt;=75,2,IF(AT498&gt;40,1,0))</f>
        <v>0</v>
      </c>
    </row>
    <row r="499" spans="2:48" ht="18" customHeight="1">
      <c r="B499" s="147"/>
      <c r="C499" s="889" t="s">
        <v>632</v>
      </c>
      <c r="D499" s="1557" t="s">
        <v>1063</v>
      </c>
      <c r="E499" s="1358"/>
      <c r="F499" s="1358"/>
      <c r="G499" s="1358"/>
      <c r="H499" s="1358"/>
      <c r="I499" s="1358"/>
      <c r="J499" s="1358"/>
      <c r="K499" s="1358"/>
      <c r="L499" s="1097"/>
      <c r="M499" s="851" t="s">
        <v>50</v>
      </c>
      <c r="N499" s="1544" t="s">
        <v>503</v>
      </c>
      <c r="O499" s="1395"/>
      <c r="P499" s="1395"/>
      <c r="Q499" s="1395"/>
      <c r="R499" s="1395"/>
      <c r="S499" s="1395"/>
      <c r="T499" s="1395"/>
      <c r="U499" s="1395"/>
      <c r="V499" s="1395"/>
      <c r="W499" s="1395"/>
      <c r="X499" s="1395"/>
      <c r="Y499" s="1395"/>
      <c r="Z499" s="1395"/>
      <c r="AA499" s="1395"/>
      <c r="AB499" s="1469"/>
      <c r="AC499" s="1113"/>
      <c r="AD499" s="1113"/>
      <c r="AE499" s="1114"/>
      <c r="AF499" s="800" t="s">
        <v>117</v>
      </c>
      <c r="AG499" s="801"/>
      <c r="AH499" s="802" t="str">
        <f t="shared" si="0"/>
        <v xml:space="preserve"> </v>
      </c>
      <c r="AI499" s="803"/>
      <c r="AJ499" s="803"/>
      <c r="AK499" s="803"/>
      <c r="AL499" s="803"/>
      <c r="AM499" s="803"/>
      <c r="AN499" s="804">
        <f t="shared" si="6"/>
        <v>0</v>
      </c>
      <c r="AO499" s="804">
        <f t="shared" si="7"/>
        <v>1</v>
      </c>
      <c r="AP499" s="804">
        <f t="shared" si="9"/>
        <v>0</v>
      </c>
      <c r="AQ499" s="1099"/>
      <c r="AR499" s="1100"/>
      <c r="AS499" s="1101"/>
      <c r="AT499" s="1101"/>
      <c r="AU499" s="1102"/>
    </row>
    <row r="500" spans="2:48" ht="18" customHeight="1">
      <c r="B500" s="147"/>
      <c r="C500" s="1122"/>
      <c r="D500" s="1425"/>
      <c r="E500" s="1289"/>
      <c r="F500" s="1289"/>
      <c r="G500" s="1289"/>
      <c r="H500" s="1289"/>
      <c r="I500" s="1289"/>
      <c r="J500" s="1289"/>
      <c r="K500" s="1289"/>
      <c r="L500" s="1103"/>
      <c r="M500" s="811" t="s">
        <v>52</v>
      </c>
      <c r="N500" s="1542" t="s">
        <v>504</v>
      </c>
      <c r="O500" s="1287"/>
      <c r="P500" s="1287"/>
      <c r="Q500" s="1287"/>
      <c r="R500" s="1287"/>
      <c r="S500" s="1287"/>
      <c r="T500" s="1287"/>
      <c r="U500" s="1287"/>
      <c r="V500" s="1287"/>
      <c r="W500" s="1287"/>
      <c r="X500" s="1287"/>
      <c r="Y500" s="1287"/>
      <c r="Z500" s="1287"/>
      <c r="AA500" s="1287"/>
      <c r="AB500" s="1293"/>
      <c r="AC500" s="515"/>
      <c r="AD500" s="515"/>
      <c r="AE500" s="1119"/>
      <c r="AF500" s="800" t="s">
        <v>117</v>
      </c>
      <c r="AG500" s="801"/>
      <c r="AH500" s="802" t="str">
        <f t="shared" si="0"/>
        <v xml:space="preserve"> </v>
      </c>
      <c r="AI500" s="803"/>
      <c r="AJ500" s="803"/>
      <c r="AK500" s="803"/>
      <c r="AL500" s="803"/>
      <c r="AM500" s="803"/>
      <c r="AN500" s="804">
        <f t="shared" si="6"/>
        <v>0</v>
      </c>
      <c r="AO500" s="804">
        <f t="shared" si="7"/>
        <v>1</v>
      </c>
      <c r="AP500" s="804">
        <f t="shared" si="9"/>
        <v>0</v>
      </c>
      <c r="AQ500" s="1104"/>
      <c r="AR500" s="1105"/>
      <c r="AS500" s="1106"/>
      <c r="AT500" s="1106"/>
      <c r="AU500" s="1107"/>
    </row>
    <row r="501" spans="2:48" ht="15.75" customHeight="1">
      <c r="B501" s="147"/>
      <c r="C501" s="1122"/>
      <c r="D501" s="19"/>
      <c r="E501" s="19"/>
      <c r="F501" s="19"/>
      <c r="G501" s="19"/>
      <c r="H501" s="19"/>
      <c r="I501" s="19"/>
      <c r="J501" s="19"/>
      <c r="K501" s="19"/>
      <c r="L501" s="19"/>
      <c r="M501" s="811"/>
      <c r="N501" s="1542"/>
      <c r="O501" s="1287"/>
      <c r="P501" s="1287"/>
      <c r="Q501" s="1287"/>
      <c r="R501" s="1287"/>
      <c r="S501" s="1287"/>
      <c r="T501" s="1287"/>
      <c r="U501" s="1287"/>
      <c r="V501" s="1287"/>
      <c r="W501" s="1287"/>
      <c r="X501" s="1287"/>
      <c r="Y501" s="1287"/>
      <c r="Z501" s="1287"/>
      <c r="AA501" s="1287"/>
      <c r="AB501" s="1293"/>
      <c r="AC501" s="515"/>
      <c r="AD501" s="515"/>
      <c r="AE501" s="1119"/>
      <c r="AF501" s="800" t="s">
        <v>117</v>
      </c>
      <c r="AG501" s="801"/>
      <c r="AH501" s="802" t="str">
        <f t="shared" si="0"/>
        <v xml:space="preserve"> </v>
      </c>
      <c r="AI501" s="803"/>
      <c r="AJ501" s="803"/>
      <c r="AK501" s="803"/>
      <c r="AL501" s="803"/>
      <c r="AM501" s="803"/>
      <c r="AN501" s="804">
        <f t="shared" si="6"/>
        <v>0</v>
      </c>
      <c r="AO501" s="804">
        <f t="shared" si="7"/>
        <v>0</v>
      </c>
      <c r="AP501" s="804">
        <f t="shared" si="9"/>
        <v>0</v>
      </c>
      <c r="AQ501" s="1104"/>
      <c r="AR501" s="1105"/>
      <c r="AS501" s="1106"/>
      <c r="AT501" s="1106"/>
      <c r="AU501" s="1107"/>
    </row>
    <row r="502" spans="2:48" ht="15.75" customHeight="1">
      <c r="B502" s="147"/>
      <c r="C502" s="1122"/>
      <c r="D502" s="19"/>
      <c r="E502" s="19"/>
      <c r="F502" s="19"/>
      <c r="G502" s="19"/>
      <c r="H502" s="19"/>
      <c r="I502" s="19"/>
      <c r="J502" s="19"/>
      <c r="K502" s="19"/>
      <c r="L502" s="19"/>
      <c r="M502" s="811"/>
      <c r="N502" s="1542"/>
      <c r="O502" s="1287"/>
      <c r="P502" s="1287"/>
      <c r="Q502" s="1287"/>
      <c r="R502" s="1287"/>
      <c r="S502" s="1287"/>
      <c r="T502" s="1287"/>
      <c r="U502" s="1287"/>
      <c r="V502" s="1287"/>
      <c r="W502" s="1287"/>
      <c r="X502" s="1287"/>
      <c r="Y502" s="1287"/>
      <c r="Z502" s="1287"/>
      <c r="AA502" s="1287"/>
      <c r="AB502" s="1293"/>
      <c r="AC502" s="515"/>
      <c r="AD502" s="515"/>
      <c r="AE502" s="1119"/>
      <c r="AF502" s="800" t="s">
        <v>117</v>
      </c>
      <c r="AG502" s="801"/>
      <c r="AH502" s="802" t="str">
        <f t="shared" si="0"/>
        <v xml:space="preserve"> </v>
      </c>
      <c r="AI502" s="803"/>
      <c r="AJ502" s="803"/>
      <c r="AK502" s="803"/>
      <c r="AL502" s="803"/>
      <c r="AM502" s="803"/>
      <c r="AN502" s="804">
        <f t="shared" si="6"/>
        <v>0</v>
      </c>
      <c r="AO502" s="804">
        <f t="shared" si="7"/>
        <v>0</v>
      </c>
      <c r="AP502" s="804">
        <f t="shared" si="9"/>
        <v>0</v>
      </c>
      <c r="AQ502" s="1104"/>
      <c r="AR502" s="1105"/>
      <c r="AS502" s="1106"/>
      <c r="AT502" s="1106"/>
      <c r="AU502" s="1107"/>
    </row>
    <row r="503" spans="2:48" ht="15.75" customHeight="1">
      <c r="B503" s="147"/>
      <c r="C503" s="1122"/>
      <c r="D503" s="19"/>
      <c r="E503" s="19"/>
      <c r="F503" s="19"/>
      <c r="G503" s="19"/>
      <c r="H503" s="19"/>
      <c r="I503" s="19"/>
      <c r="J503" s="19"/>
      <c r="K503" s="19"/>
      <c r="L503" s="19"/>
      <c r="M503" s="811"/>
      <c r="N503" s="1542"/>
      <c r="O503" s="1287"/>
      <c r="P503" s="1287"/>
      <c r="Q503" s="1287"/>
      <c r="R503" s="1287"/>
      <c r="S503" s="1287"/>
      <c r="T503" s="1287"/>
      <c r="U503" s="1287"/>
      <c r="V503" s="1287"/>
      <c r="W503" s="1287"/>
      <c r="X503" s="1287"/>
      <c r="Y503" s="1287"/>
      <c r="Z503" s="1287"/>
      <c r="AA503" s="1287"/>
      <c r="AB503" s="1293"/>
      <c r="AC503" s="515"/>
      <c r="AD503" s="515"/>
      <c r="AE503" s="1119"/>
      <c r="AF503" s="800" t="s">
        <v>117</v>
      </c>
      <c r="AG503" s="801"/>
      <c r="AH503" s="802" t="str">
        <f t="shared" si="0"/>
        <v xml:space="preserve"> </v>
      </c>
      <c r="AI503" s="803"/>
      <c r="AJ503" s="803"/>
      <c r="AK503" s="803"/>
      <c r="AL503" s="803"/>
      <c r="AM503" s="803"/>
      <c r="AN503" s="804">
        <f t="shared" si="6"/>
        <v>0</v>
      </c>
      <c r="AO503" s="804">
        <f t="shared" si="7"/>
        <v>0</v>
      </c>
      <c r="AP503" s="804">
        <f t="shared" si="9"/>
        <v>0</v>
      </c>
      <c r="AQ503" s="1104"/>
      <c r="AR503" s="1105"/>
      <c r="AS503" s="1106"/>
      <c r="AT503" s="1106"/>
      <c r="AU503" s="1107"/>
    </row>
    <row r="504" spans="2:48" ht="15.75" hidden="1" customHeight="1">
      <c r="B504" s="151"/>
      <c r="C504" s="1120"/>
      <c r="D504" s="152"/>
      <c r="E504" s="152"/>
      <c r="F504" s="152"/>
      <c r="G504" s="152"/>
      <c r="H504" s="152"/>
      <c r="I504" s="152"/>
      <c r="J504" s="152"/>
      <c r="K504" s="152"/>
      <c r="L504" s="152"/>
      <c r="M504" s="842"/>
      <c r="N504" s="1543"/>
      <c r="O504" s="1383"/>
      <c r="P504" s="1383"/>
      <c r="Q504" s="1383"/>
      <c r="R504" s="1383"/>
      <c r="S504" s="1383"/>
      <c r="T504" s="1383"/>
      <c r="U504" s="1383"/>
      <c r="V504" s="1383"/>
      <c r="W504" s="1383"/>
      <c r="X504" s="1383"/>
      <c r="Y504" s="1383"/>
      <c r="Z504" s="1383"/>
      <c r="AA504" s="1383"/>
      <c r="AB504" s="1384"/>
      <c r="AC504" s="1117"/>
      <c r="AD504" s="1117"/>
      <c r="AE504" s="1118"/>
      <c r="AF504" s="800" t="s">
        <v>7</v>
      </c>
      <c r="AG504" s="801"/>
      <c r="AH504" s="802" t="str">
        <f>IF(AF504="A","Amat baik",IF(AF504="B","Baik",IF(AF504="C","Cukup",IF(AF504="D","Kurang",IF(AF504="E","-"," ")))))</f>
        <v>Baik</v>
      </c>
      <c r="AI504" s="803"/>
      <c r="AJ504" s="803"/>
      <c r="AK504" s="803"/>
      <c r="AL504" s="803"/>
      <c r="AM504" s="803"/>
      <c r="AN504" s="804">
        <f t="shared" si="6"/>
        <v>3</v>
      </c>
      <c r="AO504" s="804">
        <f t="shared" si="7"/>
        <v>0</v>
      </c>
      <c r="AP504" s="804">
        <f t="shared" si="9"/>
        <v>0</v>
      </c>
      <c r="AQ504" s="1109"/>
      <c r="AR504" s="1110">
        <f>COUNTA(N499:AB504)</f>
        <v>2</v>
      </c>
      <c r="AS504" s="1111">
        <f>SUM(AP499:AP504)</f>
        <v>0</v>
      </c>
      <c r="AT504" s="865">
        <f>AS504/(AR504*4)*(100)</f>
        <v>0</v>
      </c>
      <c r="AU504" s="1035">
        <f>IF(AT504&gt;=75,2,IF(AT504&gt;40,1,0))</f>
        <v>0</v>
      </c>
    </row>
    <row r="505" spans="2:48" ht="15.75"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row>
    <row r="506" spans="2:48" ht="15.75"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T506" s="132">
        <v>0</v>
      </c>
      <c r="AU506" s="132">
        <f t="shared" ref="AU506:AU508" si="10">COUNTIF($AU$18:$AU$504,AT506)</f>
        <v>78</v>
      </c>
    </row>
    <row r="507" spans="2:48" ht="15.75" customHeight="1">
      <c r="AT507" s="132">
        <v>1</v>
      </c>
      <c r="AU507" s="132">
        <f t="shared" si="10"/>
        <v>0</v>
      </c>
      <c r="AV507" s="1123">
        <f t="shared" ref="AV507:AV508" si="11">AU507/78</f>
        <v>0</v>
      </c>
    </row>
    <row r="508" spans="2:48" ht="15.75" customHeight="1">
      <c r="AT508" s="132">
        <v>2</v>
      </c>
      <c r="AU508" s="132">
        <f t="shared" si="10"/>
        <v>0</v>
      </c>
      <c r="AV508" s="1123">
        <f t="shared" si="11"/>
        <v>0</v>
      </c>
    </row>
    <row r="509" spans="2:48" ht="15.75" customHeight="1">
      <c r="AT509" s="132" t="s">
        <v>1540</v>
      </c>
      <c r="AU509" s="132">
        <f>SUM(AU506:AU508)</f>
        <v>78</v>
      </c>
    </row>
  </sheetData>
  <mergeCells count="569">
    <mergeCell ref="N91:AB91"/>
    <mergeCell ref="N92:AB92"/>
    <mergeCell ref="N83:AB83"/>
    <mergeCell ref="N84:AB84"/>
    <mergeCell ref="N86:AB86"/>
    <mergeCell ref="C87:AB87"/>
    <mergeCell ref="N88:AB88"/>
    <mergeCell ref="N89:AB89"/>
    <mergeCell ref="N90:AB90"/>
    <mergeCell ref="N63:AB63"/>
    <mergeCell ref="N64:AB64"/>
    <mergeCell ref="N65:AB65"/>
    <mergeCell ref="N55:AB55"/>
    <mergeCell ref="N56:AB56"/>
    <mergeCell ref="D57:K62"/>
    <mergeCell ref="N57:AB57"/>
    <mergeCell ref="N58:AB58"/>
    <mergeCell ref="N59:AB59"/>
    <mergeCell ref="N61:AB61"/>
    <mergeCell ref="N62:AB62"/>
    <mergeCell ref="N60:AB60"/>
    <mergeCell ref="N95:AB95"/>
    <mergeCell ref="N96:AB96"/>
    <mergeCell ref="N97:AB97"/>
    <mergeCell ref="N98:AB98"/>
    <mergeCell ref="N99:AB99"/>
    <mergeCell ref="N109:AB109"/>
    <mergeCell ref="N110:AB110"/>
    <mergeCell ref="N102:AB102"/>
    <mergeCell ref="N103:AB103"/>
    <mergeCell ref="N104:AB104"/>
    <mergeCell ref="N105:AB105"/>
    <mergeCell ref="C113:AB113"/>
    <mergeCell ref="N114:AB114"/>
    <mergeCell ref="N115:AB115"/>
    <mergeCell ref="N116:AB116"/>
    <mergeCell ref="N117:AB117"/>
    <mergeCell ref="N46:AB46"/>
    <mergeCell ref="N47:AB47"/>
    <mergeCell ref="N37:AA37"/>
    <mergeCell ref="N38:AB38"/>
    <mergeCell ref="N39:AB39"/>
    <mergeCell ref="N40:AB40"/>
    <mergeCell ref="N41:AB41"/>
    <mergeCell ref="N42:AB42"/>
    <mergeCell ref="N45:AB45"/>
    <mergeCell ref="N76:AB76"/>
    <mergeCell ref="N77:AB77"/>
    <mergeCell ref="N69:AB69"/>
    <mergeCell ref="N70:AB70"/>
    <mergeCell ref="N71:AB71"/>
    <mergeCell ref="N72:AB72"/>
    <mergeCell ref="N73:AB73"/>
    <mergeCell ref="N74:AB74"/>
    <mergeCell ref="N75:AB75"/>
    <mergeCell ref="N68:AB68"/>
    <mergeCell ref="C9:AB9"/>
    <mergeCell ref="N10:AB10"/>
    <mergeCell ref="B1:AH1"/>
    <mergeCell ref="B2:AH2"/>
    <mergeCell ref="M8:AB8"/>
    <mergeCell ref="AC8:AC9"/>
    <mergeCell ref="AD8:AD9"/>
    <mergeCell ref="AE8:AE9"/>
    <mergeCell ref="D10:K12"/>
    <mergeCell ref="N11:AB11"/>
    <mergeCell ref="N12:AB12"/>
    <mergeCell ref="N13:AB13"/>
    <mergeCell ref="N14:AB14"/>
    <mergeCell ref="N15:AB15"/>
    <mergeCell ref="N16:AB16"/>
    <mergeCell ref="N17:AB17"/>
    <mergeCell ref="N25:AB25"/>
    <mergeCell ref="N26:AB26"/>
    <mergeCell ref="N18:AB18"/>
    <mergeCell ref="D19:K22"/>
    <mergeCell ref="N19:AB19"/>
    <mergeCell ref="N20:AB20"/>
    <mergeCell ref="N21:AB21"/>
    <mergeCell ref="N22:AB22"/>
    <mergeCell ref="D25:K28"/>
    <mergeCell ref="D31:K36"/>
    <mergeCell ref="D37:K42"/>
    <mergeCell ref="D43:K48"/>
    <mergeCell ref="D50:K56"/>
    <mergeCell ref="N27:AB27"/>
    <mergeCell ref="N28:AB28"/>
    <mergeCell ref="N29:AB29"/>
    <mergeCell ref="N30:AB30"/>
    <mergeCell ref="N34:AB34"/>
    <mergeCell ref="N35:AB35"/>
    <mergeCell ref="N36:AB36"/>
    <mergeCell ref="N48:AB48"/>
    <mergeCell ref="C49:AB49"/>
    <mergeCell ref="N50:AB50"/>
    <mergeCell ref="N51:AB51"/>
    <mergeCell ref="N52:AB52"/>
    <mergeCell ref="N53:AB53"/>
    <mergeCell ref="N54:AB54"/>
    <mergeCell ref="N106:AB106"/>
    <mergeCell ref="N107:AB107"/>
    <mergeCell ref="N108:AB108"/>
    <mergeCell ref="D63:K68"/>
    <mergeCell ref="D69:K74"/>
    <mergeCell ref="D75:K80"/>
    <mergeCell ref="D81:K86"/>
    <mergeCell ref="D88:K93"/>
    <mergeCell ref="D94:K99"/>
    <mergeCell ref="D100:K105"/>
    <mergeCell ref="D106:K112"/>
    <mergeCell ref="N112:AB112"/>
    <mergeCell ref="N66:AB66"/>
    <mergeCell ref="N67:AB67"/>
    <mergeCell ref="N78:AB78"/>
    <mergeCell ref="N79:AB79"/>
    <mergeCell ref="N80:AB80"/>
    <mergeCell ref="N81:AB81"/>
    <mergeCell ref="N82:AB82"/>
    <mergeCell ref="N111:AB111"/>
    <mergeCell ref="N100:AB100"/>
    <mergeCell ref="N101:AB101"/>
    <mergeCell ref="N93:AB93"/>
    <mergeCell ref="N94:AB94"/>
    <mergeCell ref="D114:K118"/>
    <mergeCell ref="D120:K124"/>
    <mergeCell ref="D126:K129"/>
    <mergeCell ref="D132:K136"/>
    <mergeCell ref="D139:K142"/>
    <mergeCell ref="D145:K149"/>
    <mergeCell ref="D196:K201"/>
    <mergeCell ref="D202:K207"/>
    <mergeCell ref="D208:K213"/>
    <mergeCell ref="D214:K219"/>
    <mergeCell ref="D220:K225"/>
    <mergeCell ref="D152:K153"/>
    <mergeCell ref="D158:K159"/>
    <mergeCell ref="D164:K169"/>
    <mergeCell ref="D170:K175"/>
    <mergeCell ref="D176:K181"/>
    <mergeCell ref="D183:K189"/>
    <mergeCell ref="D190:K195"/>
    <mergeCell ref="N118:AB118"/>
    <mergeCell ref="N119:AB119"/>
    <mergeCell ref="N120:AB120"/>
    <mergeCell ref="N121:AB121"/>
    <mergeCell ref="N122:AB122"/>
    <mergeCell ref="N123:AA123"/>
    <mergeCell ref="N124:AB124"/>
    <mergeCell ref="N125:AB125"/>
    <mergeCell ref="N126:AB126"/>
    <mergeCell ref="N127:AB127"/>
    <mergeCell ref="N128:AB128"/>
    <mergeCell ref="N129:AB129"/>
    <mergeCell ref="N130:AB130"/>
    <mergeCell ref="N131:AB131"/>
    <mergeCell ref="N132:AA132"/>
    <mergeCell ref="N133:AA133"/>
    <mergeCell ref="N134:AA134"/>
    <mergeCell ref="N135:AB135"/>
    <mergeCell ref="N136:AB136"/>
    <mergeCell ref="N137:AB137"/>
    <mergeCell ref="N138:AB138"/>
    <mergeCell ref="N139:AB139"/>
    <mergeCell ref="N140:AB140"/>
    <mergeCell ref="N141:AB141"/>
    <mergeCell ref="N142:AB142"/>
    <mergeCell ref="N143:AB143"/>
    <mergeCell ref="N144:AB144"/>
    <mergeCell ref="N145:AB145"/>
    <mergeCell ref="N146:AB146"/>
    <mergeCell ref="N147:AB147"/>
    <mergeCell ref="N148:AB148"/>
    <mergeCell ref="N149:AB149"/>
    <mergeCell ref="N150:AB150"/>
    <mergeCell ref="N151:AB151"/>
    <mergeCell ref="N152:AB152"/>
    <mergeCell ref="N153:AA153"/>
    <mergeCell ref="N154:AB154"/>
    <mergeCell ref="N155:AB155"/>
    <mergeCell ref="N156:AB156"/>
    <mergeCell ref="N157:AB157"/>
    <mergeCell ref="N159:AB159"/>
    <mergeCell ref="N160:AB160"/>
    <mergeCell ref="N161:AB161"/>
    <mergeCell ref="N162:AB162"/>
    <mergeCell ref="N163:AB163"/>
    <mergeCell ref="N164:AB164"/>
    <mergeCell ref="N165:AB165"/>
    <mergeCell ref="N166:AB166"/>
    <mergeCell ref="N167:AB167"/>
    <mergeCell ref="N335:AB335"/>
    <mergeCell ref="N336:AB336"/>
    <mergeCell ref="N337:AB337"/>
    <mergeCell ref="N338:AB338"/>
    <mergeCell ref="N339:AB339"/>
    <mergeCell ref="N189:AB189"/>
    <mergeCell ref="N190:AB190"/>
    <mergeCell ref="N191:AB191"/>
    <mergeCell ref="N192:AB192"/>
    <mergeCell ref="N193:AB193"/>
    <mergeCell ref="N194:AB194"/>
    <mergeCell ref="N195:AB195"/>
    <mergeCell ref="N196:AB196"/>
    <mergeCell ref="N197:AB197"/>
    <mergeCell ref="N198:AB198"/>
    <mergeCell ref="N199:AB199"/>
    <mergeCell ref="N200:AB200"/>
    <mergeCell ref="N201:AB201"/>
    <mergeCell ref="N202:AB202"/>
    <mergeCell ref="N203:AB203"/>
    <mergeCell ref="N340:AB340"/>
    <mergeCell ref="N341:AA341"/>
    <mergeCell ref="N342:AB342"/>
    <mergeCell ref="N343:AB343"/>
    <mergeCell ref="N344:AB344"/>
    <mergeCell ref="N345:AB345"/>
    <mergeCell ref="N346:AB346"/>
    <mergeCell ref="N347:AB347"/>
    <mergeCell ref="N348:AB348"/>
    <mergeCell ref="N349:AB349"/>
    <mergeCell ref="N350:AB350"/>
    <mergeCell ref="N351:AB351"/>
    <mergeCell ref="N352:AB352"/>
    <mergeCell ref="N353:AB353"/>
    <mergeCell ref="N354:AB354"/>
    <mergeCell ref="N355:AB355"/>
    <mergeCell ref="N356:AB356"/>
    <mergeCell ref="N357:AB357"/>
    <mergeCell ref="N358:AB358"/>
    <mergeCell ref="C359:AB359"/>
    <mergeCell ref="N360:AB360"/>
    <mergeCell ref="N361:AB361"/>
    <mergeCell ref="N362:AB362"/>
    <mergeCell ref="N363:AB363"/>
    <mergeCell ref="N364:AB364"/>
    <mergeCell ref="N365:AB365"/>
    <mergeCell ref="N366:AB366"/>
    <mergeCell ref="N367:AB367"/>
    <mergeCell ref="N368:AB368"/>
    <mergeCell ref="N369:AB369"/>
    <mergeCell ref="N370:AB370"/>
    <mergeCell ref="N371:AB371"/>
    <mergeCell ref="N372:AB372"/>
    <mergeCell ref="N373:AB373"/>
    <mergeCell ref="N374:AB374"/>
    <mergeCell ref="N375:AB375"/>
    <mergeCell ref="N376:AB376"/>
    <mergeCell ref="N377:AB377"/>
    <mergeCell ref="N378:AB378"/>
    <mergeCell ref="N379:AB379"/>
    <mergeCell ref="N380:AB380"/>
    <mergeCell ref="N381:AB381"/>
    <mergeCell ref="N382:AB382"/>
    <mergeCell ref="N383:AB383"/>
    <mergeCell ref="N384:AB384"/>
    <mergeCell ref="N385:AB385"/>
    <mergeCell ref="N386:AB386"/>
    <mergeCell ref="N387:AB387"/>
    <mergeCell ref="N388:AB388"/>
    <mergeCell ref="N389:AB389"/>
    <mergeCell ref="N390:AA390"/>
    <mergeCell ref="N391:AB391"/>
    <mergeCell ref="N392:AB392"/>
    <mergeCell ref="N393:AB393"/>
    <mergeCell ref="N394:AB394"/>
    <mergeCell ref="N395:AB395"/>
    <mergeCell ref="N396:AB396"/>
    <mergeCell ref="N397:AB397"/>
    <mergeCell ref="N398:AB398"/>
    <mergeCell ref="N399:AB399"/>
    <mergeCell ref="N400:AB400"/>
    <mergeCell ref="N401:AB401"/>
    <mergeCell ref="N402:AB402"/>
    <mergeCell ref="N403:AB403"/>
    <mergeCell ref="N404:AB404"/>
    <mergeCell ref="N405:AB405"/>
    <mergeCell ref="N406:AB406"/>
    <mergeCell ref="N407:AB407"/>
    <mergeCell ref="C408:AB408"/>
    <mergeCell ref="N409:AB409"/>
    <mergeCell ref="N410:AB410"/>
    <mergeCell ref="N411:AB411"/>
    <mergeCell ref="N412:AB412"/>
    <mergeCell ref="N413:AB413"/>
    <mergeCell ref="N414:AB414"/>
    <mergeCell ref="N415:AB415"/>
    <mergeCell ref="N416:AB416"/>
    <mergeCell ref="N417:AB417"/>
    <mergeCell ref="N418:AB418"/>
    <mergeCell ref="N419:AB419"/>
    <mergeCell ref="N420:AB420"/>
    <mergeCell ref="N421:AB421"/>
    <mergeCell ref="N422:AB422"/>
    <mergeCell ref="N423:AB423"/>
    <mergeCell ref="N424:AB424"/>
    <mergeCell ref="N425:AB425"/>
    <mergeCell ref="N426:AB426"/>
    <mergeCell ref="N427:AB427"/>
    <mergeCell ref="C428:AB428"/>
    <mergeCell ref="N429:AB429"/>
    <mergeCell ref="N430:AB430"/>
    <mergeCell ref="N431:AB431"/>
    <mergeCell ref="N432:AB432"/>
    <mergeCell ref="N168:AB168"/>
    <mergeCell ref="N169:AB169"/>
    <mergeCell ref="N170:AA170"/>
    <mergeCell ref="N171:AB171"/>
    <mergeCell ref="N172:AB172"/>
    <mergeCell ref="N173:AB173"/>
    <mergeCell ref="N174:AB174"/>
    <mergeCell ref="N175:AB175"/>
    <mergeCell ref="N176:AB176"/>
    <mergeCell ref="N177:AA177"/>
    <mergeCell ref="N178:AB178"/>
    <mergeCell ref="N179:AB179"/>
    <mergeCell ref="N180:AB180"/>
    <mergeCell ref="N181:AB181"/>
    <mergeCell ref="C182:AB182"/>
    <mergeCell ref="N183:AB183"/>
    <mergeCell ref="N184:AB184"/>
    <mergeCell ref="N185:AB185"/>
    <mergeCell ref="N186:AB186"/>
    <mergeCell ref="N187:AB187"/>
    <mergeCell ref="N188:AB188"/>
    <mergeCell ref="N204:AB204"/>
    <mergeCell ref="N205:AB205"/>
    <mergeCell ref="N206:AB206"/>
    <mergeCell ref="N207:AB207"/>
    <mergeCell ref="N208:AB208"/>
    <mergeCell ref="N209:AB209"/>
    <mergeCell ref="N210:AB210"/>
    <mergeCell ref="N211:AB211"/>
    <mergeCell ref="N212:AB212"/>
    <mergeCell ref="N213:AB213"/>
    <mergeCell ref="N214:AA214"/>
    <mergeCell ref="N215:AA215"/>
    <mergeCell ref="N216:AA216"/>
    <mergeCell ref="N247:AB247"/>
    <mergeCell ref="N248:AB248"/>
    <mergeCell ref="N249:AB249"/>
    <mergeCell ref="N250:AB250"/>
    <mergeCell ref="N251:AB251"/>
    <mergeCell ref="N233:AB233"/>
    <mergeCell ref="N234:AB234"/>
    <mergeCell ref="N235:AB235"/>
    <mergeCell ref="N236:AB236"/>
    <mergeCell ref="N237:AB237"/>
    <mergeCell ref="N238:AB238"/>
    <mergeCell ref="N239:AB239"/>
    <mergeCell ref="N240:AB240"/>
    <mergeCell ref="N241:AB241"/>
    <mergeCell ref="N242:AB242"/>
    <mergeCell ref="N243:AB243"/>
    <mergeCell ref="N244:AB244"/>
    <mergeCell ref="N245:AB245"/>
    <mergeCell ref="N246:AB246"/>
    <mergeCell ref="N252:AB252"/>
    <mergeCell ref="N253:AB253"/>
    <mergeCell ref="N254:AB254"/>
    <mergeCell ref="N255:AB255"/>
    <mergeCell ref="N256:AB256"/>
    <mergeCell ref="N257:AB257"/>
    <mergeCell ref="N258:AB258"/>
    <mergeCell ref="N259:AB259"/>
    <mergeCell ref="N260:AB260"/>
    <mergeCell ref="D297:K302"/>
    <mergeCell ref="D303:K308"/>
    <mergeCell ref="D309:J314"/>
    <mergeCell ref="D315:K320"/>
    <mergeCell ref="D321:K326"/>
    <mergeCell ref="D328:K334"/>
    <mergeCell ref="D335:K340"/>
    <mergeCell ref="D227:K232"/>
    <mergeCell ref="D233:K238"/>
    <mergeCell ref="D239:K243"/>
    <mergeCell ref="D244:K249"/>
    <mergeCell ref="D250:K255"/>
    <mergeCell ref="D256:K261"/>
    <mergeCell ref="D263:K272"/>
    <mergeCell ref="D273:K278"/>
    <mergeCell ref="D279:K283"/>
    <mergeCell ref="D341:K346"/>
    <mergeCell ref="D347:K352"/>
    <mergeCell ref="D353:K358"/>
    <mergeCell ref="D360:K365"/>
    <mergeCell ref="D366:K371"/>
    <mergeCell ref="D372:K377"/>
    <mergeCell ref="D378:K383"/>
    <mergeCell ref="D384:K389"/>
    <mergeCell ref="D390:K395"/>
    <mergeCell ref="D396:K401"/>
    <mergeCell ref="D402:K407"/>
    <mergeCell ref="D409:K415"/>
    <mergeCell ref="D416:K421"/>
    <mergeCell ref="D422:K427"/>
    <mergeCell ref="D429:K434"/>
    <mergeCell ref="D435:K440"/>
    <mergeCell ref="D441:K446"/>
    <mergeCell ref="D493:K498"/>
    <mergeCell ref="D499:K500"/>
    <mergeCell ref="D448:K455"/>
    <mergeCell ref="D456:K461"/>
    <mergeCell ref="D462:K467"/>
    <mergeCell ref="D469:K474"/>
    <mergeCell ref="D475:K480"/>
    <mergeCell ref="D481:K486"/>
    <mergeCell ref="D487:K492"/>
    <mergeCell ref="N217:AA217"/>
    <mergeCell ref="N218:AA218"/>
    <mergeCell ref="N219:AA219"/>
    <mergeCell ref="N220:AB220"/>
    <mergeCell ref="N221:AB221"/>
    <mergeCell ref="N222:AB222"/>
    <mergeCell ref="N223:AB223"/>
    <mergeCell ref="N230:AB230"/>
    <mergeCell ref="N231:AB231"/>
    <mergeCell ref="N224:AB224"/>
    <mergeCell ref="N225:AB225"/>
    <mergeCell ref="C226:AB226"/>
    <mergeCell ref="N227:AB227"/>
    <mergeCell ref="N228:AB228"/>
    <mergeCell ref="N229:AB229"/>
    <mergeCell ref="N232:AB232"/>
    <mergeCell ref="N261:AB261"/>
    <mergeCell ref="C262:AB262"/>
    <mergeCell ref="N263:AB263"/>
    <mergeCell ref="N264:AB264"/>
    <mergeCell ref="N265:AB265"/>
    <mergeCell ref="N266:AA266"/>
    <mergeCell ref="N267:AB267"/>
    <mergeCell ref="N277:AB277"/>
    <mergeCell ref="N278:AB278"/>
    <mergeCell ref="N275:AB275"/>
    <mergeCell ref="N276:AB276"/>
    <mergeCell ref="N268:AA268"/>
    <mergeCell ref="N269:AA269"/>
    <mergeCell ref="N270:AB270"/>
    <mergeCell ref="N271:AB271"/>
    <mergeCell ref="N272:AB272"/>
    <mergeCell ref="N273:AB273"/>
    <mergeCell ref="N274:AB274"/>
    <mergeCell ref="N279:AB279"/>
    <mergeCell ref="N280:AB280"/>
    <mergeCell ref="N281:AA281"/>
    <mergeCell ref="N282:AA282"/>
    <mergeCell ref="N283:AA283"/>
    <mergeCell ref="N284:AB284"/>
    <mergeCell ref="N285:AB285"/>
    <mergeCell ref="N286:AB286"/>
    <mergeCell ref="N287:AA287"/>
    <mergeCell ref="N288:AA288"/>
    <mergeCell ref="N289:AB289"/>
    <mergeCell ref="N290:AB290"/>
    <mergeCell ref="N291:AB291"/>
    <mergeCell ref="N292:AB292"/>
    <mergeCell ref="N293:AB293"/>
    <mergeCell ref="N294:AB294"/>
    <mergeCell ref="N295:AB295"/>
    <mergeCell ref="C296:AB296"/>
    <mergeCell ref="D284:K289"/>
    <mergeCell ref="D290:K295"/>
    <mergeCell ref="N297:AA297"/>
    <mergeCell ref="N298:AA298"/>
    <mergeCell ref="N299:AB299"/>
    <mergeCell ref="N300:AB300"/>
    <mergeCell ref="N301:AB301"/>
    <mergeCell ref="N302:AB302"/>
    <mergeCell ref="N303:AB303"/>
    <mergeCell ref="N304:AA304"/>
    <mergeCell ref="N305:AB305"/>
    <mergeCell ref="N306:AB306"/>
    <mergeCell ref="N307:AB307"/>
    <mergeCell ref="N308:AB308"/>
    <mergeCell ref="N310:AB310"/>
    <mergeCell ref="N311:AB311"/>
    <mergeCell ref="N312:AB312"/>
    <mergeCell ref="N313:AB313"/>
    <mergeCell ref="N314:AB314"/>
    <mergeCell ref="N316:AB316"/>
    <mergeCell ref="N317:AB317"/>
    <mergeCell ref="N318:AB318"/>
    <mergeCell ref="N319:AB319"/>
    <mergeCell ref="N320:AB320"/>
    <mergeCell ref="N321:AB321"/>
    <mergeCell ref="N322:AB322"/>
    <mergeCell ref="N323:AB323"/>
    <mergeCell ref="N324:AB324"/>
    <mergeCell ref="N325:AB325"/>
    <mergeCell ref="N326:AB326"/>
    <mergeCell ref="C327:AB327"/>
    <mergeCell ref="N328:AB328"/>
    <mergeCell ref="N329:AB329"/>
    <mergeCell ref="N330:AB330"/>
    <mergeCell ref="N331:AB331"/>
    <mergeCell ref="N332:AB332"/>
    <mergeCell ref="N333:AB333"/>
    <mergeCell ref="N334:AB334"/>
    <mergeCell ref="N482:AB482"/>
    <mergeCell ref="N483:AB483"/>
    <mergeCell ref="N484:AB484"/>
    <mergeCell ref="N485:AB485"/>
    <mergeCell ref="N486:AB486"/>
    <mergeCell ref="N487:AB487"/>
    <mergeCell ref="N488:AB488"/>
    <mergeCell ref="N489:AB489"/>
    <mergeCell ref="N490:AB490"/>
    <mergeCell ref="N491:AB491"/>
    <mergeCell ref="N492:AB492"/>
    <mergeCell ref="N493:AB493"/>
    <mergeCell ref="N494:AB494"/>
    <mergeCell ref="N495:AB495"/>
    <mergeCell ref="N503:AB503"/>
    <mergeCell ref="N504:AB504"/>
    <mergeCell ref="N496:AB496"/>
    <mergeCell ref="N497:AB497"/>
    <mergeCell ref="N498:AB498"/>
    <mergeCell ref="N499:AB499"/>
    <mergeCell ref="N500:AB500"/>
    <mergeCell ref="N501:AB501"/>
    <mergeCell ref="N502:AB502"/>
    <mergeCell ref="N433:AB433"/>
    <mergeCell ref="N434:AB434"/>
    <mergeCell ref="N435:AB435"/>
    <mergeCell ref="N436:AB436"/>
    <mergeCell ref="N437:AB437"/>
    <mergeCell ref="N438:AB438"/>
    <mergeCell ref="N439:AB439"/>
    <mergeCell ref="N440:AB440"/>
    <mergeCell ref="N441:AB441"/>
    <mergeCell ref="N442:AB442"/>
    <mergeCell ref="N443:AB443"/>
    <mergeCell ref="N444:AB444"/>
    <mergeCell ref="N445:AB445"/>
    <mergeCell ref="N446:AB446"/>
    <mergeCell ref="C447:AB447"/>
    <mergeCell ref="N448:AB448"/>
    <mergeCell ref="N449:AB449"/>
    <mergeCell ref="N450:AB450"/>
    <mergeCell ref="N451:AB451"/>
    <mergeCell ref="N452:AB452"/>
    <mergeCell ref="N453:AB453"/>
    <mergeCell ref="N454:AB454"/>
    <mergeCell ref="N455:AB455"/>
    <mergeCell ref="N456:AB456"/>
    <mergeCell ref="N457:AB457"/>
    <mergeCell ref="N458:AB458"/>
    <mergeCell ref="N459:AB459"/>
    <mergeCell ref="N460:AB460"/>
    <mergeCell ref="N461:AB461"/>
    <mergeCell ref="N462:AB462"/>
    <mergeCell ref="N463:AB463"/>
    <mergeCell ref="N464:AB464"/>
    <mergeCell ref="N465:AB465"/>
    <mergeCell ref="N466:AB466"/>
    <mergeCell ref="N467:AB467"/>
    <mergeCell ref="C468:AB468"/>
    <mergeCell ref="N478:AB478"/>
    <mergeCell ref="N479:AB479"/>
    <mergeCell ref="N480:AB480"/>
    <mergeCell ref="N481:AB481"/>
    <mergeCell ref="N469:AB469"/>
    <mergeCell ref="N470:AB470"/>
    <mergeCell ref="N471:AB471"/>
    <mergeCell ref="N472:AB472"/>
    <mergeCell ref="N473:AB473"/>
    <mergeCell ref="N474:AB474"/>
    <mergeCell ref="N475:AB475"/>
    <mergeCell ref="N476:AB476"/>
    <mergeCell ref="N477:AB477"/>
  </mergeCells>
  <dataValidations count="1">
    <dataValidation type="list" allowBlank="1" showErrorMessage="1" sqref="AF10:AF504">
      <formula1>$AI$2:$AI$7</formula1>
    </dataValidation>
  </dataValidations>
  <pageMargins left="0.7" right="0.27" top="0.75" bottom="0.75" header="0" footer="0"/>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D3:AB1000"/>
  <sheetViews>
    <sheetView showGridLines="0" workbookViewId="0"/>
  </sheetViews>
  <sheetFormatPr defaultColWidth="14.42578125" defaultRowHeight="15" customHeight="1"/>
  <cols>
    <col min="1" max="3" width="4.7109375" customWidth="1"/>
    <col min="4" max="27" width="3.7109375" customWidth="1"/>
    <col min="28" max="28" width="2.7109375" customWidth="1"/>
  </cols>
  <sheetData>
    <row r="3" spans="4:27">
      <c r="D3" s="1367" t="str">
        <f>'2.IDENTITAS'!G36</f>
        <v>PENILAIAN SUMATIF</v>
      </c>
      <c r="E3" s="1289"/>
      <c r="F3" s="1289"/>
      <c r="G3" s="1289"/>
      <c r="H3" s="1289"/>
      <c r="I3" s="1289"/>
      <c r="J3" s="1289"/>
      <c r="K3" s="1289"/>
      <c r="L3" s="1289"/>
      <c r="M3" s="1289"/>
      <c r="N3" s="1289"/>
      <c r="O3" s="1289"/>
      <c r="P3" s="1289"/>
      <c r="Q3" s="1289"/>
      <c r="R3" s="1289"/>
      <c r="S3" s="1289"/>
      <c r="T3" s="1289"/>
      <c r="U3" s="1289"/>
      <c r="V3" s="1289"/>
      <c r="W3" s="1289"/>
      <c r="X3" s="1289"/>
      <c r="Y3" s="1289"/>
      <c r="Z3" s="1289"/>
      <c r="AA3" s="1289"/>
    </row>
    <row r="4" spans="4:27" ht="18">
      <c r="D4" s="1333" t="s">
        <v>1541</v>
      </c>
      <c r="E4" s="1289"/>
      <c r="F4" s="1289"/>
      <c r="G4" s="1289"/>
      <c r="H4" s="1289"/>
      <c r="I4" s="1289"/>
      <c r="J4" s="1289"/>
      <c r="K4" s="1289"/>
      <c r="L4" s="1289"/>
      <c r="M4" s="1289"/>
      <c r="N4" s="1289"/>
      <c r="O4" s="1289"/>
      <c r="P4" s="1289"/>
      <c r="Q4" s="1289"/>
      <c r="R4" s="1289"/>
      <c r="S4" s="1289"/>
      <c r="T4" s="1289"/>
      <c r="U4" s="1289"/>
      <c r="V4" s="1289"/>
      <c r="W4" s="1289"/>
      <c r="X4" s="1289"/>
      <c r="Y4" s="1289"/>
      <c r="Z4" s="1289"/>
      <c r="AA4" s="1289"/>
    </row>
    <row r="5" spans="4:27" ht="18">
      <c r="D5" s="1368" t="str">
        <f>'2.IDENTITAS'!G15</f>
        <v>Suyono</v>
      </c>
      <c r="E5" s="1289"/>
      <c r="F5" s="1289"/>
      <c r="G5" s="1289"/>
      <c r="H5" s="1289"/>
      <c r="I5" s="1289"/>
      <c r="J5" s="1289"/>
      <c r="K5" s="1289"/>
      <c r="L5" s="1289"/>
      <c r="M5" s="1289"/>
      <c r="N5" s="1289"/>
      <c r="O5" s="1289"/>
      <c r="P5" s="1289"/>
      <c r="Q5" s="1289"/>
      <c r="R5" s="1289"/>
      <c r="S5" s="1289"/>
      <c r="T5" s="1289"/>
      <c r="U5" s="1289"/>
      <c r="V5" s="1289"/>
      <c r="W5" s="1289"/>
      <c r="X5" s="1289"/>
      <c r="Y5" s="1289"/>
      <c r="Z5" s="1289"/>
      <c r="AA5" s="1289"/>
    </row>
    <row r="21" spans="4:28" ht="15.75" customHeight="1"/>
    <row r="22" spans="4:28" ht="15.75" customHeight="1"/>
    <row r="23" spans="4:28" ht="15.75" customHeight="1"/>
    <row r="24" spans="4:28" ht="15.75" customHeight="1"/>
    <row r="25" spans="4:28" ht="15.75" customHeight="1">
      <c r="D25" s="1124"/>
      <c r="E25" s="1124"/>
      <c r="F25" s="1124"/>
      <c r="G25" s="1124"/>
      <c r="H25" s="1124"/>
      <c r="I25" s="1124"/>
      <c r="J25" s="1124"/>
      <c r="K25" s="1124"/>
      <c r="L25" s="1124"/>
      <c r="M25" s="1124"/>
      <c r="N25" s="1124"/>
      <c r="O25" s="1124"/>
      <c r="P25" s="1124"/>
      <c r="Q25" s="1124"/>
      <c r="R25" s="1124"/>
      <c r="S25" s="1124"/>
      <c r="T25" s="1124"/>
      <c r="U25" s="1124"/>
      <c r="V25" s="1124"/>
      <c r="W25" s="1124"/>
      <c r="X25" s="1124"/>
      <c r="Y25" s="1124"/>
      <c r="Z25" s="1124"/>
      <c r="AA25" s="1124"/>
    </row>
    <row r="26" spans="4:28" ht="15.75" customHeight="1">
      <c r="D26" s="1124"/>
      <c r="E26" s="1124"/>
      <c r="F26" s="1124"/>
      <c r="G26" s="1124"/>
      <c r="H26" s="1124"/>
      <c r="I26" s="1124"/>
      <c r="J26" s="1124"/>
      <c r="K26" s="1124"/>
      <c r="L26" s="1124"/>
      <c r="M26" s="1124"/>
      <c r="N26" s="1124"/>
      <c r="O26" s="1124"/>
      <c r="P26" s="1124"/>
      <c r="Q26" s="1124"/>
      <c r="R26" s="1124"/>
      <c r="S26" s="1124"/>
      <c r="T26" s="1124"/>
      <c r="U26" s="1124"/>
      <c r="V26" s="1124"/>
      <c r="W26" s="1124"/>
      <c r="X26" s="1124"/>
      <c r="Y26" s="1124"/>
      <c r="Z26" s="1124"/>
      <c r="AA26" s="1124"/>
    </row>
    <row r="27" spans="4:28" ht="15.75" customHeight="1">
      <c r="D27" s="1125" t="s">
        <v>1542</v>
      </c>
      <c r="E27" s="1125"/>
      <c r="F27" s="1125"/>
      <c r="G27" s="1125"/>
      <c r="H27" s="1125"/>
      <c r="I27" s="1124"/>
      <c r="J27" s="1124"/>
      <c r="K27" s="1124"/>
      <c r="L27" s="1124"/>
      <c r="M27" s="1124"/>
      <c r="N27" s="1124"/>
      <c r="O27" s="1124"/>
      <c r="P27" s="1124"/>
      <c r="Q27" s="1124"/>
      <c r="R27" s="1124"/>
      <c r="S27" s="1124"/>
      <c r="T27" s="1124"/>
      <c r="U27" s="1124"/>
      <c r="V27" s="1124"/>
      <c r="W27" s="1124"/>
      <c r="X27" s="1124"/>
      <c r="Y27" s="1124"/>
      <c r="Z27" s="1124"/>
      <c r="AA27" s="1124"/>
    </row>
    <row r="28" spans="4:28" ht="4.5" customHeight="1">
      <c r="D28" s="1124"/>
      <c r="E28" s="1124"/>
      <c r="F28" s="1124"/>
      <c r="G28" s="1124"/>
      <c r="H28" s="1124"/>
      <c r="I28" s="1124"/>
      <c r="J28" s="1124"/>
      <c r="K28" s="1124"/>
      <c r="L28" s="1124"/>
      <c r="M28" s="1124"/>
      <c r="N28" s="1124"/>
      <c r="O28" s="1124"/>
      <c r="P28" s="1124"/>
      <c r="Q28" s="1124"/>
      <c r="R28" s="1124"/>
      <c r="S28" s="1124"/>
      <c r="T28" s="1124"/>
      <c r="U28" s="1124"/>
      <c r="V28" s="1124"/>
      <c r="W28" s="1124"/>
      <c r="X28" s="1124"/>
      <c r="Y28" s="1124"/>
      <c r="Z28" s="1124"/>
      <c r="AA28" s="1124"/>
    </row>
    <row r="29" spans="4:28" ht="15.75" customHeight="1">
      <c r="D29" s="1126">
        <v>1</v>
      </c>
      <c r="E29" s="1127" t="s">
        <v>1543</v>
      </c>
      <c r="F29" s="1128"/>
      <c r="G29" s="1128"/>
      <c r="H29" s="1128"/>
      <c r="I29" s="1128"/>
      <c r="J29" s="1128"/>
      <c r="K29" s="1128"/>
      <c r="L29" s="1128"/>
      <c r="M29" s="1128"/>
      <c r="N29" s="1128"/>
      <c r="O29" s="1129"/>
      <c r="P29" s="1130"/>
      <c r="Q29" s="1126">
        <v>10</v>
      </c>
      <c r="R29" s="1131" t="s">
        <v>1544</v>
      </c>
      <c r="S29" s="1132"/>
      <c r="T29" s="1132"/>
      <c r="U29" s="1132"/>
      <c r="V29" s="1132"/>
      <c r="W29" s="1132"/>
      <c r="X29" s="1132"/>
      <c r="Y29" s="1132"/>
      <c r="Z29" s="1132"/>
      <c r="AA29" s="1133"/>
      <c r="AB29" s="1124"/>
    </row>
    <row r="30" spans="4:28" ht="21.75" customHeight="1">
      <c r="D30" s="1126">
        <v>2</v>
      </c>
      <c r="E30" s="1591" t="s">
        <v>1121</v>
      </c>
      <c r="F30" s="1287"/>
      <c r="G30" s="1287"/>
      <c r="H30" s="1287"/>
      <c r="I30" s="1287"/>
      <c r="J30" s="1287"/>
      <c r="K30" s="1287"/>
      <c r="L30" s="1287"/>
      <c r="M30" s="1287"/>
      <c r="N30" s="1287"/>
      <c r="O30" s="1293"/>
      <c r="P30" s="1134"/>
      <c r="Q30" s="1126">
        <v>11</v>
      </c>
      <c r="R30" s="1591" t="s">
        <v>1545</v>
      </c>
      <c r="S30" s="1287"/>
      <c r="T30" s="1287"/>
      <c r="U30" s="1287"/>
      <c r="V30" s="1287"/>
      <c r="W30" s="1287"/>
      <c r="X30" s="1287"/>
      <c r="Y30" s="1287"/>
      <c r="Z30" s="1287"/>
      <c r="AA30" s="1293"/>
      <c r="AB30" s="1124"/>
    </row>
    <row r="31" spans="4:28" ht="21.75" customHeight="1">
      <c r="D31" s="1126">
        <v>3</v>
      </c>
      <c r="E31" s="1591" t="s">
        <v>1546</v>
      </c>
      <c r="F31" s="1287"/>
      <c r="G31" s="1287"/>
      <c r="H31" s="1287"/>
      <c r="I31" s="1287"/>
      <c r="J31" s="1287"/>
      <c r="K31" s="1287"/>
      <c r="L31" s="1287"/>
      <c r="M31" s="1287"/>
      <c r="N31" s="1287"/>
      <c r="O31" s="1293"/>
      <c r="P31" s="1134"/>
      <c r="Q31" s="1126">
        <v>12</v>
      </c>
      <c r="R31" s="1131" t="s">
        <v>1547</v>
      </c>
      <c r="S31" s="1132"/>
      <c r="T31" s="1132"/>
      <c r="U31" s="1132"/>
      <c r="V31" s="1132"/>
      <c r="W31" s="1132"/>
      <c r="X31" s="1132"/>
      <c r="Y31" s="1132"/>
      <c r="Z31" s="1132"/>
      <c r="AA31" s="1133"/>
      <c r="AB31" s="1124"/>
    </row>
    <row r="32" spans="4:28" ht="15.75" customHeight="1">
      <c r="D32" s="1126">
        <v>4</v>
      </c>
      <c r="E32" s="1127" t="s">
        <v>1548</v>
      </c>
      <c r="F32" s="1128"/>
      <c r="G32" s="1128"/>
      <c r="H32" s="1128"/>
      <c r="I32" s="1128"/>
      <c r="J32" s="1128"/>
      <c r="K32" s="1128"/>
      <c r="L32" s="1128"/>
      <c r="M32" s="1128"/>
      <c r="N32" s="1128"/>
      <c r="O32" s="1129"/>
      <c r="P32" s="1130"/>
      <c r="Q32" s="1126">
        <v>13</v>
      </c>
      <c r="R32" s="1131" t="s">
        <v>1549</v>
      </c>
      <c r="S32" s="1132"/>
      <c r="T32" s="1132"/>
      <c r="U32" s="1132"/>
      <c r="V32" s="1132"/>
      <c r="W32" s="1132"/>
      <c r="X32" s="1132"/>
      <c r="Y32" s="1132"/>
      <c r="Z32" s="1132"/>
      <c r="AA32" s="1133"/>
      <c r="AB32" s="1124"/>
    </row>
    <row r="33" spans="4:28" ht="21.75" customHeight="1">
      <c r="D33" s="1126">
        <v>5</v>
      </c>
      <c r="E33" s="1591" t="s">
        <v>1550</v>
      </c>
      <c r="F33" s="1287"/>
      <c r="G33" s="1287"/>
      <c r="H33" s="1287"/>
      <c r="I33" s="1287"/>
      <c r="J33" s="1287"/>
      <c r="K33" s="1287"/>
      <c r="L33" s="1287"/>
      <c r="M33" s="1287"/>
      <c r="N33" s="1287"/>
      <c r="O33" s="1293"/>
      <c r="P33" s="1134"/>
      <c r="Q33" s="1126">
        <v>14</v>
      </c>
      <c r="R33" s="1131" t="s">
        <v>1551</v>
      </c>
      <c r="S33" s="1132"/>
      <c r="T33" s="1132"/>
      <c r="U33" s="1132"/>
      <c r="V33" s="1132"/>
      <c r="W33" s="1132"/>
      <c r="X33" s="1132"/>
      <c r="Y33" s="1132"/>
      <c r="Z33" s="1132"/>
      <c r="AA33" s="1133"/>
      <c r="AB33" s="1124"/>
    </row>
    <row r="34" spans="4:28" ht="15.75" customHeight="1">
      <c r="D34" s="1126">
        <v>6</v>
      </c>
      <c r="E34" s="1127" t="s">
        <v>1552</v>
      </c>
      <c r="F34" s="1128"/>
      <c r="G34" s="1128"/>
      <c r="H34" s="1128"/>
      <c r="I34" s="1128"/>
      <c r="J34" s="1128"/>
      <c r="K34" s="1128"/>
      <c r="L34" s="1128"/>
      <c r="M34" s="1128"/>
      <c r="N34" s="1128"/>
      <c r="O34" s="1129"/>
      <c r="P34" s="1130"/>
      <c r="Q34" s="1126">
        <v>15</v>
      </c>
      <c r="R34" s="1131" t="s">
        <v>1553</v>
      </c>
      <c r="S34" s="1132"/>
      <c r="T34" s="1132"/>
      <c r="U34" s="1132"/>
      <c r="V34" s="1132"/>
      <c r="W34" s="1132"/>
      <c r="X34" s="1132"/>
      <c r="Y34" s="1132"/>
      <c r="Z34" s="1132"/>
      <c r="AA34" s="1133"/>
      <c r="AB34" s="1124"/>
    </row>
    <row r="35" spans="4:28" ht="15.75" customHeight="1">
      <c r="D35" s="1126">
        <v>7</v>
      </c>
      <c r="E35" s="1127" t="s">
        <v>1554</v>
      </c>
      <c r="F35" s="1128"/>
      <c r="G35" s="1128"/>
      <c r="H35" s="1128"/>
      <c r="I35" s="1128"/>
      <c r="J35" s="1128"/>
      <c r="K35" s="1128"/>
      <c r="L35" s="1128"/>
      <c r="M35" s="1128"/>
      <c r="N35" s="1128"/>
      <c r="O35" s="1129"/>
      <c r="P35" s="1130"/>
      <c r="Q35" s="1126">
        <v>16</v>
      </c>
      <c r="R35" s="1131" t="s">
        <v>1555</v>
      </c>
      <c r="S35" s="1132"/>
      <c r="T35" s="1132"/>
      <c r="U35" s="1132"/>
      <c r="V35" s="1132"/>
      <c r="W35" s="1132"/>
      <c r="X35" s="1132"/>
      <c r="Y35" s="1132"/>
      <c r="Z35" s="1132"/>
      <c r="AA35" s="1133"/>
      <c r="AB35" s="1124"/>
    </row>
    <row r="36" spans="4:28" ht="15.75" customHeight="1">
      <c r="D36" s="1126">
        <v>8</v>
      </c>
      <c r="E36" s="1127" t="s">
        <v>1556</v>
      </c>
      <c r="F36" s="1128"/>
      <c r="G36" s="1128"/>
      <c r="H36" s="1128"/>
      <c r="I36" s="1128"/>
      <c r="J36" s="1128"/>
      <c r="K36" s="1128"/>
      <c r="L36" s="1128"/>
      <c r="M36" s="1128"/>
      <c r="N36" s="1128"/>
      <c r="O36" s="1129"/>
      <c r="P36" s="1130"/>
      <c r="Q36" s="1126">
        <v>17</v>
      </c>
      <c r="R36" s="1131" t="s">
        <v>1557</v>
      </c>
      <c r="S36" s="1132"/>
      <c r="T36" s="1132"/>
      <c r="U36" s="1132"/>
      <c r="V36" s="1132"/>
      <c r="W36" s="1132"/>
      <c r="X36" s="1132"/>
      <c r="Y36" s="1132"/>
      <c r="Z36" s="1132"/>
      <c r="AA36" s="1133"/>
      <c r="AB36" s="1124"/>
    </row>
    <row r="37" spans="4:28" ht="15.75" customHeight="1">
      <c r="D37" s="1126">
        <v>9</v>
      </c>
      <c r="E37" s="1127" t="s">
        <v>1558</v>
      </c>
      <c r="F37" s="1128"/>
      <c r="G37" s="1128"/>
      <c r="H37" s="1128"/>
      <c r="I37" s="1128"/>
      <c r="J37" s="1128"/>
      <c r="K37" s="1128"/>
      <c r="L37" s="1128"/>
      <c r="M37" s="1128"/>
      <c r="N37" s="1128"/>
      <c r="O37" s="1129"/>
      <c r="P37" s="1130"/>
      <c r="Q37" s="1135"/>
      <c r="R37" s="1135"/>
      <c r="S37" s="1135"/>
      <c r="T37" s="1135"/>
      <c r="U37" s="1135"/>
      <c r="V37" s="1135"/>
      <c r="W37" s="1135"/>
      <c r="X37" s="1135"/>
      <c r="Y37" s="1135"/>
      <c r="Z37" s="1135"/>
      <c r="AA37" s="1135"/>
      <c r="AB37" s="1124"/>
    </row>
    <row r="38" spans="4:28" ht="15.75" customHeight="1">
      <c r="D38" s="1124"/>
      <c r="E38" s="1124"/>
      <c r="F38" s="1124"/>
      <c r="G38" s="1124"/>
      <c r="H38" s="1124"/>
      <c r="I38" s="1124"/>
      <c r="J38" s="1124"/>
      <c r="K38" s="1124"/>
      <c r="L38" s="1124"/>
      <c r="M38" s="1124"/>
      <c r="N38" s="1124"/>
      <c r="O38" s="1124"/>
      <c r="P38" s="1124"/>
      <c r="Q38" s="1124"/>
      <c r="R38" s="1124"/>
      <c r="S38" s="1124"/>
      <c r="T38" s="1124"/>
      <c r="U38" s="1124"/>
      <c r="V38" s="1124"/>
      <c r="W38" s="1124"/>
      <c r="X38" s="1124"/>
      <c r="Y38" s="1124"/>
      <c r="Z38" s="1124"/>
      <c r="AA38" s="1124"/>
    </row>
    <row r="39" spans="4:28" ht="15.75" customHeight="1"/>
    <row r="40" spans="4:28" ht="15.75" customHeight="1"/>
    <row r="41" spans="4:28" ht="15.75" customHeight="1"/>
    <row r="42" spans="4:28" ht="15.75" customHeight="1"/>
    <row r="43" spans="4:28" ht="15.75" customHeight="1"/>
    <row r="44" spans="4:28" ht="15.75" customHeight="1"/>
    <row r="45" spans="4:28" ht="15.75" customHeight="1"/>
    <row r="46" spans="4:28" ht="15.75" customHeight="1"/>
    <row r="47" spans="4:28" ht="15.75" customHeight="1"/>
    <row r="48" spans="4:2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E31:O31"/>
    <mergeCell ref="E33:O33"/>
    <mergeCell ref="D3:AA3"/>
    <mergeCell ref="D4:AA4"/>
    <mergeCell ref="D5:AA5"/>
    <mergeCell ref="E30:O30"/>
    <mergeCell ref="R30:AA30"/>
  </mergeCells>
  <pageMargins left="0.76" right="0.47" top="1" bottom="0.75" header="0" footer="0"/>
  <pageSetup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1000"/>
  <sheetViews>
    <sheetView workbookViewId="0"/>
  </sheetViews>
  <sheetFormatPr defaultColWidth="14.42578125" defaultRowHeight="15" customHeight="1"/>
  <cols>
    <col min="1" max="1" width="9.140625" customWidth="1"/>
    <col min="2" max="2" width="5" customWidth="1"/>
    <col min="3" max="4" width="9.140625" customWidth="1"/>
    <col min="5" max="5" width="7.140625" customWidth="1"/>
    <col min="6" max="6" width="2.140625" customWidth="1"/>
    <col min="7" max="8" width="9.42578125" customWidth="1"/>
    <col min="9" max="9" width="9.28515625" customWidth="1"/>
    <col min="10" max="10" width="5.42578125" customWidth="1"/>
    <col min="11" max="11" width="4.42578125" customWidth="1"/>
    <col min="12" max="26" width="9.140625" customWidth="1"/>
  </cols>
  <sheetData>
    <row r="4" spans="2:12">
      <c r="B4" s="765" t="s">
        <v>278</v>
      </c>
      <c r="C4" s="1529" t="s">
        <v>1069</v>
      </c>
      <c r="D4" s="1287"/>
      <c r="E4" s="1287"/>
      <c r="F4" s="1287"/>
      <c r="G4" s="1287"/>
      <c r="H4" s="1287"/>
      <c r="I4" s="1287"/>
      <c r="J4" s="1287"/>
      <c r="K4" s="1287"/>
      <c r="L4" s="766" t="s">
        <v>1108</v>
      </c>
    </row>
    <row r="5" spans="2:12">
      <c r="B5" s="297">
        <v>1</v>
      </c>
      <c r="C5" s="1374" t="s">
        <v>1559</v>
      </c>
      <c r="D5" s="1287"/>
      <c r="E5" s="1287"/>
      <c r="F5" s="1287"/>
      <c r="G5" s="1287"/>
      <c r="H5" s="1287"/>
      <c r="I5" s="1287"/>
      <c r="J5" s="1287"/>
      <c r="K5" s="1287"/>
      <c r="L5" s="297">
        <f>'14.REKAPHASILPKP'!L29</f>
        <v>4</v>
      </c>
    </row>
    <row r="6" spans="2:12">
      <c r="B6" s="297">
        <v>2</v>
      </c>
      <c r="C6" s="1374" t="s">
        <v>1560</v>
      </c>
      <c r="D6" s="1287"/>
      <c r="E6" s="1287"/>
      <c r="F6" s="1287"/>
      <c r="G6" s="1287"/>
      <c r="H6" s="1287"/>
      <c r="I6" s="1287"/>
      <c r="J6" s="1287"/>
      <c r="K6" s="1287"/>
      <c r="L6" s="297">
        <f>'14.REKAPHASILPKP'!L30</f>
        <v>3</v>
      </c>
    </row>
    <row r="7" spans="2:12">
      <c r="B7" s="297">
        <v>3</v>
      </c>
      <c r="C7" s="1374" t="s">
        <v>1561</v>
      </c>
      <c r="D7" s="1287"/>
      <c r="E7" s="1287"/>
      <c r="F7" s="1287"/>
      <c r="G7" s="1287"/>
      <c r="H7" s="1287"/>
      <c r="I7" s="1287"/>
      <c r="J7" s="1287"/>
      <c r="K7" s="1287"/>
      <c r="L7" s="297">
        <f>'14.REKAPHASILPKP'!L31</f>
        <v>4</v>
      </c>
    </row>
    <row r="8" spans="2:12">
      <c r="B8" s="297">
        <v>4</v>
      </c>
      <c r="C8" s="1374" t="s">
        <v>1548</v>
      </c>
      <c r="D8" s="1287"/>
      <c r="E8" s="1287"/>
      <c r="F8" s="1287"/>
      <c r="G8" s="1287"/>
      <c r="H8" s="1287"/>
      <c r="I8" s="1287"/>
      <c r="J8" s="1287"/>
      <c r="K8" s="1287"/>
      <c r="L8" s="297">
        <f>'14.REKAPHASILPKP'!L33</f>
        <v>3</v>
      </c>
    </row>
    <row r="9" spans="2:12">
      <c r="B9" s="297">
        <v>5</v>
      </c>
      <c r="C9" s="1374" t="s">
        <v>1550</v>
      </c>
      <c r="D9" s="1287"/>
      <c r="E9" s="1287"/>
      <c r="F9" s="1287"/>
      <c r="G9" s="1287"/>
      <c r="H9" s="1287"/>
      <c r="I9" s="1287"/>
      <c r="J9" s="1287"/>
      <c r="K9" s="1287"/>
      <c r="L9" s="297">
        <f>'14.REKAPHASILPKP'!L34</f>
        <v>4</v>
      </c>
    </row>
    <row r="10" spans="2:12">
      <c r="B10" s="297">
        <v>6</v>
      </c>
      <c r="C10" s="1374" t="s">
        <v>1552</v>
      </c>
      <c r="D10" s="1287"/>
      <c r="E10" s="1287"/>
      <c r="F10" s="1287"/>
      <c r="G10" s="1287"/>
      <c r="H10" s="1287"/>
      <c r="I10" s="1287"/>
      <c r="J10" s="1287"/>
      <c r="K10" s="1287"/>
      <c r="L10" s="297">
        <f>'14.REKAPHASILPKP'!L35</f>
        <v>3</v>
      </c>
    </row>
    <row r="11" spans="2:12">
      <c r="B11" s="297">
        <v>7</v>
      </c>
      <c r="C11" s="1374" t="s">
        <v>1554</v>
      </c>
      <c r="D11" s="1287"/>
      <c r="E11" s="1287"/>
      <c r="F11" s="1287"/>
      <c r="G11" s="1287"/>
      <c r="H11" s="1287"/>
      <c r="I11" s="1287"/>
      <c r="J11" s="1287"/>
      <c r="K11" s="1287"/>
      <c r="L11" s="297">
        <f>'14.REKAPHASILPKP'!L36</f>
        <v>10</v>
      </c>
    </row>
    <row r="12" spans="2:12">
      <c r="B12" s="297">
        <v>8</v>
      </c>
      <c r="C12" s="1374" t="s">
        <v>1562</v>
      </c>
      <c r="D12" s="1287"/>
      <c r="E12" s="1287"/>
      <c r="F12" s="1287"/>
      <c r="G12" s="1287"/>
      <c r="H12" s="1287"/>
      <c r="I12" s="1287"/>
      <c r="J12" s="1287"/>
      <c r="K12" s="1287"/>
      <c r="L12" s="297">
        <f>'14.REKAPHASILPKP'!L38</f>
        <v>3</v>
      </c>
    </row>
    <row r="13" spans="2:12">
      <c r="B13" s="297">
        <v>9</v>
      </c>
      <c r="C13" s="1374" t="s">
        <v>1558</v>
      </c>
      <c r="D13" s="1287"/>
      <c r="E13" s="1287"/>
      <c r="F13" s="1287"/>
      <c r="G13" s="1287"/>
      <c r="H13" s="1287"/>
      <c r="I13" s="1287"/>
      <c r="J13" s="1287"/>
      <c r="K13" s="1287"/>
      <c r="L13" s="297">
        <f>'14.REKAPHASILPKP'!L39</f>
        <v>3</v>
      </c>
    </row>
    <row r="14" spans="2:12">
      <c r="B14" s="297">
        <v>10</v>
      </c>
      <c r="C14" s="1374" t="s">
        <v>1544</v>
      </c>
      <c r="D14" s="1287"/>
      <c r="E14" s="1287"/>
      <c r="F14" s="1287"/>
      <c r="G14" s="1287"/>
      <c r="H14" s="1287"/>
      <c r="I14" s="1287"/>
      <c r="J14" s="1287"/>
      <c r="K14" s="1287"/>
      <c r="L14" s="297">
        <f>'14.REKAPHASILPKP'!L40</f>
        <v>7</v>
      </c>
    </row>
    <row r="15" spans="2:12">
      <c r="B15" s="297">
        <v>11</v>
      </c>
      <c r="C15" s="1374" t="s">
        <v>1563</v>
      </c>
      <c r="D15" s="1287"/>
      <c r="E15" s="1287"/>
      <c r="F15" s="1287"/>
      <c r="G15" s="1287"/>
      <c r="H15" s="1287"/>
      <c r="I15" s="1287"/>
      <c r="J15" s="1287"/>
      <c r="K15" s="1287"/>
      <c r="L15" s="297">
        <f>'14.REKAPHASILPKP'!L42</f>
        <v>3</v>
      </c>
    </row>
    <row r="16" spans="2:12">
      <c r="B16" s="297">
        <v>12</v>
      </c>
      <c r="C16" s="1374" t="s">
        <v>1564</v>
      </c>
      <c r="D16" s="1287"/>
      <c r="E16" s="1287"/>
      <c r="F16" s="1287"/>
      <c r="G16" s="1287"/>
      <c r="H16" s="1287"/>
      <c r="I16" s="1287"/>
      <c r="J16" s="1287"/>
      <c r="K16" s="1287"/>
      <c r="L16" s="297">
        <f>'14.REKAPHASILPKP'!L43</f>
        <v>4</v>
      </c>
    </row>
    <row r="17" spans="2:12">
      <c r="B17" s="297">
        <v>13</v>
      </c>
      <c r="C17" s="1374" t="s">
        <v>1549</v>
      </c>
      <c r="D17" s="1287"/>
      <c r="E17" s="1287"/>
      <c r="F17" s="1287"/>
      <c r="G17" s="1287"/>
      <c r="H17" s="1287"/>
      <c r="I17" s="1287"/>
      <c r="J17" s="1287"/>
      <c r="K17" s="1287"/>
      <c r="L17" s="297">
        <f>'14.REKAPHASILPKP'!L44</f>
        <v>4</v>
      </c>
    </row>
    <row r="18" spans="2:12">
      <c r="B18" s="297">
        <v>14</v>
      </c>
      <c r="C18" s="1374" t="s">
        <v>1551</v>
      </c>
      <c r="D18" s="1287"/>
      <c r="E18" s="1287"/>
      <c r="F18" s="1287"/>
      <c r="G18" s="1287"/>
      <c r="H18" s="1287"/>
      <c r="I18" s="1287"/>
      <c r="J18" s="1287"/>
      <c r="K18" s="1287"/>
      <c r="L18" s="297" t="e">
        <f>'14.REKAPHASILPKP'!#REF!</f>
        <v>#REF!</v>
      </c>
    </row>
    <row r="19" spans="2:12">
      <c r="B19" s="297">
        <v>15</v>
      </c>
      <c r="C19" s="1374" t="s">
        <v>1553</v>
      </c>
      <c r="D19" s="1287"/>
      <c r="E19" s="1287"/>
      <c r="F19" s="1287"/>
      <c r="G19" s="1287"/>
      <c r="H19" s="1287"/>
      <c r="I19" s="1287"/>
      <c r="J19" s="1287"/>
      <c r="K19" s="1287"/>
      <c r="L19" s="297" t="str">
        <f>'14.REKAPHASILPKP'!L45</f>
        <v xml:space="preserve"> </v>
      </c>
    </row>
    <row r="20" spans="2:12">
      <c r="B20" s="297">
        <v>16</v>
      </c>
      <c r="C20" s="1374" t="s">
        <v>1555</v>
      </c>
      <c r="D20" s="1287"/>
      <c r="E20" s="1287"/>
      <c r="F20" s="1287"/>
      <c r="G20" s="1287"/>
      <c r="H20" s="1287"/>
      <c r="I20" s="1287"/>
      <c r="J20" s="1287"/>
      <c r="K20" s="1287"/>
      <c r="L20" s="297" t="e">
        <f>'14.REKAPHASILPKP'!#REF!</f>
        <v>#REF!</v>
      </c>
    </row>
    <row r="21" spans="2:12" ht="15.75" customHeight="1">
      <c r="B21" s="297">
        <v>17</v>
      </c>
      <c r="C21" s="1374" t="s">
        <v>1565</v>
      </c>
      <c r="D21" s="1287"/>
      <c r="E21" s="1287"/>
      <c r="F21" s="1287"/>
      <c r="G21" s="1287"/>
      <c r="H21" s="1287"/>
      <c r="I21" s="1287"/>
      <c r="J21" s="1287"/>
      <c r="K21" s="1287"/>
      <c r="L21" s="297" t="e">
        <f>'14.REKAPHASILPKP'!#REF!</f>
        <v>#REF!</v>
      </c>
    </row>
    <row r="22" spans="2:12" ht="15.75" customHeight="1"/>
    <row r="23" spans="2:12" ht="15.75" customHeight="1"/>
    <row r="24" spans="2:12" ht="15.75" customHeight="1"/>
    <row r="25" spans="2:12" ht="15.75" customHeight="1"/>
    <row r="26" spans="2:12" ht="15.75" customHeight="1"/>
    <row r="27" spans="2:12" ht="15.75" customHeight="1"/>
    <row r="28" spans="2:12" ht="15.75" customHeight="1"/>
    <row r="29" spans="2:12" ht="15.75" customHeight="1"/>
    <row r="30" spans="2:12" ht="15.75" customHeight="1"/>
    <row r="31" spans="2:12" ht="15.75" customHeight="1"/>
    <row r="32" spans="2: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C4:K4"/>
    <mergeCell ref="C5:K5"/>
    <mergeCell ref="C6:K6"/>
    <mergeCell ref="C7:K7"/>
    <mergeCell ref="C8:K8"/>
    <mergeCell ref="C9:K9"/>
    <mergeCell ref="C10:K10"/>
    <mergeCell ref="C18:K18"/>
    <mergeCell ref="C19:K19"/>
    <mergeCell ref="C20:K20"/>
    <mergeCell ref="C21:K21"/>
    <mergeCell ref="C11:K11"/>
    <mergeCell ref="C12:K12"/>
    <mergeCell ref="C13:K13"/>
    <mergeCell ref="C14:K14"/>
    <mergeCell ref="C15:K15"/>
    <mergeCell ref="C16:K16"/>
    <mergeCell ref="C17:K17"/>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00"/>
  <sheetViews>
    <sheetView showGridLines="0" workbookViewId="0"/>
  </sheetViews>
  <sheetFormatPr defaultColWidth="14.42578125" defaultRowHeight="15" customHeight="1"/>
  <cols>
    <col min="1" max="1" width="10.5703125" customWidth="1"/>
    <col min="2" max="2" width="2.140625" customWidth="1"/>
    <col min="3" max="3" width="16" customWidth="1"/>
    <col min="4" max="4" width="1.42578125" customWidth="1"/>
    <col min="5" max="5" width="4" customWidth="1"/>
    <col min="6" max="6" width="3.5703125" customWidth="1"/>
    <col min="7" max="15" width="9.140625" customWidth="1"/>
    <col min="16" max="16" width="6.42578125" customWidth="1"/>
    <col min="17" max="17" width="10.85546875" customWidth="1"/>
    <col min="18" max="18" width="2.85546875" customWidth="1"/>
    <col min="19" max="26" width="9.140625" customWidth="1"/>
  </cols>
  <sheetData>
    <row r="2" spans="2:19" ht="19.5" customHeight="1">
      <c r="B2" s="1609" t="s">
        <v>1566</v>
      </c>
      <c r="C2" s="1274"/>
      <c r="D2" s="1274"/>
      <c r="E2" s="1274"/>
      <c r="F2" s="1274"/>
      <c r="G2" s="1274"/>
      <c r="H2" s="1274"/>
      <c r="I2" s="1274"/>
      <c r="J2" s="1274"/>
      <c r="K2" s="1274"/>
      <c r="L2" s="1274"/>
      <c r="M2" s="1274"/>
      <c r="N2" s="1274"/>
      <c r="O2" s="1274"/>
      <c r="P2" s="1274"/>
      <c r="Q2" s="1274"/>
      <c r="R2" s="1275"/>
      <c r="S2" s="1136"/>
    </row>
    <row r="3" spans="2:19" ht="19.5" customHeight="1">
      <c r="B3" s="1609" t="s">
        <v>1567</v>
      </c>
      <c r="C3" s="1274"/>
      <c r="D3" s="1274"/>
      <c r="E3" s="1274"/>
      <c r="F3" s="1274"/>
      <c r="G3" s="1274"/>
      <c r="H3" s="1274"/>
      <c r="I3" s="1274"/>
      <c r="J3" s="1274"/>
      <c r="K3" s="1274"/>
      <c r="L3" s="1274"/>
      <c r="M3" s="1274"/>
      <c r="N3" s="1274"/>
      <c r="O3" s="1274"/>
      <c r="P3" s="1274"/>
      <c r="Q3" s="1274"/>
      <c r="R3" s="1275"/>
      <c r="S3" s="1136"/>
    </row>
    <row r="4" spans="2:19" ht="19.5" customHeight="1">
      <c r="B4" s="1137"/>
      <c r="C4" s="1137"/>
      <c r="D4" s="1137"/>
      <c r="E4" s="1137"/>
      <c r="F4" s="1137"/>
      <c r="G4" s="1137"/>
      <c r="H4" s="1137"/>
      <c r="I4" s="1137"/>
      <c r="J4" s="1137"/>
      <c r="K4" s="1137"/>
      <c r="L4" s="1137"/>
      <c r="M4" s="1137"/>
      <c r="N4" s="1137"/>
      <c r="O4" s="1137"/>
      <c r="P4" s="1137"/>
      <c r="Q4" s="1137"/>
      <c r="R4" s="1137"/>
      <c r="S4" s="1136"/>
    </row>
    <row r="5" spans="2:19" ht="19.5" customHeight="1">
      <c r="B5" s="1593" t="s">
        <v>1568</v>
      </c>
      <c r="C5" s="1594"/>
      <c r="D5" s="1594"/>
      <c r="E5" s="1594"/>
      <c r="F5" s="1594"/>
      <c r="G5" s="1594"/>
      <c r="H5" s="1594"/>
      <c r="I5" s="1594"/>
      <c r="J5" s="1594"/>
      <c r="K5" s="1594"/>
      <c r="L5" s="1594"/>
      <c r="M5" s="1594"/>
      <c r="N5" s="1594"/>
      <c r="O5" s="1594"/>
      <c r="P5" s="1594"/>
      <c r="Q5" s="1594"/>
      <c r="R5" s="1595"/>
      <c r="S5" s="1138"/>
    </row>
    <row r="6" spans="2:19" ht="12.75" customHeight="1">
      <c r="B6" s="1139"/>
      <c r="C6" s="1140"/>
      <c r="D6" s="1140"/>
      <c r="E6" s="1140"/>
      <c r="F6" s="1140"/>
      <c r="G6" s="1140"/>
      <c r="H6" s="1140"/>
      <c r="I6" s="1140"/>
      <c r="J6" s="1140"/>
      <c r="K6" s="1140"/>
      <c r="L6" s="1140"/>
      <c r="M6" s="1140"/>
      <c r="N6" s="1140"/>
      <c r="O6" s="1140"/>
      <c r="P6" s="1140"/>
      <c r="Q6" s="1140"/>
      <c r="R6" s="1141"/>
      <c r="S6" s="109"/>
    </row>
    <row r="7" spans="2:19" ht="16.5">
      <c r="B7" s="1142"/>
      <c r="C7" s="1143" t="s">
        <v>1569</v>
      </c>
      <c r="D7" s="1144" t="s">
        <v>252</v>
      </c>
      <c r="E7" s="1145" t="s">
        <v>1117</v>
      </c>
      <c r="F7" s="1145"/>
      <c r="G7" s="1146"/>
      <c r="H7" s="1146"/>
      <c r="I7" s="1146"/>
      <c r="J7" s="1146"/>
      <c r="K7" s="1146"/>
      <c r="L7" s="1146"/>
      <c r="M7" s="1146"/>
      <c r="N7" s="1146"/>
      <c r="O7" s="1146"/>
      <c r="P7" s="1146"/>
      <c r="Q7" s="1146"/>
      <c r="R7" s="1147"/>
      <c r="S7" s="109"/>
    </row>
    <row r="8" spans="2:19" ht="16.5" customHeight="1">
      <c r="B8" s="1142"/>
      <c r="C8" s="1148" t="s">
        <v>1254</v>
      </c>
      <c r="D8" s="1149" t="s">
        <v>252</v>
      </c>
      <c r="E8" s="1150" t="s">
        <v>1570</v>
      </c>
      <c r="F8" s="1607" t="s">
        <v>1571</v>
      </c>
      <c r="G8" s="1289"/>
      <c r="H8" s="1289"/>
      <c r="I8" s="1289"/>
      <c r="J8" s="1289"/>
      <c r="K8" s="1289"/>
      <c r="L8" s="1289"/>
      <c r="M8" s="1289"/>
      <c r="N8" s="1289"/>
      <c r="O8" s="1151"/>
      <c r="P8" s="1151"/>
      <c r="Q8" s="1151"/>
      <c r="R8" s="1152"/>
      <c r="S8" s="109"/>
    </row>
    <row r="9" spans="2:19" ht="16.5">
      <c r="B9" s="1142"/>
      <c r="C9" s="1153"/>
      <c r="D9" s="1153"/>
      <c r="E9" s="1150" t="s">
        <v>1572</v>
      </c>
      <c r="F9" s="1610" t="s">
        <v>1573</v>
      </c>
      <c r="G9" s="1289"/>
      <c r="H9" s="1289"/>
      <c r="I9" s="1289"/>
      <c r="J9" s="1289"/>
      <c r="K9" s="1289"/>
      <c r="L9" s="1289"/>
      <c r="M9" s="1289"/>
      <c r="N9" s="1289"/>
      <c r="O9" s="1151"/>
      <c r="P9" s="1151"/>
      <c r="Q9" s="1151"/>
      <c r="R9" s="1152"/>
      <c r="S9" s="109"/>
    </row>
    <row r="10" spans="2:19" ht="16.5">
      <c r="B10" s="1142"/>
      <c r="C10" s="1153"/>
      <c r="D10" s="1153"/>
      <c r="E10" s="1150" t="s">
        <v>1574</v>
      </c>
      <c r="F10" s="1610" t="s">
        <v>1575</v>
      </c>
      <c r="G10" s="1289"/>
      <c r="H10" s="1289"/>
      <c r="I10" s="1289"/>
      <c r="J10" s="1289"/>
      <c r="K10" s="1289"/>
      <c r="L10" s="1289"/>
      <c r="M10" s="1289"/>
      <c r="N10" s="1289"/>
      <c r="O10" s="1151"/>
      <c r="P10" s="1151"/>
      <c r="Q10" s="1151"/>
      <c r="R10" s="1152"/>
      <c r="S10" s="109"/>
    </row>
    <row r="11" spans="2:19" ht="16.5">
      <c r="B11" s="1142"/>
      <c r="C11" s="1146" t="s">
        <v>1576</v>
      </c>
      <c r="D11" s="1154" t="s">
        <v>252</v>
      </c>
      <c r="E11" s="1155" t="s">
        <v>1459</v>
      </c>
      <c r="F11" s="1156"/>
      <c r="G11" s="1151"/>
      <c r="H11" s="1151"/>
      <c r="I11" s="1151"/>
      <c r="J11" s="1151"/>
      <c r="K11" s="1151"/>
      <c r="L11" s="1151"/>
      <c r="M11" s="1151"/>
      <c r="N11" s="1151"/>
      <c r="O11" s="1151"/>
      <c r="P11" s="1151"/>
      <c r="Q11" s="1151"/>
      <c r="R11" s="1152"/>
      <c r="S11" s="109"/>
    </row>
    <row r="12" spans="2:19" ht="46.5" customHeight="1">
      <c r="B12" s="1142"/>
      <c r="C12" s="1151"/>
      <c r="D12" s="1151"/>
      <c r="E12" s="1150" t="s">
        <v>1570</v>
      </c>
      <c r="F12" s="1611" t="s">
        <v>1577</v>
      </c>
      <c r="G12" s="1274"/>
      <c r="H12" s="1274"/>
      <c r="I12" s="1274"/>
      <c r="J12" s="1274"/>
      <c r="K12" s="1274"/>
      <c r="L12" s="1274"/>
      <c r="M12" s="1274"/>
      <c r="N12" s="1274"/>
      <c r="O12" s="1274"/>
      <c r="P12" s="1274"/>
      <c r="Q12" s="1275"/>
      <c r="R12" s="1157"/>
      <c r="S12" s="109"/>
    </row>
    <row r="13" spans="2:19" ht="16.5" customHeight="1">
      <c r="B13" s="1142"/>
      <c r="C13" s="1151"/>
      <c r="D13" s="1151"/>
      <c r="E13" s="1156" t="s">
        <v>1572</v>
      </c>
      <c r="F13" s="1612" t="s">
        <v>1578</v>
      </c>
      <c r="G13" s="1274"/>
      <c r="H13" s="1274"/>
      <c r="I13" s="1274"/>
      <c r="J13" s="1274"/>
      <c r="K13" s="1274"/>
      <c r="L13" s="1274"/>
      <c r="M13" s="1274"/>
      <c r="N13" s="1274"/>
      <c r="O13" s="1274"/>
      <c r="P13" s="1274"/>
      <c r="Q13" s="1274"/>
      <c r="R13" s="1613"/>
      <c r="S13" s="109"/>
    </row>
    <row r="14" spans="2:19" ht="34.5" customHeight="1">
      <c r="B14" s="1142"/>
      <c r="C14" s="1151"/>
      <c r="D14" s="1151"/>
      <c r="E14" s="1151"/>
      <c r="F14" s="1158" t="s">
        <v>509</v>
      </c>
      <c r="G14" s="1611" t="s">
        <v>1579</v>
      </c>
      <c r="H14" s="1274"/>
      <c r="I14" s="1274"/>
      <c r="J14" s="1274"/>
      <c r="K14" s="1274"/>
      <c r="L14" s="1274"/>
      <c r="M14" s="1274"/>
      <c r="N14" s="1274"/>
      <c r="O14" s="1274"/>
      <c r="P14" s="1274"/>
      <c r="Q14" s="1275"/>
      <c r="R14" s="1157"/>
      <c r="S14" s="109"/>
    </row>
    <row r="15" spans="2:19" ht="18" customHeight="1">
      <c r="B15" s="1142"/>
      <c r="C15" s="1151"/>
      <c r="D15" s="1151"/>
      <c r="E15" s="1151"/>
      <c r="F15" s="1158" t="s">
        <v>511</v>
      </c>
      <c r="G15" s="1611" t="s">
        <v>1580</v>
      </c>
      <c r="H15" s="1274"/>
      <c r="I15" s="1274"/>
      <c r="J15" s="1274"/>
      <c r="K15" s="1274"/>
      <c r="L15" s="1274"/>
      <c r="M15" s="1274"/>
      <c r="N15" s="1274"/>
      <c r="O15" s="1274"/>
      <c r="P15" s="1274"/>
      <c r="Q15" s="1275"/>
      <c r="R15" s="1157"/>
    </row>
    <row r="16" spans="2:19" ht="31.5" customHeight="1">
      <c r="B16" s="1142"/>
      <c r="C16" s="1151"/>
      <c r="D16" s="1151"/>
      <c r="E16" s="1151"/>
      <c r="F16" s="1158" t="s">
        <v>1454</v>
      </c>
      <c r="G16" s="1611" t="s">
        <v>1581</v>
      </c>
      <c r="H16" s="1274"/>
      <c r="I16" s="1274"/>
      <c r="J16" s="1274"/>
      <c r="K16" s="1274"/>
      <c r="L16" s="1274"/>
      <c r="M16" s="1274"/>
      <c r="N16" s="1274"/>
      <c r="O16" s="1274"/>
      <c r="P16" s="1274"/>
      <c r="Q16" s="1275"/>
      <c r="R16" s="1157"/>
    </row>
    <row r="17" spans="2:18" ht="18" customHeight="1">
      <c r="B17" s="1142"/>
      <c r="C17" s="1151"/>
      <c r="D17" s="1151"/>
      <c r="E17" s="1151"/>
      <c r="F17" s="1158" t="s">
        <v>1582</v>
      </c>
      <c r="G17" s="1158" t="s">
        <v>1583</v>
      </c>
      <c r="H17" s="1158"/>
      <c r="I17" s="1158"/>
      <c r="J17" s="1158"/>
      <c r="K17" s="1158"/>
      <c r="L17" s="1158"/>
      <c r="M17" s="1158"/>
      <c r="N17" s="1158"/>
      <c r="O17" s="1158"/>
      <c r="P17" s="1158"/>
      <c r="Q17" s="1159"/>
      <c r="R17" s="1160"/>
    </row>
    <row r="18" spans="2:18" ht="18" customHeight="1">
      <c r="B18" s="1142"/>
      <c r="C18" s="1151"/>
      <c r="D18" s="1151"/>
      <c r="E18" s="1151"/>
      <c r="F18" s="1158"/>
      <c r="G18" s="1158"/>
      <c r="H18" s="1158"/>
      <c r="I18" s="1158"/>
      <c r="J18" s="1158"/>
      <c r="K18" s="1158"/>
      <c r="L18" s="1158"/>
      <c r="M18" s="1158"/>
      <c r="N18" s="1158"/>
      <c r="O18" s="1158"/>
      <c r="P18" s="1158"/>
      <c r="Q18" s="1161" t="s">
        <v>1584</v>
      </c>
      <c r="R18" s="1160"/>
    </row>
    <row r="19" spans="2:18" ht="6" customHeight="1">
      <c r="B19" s="1162"/>
      <c r="C19" s="1163"/>
      <c r="D19" s="1163"/>
      <c r="E19" s="1163"/>
      <c r="F19" s="1163"/>
      <c r="G19" s="1163"/>
      <c r="H19" s="1163"/>
      <c r="I19" s="1163"/>
      <c r="J19" s="1163"/>
      <c r="K19" s="1163"/>
      <c r="L19" s="1163"/>
      <c r="M19" s="1163"/>
      <c r="N19" s="1163"/>
      <c r="O19" s="1163"/>
      <c r="P19" s="1163"/>
      <c r="Q19" s="1163"/>
      <c r="R19" s="1164"/>
    </row>
    <row r="21" spans="2:18" ht="15.75" customHeight="1">
      <c r="B21" s="1593" t="s">
        <v>1585</v>
      </c>
      <c r="C21" s="1594"/>
      <c r="D21" s="1594"/>
      <c r="E21" s="1594"/>
      <c r="F21" s="1594"/>
      <c r="G21" s="1594"/>
      <c r="H21" s="1594"/>
      <c r="I21" s="1594"/>
      <c r="J21" s="1594"/>
      <c r="K21" s="1594"/>
      <c r="L21" s="1594"/>
      <c r="M21" s="1594"/>
      <c r="N21" s="1594"/>
      <c r="O21" s="1594"/>
      <c r="P21" s="1594"/>
      <c r="Q21" s="1594"/>
      <c r="R21" s="1595"/>
    </row>
    <row r="22" spans="2:18" ht="11.25" customHeight="1">
      <c r="B22" s="1139"/>
      <c r="C22" s="1165"/>
      <c r="D22" s="1165"/>
      <c r="E22" s="1165"/>
      <c r="F22" s="1140"/>
      <c r="G22" s="1140"/>
      <c r="H22" s="1140"/>
      <c r="I22" s="1140"/>
      <c r="J22" s="1140"/>
      <c r="K22" s="1140"/>
      <c r="L22" s="1140"/>
      <c r="M22" s="1140"/>
      <c r="N22" s="1140"/>
      <c r="O22" s="1140"/>
      <c r="P22" s="1140"/>
      <c r="Q22" s="1140"/>
      <c r="R22" s="1141"/>
    </row>
    <row r="23" spans="2:18" ht="15.75" customHeight="1">
      <c r="B23" s="1142"/>
      <c r="C23" s="1143" t="s">
        <v>1586</v>
      </c>
      <c r="D23" s="1144" t="s">
        <v>252</v>
      </c>
      <c r="E23" s="1166" t="s">
        <v>1587</v>
      </c>
      <c r="F23" s="1146"/>
      <c r="G23" s="1146"/>
      <c r="H23" s="1146"/>
      <c r="I23" s="1146"/>
      <c r="J23" s="1146"/>
      <c r="K23" s="1146"/>
      <c r="L23" s="1146"/>
      <c r="M23" s="1146"/>
      <c r="N23" s="1146"/>
      <c r="O23" s="1146"/>
      <c r="P23" s="1146"/>
      <c r="Q23" s="1146"/>
      <c r="R23" s="1167"/>
    </row>
    <row r="24" spans="2:18" ht="31.5" customHeight="1">
      <c r="B24" s="1142"/>
      <c r="C24" s="1600" t="s">
        <v>1254</v>
      </c>
      <c r="D24" s="1149" t="s">
        <v>252</v>
      </c>
      <c r="E24" s="1150" t="s">
        <v>1570</v>
      </c>
      <c r="F24" s="1592" t="s">
        <v>1588</v>
      </c>
      <c r="G24" s="1289"/>
      <c r="H24" s="1289"/>
      <c r="I24" s="1289"/>
      <c r="J24" s="1289"/>
      <c r="K24" s="1289"/>
      <c r="L24" s="1289"/>
      <c r="M24" s="1289"/>
      <c r="N24" s="1289"/>
      <c r="O24" s="1289"/>
      <c r="P24" s="1289"/>
      <c r="Q24" s="1289"/>
      <c r="R24" s="1169"/>
    </row>
    <row r="25" spans="2:18" ht="31.5" customHeight="1">
      <c r="B25" s="1142"/>
      <c r="C25" s="1601"/>
      <c r="D25" s="1153"/>
      <c r="E25" s="1150" t="s">
        <v>1572</v>
      </c>
      <c r="F25" s="1592" t="s">
        <v>1589</v>
      </c>
      <c r="G25" s="1289"/>
      <c r="H25" s="1289"/>
      <c r="I25" s="1289"/>
      <c r="J25" s="1289"/>
      <c r="K25" s="1289"/>
      <c r="L25" s="1289"/>
      <c r="M25" s="1289"/>
      <c r="N25" s="1289"/>
      <c r="O25" s="1289"/>
      <c r="P25" s="1289"/>
      <c r="Q25" s="1289"/>
      <c r="R25" s="1169"/>
    </row>
    <row r="26" spans="2:18" ht="18" customHeight="1">
      <c r="B26" s="1142"/>
      <c r="C26" s="1601"/>
      <c r="D26" s="1153"/>
      <c r="E26" s="1150" t="s">
        <v>1574</v>
      </c>
      <c r="F26" s="1592" t="s">
        <v>1590</v>
      </c>
      <c r="G26" s="1289"/>
      <c r="H26" s="1289"/>
      <c r="I26" s="1289"/>
      <c r="J26" s="1289"/>
      <c r="K26" s="1289"/>
      <c r="L26" s="1289"/>
      <c r="M26" s="1289"/>
      <c r="N26" s="1289"/>
      <c r="O26" s="1289"/>
      <c r="P26" s="1289"/>
      <c r="Q26" s="1289"/>
      <c r="R26" s="1169"/>
    </row>
    <row r="27" spans="2:18" ht="18" customHeight="1">
      <c r="B27" s="1142"/>
      <c r="C27" s="1601"/>
      <c r="D27" s="1153"/>
      <c r="E27" s="1150" t="s">
        <v>1591</v>
      </c>
      <c r="F27" s="1592" t="s">
        <v>1592</v>
      </c>
      <c r="G27" s="1289"/>
      <c r="H27" s="1289"/>
      <c r="I27" s="1289"/>
      <c r="J27" s="1289"/>
      <c r="K27" s="1289"/>
      <c r="L27" s="1289"/>
      <c r="M27" s="1289"/>
      <c r="N27" s="1289"/>
      <c r="O27" s="1289"/>
      <c r="P27" s="1289"/>
      <c r="Q27" s="1289"/>
      <c r="R27" s="1169"/>
    </row>
    <row r="28" spans="2:18" ht="18" customHeight="1">
      <c r="B28" s="1142"/>
      <c r="C28" s="1602"/>
      <c r="D28" s="1153"/>
      <c r="E28" s="1150" t="s">
        <v>1593</v>
      </c>
      <c r="F28" s="1592" t="s">
        <v>1594</v>
      </c>
      <c r="G28" s="1289"/>
      <c r="H28" s="1289"/>
      <c r="I28" s="1289"/>
      <c r="J28" s="1289"/>
      <c r="K28" s="1289"/>
      <c r="L28" s="1289"/>
      <c r="M28" s="1289"/>
      <c r="N28" s="1289"/>
      <c r="O28" s="1289"/>
      <c r="P28" s="1289"/>
      <c r="Q28" s="1289"/>
      <c r="R28" s="1169"/>
    </row>
    <row r="29" spans="2:18" ht="15.75" customHeight="1">
      <c r="B29" s="1142"/>
      <c r="C29" s="1151" t="s">
        <v>1576</v>
      </c>
      <c r="D29" s="1154" t="s">
        <v>252</v>
      </c>
      <c r="E29" s="1155" t="s">
        <v>1459</v>
      </c>
      <c r="F29" s="1156"/>
      <c r="G29" s="1151"/>
      <c r="H29" s="1151"/>
      <c r="I29" s="1151"/>
      <c r="J29" s="1151"/>
      <c r="K29" s="1151"/>
      <c r="L29" s="1151"/>
      <c r="M29" s="1151"/>
      <c r="N29" s="1151"/>
      <c r="O29" s="1151"/>
      <c r="P29" s="1151"/>
      <c r="Q29" s="1151"/>
      <c r="R29" s="1169"/>
    </row>
    <row r="30" spans="2:18" ht="15.75" customHeight="1">
      <c r="B30" s="1142"/>
      <c r="C30" s="1146"/>
      <c r="D30" s="1146"/>
      <c r="E30" s="1614" t="s">
        <v>1595</v>
      </c>
      <c r="F30" s="1289"/>
      <c r="G30" s="1289"/>
      <c r="H30" s="1289"/>
      <c r="I30" s="1289"/>
      <c r="J30" s="1289"/>
      <c r="K30" s="1289"/>
      <c r="L30" s="1289"/>
      <c r="M30" s="1289"/>
      <c r="N30" s="1289"/>
      <c r="O30" s="1289"/>
      <c r="P30" s="1289"/>
      <c r="Q30" s="1289"/>
      <c r="R30" s="1169"/>
    </row>
    <row r="31" spans="2:18" ht="31.5" customHeight="1">
      <c r="B31" s="1142"/>
      <c r="C31" s="1146"/>
      <c r="D31" s="1146"/>
      <c r="E31" s="1170" t="s">
        <v>1570</v>
      </c>
      <c r="F31" s="1592" t="s">
        <v>1596</v>
      </c>
      <c r="G31" s="1289"/>
      <c r="H31" s="1289"/>
      <c r="I31" s="1289"/>
      <c r="J31" s="1289"/>
      <c r="K31" s="1289"/>
      <c r="L31" s="1289"/>
      <c r="M31" s="1289"/>
      <c r="N31" s="1289"/>
      <c r="O31" s="1289"/>
      <c r="P31" s="1289"/>
      <c r="Q31" s="1289"/>
      <c r="R31" s="1169"/>
    </row>
    <row r="32" spans="2:18" ht="15.75" customHeight="1">
      <c r="B32" s="1142"/>
      <c r="C32" s="1146"/>
      <c r="D32" s="1146"/>
      <c r="E32" s="1171" t="s">
        <v>1572</v>
      </c>
      <c r="F32" s="1592" t="s">
        <v>1597</v>
      </c>
      <c r="G32" s="1289"/>
      <c r="H32" s="1289"/>
      <c r="I32" s="1289"/>
      <c r="J32" s="1289"/>
      <c r="K32" s="1289"/>
      <c r="L32" s="1289"/>
      <c r="M32" s="1289"/>
      <c r="N32" s="1289"/>
      <c r="O32" s="1289"/>
      <c r="P32" s="1289"/>
      <c r="Q32" s="1289"/>
      <c r="R32" s="1169"/>
    </row>
    <row r="33" spans="2:18" ht="9.75" customHeight="1">
      <c r="B33" s="1142"/>
      <c r="C33" s="1146"/>
      <c r="D33" s="1146"/>
      <c r="E33" s="1155"/>
      <c r="F33" s="1156"/>
      <c r="G33" s="1151"/>
      <c r="H33" s="1151"/>
      <c r="I33" s="1151"/>
      <c r="J33" s="1151"/>
      <c r="K33" s="1151"/>
      <c r="L33" s="1151"/>
      <c r="M33" s="1151"/>
      <c r="N33" s="1151"/>
      <c r="O33" s="1151"/>
      <c r="P33" s="1151"/>
      <c r="Q33" s="1151"/>
      <c r="R33" s="1169"/>
    </row>
    <row r="34" spans="2:18" ht="15.75" customHeight="1">
      <c r="B34" s="1142"/>
      <c r="C34" s="1146"/>
      <c r="D34" s="1146"/>
      <c r="E34" s="1155" t="s">
        <v>1598</v>
      </c>
      <c r="F34" s="1156"/>
      <c r="G34" s="1151"/>
      <c r="H34" s="1151"/>
      <c r="I34" s="1151"/>
      <c r="J34" s="1151"/>
      <c r="K34" s="1151"/>
      <c r="L34" s="1151"/>
      <c r="M34" s="1151"/>
      <c r="N34" s="1151"/>
      <c r="O34" s="1151"/>
      <c r="P34" s="1151"/>
      <c r="Q34" s="1151"/>
      <c r="R34" s="1169"/>
    </row>
    <row r="35" spans="2:18" ht="31.5" customHeight="1">
      <c r="B35" s="1142"/>
      <c r="C35" s="1146"/>
      <c r="D35" s="1146"/>
      <c r="E35" s="1592" t="s">
        <v>1599</v>
      </c>
      <c r="F35" s="1289"/>
      <c r="G35" s="1289"/>
      <c r="H35" s="1289"/>
      <c r="I35" s="1289"/>
      <c r="J35" s="1289"/>
      <c r="K35" s="1289"/>
      <c r="L35" s="1289"/>
      <c r="M35" s="1289"/>
      <c r="N35" s="1289"/>
      <c r="O35" s="1289"/>
      <c r="P35" s="1289"/>
      <c r="Q35" s="1289"/>
      <c r="R35" s="1169"/>
    </row>
    <row r="36" spans="2:18" ht="15.75" customHeight="1">
      <c r="B36" s="1142"/>
      <c r="C36" s="1146"/>
      <c r="D36" s="1146"/>
      <c r="E36" s="1171" t="s">
        <v>1570</v>
      </c>
      <c r="F36" s="1592" t="s">
        <v>1600</v>
      </c>
      <c r="G36" s="1289"/>
      <c r="H36" s="1289"/>
      <c r="I36" s="1289"/>
      <c r="J36" s="1289"/>
      <c r="K36" s="1289"/>
      <c r="L36" s="1289"/>
      <c r="M36" s="1289"/>
      <c r="N36" s="1289"/>
      <c r="O36" s="1289"/>
      <c r="P36" s="1289"/>
      <c r="Q36" s="1289"/>
      <c r="R36" s="1169"/>
    </row>
    <row r="37" spans="2:18" ht="15.75" customHeight="1">
      <c r="B37" s="1142"/>
      <c r="C37" s="1172"/>
      <c r="D37" s="1172"/>
      <c r="E37" s="1171" t="s">
        <v>1572</v>
      </c>
      <c r="F37" s="1596" t="s">
        <v>1601</v>
      </c>
      <c r="G37" s="1289"/>
      <c r="H37" s="1289"/>
      <c r="I37" s="1289"/>
      <c r="J37" s="1289"/>
      <c r="K37" s="1289"/>
      <c r="L37" s="1289"/>
      <c r="M37" s="1289"/>
      <c r="N37" s="1289"/>
      <c r="O37" s="1289"/>
      <c r="P37" s="1289"/>
      <c r="Q37" s="1289"/>
      <c r="R37" s="1169"/>
    </row>
    <row r="38" spans="2:18" ht="15.75" customHeight="1">
      <c r="B38" s="1142"/>
      <c r="C38" s="1174"/>
      <c r="D38" s="1174"/>
      <c r="E38" s="1171" t="s">
        <v>1574</v>
      </c>
      <c r="F38" s="1596" t="s">
        <v>1602</v>
      </c>
      <c r="G38" s="1289"/>
      <c r="H38" s="1289"/>
      <c r="I38" s="1289"/>
      <c r="J38" s="1289"/>
      <c r="K38" s="1289"/>
      <c r="L38" s="1289"/>
      <c r="M38" s="1289"/>
      <c r="N38" s="1289"/>
      <c r="O38" s="1289"/>
      <c r="P38" s="1289"/>
      <c r="Q38" s="1289"/>
      <c r="R38" s="1169"/>
    </row>
    <row r="39" spans="2:18" ht="17.25" customHeight="1">
      <c r="B39" s="1142"/>
      <c r="C39" s="1174"/>
      <c r="D39" s="1174"/>
      <c r="E39" s="1171"/>
      <c r="F39" s="1173"/>
      <c r="G39" s="1173"/>
      <c r="H39" s="1173"/>
      <c r="I39" s="1173"/>
      <c r="J39" s="1173"/>
      <c r="K39" s="1173"/>
      <c r="L39" s="1173"/>
      <c r="M39" s="1173"/>
      <c r="N39" s="1173"/>
      <c r="O39" s="1173"/>
      <c r="P39" s="1173"/>
      <c r="Q39" s="1161" t="s">
        <v>1584</v>
      </c>
      <c r="R39" s="1169"/>
    </row>
    <row r="40" spans="2:18" ht="15.75" customHeight="1">
      <c r="B40" s="1162"/>
      <c r="C40" s="1175"/>
      <c r="D40" s="1175"/>
      <c r="E40" s="1175"/>
      <c r="F40" s="1175"/>
      <c r="G40" s="1175"/>
      <c r="H40" s="1175"/>
      <c r="I40" s="1175"/>
      <c r="J40" s="1175"/>
      <c r="K40" s="1175"/>
      <c r="L40" s="1175"/>
      <c r="M40" s="1175"/>
      <c r="N40" s="1175"/>
      <c r="O40" s="1175"/>
      <c r="P40" s="1175"/>
      <c r="Q40" s="1175"/>
      <c r="R40" s="1176"/>
    </row>
    <row r="41" spans="2:18" ht="15.75" customHeight="1"/>
    <row r="42" spans="2:18" ht="15.75" customHeight="1">
      <c r="B42" s="1604" t="s">
        <v>1603</v>
      </c>
      <c r="C42" s="1605"/>
      <c r="D42" s="1605"/>
      <c r="E42" s="1605"/>
      <c r="F42" s="1605"/>
      <c r="G42" s="1605"/>
      <c r="H42" s="1605"/>
      <c r="I42" s="1605"/>
      <c r="J42" s="1605"/>
      <c r="K42" s="1605"/>
      <c r="L42" s="1605"/>
      <c r="M42" s="1605"/>
      <c r="N42" s="1605"/>
      <c r="O42" s="1605"/>
      <c r="P42" s="1605"/>
      <c r="Q42" s="1605"/>
      <c r="R42" s="1606"/>
    </row>
    <row r="43" spans="2:18" ht="15.75" customHeight="1">
      <c r="B43" s="1177"/>
      <c r="C43" s="1178"/>
      <c r="D43" s="1178"/>
      <c r="E43" s="1178"/>
      <c r="F43" s="1178"/>
      <c r="G43" s="1178"/>
      <c r="H43" s="1178"/>
      <c r="I43" s="1178"/>
      <c r="J43" s="1178"/>
      <c r="K43" s="1178"/>
      <c r="L43" s="1178"/>
      <c r="M43" s="1178"/>
      <c r="N43" s="1178"/>
      <c r="O43" s="1178"/>
      <c r="P43" s="1178"/>
      <c r="Q43" s="1178"/>
      <c r="R43" s="1179"/>
    </row>
    <row r="44" spans="2:18" ht="18" customHeight="1">
      <c r="B44" s="1180"/>
      <c r="C44" s="1143" t="s">
        <v>1604</v>
      </c>
      <c r="D44" s="1154" t="s">
        <v>252</v>
      </c>
      <c r="E44" s="1166" t="s">
        <v>1125</v>
      </c>
      <c r="F44" s="1146"/>
      <c r="G44" s="1146"/>
      <c r="H44" s="1146"/>
      <c r="I44" s="1146"/>
      <c r="J44" s="1146"/>
      <c r="K44" s="1146"/>
      <c r="L44" s="1146"/>
      <c r="M44" s="1146"/>
      <c r="N44" s="1146"/>
      <c r="O44" s="1146"/>
      <c r="P44" s="1146"/>
      <c r="Q44" s="1146"/>
      <c r="R44" s="1181"/>
    </row>
    <row r="45" spans="2:18" ht="18" customHeight="1">
      <c r="B45" s="1180"/>
      <c r="C45" s="1600" t="s">
        <v>1254</v>
      </c>
      <c r="D45" s="1149" t="s">
        <v>252</v>
      </c>
      <c r="E45" s="1182" t="s">
        <v>1570</v>
      </c>
      <c r="F45" s="1607" t="s">
        <v>1605</v>
      </c>
      <c r="G45" s="1289"/>
      <c r="H45" s="1289"/>
      <c r="I45" s="1289"/>
      <c r="J45" s="1289"/>
      <c r="K45" s="1289"/>
      <c r="L45" s="1289"/>
      <c r="M45" s="1289"/>
      <c r="N45" s="1289"/>
      <c r="O45" s="1289"/>
      <c r="P45" s="1289"/>
      <c r="Q45" s="1289"/>
      <c r="R45" s="1183"/>
    </row>
    <row r="46" spans="2:18" ht="18" customHeight="1">
      <c r="B46" s="1180"/>
      <c r="C46" s="1601"/>
      <c r="D46" s="1153"/>
      <c r="E46" s="1182" t="s">
        <v>1572</v>
      </c>
      <c r="F46" s="1607" t="s">
        <v>1606</v>
      </c>
      <c r="G46" s="1289"/>
      <c r="H46" s="1289"/>
      <c r="I46" s="1289"/>
      <c r="J46" s="1289"/>
      <c r="K46" s="1289"/>
      <c r="L46" s="1289"/>
      <c r="M46" s="1289"/>
      <c r="N46" s="1289"/>
      <c r="O46" s="1289"/>
      <c r="P46" s="1289"/>
      <c r="Q46" s="1289"/>
      <c r="R46" s="1183"/>
    </row>
    <row r="47" spans="2:18" ht="29.25" customHeight="1">
      <c r="B47" s="1180"/>
      <c r="C47" s="1602"/>
      <c r="D47" s="1153"/>
      <c r="E47" s="1182" t="s">
        <v>1574</v>
      </c>
      <c r="F47" s="1607" t="s">
        <v>1607</v>
      </c>
      <c r="G47" s="1289"/>
      <c r="H47" s="1289"/>
      <c r="I47" s="1289"/>
      <c r="J47" s="1289"/>
      <c r="K47" s="1289"/>
      <c r="L47" s="1289"/>
      <c r="M47" s="1289"/>
      <c r="N47" s="1289"/>
      <c r="O47" s="1289"/>
      <c r="P47" s="1289"/>
      <c r="Q47" s="1289"/>
      <c r="R47" s="1183"/>
    </row>
    <row r="48" spans="2:18" ht="15.75" customHeight="1">
      <c r="B48" s="1180"/>
      <c r="C48" s="1151" t="s">
        <v>1576</v>
      </c>
      <c r="D48" s="1154" t="s">
        <v>252</v>
      </c>
      <c r="E48" s="1155" t="s">
        <v>1459</v>
      </c>
      <c r="F48" s="1156"/>
      <c r="G48" s="1151"/>
      <c r="H48" s="1151"/>
      <c r="I48" s="1151"/>
      <c r="J48" s="1151"/>
      <c r="K48" s="1151"/>
      <c r="L48" s="1151"/>
      <c r="M48" s="1151"/>
      <c r="N48" s="1151"/>
      <c r="O48" s="1151"/>
      <c r="P48" s="1151"/>
      <c r="Q48" s="1151"/>
      <c r="R48" s="1183"/>
    </row>
    <row r="49" spans="2:18" ht="46.5" customHeight="1">
      <c r="B49" s="1180"/>
      <c r="C49" s="1146"/>
      <c r="D49" s="1146"/>
      <c r="E49" s="1150" t="s">
        <v>1570</v>
      </c>
      <c r="F49" s="1592" t="s">
        <v>1608</v>
      </c>
      <c r="G49" s="1289"/>
      <c r="H49" s="1289"/>
      <c r="I49" s="1289"/>
      <c r="J49" s="1289"/>
      <c r="K49" s="1289"/>
      <c r="L49" s="1289"/>
      <c r="M49" s="1289"/>
      <c r="N49" s="1289"/>
      <c r="O49" s="1289"/>
      <c r="P49" s="1289"/>
      <c r="Q49" s="1289"/>
      <c r="R49" s="1183"/>
    </row>
    <row r="50" spans="2:18" ht="31.5" customHeight="1">
      <c r="B50" s="1180"/>
      <c r="C50" s="1146"/>
      <c r="D50" s="1146"/>
      <c r="E50" s="1150" t="s">
        <v>1572</v>
      </c>
      <c r="F50" s="1592" t="s">
        <v>1609</v>
      </c>
      <c r="G50" s="1289"/>
      <c r="H50" s="1289"/>
      <c r="I50" s="1289"/>
      <c r="J50" s="1289"/>
      <c r="K50" s="1289"/>
      <c r="L50" s="1289"/>
      <c r="M50" s="1289"/>
      <c r="N50" s="1289"/>
      <c r="O50" s="1289"/>
      <c r="P50" s="1289"/>
      <c r="Q50" s="1289"/>
      <c r="R50" s="1183"/>
    </row>
    <row r="51" spans="2:18" ht="15.75" customHeight="1">
      <c r="B51" s="1180"/>
      <c r="C51" s="1174"/>
      <c r="D51" s="1174"/>
      <c r="E51" s="1171"/>
      <c r="F51" s="1173"/>
      <c r="G51" s="1173"/>
      <c r="H51" s="1173"/>
      <c r="I51" s="1173"/>
      <c r="J51" s="1173"/>
      <c r="K51" s="1173"/>
      <c r="L51" s="1173"/>
      <c r="M51" s="1173"/>
      <c r="N51" s="1173"/>
      <c r="O51" s="1173"/>
      <c r="P51" s="1173"/>
      <c r="Q51" s="1161" t="s">
        <v>1584</v>
      </c>
      <c r="R51" s="1183"/>
    </row>
    <row r="52" spans="2:18" ht="15.75" customHeight="1">
      <c r="B52" s="1184"/>
      <c r="C52" s="1185"/>
      <c r="D52" s="1185"/>
      <c r="E52" s="1185"/>
      <c r="F52" s="1185"/>
      <c r="G52" s="1185"/>
      <c r="H52" s="1185"/>
      <c r="I52" s="1185"/>
      <c r="J52" s="1185"/>
      <c r="K52" s="1185"/>
      <c r="L52" s="1185"/>
      <c r="M52" s="1185"/>
      <c r="N52" s="1185"/>
      <c r="O52" s="1185"/>
      <c r="P52" s="1185"/>
      <c r="Q52" s="1185"/>
      <c r="R52" s="1186"/>
    </row>
    <row r="53" spans="2:18" ht="15.75" customHeight="1"/>
    <row r="54" spans="2:18" ht="15.75" customHeight="1">
      <c r="B54" s="1593" t="s">
        <v>1610</v>
      </c>
      <c r="C54" s="1594"/>
      <c r="D54" s="1594"/>
      <c r="E54" s="1594"/>
      <c r="F54" s="1594"/>
      <c r="G54" s="1594"/>
      <c r="H54" s="1594"/>
      <c r="I54" s="1594"/>
      <c r="J54" s="1594"/>
      <c r="K54" s="1594"/>
      <c r="L54" s="1594"/>
      <c r="M54" s="1594"/>
      <c r="N54" s="1594"/>
      <c r="O54" s="1594"/>
      <c r="P54" s="1594"/>
      <c r="Q54" s="1594"/>
      <c r="R54" s="1595"/>
    </row>
    <row r="55" spans="2:18" ht="15.75" customHeight="1">
      <c r="B55" s="1139"/>
      <c r="C55" s="1140"/>
      <c r="D55" s="1140"/>
      <c r="E55" s="1140"/>
      <c r="F55" s="1140"/>
      <c r="G55" s="1140"/>
      <c r="H55" s="1140"/>
      <c r="I55" s="1140"/>
      <c r="J55" s="1140"/>
      <c r="K55" s="1140"/>
      <c r="L55" s="1140"/>
      <c r="M55" s="1140"/>
      <c r="N55" s="1140"/>
      <c r="O55" s="1140"/>
      <c r="P55" s="1140"/>
      <c r="Q55" s="1140"/>
      <c r="R55" s="1141"/>
    </row>
    <row r="56" spans="2:18" ht="15.75" customHeight="1">
      <c r="B56" s="1142"/>
      <c r="C56" s="1143" t="s">
        <v>1611</v>
      </c>
      <c r="D56" s="1144" t="s">
        <v>252</v>
      </c>
      <c r="E56" s="1166" t="s">
        <v>1129</v>
      </c>
      <c r="F56" s="1146"/>
      <c r="G56" s="1146"/>
      <c r="H56" s="1146"/>
      <c r="I56" s="1146"/>
      <c r="J56" s="1146"/>
      <c r="K56" s="1146"/>
      <c r="L56" s="1146"/>
      <c r="M56" s="1146"/>
      <c r="N56" s="1146"/>
      <c r="O56" s="1146"/>
      <c r="P56" s="1146"/>
      <c r="Q56" s="1146"/>
      <c r="R56" s="1167"/>
    </row>
    <row r="57" spans="2:18" ht="15.75" customHeight="1">
      <c r="B57" s="1142"/>
      <c r="C57" s="1600" t="s">
        <v>1254</v>
      </c>
      <c r="D57" s="1149" t="s">
        <v>252</v>
      </c>
      <c r="E57" s="1150" t="s">
        <v>1570</v>
      </c>
      <c r="F57" s="1603" t="s">
        <v>1612</v>
      </c>
      <c r="G57" s="1289"/>
      <c r="H57" s="1289"/>
      <c r="I57" s="1289"/>
      <c r="J57" s="1289"/>
      <c r="K57" s="1289"/>
      <c r="L57" s="1289"/>
      <c r="M57" s="1289"/>
      <c r="N57" s="1289"/>
      <c r="O57" s="1289"/>
      <c r="P57" s="1289"/>
      <c r="Q57" s="1289"/>
      <c r="R57" s="1169"/>
    </row>
    <row r="58" spans="2:18" ht="15.75" customHeight="1">
      <c r="B58" s="1142"/>
      <c r="C58" s="1601"/>
      <c r="D58" s="1153"/>
      <c r="E58" s="1150" t="s">
        <v>1572</v>
      </c>
      <c r="F58" s="1603" t="s">
        <v>1613</v>
      </c>
      <c r="G58" s="1289"/>
      <c r="H58" s="1289"/>
      <c r="I58" s="1289"/>
      <c r="J58" s="1289"/>
      <c r="K58" s="1289"/>
      <c r="L58" s="1289"/>
      <c r="M58" s="1289"/>
      <c r="N58" s="1289"/>
      <c r="O58" s="1289"/>
      <c r="P58" s="1289"/>
      <c r="Q58" s="1289"/>
      <c r="R58" s="1169"/>
    </row>
    <row r="59" spans="2:18" ht="15.75" customHeight="1">
      <c r="B59" s="1142"/>
      <c r="C59" s="1602"/>
      <c r="D59" s="1153"/>
      <c r="E59" s="1150" t="s">
        <v>1574</v>
      </c>
      <c r="F59" s="1603" t="s">
        <v>1614</v>
      </c>
      <c r="G59" s="1289"/>
      <c r="H59" s="1289"/>
      <c r="I59" s="1289"/>
      <c r="J59" s="1289"/>
      <c r="K59" s="1289"/>
      <c r="L59" s="1289"/>
      <c r="M59" s="1289"/>
      <c r="N59" s="1289"/>
      <c r="O59" s="1289"/>
      <c r="P59" s="1289"/>
      <c r="Q59" s="1289"/>
      <c r="R59" s="1169"/>
    </row>
    <row r="60" spans="2:18" ht="15.75" customHeight="1">
      <c r="B60" s="1142"/>
      <c r="C60" s="1151" t="s">
        <v>1576</v>
      </c>
      <c r="D60" s="1154" t="s">
        <v>252</v>
      </c>
      <c r="E60" s="1155" t="s">
        <v>1459</v>
      </c>
      <c r="F60" s="1156"/>
      <c r="G60" s="1151"/>
      <c r="H60" s="1151"/>
      <c r="I60" s="1151"/>
      <c r="J60" s="1151"/>
      <c r="K60" s="1151"/>
      <c r="L60" s="1151"/>
      <c r="M60" s="1151"/>
      <c r="N60" s="1151"/>
      <c r="O60" s="1151"/>
      <c r="P60" s="1151"/>
      <c r="Q60" s="1151"/>
      <c r="R60" s="1169"/>
    </row>
    <row r="61" spans="2:18" ht="31.5" customHeight="1">
      <c r="B61" s="1142"/>
      <c r="C61" s="1146"/>
      <c r="D61" s="1146"/>
      <c r="E61" s="1170" t="s">
        <v>1570</v>
      </c>
      <c r="F61" s="1592" t="s">
        <v>1615</v>
      </c>
      <c r="G61" s="1289"/>
      <c r="H61" s="1289"/>
      <c r="I61" s="1289"/>
      <c r="J61" s="1289"/>
      <c r="K61" s="1289"/>
      <c r="L61" s="1289"/>
      <c r="M61" s="1289"/>
      <c r="N61" s="1289"/>
      <c r="O61" s="1289"/>
      <c r="P61" s="1289"/>
      <c r="Q61" s="1289"/>
      <c r="R61" s="1169"/>
    </row>
    <row r="62" spans="2:18" ht="31.5" customHeight="1">
      <c r="B62" s="1142"/>
      <c r="C62" s="1146"/>
      <c r="D62" s="1146"/>
      <c r="E62" s="1170" t="s">
        <v>1572</v>
      </c>
      <c r="F62" s="1592" t="s">
        <v>1616</v>
      </c>
      <c r="G62" s="1289"/>
      <c r="H62" s="1289"/>
      <c r="I62" s="1289"/>
      <c r="J62" s="1289"/>
      <c r="K62" s="1289"/>
      <c r="L62" s="1289"/>
      <c r="M62" s="1289"/>
      <c r="N62" s="1289"/>
      <c r="O62" s="1289"/>
      <c r="P62" s="1289"/>
      <c r="Q62" s="1289"/>
      <c r="R62" s="1169"/>
    </row>
    <row r="63" spans="2:18" ht="31.5" customHeight="1">
      <c r="B63" s="1142"/>
      <c r="C63" s="1146"/>
      <c r="D63" s="1146"/>
      <c r="E63" s="1170" t="s">
        <v>1574</v>
      </c>
      <c r="F63" s="1592" t="s">
        <v>1617</v>
      </c>
      <c r="G63" s="1289"/>
      <c r="H63" s="1289"/>
      <c r="I63" s="1289"/>
      <c r="J63" s="1289"/>
      <c r="K63" s="1289"/>
      <c r="L63" s="1289"/>
      <c r="M63" s="1289"/>
      <c r="N63" s="1289"/>
      <c r="O63" s="1289"/>
      <c r="P63" s="1289"/>
      <c r="Q63" s="1289"/>
      <c r="R63" s="1169"/>
    </row>
    <row r="64" spans="2:18" ht="15.75" customHeight="1">
      <c r="B64" s="1142"/>
      <c r="C64" s="1174"/>
      <c r="D64" s="1174"/>
      <c r="E64" s="1171"/>
      <c r="F64" s="1173"/>
      <c r="G64" s="1173"/>
      <c r="H64" s="1173"/>
      <c r="I64" s="1173"/>
      <c r="J64" s="1173"/>
      <c r="K64" s="1173"/>
      <c r="L64" s="1173"/>
      <c r="M64" s="1173"/>
      <c r="N64" s="1173"/>
      <c r="O64" s="1173"/>
      <c r="P64" s="1173"/>
      <c r="Q64" s="1161" t="s">
        <v>1584</v>
      </c>
      <c r="R64" s="1169"/>
    </row>
    <row r="65" spans="2:18" ht="15.75" customHeight="1">
      <c r="B65" s="1162"/>
      <c r="C65" s="1175"/>
      <c r="D65" s="1175"/>
      <c r="E65" s="1175"/>
      <c r="F65" s="1175"/>
      <c r="G65" s="1175"/>
      <c r="H65" s="1175"/>
      <c r="I65" s="1175"/>
      <c r="J65" s="1175"/>
      <c r="K65" s="1175"/>
      <c r="L65" s="1175"/>
      <c r="M65" s="1175"/>
      <c r="N65" s="1175"/>
      <c r="O65" s="1175"/>
      <c r="P65" s="1175"/>
      <c r="Q65" s="1175"/>
      <c r="R65" s="1176"/>
    </row>
    <row r="66" spans="2:18" ht="15.75" customHeight="1"/>
    <row r="67" spans="2:18" ht="15.75" customHeight="1">
      <c r="B67" s="1593" t="s">
        <v>1618</v>
      </c>
      <c r="C67" s="1594"/>
      <c r="D67" s="1594"/>
      <c r="E67" s="1594"/>
      <c r="F67" s="1594"/>
      <c r="G67" s="1594"/>
      <c r="H67" s="1594"/>
      <c r="I67" s="1594"/>
      <c r="J67" s="1594"/>
      <c r="K67" s="1594"/>
      <c r="L67" s="1594"/>
      <c r="M67" s="1594"/>
      <c r="N67" s="1594"/>
      <c r="O67" s="1594"/>
      <c r="P67" s="1594"/>
      <c r="Q67" s="1594"/>
      <c r="R67" s="1595"/>
    </row>
    <row r="68" spans="2:18" ht="15.75" customHeight="1">
      <c r="B68" s="1139"/>
      <c r="C68" s="1165"/>
      <c r="D68" s="1165"/>
      <c r="E68" s="1165"/>
      <c r="F68" s="1140"/>
      <c r="G68" s="1140"/>
      <c r="H68" s="1140"/>
      <c r="I68" s="1140"/>
      <c r="J68" s="1140"/>
      <c r="K68" s="1140"/>
      <c r="L68" s="1140"/>
      <c r="M68" s="1140"/>
      <c r="N68" s="1140"/>
      <c r="O68" s="1140"/>
      <c r="P68" s="1140"/>
      <c r="Q68" s="1140"/>
      <c r="R68" s="1141"/>
    </row>
    <row r="69" spans="2:18" ht="15.75" customHeight="1">
      <c r="B69" s="1142"/>
      <c r="C69" s="1143" t="s">
        <v>1619</v>
      </c>
      <c r="D69" s="1144" t="s">
        <v>252</v>
      </c>
      <c r="E69" s="1166" t="s">
        <v>1134</v>
      </c>
      <c r="F69" s="1146"/>
      <c r="G69" s="1146"/>
      <c r="H69" s="1146"/>
      <c r="I69" s="1146"/>
      <c r="J69" s="1146"/>
      <c r="K69" s="1146"/>
      <c r="L69" s="1146"/>
      <c r="M69" s="1146"/>
      <c r="N69" s="1146"/>
      <c r="O69" s="1146"/>
      <c r="P69" s="1146"/>
      <c r="Q69" s="1146"/>
      <c r="R69" s="1167"/>
    </row>
    <row r="70" spans="2:18" ht="31.5" customHeight="1">
      <c r="B70" s="1142"/>
      <c r="C70" s="1600" t="s">
        <v>1254</v>
      </c>
      <c r="D70" s="1149" t="s">
        <v>252</v>
      </c>
      <c r="E70" s="1150" t="s">
        <v>1570</v>
      </c>
      <c r="F70" s="1592" t="s">
        <v>1620</v>
      </c>
      <c r="G70" s="1289"/>
      <c r="H70" s="1289"/>
      <c r="I70" s="1289"/>
      <c r="J70" s="1289"/>
      <c r="K70" s="1289"/>
      <c r="L70" s="1289"/>
      <c r="M70" s="1289"/>
      <c r="N70" s="1289"/>
      <c r="O70" s="1289"/>
      <c r="P70" s="1289"/>
      <c r="Q70" s="1289"/>
      <c r="R70" s="1169"/>
    </row>
    <row r="71" spans="2:18" ht="18" customHeight="1">
      <c r="B71" s="1142"/>
      <c r="C71" s="1601"/>
      <c r="D71" s="1153"/>
      <c r="E71" s="1150" t="s">
        <v>1572</v>
      </c>
      <c r="F71" s="1592" t="s">
        <v>1621</v>
      </c>
      <c r="G71" s="1289"/>
      <c r="H71" s="1289"/>
      <c r="I71" s="1289"/>
      <c r="J71" s="1289"/>
      <c r="K71" s="1289"/>
      <c r="L71" s="1289"/>
      <c r="M71" s="1289"/>
      <c r="N71" s="1289"/>
      <c r="O71" s="1289"/>
      <c r="P71" s="1289"/>
      <c r="Q71" s="1289"/>
      <c r="R71" s="1169"/>
    </row>
    <row r="72" spans="2:18" ht="18" customHeight="1">
      <c r="B72" s="1142"/>
      <c r="C72" s="1601"/>
      <c r="D72" s="1153"/>
      <c r="E72" s="1150" t="s">
        <v>1574</v>
      </c>
      <c r="F72" s="1592" t="s">
        <v>1622</v>
      </c>
      <c r="G72" s="1289"/>
      <c r="H72" s="1289"/>
      <c r="I72" s="1289"/>
      <c r="J72" s="1289"/>
      <c r="K72" s="1289"/>
      <c r="L72" s="1289"/>
      <c r="M72" s="1289"/>
      <c r="N72" s="1289"/>
      <c r="O72" s="1289"/>
      <c r="P72" s="1289"/>
      <c r="Q72" s="1289"/>
      <c r="R72" s="1169"/>
    </row>
    <row r="73" spans="2:18" ht="18" customHeight="1">
      <c r="B73" s="1142"/>
      <c r="C73" s="1601"/>
      <c r="D73" s="1153"/>
      <c r="E73" s="1150" t="s">
        <v>1591</v>
      </c>
      <c r="F73" s="1592" t="s">
        <v>1623</v>
      </c>
      <c r="G73" s="1289"/>
      <c r="H73" s="1289"/>
      <c r="I73" s="1289"/>
      <c r="J73" s="1289"/>
      <c r="K73" s="1289"/>
      <c r="L73" s="1289"/>
      <c r="M73" s="1289"/>
      <c r="N73" s="1289"/>
      <c r="O73" s="1289"/>
      <c r="P73" s="1289"/>
      <c r="Q73" s="1289"/>
      <c r="R73" s="1169"/>
    </row>
    <row r="74" spans="2:18" ht="18" customHeight="1">
      <c r="B74" s="1142"/>
      <c r="C74" s="1602"/>
      <c r="D74" s="1153"/>
      <c r="E74" s="1150" t="s">
        <v>1593</v>
      </c>
      <c r="F74" s="1592" t="s">
        <v>1624</v>
      </c>
      <c r="G74" s="1289"/>
      <c r="H74" s="1289"/>
      <c r="I74" s="1289"/>
      <c r="J74" s="1289"/>
      <c r="K74" s="1289"/>
      <c r="L74" s="1289"/>
      <c r="M74" s="1289"/>
      <c r="N74" s="1289"/>
      <c r="O74" s="1289"/>
      <c r="P74" s="1289"/>
      <c r="Q74" s="1289"/>
      <c r="R74" s="1169"/>
    </row>
    <row r="75" spans="2:18" ht="15.75" customHeight="1">
      <c r="B75" s="1142"/>
      <c r="C75" s="1151" t="s">
        <v>1576</v>
      </c>
      <c r="D75" s="1154" t="s">
        <v>252</v>
      </c>
      <c r="E75" s="1155" t="s">
        <v>1459</v>
      </c>
      <c r="F75" s="1156"/>
      <c r="G75" s="1151"/>
      <c r="H75" s="1151"/>
      <c r="I75" s="1151"/>
      <c r="J75" s="1151"/>
      <c r="K75" s="1151"/>
      <c r="L75" s="1151"/>
      <c r="M75" s="1151"/>
      <c r="N75" s="1151"/>
      <c r="O75" s="1151"/>
      <c r="P75" s="1151"/>
      <c r="Q75" s="1151"/>
      <c r="R75" s="1169"/>
    </row>
    <row r="76" spans="2:18" ht="31.5" customHeight="1">
      <c r="B76" s="1142"/>
      <c r="C76" s="1146"/>
      <c r="D76" s="1146"/>
      <c r="E76" s="1170" t="s">
        <v>1570</v>
      </c>
      <c r="F76" s="1592" t="s">
        <v>1625</v>
      </c>
      <c r="G76" s="1289"/>
      <c r="H76" s="1289"/>
      <c r="I76" s="1289"/>
      <c r="J76" s="1289"/>
      <c r="K76" s="1289"/>
      <c r="L76" s="1289"/>
      <c r="M76" s="1289"/>
      <c r="N76" s="1289"/>
      <c r="O76" s="1289"/>
      <c r="P76" s="1289"/>
      <c r="Q76" s="1289"/>
      <c r="R76" s="1169"/>
    </row>
    <row r="77" spans="2:18" ht="15.75" customHeight="1">
      <c r="B77" s="1142"/>
      <c r="C77" s="1146"/>
      <c r="D77" s="1146"/>
      <c r="E77" s="1170" t="s">
        <v>1572</v>
      </c>
      <c r="F77" s="1187" t="s">
        <v>1626</v>
      </c>
      <c r="G77" s="1188"/>
      <c r="H77" s="1188"/>
      <c r="I77" s="1188"/>
      <c r="J77" s="1188"/>
      <c r="K77" s="1188"/>
      <c r="L77" s="1188"/>
      <c r="M77" s="1188"/>
      <c r="N77" s="1188"/>
      <c r="O77" s="1188"/>
      <c r="P77" s="1188"/>
      <c r="Q77" s="1188"/>
      <c r="R77" s="1169"/>
    </row>
    <row r="78" spans="2:18" ht="31.5" customHeight="1">
      <c r="B78" s="1142"/>
      <c r="C78" s="1146"/>
      <c r="D78" s="1146"/>
      <c r="E78" s="1148"/>
      <c r="F78" s="1189" t="s">
        <v>1627</v>
      </c>
      <c r="G78" s="1592" t="s">
        <v>1628</v>
      </c>
      <c r="H78" s="1289"/>
      <c r="I78" s="1289"/>
      <c r="J78" s="1289"/>
      <c r="K78" s="1289"/>
      <c r="L78" s="1289"/>
      <c r="M78" s="1289"/>
      <c r="N78" s="1289"/>
      <c r="O78" s="1289"/>
      <c r="P78" s="1289"/>
      <c r="Q78" s="1289"/>
      <c r="R78" s="1169"/>
    </row>
    <row r="79" spans="2:18" ht="31.5" customHeight="1">
      <c r="B79" s="1142"/>
      <c r="C79" s="1146"/>
      <c r="D79" s="1146"/>
      <c r="E79" s="1148"/>
      <c r="F79" s="1189" t="s">
        <v>1629</v>
      </c>
      <c r="G79" s="1592" t="s">
        <v>1630</v>
      </c>
      <c r="H79" s="1289"/>
      <c r="I79" s="1289"/>
      <c r="J79" s="1289"/>
      <c r="K79" s="1289"/>
      <c r="L79" s="1289"/>
      <c r="M79" s="1289"/>
      <c r="N79" s="1289"/>
      <c r="O79" s="1289"/>
      <c r="P79" s="1289"/>
      <c r="Q79" s="1289"/>
      <c r="R79" s="1169"/>
    </row>
    <row r="80" spans="2:18" ht="31.5" customHeight="1">
      <c r="B80" s="1142"/>
      <c r="C80" s="1146"/>
      <c r="D80" s="1146"/>
      <c r="E80" s="1188"/>
      <c r="F80" s="1189" t="s">
        <v>1631</v>
      </c>
      <c r="G80" s="1592" t="s">
        <v>1632</v>
      </c>
      <c r="H80" s="1289"/>
      <c r="I80" s="1289"/>
      <c r="J80" s="1289"/>
      <c r="K80" s="1289"/>
      <c r="L80" s="1289"/>
      <c r="M80" s="1289"/>
      <c r="N80" s="1289"/>
      <c r="O80" s="1289"/>
      <c r="P80" s="1289"/>
      <c r="Q80" s="1289"/>
      <c r="R80" s="1169"/>
    </row>
    <row r="81" spans="2:18" ht="15.75" customHeight="1">
      <c r="B81" s="1142"/>
      <c r="C81" s="1146"/>
      <c r="D81" s="1146"/>
      <c r="E81" s="1170"/>
      <c r="F81" s="1189" t="s">
        <v>1633</v>
      </c>
      <c r="G81" s="1592" t="s">
        <v>1634</v>
      </c>
      <c r="H81" s="1289"/>
      <c r="I81" s="1289"/>
      <c r="J81" s="1289"/>
      <c r="K81" s="1289"/>
      <c r="L81" s="1289"/>
      <c r="M81" s="1289"/>
      <c r="N81" s="1289"/>
      <c r="O81" s="1289"/>
      <c r="P81" s="1289"/>
      <c r="Q81" s="1289"/>
      <c r="R81" s="1169"/>
    </row>
    <row r="82" spans="2:18" ht="15.75" customHeight="1">
      <c r="B82" s="1142"/>
      <c r="C82" s="1174"/>
      <c r="D82" s="1174"/>
      <c r="E82" s="1171"/>
      <c r="F82" s="1173"/>
      <c r="G82" s="1173"/>
      <c r="H82" s="1173"/>
      <c r="I82" s="1173"/>
      <c r="J82" s="1173"/>
      <c r="K82" s="1173"/>
      <c r="L82" s="1173"/>
      <c r="M82" s="1173"/>
      <c r="N82" s="1173"/>
      <c r="O82" s="1173"/>
      <c r="P82" s="1173"/>
      <c r="Q82" s="1161" t="s">
        <v>1584</v>
      </c>
      <c r="R82" s="1169"/>
    </row>
    <row r="83" spans="2:18" ht="15.75" customHeight="1">
      <c r="B83" s="1190"/>
      <c r="C83" s="1175"/>
      <c r="D83" s="1175"/>
      <c r="E83" s="1175"/>
      <c r="F83" s="1175"/>
      <c r="G83" s="1175"/>
      <c r="H83" s="1175"/>
      <c r="I83" s="1175"/>
      <c r="J83" s="1175"/>
      <c r="K83" s="1175"/>
      <c r="L83" s="1175"/>
      <c r="M83" s="1175"/>
      <c r="N83" s="1175"/>
      <c r="O83" s="1175"/>
      <c r="P83" s="1175"/>
      <c r="Q83" s="1175"/>
      <c r="R83" s="1176"/>
    </row>
    <row r="84" spans="2:18" ht="15.75" customHeight="1"/>
    <row r="85" spans="2:18" ht="15.75" customHeight="1">
      <c r="B85" s="1593" t="s">
        <v>1635</v>
      </c>
      <c r="C85" s="1594"/>
      <c r="D85" s="1594"/>
      <c r="E85" s="1594"/>
      <c r="F85" s="1594"/>
      <c r="G85" s="1594"/>
      <c r="H85" s="1594"/>
      <c r="I85" s="1594"/>
      <c r="J85" s="1594"/>
      <c r="K85" s="1594"/>
      <c r="L85" s="1594"/>
      <c r="M85" s="1594"/>
      <c r="N85" s="1594"/>
      <c r="O85" s="1594"/>
      <c r="P85" s="1594"/>
      <c r="Q85" s="1594"/>
      <c r="R85" s="1595"/>
    </row>
    <row r="86" spans="2:18" ht="15.75" customHeight="1">
      <c r="B86" s="1139"/>
      <c r="C86" s="1165"/>
      <c r="D86" s="1165"/>
      <c r="E86" s="1165"/>
      <c r="F86" s="1140"/>
      <c r="G86" s="1140"/>
      <c r="H86" s="1140"/>
      <c r="I86" s="1140"/>
      <c r="J86" s="1140"/>
      <c r="K86" s="1140"/>
      <c r="L86" s="1140"/>
      <c r="M86" s="1140"/>
      <c r="N86" s="1140"/>
      <c r="O86" s="1140"/>
      <c r="P86" s="1140"/>
      <c r="Q86" s="1140"/>
      <c r="R86" s="1141"/>
    </row>
    <row r="87" spans="2:18" ht="15.75" customHeight="1">
      <c r="B87" s="1142"/>
      <c r="C87" s="1143" t="s">
        <v>1636</v>
      </c>
      <c r="D87" s="1144" t="s">
        <v>252</v>
      </c>
      <c r="E87" s="1166" t="s">
        <v>1139</v>
      </c>
      <c r="F87" s="1146"/>
      <c r="G87" s="1146"/>
      <c r="H87" s="1146"/>
      <c r="I87" s="1146"/>
      <c r="J87" s="1146"/>
      <c r="K87" s="1146"/>
      <c r="L87" s="1146"/>
      <c r="M87" s="1146"/>
      <c r="N87" s="1146"/>
      <c r="O87" s="1146"/>
      <c r="P87" s="1146"/>
      <c r="Q87" s="1146"/>
      <c r="R87" s="1167"/>
    </row>
    <row r="88" spans="2:18" ht="18" customHeight="1">
      <c r="B88" s="1142"/>
      <c r="C88" s="1600" t="s">
        <v>1254</v>
      </c>
      <c r="D88" s="1149" t="s">
        <v>252</v>
      </c>
      <c r="E88" s="1150" t="s">
        <v>1570</v>
      </c>
      <c r="F88" s="1592" t="s">
        <v>1637</v>
      </c>
      <c r="G88" s="1289"/>
      <c r="H88" s="1289"/>
      <c r="I88" s="1289"/>
      <c r="J88" s="1289"/>
      <c r="K88" s="1289"/>
      <c r="L88" s="1289"/>
      <c r="M88" s="1289"/>
      <c r="N88" s="1289"/>
      <c r="O88" s="1289"/>
      <c r="P88" s="1289"/>
      <c r="Q88" s="1289"/>
      <c r="R88" s="1169"/>
    </row>
    <row r="89" spans="2:18" ht="18" customHeight="1">
      <c r="B89" s="1142"/>
      <c r="C89" s="1601"/>
      <c r="D89" s="1153"/>
      <c r="E89" s="1150" t="s">
        <v>1572</v>
      </c>
      <c r="F89" s="1592" t="s">
        <v>1638</v>
      </c>
      <c r="G89" s="1289"/>
      <c r="H89" s="1289"/>
      <c r="I89" s="1289"/>
      <c r="J89" s="1289"/>
      <c r="K89" s="1289"/>
      <c r="L89" s="1289"/>
      <c r="M89" s="1289"/>
      <c r="N89" s="1289"/>
      <c r="O89" s="1289"/>
      <c r="P89" s="1289"/>
      <c r="Q89" s="1289"/>
      <c r="R89" s="1169"/>
    </row>
    <row r="90" spans="2:18" ht="18" customHeight="1">
      <c r="B90" s="1142"/>
      <c r="C90" s="1602"/>
      <c r="D90" s="1153"/>
      <c r="E90" s="1150" t="s">
        <v>1574</v>
      </c>
      <c r="F90" s="1189" t="s">
        <v>1639</v>
      </c>
      <c r="G90" s="1188"/>
      <c r="H90" s="1188"/>
      <c r="I90" s="1188"/>
      <c r="J90" s="1188"/>
      <c r="K90" s="1188"/>
      <c r="L90" s="1188"/>
      <c r="M90" s="1188"/>
      <c r="N90" s="1188"/>
      <c r="O90" s="1188"/>
      <c r="P90" s="1188"/>
      <c r="Q90" s="1188"/>
      <c r="R90" s="1169"/>
    </row>
    <row r="91" spans="2:18" ht="15.75" customHeight="1">
      <c r="B91" s="1142"/>
      <c r="C91" s="1151" t="s">
        <v>1576</v>
      </c>
      <c r="D91" s="1154" t="s">
        <v>252</v>
      </c>
      <c r="E91" s="1155" t="s">
        <v>1459</v>
      </c>
      <c r="F91" s="1156"/>
      <c r="G91" s="1151"/>
      <c r="H91" s="1151"/>
      <c r="I91" s="1151"/>
      <c r="J91" s="1151"/>
      <c r="K91" s="1151"/>
      <c r="L91" s="1151"/>
      <c r="M91" s="1151"/>
      <c r="N91" s="1151"/>
      <c r="O91" s="1151"/>
      <c r="P91" s="1151"/>
      <c r="Q91" s="1151"/>
      <c r="R91" s="1169"/>
    </row>
    <row r="92" spans="2:18" ht="31.5" customHeight="1">
      <c r="B92" s="1142"/>
      <c r="C92" s="1146"/>
      <c r="D92" s="1146"/>
      <c r="E92" s="1170" t="s">
        <v>1570</v>
      </c>
      <c r="F92" s="1592" t="s">
        <v>1640</v>
      </c>
      <c r="G92" s="1289"/>
      <c r="H92" s="1289"/>
      <c r="I92" s="1289"/>
      <c r="J92" s="1289"/>
      <c r="K92" s="1289"/>
      <c r="L92" s="1289"/>
      <c r="M92" s="1289"/>
      <c r="N92" s="1289"/>
      <c r="O92" s="1289"/>
      <c r="P92" s="1289"/>
      <c r="Q92" s="1289"/>
      <c r="R92" s="1169"/>
    </row>
    <row r="93" spans="2:18" ht="31.5" customHeight="1">
      <c r="B93" s="1142"/>
      <c r="C93" s="1146"/>
      <c r="D93" s="1146"/>
      <c r="E93" s="1170" t="s">
        <v>1572</v>
      </c>
      <c r="F93" s="1592" t="s">
        <v>1641</v>
      </c>
      <c r="G93" s="1289"/>
      <c r="H93" s="1289"/>
      <c r="I93" s="1289"/>
      <c r="J93" s="1289"/>
      <c r="K93" s="1289"/>
      <c r="L93" s="1289"/>
      <c r="M93" s="1289"/>
      <c r="N93" s="1289"/>
      <c r="O93" s="1289"/>
      <c r="P93" s="1289"/>
      <c r="Q93" s="1289"/>
      <c r="R93" s="1169"/>
    </row>
    <row r="94" spans="2:18" ht="31.5" customHeight="1">
      <c r="B94" s="1142"/>
      <c r="C94" s="1146"/>
      <c r="D94" s="1146"/>
      <c r="E94" s="1170" t="s">
        <v>1574</v>
      </c>
      <c r="F94" s="1592" t="s">
        <v>1642</v>
      </c>
      <c r="G94" s="1289"/>
      <c r="H94" s="1289"/>
      <c r="I94" s="1289"/>
      <c r="J94" s="1289"/>
      <c r="K94" s="1289"/>
      <c r="L94" s="1289"/>
      <c r="M94" s="1289"/>
      <c r="N94" s="1289"/>
      <c r="O94" s="1289"/>
      <c r="P94" s="1289"/>
      <c r="Q94" s="1289"/>
      <c r="R94" s="1169"/>
    </row>
    <row r="95" spans="2:18" ht="15.75" customHeight="1">
      <c r="B95" s="1142"/>
      <c r="C95" s="1146"/>
      <c r="D95" s="1146"/>
      <c r="E95" s="1170"/>
      <c r="F95" s="1189"/>
      <c r="G95" s="1188"/>
      <c r="H95" s="1188"/>
      <c r="I95" s="1188"/>
      <c r="J95" s="1188"/>
      <c r="K95" s="1188"/>
      <c r="L95" s="1188"/>
      <c r="M95" s="1188"/>
      <c r="N95" s="1188"/>
      <c r="O95" s="1188"/>
      <c r="P95" s="1188"/>
      <c r="Q95" s="1188"/>
      <c r="R95" s="1169"/>
    </row>
    <row r="96" spans="2:18" ht="15.75" customHeight="1">
      <c r="B96" s="1142"/>
      <c r="C96" s="1174"/>
      <c r="D96" s="1174"/>
      <c r="E96" s="1171"/>
      <c r="F96" s="1173"/>
      <c r="G96" s="1173"/>
      <c r="H96" s="1173"/>
      <c r="I96" s="1173"/>
      <c r="J96" s="1173"/>
      <c r="K96" s="1173"/>
      <c r="L96" s="1173"/>
      <c r="M96" s="1173"/>
      <c r="N96" s="1173"/>
      <c r="O96" s="1173"/>
      <c r="P96" s="1173"/>
      <c r="Q96" s="1161" t="s">
        <v>1584</v>
      </c>
      <c r="R96" s="1169"/>
    </row>
    <row r="97" spans="2:18" ht="15.75" customHeight="1">
      <c r="B97" s="1190"/>
      <c r="C97" s="1175"/>
      <c r="D97" s="1175"/>
      <c r="E97" s="1175"/>
      <c r="F97" s="1175"/>
      <c r="G97" s="1175"/>
      <c r="H97" s="1175"/>
      <c r="I97" s="1175"/>
      <c r="J97" s="1175"/>
      <c r="K97" s="1175"/>
      <c r="L97" s="1175"/>
      <c r="M97" s="1175"/>
      <c r="N97" s="1175"/>
      <c r="O97" s="1175"/>
      <c r="P97" s="1175"/>
      <c r="Q97" s="1175"/>
      <c r="R97" s="1176"/>
    </row>
    <row r="98" spans="2:18" ht="15.75" customHeight="1"/>
    <row r="99" spans="2:18" ht="15.75" customHeight="1">
      <c r="B99" s="1593" t="s">
        <v>1643</v>
      </c>
      <c r="C99" s="1594"/>
      <c r="D99" s="1594"/>
      <c r="E99" s="1594"/>
      <c r="F99" s="1594"/>
      <c r="G99" s="1594"/>
      <c r="H99" s="1594"/>
      <c r="I99" s="1594"/>
      <c r="J99" s="1594"/>
      <c r="K99" s="1594"/>
      <c r="L99" s="1594"/>
      <c r="M99" s="1594"/>
      <c r="N99" s="1594"/>
      <c r="O99" s="1594"/>
      <c r="P99" s="1594"/>
      <c r="Q99" s="1594"/>
      <c r="R99" s="1595"/>
    </row>
    <row r="100" spans="2:18" ht="15.75" customHeight="1">
      <c r="B100" s="1139"/>
      <c r="C100" s="1165"/>
      <c r="D100" s="1165"/>
      <c r="E100" s="1165"/>
      <c r="F100" s="1140"/>
      <c r="G100" s="1140"/>
      <c r="H100" s="1140"/>
      <c r="I100" s="1140"/>
      <c r="J100" s="1140"/>
      <c r="K100" s="1140"/>
      <c r="L100" s="1140"/>
      <c r="M100" s="1140"/>
      <c r="N100" s="1140"/>
      <c r="O100" s="1140"/>
      <c r="P100" s="1140"/>
      <c r="Q100" s="1140"/>
      <c r="R100" s="1141"/>
    </row>
    <row r="101" spans="2:18" ht="15.75" customHeight="1">
      <c r="B101" s="1142"/>
      <c r="C101" s="1143" t="s">
        <v>1644</v>
      </c>
      <c r="D101" s="1144" t="s">
        <v>252</v>
      </c>
      <c r="E101" s="1166" t="s">
        <v>1143</v>
      </c>
      <c r="F101" s="1146"/>
      <c r="G101" s="1146"/>
      <c r="H101" s="1146"/>
      <c r="I101" s="1146"/>
      <c r="J101" s="1146"/>
      <c r="K101" s="1146"/>
      <c r="L101" s="1146"/>
      <c r="M101" s="1146"/>
      <c r="N101" s="1146"/>
      <c r="O101" s="1146"/>
      <c r="P101" s="1146"/>
      <c r="Q101" s="1146"/>
      <c r="R101" s="1167"/>
    </row>
    <row r="102" spans="2:18" ht="32.25" customHeight="1">
      <c r="B102" s="1142"/>
      <c r="C102" s="1170" t="s">
        <v>1254</v>
      </c>
      <c r="D102" s="1149" t="s">
        <v>252</v>
      </c>
      <c r="E102" s="1592" t="s">
        <v>1645</v>
      </c>
      <c r="F102" s="1289"/>
      <c r="G102" s="1289"/>
      <c r="H102" s="1289"/>
      <c r="I102" s="1289"/>
      <c r="J102" s="1289"/>
      <c r="K102" s="1289"/>
      <c r="L102" s="1289"/>
      <c r="M102" s="1289"/>
      <c r="N102" s="1289"/>
      <c r="O102" s="1289"/>
      <c r="P102" s="1289"/>
      <c r="Q102" s="1289"/>
      <c r="R102" s="1169"/>
    </row>
    <row r="103" spans="2:18" ht="15.75" customHeight="1">
      <c r="B103" s="1142"/>
      <c r="C103" s="1151" t="s">
        <v>1576</v>
      </c>
      <c r="D103" s="1154" t="s">
        <v>252</v>
      </c>
      <c r="E103" s="1143" t="s">
        <v>1646</v>
      </c>
      <c r="F103" s="1156"/>
      <c r="G103" s="1151"/>
      <c r="H103" s="1151"/>
      <c r="I103" s="1151"/>
      <c r="J103" s="1151"/>
      <c r="K103" s="1151"/>
      <c r="L103" s="1151"/>
      <c r="M103" s="1151"/>
      <c r="N103" s="1151"/>
      <c r="O103" s="1151"/>
      <c r="P103" s="1151"/>
      <c r="Q103" s="1151"/>
      <c r="R103" s="1169"/>
    </row>
    <row r="104" spans="2:18" ht="15.75" customHeight="1">
      <c r="B104" s="1142"/>
      <c r="C104" s="1146"/>
      <c r="D104" s="1146"/>
      <c r="E104" s="1614" t="s">
        <v>1595</v>
      </c>
      <c r="F104" s="1289"/>
      <c r="G104" s="1289"/>
      <c r="H104" s="1289"/>
      <c r="I104" s="1289"/>
      <c r="J104" s="1289"/>
      <c r="K104" s="1289"/>
      <c r="L104" s="1289"/>
      <c r="M104" s="1289"/>
      <c r="N104" s="1289"/>
      <c r="O104" s="1289"/>
      <c r="P104" s="1289"/>
      <c r="Q104" s="1289"/>
      <c r="R104" s="1169"/>
    </row>
    <row r="105" spans="2:18" ht="31.5" customHeight="1">
      <c r="B105" s="1142"/>
      <c r="C105" s="1146"/>
      <c r="D105" s="1146"/>
      <c r="E105" s="1592" t="s">
        <v>1647</v>
      </c>
      <c r="F105" s="1289"/>
      <c r="G105" s="1289"/>
      <c r="H105" s="1289"/>
      <c r="I105" s="1289"/>
      <c r="J105" s="1289"/>
      <c r="K105" s="1289"/>
      <c r="L105" s="1289"/>
      <c r="M105" s="1289"/>
      <c r="N105" s="1289"/>
      <c r="O105" s="1289"/>
      <c r="P105" s="1289"/>
      <c r="Q105" s="1289"/>
      <c r="R105" s="1169"/>
    </row>
    <row r="106" spans="2:18" ht="15.75" customHeight="1">
      <c r="B106" s="1142"/>
      <c r="C106" s="1146"/>
      <c r="D106" s="1146"/>
      <c r="E106" s="1155" t="s">
        <v>1598</v>
      </c>
      <c r="F106" s="1156"/>
      <c r="G106" s="1151"/>
      <c r="H106" s="1151"/>
      <c r="I106" s="1151"/>
      <c r="J106" s="1151"/>
      <c r="K106" s="1151"/>
      <c r="L106" s="1151"/>
      <c r="M106" s="1151"/>
      <c r="N106" s="1151"/>
      <c r="O106" s="1151"/>
      <c r="P106" s="1151"/>
      <c r="Q106" s="1151"/>
      <c r="R106" s="1169"/>
    </row>
    <row r="107" spans="2:18" ht="18" customHeight="1">
      <c r="B107" s="1142"/>
      <c r="C107" s="1146"/>
      <c r="D107" s="1146"/>
      <c r="E107" s="1188" t="s">
        <v>1570</v>
      </c>
      <c r="F107" s="1592" t="s">
        <v>1648</v>
      </c>
      <c r="G107" s="1289"/>
      <c r="H107" s="1289"/>
      <c r="I107" s="1289"/>
      <c r="J107" s="1289"/>
      <c r="K107" s="1289"/>
      <c r="L107" s="1289"/>
      <c r="M107" s="1289"/>
      <c r="N107" s="1289"/>
      <c r="O107" s="1289"/>
      <c r="P107" s="1289"/>
      <c r="Q107" s="1289"/>
      <c r="R107" s="1169"/>
    </row>
    <row r="108" spans="2:18" ht="31.5" customHeight="1">
      <c r="B108" s="1142"/>
      <c r="C108" s="1146"/>
      <c r="D108" s="1146"/>
      <c r="E108" s="1168" t="s">
        <v>1572</v>
      </c>
      <c r="F108" s="1592" t="s">
        <v>1649</v>
      </c>
      <c r="G108" s="1289"/>
      <c r="H108" s="1289"/>
      <c r="I108" s="1289"/>
      <c r="J108" s="1289"/>
      <c r="K108" s="1289"/>
      <c r="L108" s="1289"/>
      <c r="M108" s="1289"/>
      <c r="N108" s="1289"/>
      <c r="O108" s="1289"/>
      <c r="P108" s="1289"/>
      <c r="Q108" s="1289"/>
      <c r="R108" s="1169"/>
    </row>
    <row r="109" spans="2:18" ht="31.5" customHeight="1">
      <c r="B109" s="1142"/>
      <c r="C109" s="1146"/>
      <c r="D109" s="1146"/>
      <c r="E109" s="1168" t="s">
        <v>1574</v>
      </c>
      <c r="F109" s="1592" t="s">
        <v>1650</v>
      </c>
      <c r="G109" s="1289"/>
      <c r="H109" s="1289"/>
      <c r="I109" s="1289"/>
      <c r="J109" s="1289"/>
      <c r="K109" s="1289"/>
      <c r="L109" s="1289"/>
      <c r="M109" s="1289"/>
      <c r="N109" s="1289"/>
      <c r="O109" s="1289"/>
      <c r="P109" s="1289"/>
      <c r="Q109" s="1289"/>
      <c r="R109" s="1169"/>
    </row>
    <row r="110" spans="2:18" ht="18" customHeight="1">
      <c r="B110" s="1142"/>
      <c r="C110" s="1146"/>
      <c r="D110" s="1146"/>
      <c r="E110" s="1168" t="s">
        <v>1591</v>
      </c>
      <c r="F110" s="1592" t="s">
        <v>1651</v>
      </c>
      <c r="G110" s="1289"/>
      <c r="H110" s="1289"/>
      <c r="I110" s="1289"/>
      <c r="J110" s="1289"/>
      <c r="K110" s="1289"/>
      <c r="L110" s="1289"/>
      <c r="M110" s="1289"/>
      <c r="N110" s="1289"/>
      <c r="O110" s="1289"/>
      <c r="P110" s="1289"/>
      <c r="Q110" s="1289"/>
      <c r="R110" s="1169"/>
    </row>
    <row r="111" spans="2:18" ht="21.75" customHeight="1">
      <c r="B111" s="1142"/>
      <c r="C111" s="1146"/>
      <c r="D111" s="1146"/>
      <c r="E111" s="1616" t="s">
        <v>603</v>
      </c>
      <c r="F111" s="1289"/>
      <c r="G111" s="1289"/>
      <c r="H111" s="1289"/>
      <c r="I111" s="1168"/>
      <c r="J111" s="1168"/>
      <c r="K111" s="1168"/>
      <c r="L111" s="1168"/>
      <c r="M111" s="1168"/>
      <c r="N111" s="1168"/>
      <c r="O111" s="1168"/>
      <c r="P111" s="1168"/>
      <c r="Q111" s="1168"/>
      <c r="R111" s="1169"/>
    </row>
    <row r="112" spans="2:18" ht="31.5" customHeight="1">
      <c r="B112" s="1142"/>
      <c r="C112" s="1146"/>
      <c r="D112" s="1146"/>
      <c r="E112" s="1168" t="s">
        <v>1570</v>
      </c>
      <c r="F112" s="1596" t="s">
        <v>1652</v>
      </c>
      <c r="G112" s="1289"/>
      <c r="H112" s="1289"/>
      <c r="I112" s="1289"/>
      <c r="J112" s="1289"/>
      <c r="K112" s="1289"/>
      <c r="L112" s="1289"/>
      <c r="M112" s="1289"/>
      <c r="N112" s="1289"/>
      <c r="O112" s="1289"/>
      <c r="P112" s="1289"/>
      <c r="Q112" s="1289"/>
      <c r="R112" s="1169"/>
    </row>
    <row r="113" spans="2:18" ht="18" customHeight="1">
      <c r="B113" s="1142"/>
      <c r="C113" s="1146"/>
      <c r="D113" s="1146"/>
      <c r="E113" s="1168" t="s">
        <v>1572</v>
      </c>
      <c r="F113" s="1191" t="s">
        <v>1653</v>
      </c>
      <c r="G113" s="1168"/>
      <c r="H113" s="1168"/>
      <c r="I113" s="1168"/>
      <c r="J113" s="1168"/>
      <c r="K113" s="1168"/>
      <c r="L113" s="1168"/>
      <c r="M113" s="1168"/>
      <c r="N113" s="1168"/>
      <c r="O113" s="1168"/>
      <c r="P113" s="1168"/>
      <c r="Q113" s="1168"/>
      <c r="R113" s="1169"/>
    </row>
    <row r="114" spans="2:18" ht="15.75" customHeight="1">
      <c r="B114" s="1142"/>
      <c r="C114" s="1174"/>
      <c r="D114" s="1174"/>
      <c r="E114" s="1171"/>
      <c r="F114" s="1192"/>
      <c r="G114" s="1192"/>
      <c r="H114" s="1192"/>
      <c r="I114" s="1192"/>
      <c r="J114" s="1192"/>
      <c r="K114" s="1192"/>
      <c r="L114" s="1192"/>
      <c r="M114" s="1192"/>
      <c r="N114" s="1192"/>
      <c r="O114" s="1192"/>
      <c r="P114" s="1192"/>
      <c r="Q114" s="1192"/>
      <c r="R114" s="1169"/>
    </row>
    <row r="115" spans="2:18" ht="15.75" customHeight="1">
      <c r="B115" s="1142"/>
      <c r="C115" s="1174"/>
      <c r="D115" s="1174"/>
      <c r="E115" s="1171"/>
      <c r="F115" s="1173"/>
      <c r="G115" s="1173"/>
      <c r="H115" s="1173"/>
      <c r="I115" s="1173"/>
      <c r="J115" s="1173"/>
      <c r="K115" s="1173"/>
      <c r="L115" s="1173"/>
      <c r="M115" s="1173"/>
      <c r="N115" s="1173"/>
      <c r="O115" s="1173"/>
      <c r="P115" s="1173"/>
      <c r="Q115" s="1161" t="s">
        <v>1584</v>
      </c>
      <c r="R115" s="1169"/>
    </row>
    <row r="116" spans="2:18" ht="15.75" customHeight="1">
      <c r="B116" s="1162"/>
      <c r="C116" s="1175"/>
      <c r="D116" s="1175"/>
      <c r="E116" s="1175"/>
      <c r="F116" s="1175"/>
      <c r="G116" s="1175"/>
      <c r="H116" s="1175"/>
      <c r="I116" s="1175"/>
      <c r="J116" s="1175"/>
      <c r="K116" s="1175"/>
      <c r="L116" s="1175"/>
      <c r="M116" s="1175"/>
      <c r="N116" s="1175"/>
      <c r="O116" s="1175"/>
      <c r="P116" s="1175"/>
      <c r="Q116" s="1175"/>
      <c r="R116" s="1176"/>
    </row>
    <row r="117" spans="2:18" ht="15.75" customHeight="1"/>
    <row r="118" spans="2:18" ht="15.75" customHeight="1">
      <c r="B118" s="1593" t="s">
        <v>1654</v>
      </c>
      <c r="C118" s="1594"/>
      <c r="D118" s="1594"/>
      <c r="E118" s="1594"/>
      <c r="F118" s="1594"/>
      <c r="G118" s="1594"/>
      <c r="H118" s="1594"/>
      <c r="I118" s="1594"/>
      <c r="J118" s="1594"/>
      <c r="K118" s="1594"/>
      <c r="L118" s="1594"/>
      <c r="M118" s="1594"/>
      <c r="N118" s="1594"/>
      <c r="O118" s="1594"/>
      <c r="P118" s="1594"/>
      <c r="Q118" s="1594"/>
      <c r="R118" s="1595"/>
    </row>
    <row r="119" spans="2:18" ht="15.75" customHeight="1">
      <c r="B119" s="1139"/>
      <c r="C119" s="1165"/>
      <c r="D119" s="1165"/>
      <c r="E119" s="1165"/>
      <c r="F119" s="1140"/>
      <c r="G119" s="1140"/>
      <c r="H119" s="1140"/>
      <c r="I119" s="1140"/>
      <c r="J119" s="1140"/>
      <c r="K119" s="1140"/>
      <c r="L119" s="1140"/>
      <c r="M119" s="1140"/>
      <c r="N119" s="1140"/>
      <c r="O119" s="1140"/>
      <c r="P119" s="1140"/>
      <c r="Q119" s="1140"/>
      <c r="R119" s="1141"/>
    </row>
    <row r="120" spans="2:18" ht="15.75" customHeight="1">
      <c r="B120" s="1142"/>
      <c r="C120" s="1143" t="s">
        <v>1655</v>
      </c>
      <c r="D120" s="1144" t="s">
        <v>252</v>
      </c>
      <c r="E120" s="1166" t="s">
        <v>1147</v>
      </c>
      <c r="F120" s="1146"/>
      <c r="G120" s="1146"/>
      <c r="H120" s="1146"/>
      <c r="I120" s="1146"/>
      <c r="J120" s="1146"/>
      <c r="K120" s="1146"/>
      <c r="L120" s="1146"/>
      <c r="M120" s="1146"/>
      <c r="N120" s="1146"/>
      <c r="O120" s="1146"/>
      <c r="P120" s="1146"/>
      <c r="Q120" s="1146"/>
      <c r="R120" s="1167"/>
    </row>
    <row r="121" spans="2:18" ht="31.5" customHeight="1">
      <c r="B121" s="1142"/>
      <c r="C121" s="1170" t="s">
        <v>1254</v>
      </c>
      <c r="D121" s="1149" t="s">
        <v>252</v>
      </c>
      <c r="E121" s="1188" t="s">
        <v>1570</v>
      </c>
      <c r="F121" s="1592" t="s">
        <v>1656</v>
      </c>
      <c r="G121" s="1289"/>
      <c r="H121" s="1289"/>
      <c r="I121" s="1289"/>
      <c r="J121" s="1289"/>
      <c r="K121" s="1289"/>
      <c r="L121" s="1289"/>
      <c r="M121" s="1289"/>
      <c r="N121" s="1289"/>
      <c r="O121" s="1289"/>
      <c r="P121" s="1289"/>
      <c r="Q121" s="1289"/>
      <c r="R121" s="1169"/>
    </row>
    <row r="122" spans="2:18" ht="48.75" customHeight="1">
      <c r="B122" s="1142"/>
      <c r="C122" s="1170"/>
      <c r="D122" s="1153"/>
      <c r="E122" s="1188" t="s">
        <v>1572</v>
      </c>
      <c r="F122" s="1592" t="s">
        <v>1657</v>
      </c>
      <c r="G122" s="1289"/>
      <c r="H122" s="1289"/>
      <c r="I122" s="1289"/>
      <c r="J122" s="1289"/>
      <c r="K122" s="1289"/>
      <c r="L122" s="1289"/>
      <c r="M122" s="1289"/>
      <c r="N122" s="1289"/>
      <c r="O122" s="1289"/>
      <c r="P122" s="1289"/>
      <c r="Q122" s="1289"/>
      <c r="R122" s="1169"/>
    </row>
    <row r="123" spans="2:18" ht="15.75" customHeight="1">
      <c r="B123" s="1142"/>
      <c r="C123" s="1151" t="s">
        <v>1576</v>
      </c>
      <c r="D123" s="1154" t="s">
        <v>252</v>
      </c>
      <c r="E123" s="1143" t="s">
        <v>1459</v>
      </c>
      <c r="F123" s="1156"/>
      <c r="G123" s="1151"/>
      <c r="H123" s="1151"/>
      <c r="I123" s="1151"/>
      <c r="J123" s="1151"/>
      <c r="K123" s="1151"/>
      <c r="L123" s="1151"/>
      <c r="M123" s="1151"/>
      <c r="N123" s="1151"/>
      <c r="O123" s="1151"/>
      <c r="P123" s="1151"/>
      <c r="Q123" s="1151"/>
      <c r="R123" s="1169"/>
    </row>
    <row r="124" spans="2:18" ht="31.5" customHeight="1">
      <c r="B124" s="1142"/>
      <c r="C124" s="1146"/>
      <c r="D124" s="1146"/>
      <c r="E124" s="1188" t="s">
        <v>1570</v>
      </c>
      <c r="F124" s="1592" t="s">
        <v>1658</v>
      </c>
      <c r="G124" s="1289"/>
      <c r="H124" s="1289"/>
      <c r="I124" s="1289"/>
      <c r="J124" s="1289"/>
      <c r="K124" s="1289"/>
      <c r="L124" s="1289"/>
      <c r="M124" s="1289"/>
      <c r="N124" s="1289"/>
      <c r="O124" s="1289"/>
      <c r="P124" s="1289"/>
      <c r="Q124" s="1289"/>
      <c r="R124" s="1169"/>
    </row>
    <row r="125" spans="2:18" ht="31.5" customHeight="1">
      <c r="B125" s="1142"/>
      <c r="C125" s="1146"/>
      <c r="D125" s="1146"/>
      <c r="E125" s="1168" t="s">
        <v>1572</v>
      </c>
      <c r="F125" s="1592" t="s">
        <v>1659</v>
      </c>
      <c r="G125" s="1289"/>
      <c r="H125" s="1289"/>
      <c r="I125" s="1289"/>
      <c r="J125" s="1289"/>
      <c r="K125" s="1289"/>
      <c r="L125" s="1289"/>
      <c r="M125" s="1289"/>
      <c r="N125" s="1289"/>
      <c r="O125" s="1289"/>
      <c r="P125" s="1289"/>
      <c r="Q125" s="1289"/>
      <c r="R125" s="1169"/>
    </row>
    <row r="126" spans="2:18" ht="15.75" customHeight="1">
      <c r="B126" s="1142"/>
      <c r="C126" s="1174"/>
      <c r="D126" s="1174"/>
      <c r="E126" s="1171"/>
      <c r="F126" s="1192"/>
      <c r="G126" s="1192"/>
      <c r="H126" s="1192"/>
      <c r="I126" s="1192"/>
      <c r="J126" s="1192"/>
      <c r="K126" s="1192"/>
      <c r="L126" s="1192"/>
      <c r="M126" s="1192"/>
      <c r="N126" s="1192"/>
      <c r="O126" s="1192"/>
      <c r="P126" s="1192"/>
      <c r="Q126" s="1192"/>
      <c r="R126" s="1169"/>
    </row>
    <row r="127" spans="2:18" ht="15.75" customHeight="1">
      <c r="B127" s="1142"/>
      <c r="C127" s="1174"/>
      <c r="D127" s="1174"/>
      <c r="E127" s="1171"/>
      <c r="F127" s="1173"/>
      <c r="G127" s="1173"/>
      <c r="H127" s="1173"/>
      <c r="I127" s="1173"/>
      <c r="J127" s="1173"/>
      <c r="K127" s="1173"/>
      <c r="L127" s="1173"/>
      <c r="M127" s="1173"/>
      <c r="N127" s="1173"/>
      <c r="O127" s="1173"/>
      <c r="P127" s="1173"/>
      <c r="Q127" s="1161" t="s">
        <v>1584</v>
      </c>
      <c r="R127" s="1169"/>
    </row>
    <row r="128" spans="2:18" ht="15.75" customHeight="1">
      <c r="B128" s="1162"/>
      <c r="C128" s="1175"/>
      <c r="D128" s="1175"/>
      <c r="E128" s="1175"/>
      <c r="F128" s="1175"/>
      <c r="G128" s="1175"/>
      <c r="H128" s="1175"/>
      <c r="I128" s="1175"/>
      <c r="J128" s="1175"/>
      <c r="K128" s="1175"/>
      <c r="L128" s="1175"/>
      <c r="M128" s="1175"/>
      <c r="N128" s="1175"/>
      <c r="O128" s="1175"/>
      <c r="P128" s="1175"/>
      <c r="Q128" s="1175"/>
      <c r="R128" s="1176"/>
    </row>
    <row r="129" spans="2:18" ht="15.75" customHeight="1"/>
    <row r="130" spans="2:18" ht="15.75" customHeight="1">
      <c r="B130" s="1593" t="s">
        <v>1660</v>
      </c>
      <c r="C130" s="1594"/>
      <c r="D130" s="1594"/>
      <c r="E130" s="1594"/>
      <c r="F130" s="1594"/>
      <c r="G130" s="1594"/>
      <c r="H130" s="1594"/>
      <c r="I130" s="1594"/>
      <c r="J130" s="1594"/>
      <c r="K130" s="1594"/>
      <c r="L130" s="1594"/>
      <c r="M130" s="1594"/>
      <c r="N130" s="1594"/>
      <c r="O130" s="1594"/>
      <c r="P130" s="1594"/>
      <c r="Q130" s="1594"/>
      <c r="R130" s="1595"/>
    </row>
    <row r="131" spans="2:18" ht="15.75" customHeight="1">
      <c r="B131" s="1139"/>
      <c r="C131" s="1165"/>
      <c r="D131" s="1165"/>
      <c r="E131" s="1165"/>
      <c r="F131" s="1140"/>
      <c r="G131" s="1140"/>
      <c r="H131" s="1140"/>
      <c r="I131" s="1140"/>
      <c r="J131" s="1140"/>
      <c r="K131" s="1140"/>
      <c r="L131" s="1140"/>
      <c r="M131" s="1140"/>
      <c r="N131" s="1140"/>
      <c r="O131" s="1140"/>
      <c r="P131" s="1140"/>
      <c r="Q131" s="1140"/>
      <c r="R131" s="1141"/>
    </row>
    <row r="132" spans="2:18" ht="15.75" customHeight="1">
      <c r="B132" s="1142"/>
      <c r="C132" s="1143" t="s">
        <v>1661</v>
      </c>
      <c r="D132" s="1144" t="s">
        <v>252</v>
      </c>
      <c r="E132" s="1166" t="s">
        <v>1152</v>
      </c>
      <c r="F132" s="1146"/>
      <c r="G132" s="1146"/>
      <c r="H132" s="1146"/>
      <c r="I132" s="1146"/>
      <c r="J132" s="1146"/>
      <c r="K132" s="1146"/>
      <c r="L132" s="1146"/>
      <c r="M132" s="1146"/>
      <c r="N132" s="1146"/>
      <c r="O132" s="1146"/>
      <c r="P132" s="1146"/>
      <c r="Q132" s="1146"/>
      <c r="R132" s="1167"/>
    </row>
    <row r="133" spans="2:18" ht="31.5" customHeight="1">
      <c r="B133" s="1142"/>
      <c r="C133" s="1170" t="s">
        <v>1254</v>
      </c>
      <c r="D133" s="1149" t="s">
        <v>252</v>
      </c>
      <c r="E133" s="1188" t="s">
        <v>1570</v>
      </c>
      <c r="F133" s="1615" t="s">
        <v>1662</v>
      </c>
      <c r="G133" s="1289"/>
      <c r="H133" s="1289"/>
      <c r="I133" s="1289"/>
      <c r="J133" s="1289"/>
      <c r="K133" s="1289"/>
      <c r="L133" s="1289"/>
      <c r="M133" s="1289"/>
      <c r="N133" s="1289"/>
      <c r="O133" s="1289"/>
      <c r="P133" s="1289"/>
      <c r="Q133" s="1289"/>
      <c r="R133" s="1169"/>
    </row>
    <row r="134" spans="2:18" ht="18" customHeight="1">
      <c r="B134" s="1142"/>
      <c r="C134" s="1170"/>
      <c r="D134" s="1153"/>
      <c r="E134" s="1188" t="s">
        <v>1572</v>
      </c>
      <c r="F134" s="1615" t="s">
        <v>1663</v>
      </c>
      <c r="G134" s="1289"/>
      <c r="H134" s="1289"/>
      <c r="I134" s="1289"/>
      <c r="J134" s="1289"/>
      <c r="K134" s="1289"/>
      <c r="L134" s="1289"/>
      <c r="M134" s="1289"/>
      <c r="N134" s="1289"/>
      <c r="O134" s="1289"/>
      <c r="P134" s="1289"/>
      <c r="Q134" s="1289"/>
      <c r="R134" s="1169"/>
    </row>
    <row r="135" spans="2:18" ht="18" customHeight="1">
      <c r="B135" s="1142"/>
      <c r="C135" s="1170"/>
      <c r="D135" s="1153"/>
      <c r="E135" s="1188" t="s">
        <v>1574</v>
      </c>
      <c r="F135" s="1193" t="s">
        <v>1664</v>
      </c>
      <c r="G135" s="1188"/>
      <c r="H135" s="1188"/>
      <c r="I135" s="1188"/>
      <c r="J135" s="1188"/>
      <c r="K135" s="1188"/>
      <c r="L135" s="1188"/>
      <c r="M135" s="1188"/>
      <c r="N135" s="1188"/>
      <c r="O135" s="1188"/>
      <c r="P135" s="1188"/>
      <c r="Q135" s="1188"/>
      <c r="R135" s="1169"/>
    </row>
    <row r="136" spans="2:18" ht="15.75" customHeight="1">
      <c r="B136" s="1142"/>
      <c r="C136" s="1151" t="s">
        <v>1576</v>
      </c>
      <c r="D136" s="1154" t="s">
        <v>252</v>
      </c>
      <c r="E136" s="1143" t="s">
        <v>1459</v>
      </c>
      <c r="F136" s="1156"/>
      <c r="G136" s="1151"/>
      <c r="H136" s="1151"/>
      <c r="I136" s="1151"/>
      <c r="J136" s="1151"/>
      <c r="K136" s="1151"/>
      <c r="L136" s="1151"/>
      <c r="M136" s="1151"/>
      <c r="N136" s="1151"/>
      <c r="O136" s="1151"/>
      <c r="P136" s="1151"/>
      <c r="Q136" s="1151"/>
      <c r="R136" s="1169"/>
    </row>
    <row r="137" spans="2:18" ht="31.5" customHeight="1">
      <c r="B137" s="1142"/>
      <c r="C137" s="1146"/>
      <c r="D137" s="1146"/>
      <c r="E137" s="1188" t="s">
        <v>1570</v>
      </c>
      <c r="F137" s="1592" t="s">
        <v>1665</v>
      </c>
      <c r="G137" s="1289"/>
      <c r="H137" s="1289"/>
      <c r="I137" s="1289"/>
      <c r="J137" s="1289"/>
      <c r="K137" s="1289"/>
      <c r="L137" s="1289"/>
      <c r="M137" s="1289"/>
      <c r="N137" s="1289"/>
      <c r="O137" s="1289"/>
      <c r="P137" s="1289"/>
      <c r="Q137" s="1289"/>
      <c r="R137" s="1169"/>
    </row>
    <row r="138" spans="2:18" ht="31.5" customHeight="1">
      <c r="B138" s="1142"/>
      <c r="C138" s="1146"/>
      <c r="D138" s="1146"/>
      <c r="E138" s="1188" t="s">
        <v>1572</v>
      </c>
      <c r="F138" s="1592" t="s">
        <v>1666</v>
      </c>
      <c r="G138" s="1289"/>
      <c r="H138" s="1289"/>
      <c r="I138" s="1289"/>
      <c r="J138" s="1289"/>
      <c r="K138" s="1289"/>
      <c r="L138" s="1289"/>
      <c r="M138" s="1289"/>
      <c r="N138" s="1289"/>
      <c r="O138" s="1289"/>
      <c r="P138" s="1289"/>
      <c r="Q138" s="1289"/>
      <c r="R138" s="1169"/>
    </row>
    <row r="139" spans="2:18" ht="15.75" customHeight="1">
      <c r="B139" s="1142"/>
      <c r="C139" s="1174"/>
      <c r="D139" s="1174"/>
      <c r="E139" s="1171"/>
      <c r="F139" s="1192"/>
      <c r="G139" s="1192"/>
      <c r="H139" s="1192"/>
      <c r="I139" s="1192"/>
      <c r="J139" s="1192"/>
      <c r="K139" s="1192"/>
      <c r="L139" s="1192"/>
      <c r="M139" s="1192"/>
      <c r="N139" s="1192"/>
      <c r="O139" s="1192"/>
      <c r="P139" s="1192"/>
      <c r="Q139" s="1192"/>
      <c r="R139" s="1169"/>
    </row>
    <row r="140" spans="2:18" ht="15.75" customHeight="1">
      <c r="B140" s="1142"/>
      <c r="C140" s="1174"/>
      <c r="D140" s="1174"/>
      <c r="E140" s="1171"/>
      <c r="F140" s="1173"/>
      <c r="G140" s="1173"/>
      <c r="H140" s="1173"/>
      <c r="I140" s="1173"/>
      <c r="J140" s="1173"/>
      <c r="K140" s="1173"/>
      <c r="L140" s="1173"/>
      <c r="M140" s="1173"/>
      <c r="N140" s="1173"/>
      <c r="O140" s="1173"/>
      <c r="P140" s="1173"/>
      <c r="Q140" s="1161" t="s">
        <v>1584</v>
      </c>
      <c r="R140" s="1169"/>
    </row>
    <row r="141" spans="2:18" ht="15.75" customHeight="1">
      <c r="B141" s="1162"/>
      <c r="C141" s="1175"/>
      <c r="D141" s="1175"/>
      <c r="E141" s="1175"/>
      <c r="F141" s="1175"/>
      <c r="G141" s="1175"/>
      <c r="H141" s="1175"/>
      <c r="I141" s="1175"/>
      <c r="J141" s="1175"/>
      <c r="K141" s="1175"/>
      <c r="L141" s="1175"/>
      <c r="M141" s="1175"/>
      <c r="N141" s="1175"/>
      <c r="O141" s="1175"/>
      <c r="P141" s="1175"/>
      <c r="Q141" s="1175"/>
      <c r="R141" s="1176"/>
    </row>
    <row r="142" spans="2:18" ht="15.75" customHeight="1"/>
    <row r="143" spans="2:18" ht="15.75" customHeight="1">
      <c r="B143" s="1593" t="s">
        <v>1667</v>
      </c>
      <c r="C143" s="1594"/>
      <c r="D143" s="1594"/>
      <c r="E143" s="1594"/>
      <c r="F143" s="1594"/>
      <c r="G143" s="1594"/>
      <c r="H143" s="1594"/>
      <c r="I143" s="1594"/>
      <c r="J143" s="1594"/>
      <c r="K143" s="1594"/>
      <c r="L143" s="1594"/>
      <c r="M143" s="1594"/>
      <c r="N143" s="1594"/>
      <c r="O143" s="1594"/>
      <c r="P143" s="1594"/>
      <c r="Q143" s="1594"/>
      <c r="R143" s="1595"/>
    </row>
    <row r="144" spans="2:18" ht="15.75" customHeight="1">
      <c r="B144" s="1139"/>
      <c r="C144" s="1165"/>
      <c r="D144" s="1165"/>
      <c r="E144" s="1165"/>
      <c r="F144" s="1140"/>
      <c r="G144" s="1140"/>
      <c r="H144" s="1140"/>
      <c r="I144" s="1140"/>
      <c r="J144" s="1140"/>
      <c r="K144" s="1140"/>
      <c r="L144" s="1140"/>
      <c r="M144" s="1140"/>
      <c r="N144" s="1140"/>
      <c r="O144" s="1140"/>
      <c r="P144" s="1140"/>
      <c r="Q144" s="1140"/>
      <c r="R144" s="1141"/>
    </row>
    <row r="145" spans="2:18" ht="18" customHeight="1">
      <c r="B145" s="1142"/>
      <c r="C145" s="1194" t="s">
        <v>1668</v>
      </c>
      <c r="D145" s="1195" t="s">
        <v>252</v>
      </c>
      <c r="E145" s="1196" t="s">
        <v>1669</v>
      </c>
      <c r="F145" s="1146"/>
      <c r="G145" s="1146"/>
      <c r="H145" s="1146"/>
      <c r="I145" s="1146"/>
      <c r="J145" s="1146"/>
      <c r="K145" s="1146"/>
      <c r="L145" s="1146"/>
      <c r="M145" s="1146"/>
      <c r="N145" s="1146"/>
      <c r="O145" s="1146"/>
      <c r="P145" s="1146"/>
      <c r="Q145" s="1146"/>
      <c r="R145" s="1167"/>
    </row>
    <row r="146" spans="2:18" ht="18" customHeight="1">
      <c r="B146" s="1142"/>
      <c r="C146" s="1170" t="s">
        <v>1254</v>
      </c>
      <c r="D146" s="1149" t="s">
        <v>252</v>
      </c>
      <c r="E146" s="1188" t="s">
        <v>1570</v>
      </c>
      <c r="F146" s="1592" t="s">
        <v>1670</v>
      </c>
      <c r="G146" s="1289"/>
      <c r="H146" s="1289"/>
      <c r="I146" s="1289"/>
      <c r="J146" s="1289"/>
      <c r="K146" s="1289"/>
      <c r="L146" s="1289"/>
      <c r="M146" s="1289"/>
      <c r="N146" s="1289"/>
      <c r="O146" s="1289"/>
      <c r="P146" s="1289"/>
      <c r="Q146" s="1289"/>
      <c r="R146" s="1169"/>
    </row>
    <row r="147" spans="2:18" ht="31.5" customHeight="1">
      <c r="B147" s="1142"/>
      <c r="C147" s="1170"/>
      <c r="D147" s="1153"/>
      <c r="E147" s="1188" t="s">
        <v>1572</v>
      </c>
      <c r="F147" s="1592" t="s">
        <v>1671</v>
      </c>
      <c r="G147" s="1289"/>
      <c r="H147" s="1289"/>
      <c r="I147" s="1289"/>
      <c r="J147" s="1289"/>
      <c r="K147" s="1289"/>
      <c r="L147" s="1289"/>
      <c r="M147" s="1289"/>
      <c r="N147" s="1289"/>
      <c r="O147" s="1289"/>
      <c r="P147" s="1289"/>
      <c r="Q147" s="1289"/>
      <c r="R147" s="1169"/>
    </row>
    <row r="148" spans="2:18" ht="31.5" customHeight="1">
      <c r="B148" s="1142"/>
      <c r="C148" s="1170"/>
      <c r="D148" s="1153"/>
      <c r="E148" s="1188" t="s">
        <v>1574</v>
      </c>
      <c r="F148" s="1592" t="s">
        <v>1672</v>
      </c>
      <c r="G148" s="1289"/>
      <c r="H148" s="1289"/>
      <c r="I148" s="1289"/>
      <c r="J148" s="1289"/>
      <c r="K148" s="1289"/>
      <c r="L148" s="1289"/>
      <c r="M148" s="1289"/>
      <c r="N148" s="1289"/>
      <c r="O148" s="1289"/>
      <c r="P148" s="1289"/>
      <c r="Q148" s="1289"/>
      <c r="R148" s="1169"/>
    </row>
    <row r="149" spans="2:18" ht="15.75" customHeight="1">
      <c r="B149" s="1142"/>
      <c r="C149" s="1151" t="s">
        <v>1576</v>
      </c>
      <c r="D149" s="1154" t="s">
        <v>252</v>
      </c>
      <c r="E149" s="1143" t="s">
        <v>1459</v>
      </c>
      <c r="F149" s="1156"/>
      <c r="G149" s="1151"/>
      <c r="H149" s="1151"/>
      <c r="I149" s="1151"/>
      <c r="J149" s="1151"/>
      <c r="K149" s="1151"/>
      <c r="L149" s="1151"/>
      <c r="M149" s="1151"/>
      <c r="N149" s="1151"/>
      <c r="O149" s="1151"/>
      <c r="P149" s="1151"/>
      <c r="Q149" s="1151"/>
      <c r="R149" s="1169"/>
    </row>
    <row r="150" spans="2:18" ht="37.5" customHeight="1">
      <c r="B150" s="1142"/>
      <c r="C150" s="1146"/>
      <c r="D150" s="1146"/>
      <c r="E150" s="1188" t="s">
        <v>1570</v>
      </c>
      <c r="F150" s="1592" t="s">
        <v>1673</v>
      </c>
      <c r="G150" s="1289"/>
      <c r="H150" s="1289"/>
      <c r="I150" s="1289"/>
      <c r="J150" s="1289"/>
      <c r="K150" s="1289"/>
      <c r="L150" s="1289"/>
      <c r="M150" s="1289"/>
      <c r="N150" s="1289"/>
      <c r="O150" s="1289"/>
      <c r="P150" s="1289"/>
      <c r="Q150" s="1289"/>
      <c r="R150" s="1169"/>
    </row>
    <row r="151" spans="2:18" ht="46.5" customHeight="1">
      <c r="B151" s="1142"/>
      <c r="C151" s="1146"/>
      <c r="D151" s="1146"/>
      <c r="E151" s="1188" t="s">
        <v>1572</v>
      </c>
      <c r="F151" s="1592" t="s">
        <v>1674</v>
      </c>
      <c r="G151" s="1289"/>
      <c r="H151" s="1289"/>
      <c r="I151" s="1289"/>
      <c r="J151" s="1289"/>
      <c r="K151" s="1289"/>
      <c r="L151" s="1289"/>
      <c r="M151" s="1289"/>
      <c r="N151" s="1289"/>
      <c r="O151" s="1289"/>
      <c r="P151" s="1289"/>
      <c r="Q151" s="1289"/>
      <c r="R151" s="1169"/>
    </row>
    <row r="152" spans="2:18" ht="47.25" customHeight="1">
      <c r="B152" s="1142"/>
      <c r="C152" s="1146"/>
      <c r="D152" s="1146"/>
      <c r="E152" s="1188" t="s">
        <v>1574</v>
      </c>
      <c r="F152" s="1592" t="s">
        <v>1675</v>
      </c>
      <c r="G152" s="1289"/>
      <c r="H152" s="1289"/>
      <c r="I152" s="1289"/>
      <c r="J152" s="1289"/>
      <c r="K152" s="1289"/>
      <c r="L152" s="1289"/>
      <c r="M152" s="1289"/>
      <c r="N152" s="1289"/>
      <c r="O152" s="1289"/>
      <c r="P152" s="1289"/>
      <c r="Q152" s="1289"/>
      <c r="R152" s="1169"/>
    </row>
    <row r="153" spans="2:18" ht="15.75" customHeight="1">
      <c r="B153" s="1142"/>
      <c r="C153" s="1174"/>
      <c r="D153" s="1174"/>
      <c r="E153" s="1171"/>
      <c r="F153" s="1192"/>
      <c r="G153" s="1192"/>
      <c r="H153" s="1192"/>
      <c r="I153" s="1192"/>
      <c r="J153" s="1192"/>
      <c r="K153" s="1192"/>
      <c r="L153" s="1192"/>
      <c r="M153" s="1192"/>
      <c r="N153" s="1192"/>
      <c r="O153" s="1192"/>
      <c r="P153" s="1192"/>
      <c r="Q153" s="1192"/>
      <c r="R153" s="1169"/>
    </row>
    <row r="154" spans="2:18" ht="15.75" customHeight="1">
      <c r="B154" s="1142"/>
      <c r="C154" s="1174"/>
      <c r="D154" s="1174"/>
      <c r="E154" s="1171"/>
      <c r="F154" s="1173"/>
      <c r="G154" s="1173"/>
      <c r="H154" s="1173"/>
      <c r="I154" s="1173"/>
      <c r="J154" s="1173"/>
      <c r="K154" s="1173"/>
      <c r="L154" s="1173"/>
      <c r="M154" s="1173"/>
      <c r="N154" s="1173"/>
      <c r="O154" s="1173"/>
      <c r="P154" s="1173"/>
      <c r="Q154" s="1161" t="s">
        <v>1584</v>
      </c>
      <c r="R154" s="1169"/>
    </row>
    <row r="155" spans="2:18" ht="15.75" customHeight="1">
      <c r="B155" s="1162"/>
      <c r="C155" s="1175"/>
      <c r="D155" s="1175"/>
      <c r="E155" s="1175"/>
      <c r="F155" s="1175"/>
      <c r="G155" s="1175"/>
      <c r="H155" s="1175"/>
      <c r="I155" s="1175"/>
      <c r="J155" s="1175"/>
      <c r="K155" s="1175"/>
      <c r="L155" s="1175"/>
      <c r="M155" s="1175"/>
      <c r="N155" s="1175"/>
      <c r="O155" s="1175"/>
      <c r="P155" s="1175"/>
      <c r="Q155" s="1175"/>
      <c r="R155" s="1176"/>
    </row>
    <row r="156" spans="2:18" ht="15.75" customHeight="1"/>
    <row r="157" spans="2:18" ht="15.75" customHeight="1">
      <c r="B157" s="1593" t="s">
        <v>1676</v>
      </c>
      <c r="C157" s="1594"/>
      <c r="D157" s="1594"/>
      <c r="E157" s="1594"/>
      <c r="F157" s="1594"/>
      <c r="G157" s="1594"/>
      <c r="H157" s="1594"/>
      <c r="I157" s="1594"/>
      <c r="J157" s="1594"/>
      <c r="K157" s="1594"/>
      <c r="L157" s="1594"/>
      <c r="M157" s="1594"/>
      <c r="N157" s="1594"/>
      <c r="O157" s="1594"/>
      <c r="P157" s="1594"/>
      <c r="Q157" s="1594"/>
      <c r="R157" s="1595"/>
    </row>
    <row r="158" spans="2:18" ht="15.75" customHeight="1">
      <c r="B158" s="1139"/>
      <c r="C158" s="1165"/>
      <c r="D158" s="1165"/>
      <c r="E158" s="1165"/>
      <c r="F158" s="1140"/>
      <c r="G158" s="1140"/>
      <c r="H158" s="1140"/>
      <c r="I158" s="1140"/>
      <c r="J158" s="1140"/>
      <c r="K158" s="1140"/>
      <c r="L158" s="1140"/>
      <c r="M158" s="1140"/>
      <c r="N158" s="1140"/>
      <c r="O158" s="1140"/>
      <c r="P158" s="1140"/>
      <c r="Q158" s="1140"/>
      <c r="R158" s="1141"/>
    </row>
    <row r="159" spans="2:18" ht="31.5" customHeight="1">
      <c r="B159" s="1142"/>
      <c r="C159" s="1194" t="s">
        <v>1677</v>
      </c>
      <c r="D159" s="1195" t="s">
        <v>252</v>
      </c>
      <c r="E159" s="1608" t="s">
        <v>1678</v>
      </c>
      <c r="F159" s="1289"/>
      <c r="G159" s="1289"/>
      <c r="H159" s="1289"/>
      <c r="I159" s="1289"/>
      <c r="J159" s="1289"/>
      <c r="K159" s="1289"/>
      <c r="L159" s="1289"/>
      <c r="M159" s="1289"/>
      <c r="N159" s="1289"/>
      <c r="O159" s="1289"/>
      <c r="P159" s="1289"/>
      <c r="Q159" s="1289"/>
      <c r="R159" s="1167"/>
    </row>
    <row r="160" spans="2:18" ht="18" customHeight="1">
      <c r="B160" s="1142"/>
      <c r="C160" s="1170" t="s">
        <v>1254</v>
      </c>
      <c r="D160" s="1149" t="s">
        <v>252</v>
      </c>
      <c r="E160" s="1188" t="s">
        <v>1570</v>
      </c>
      <c r="F160" s="1592" t="s">
        <v>1679</v>
      </c>
      <c r="G160" s="1289"/>
      <c r="H160" s="1289"/>
      <c r="I160" s="1289"/>
      <c r="J160" s="1289"/>
      <c r="K160" s="1289"/>
      <c r="L160" s="1289"/>
      <c r="M160" s="1289"/>
      <c r="N160" s="1289"/>
      <c r="O160" s="1289"/>
      <c r="P160" s="1289"/>
      <c r="Q160" s="1289"/>
      <c r="R160" s="1169"/>
    </row>
    <row r="161" spans="2:18" ht="18" customHeight="1">
      <c r="B161" s="1142"/>
      <c r="C161" s="1170"/>
      <c r="D161" s="1153"/>
      <c r="E161" s="1188" t="s">
        <v>1572</v>
      </c>
      <c r="F161" s="1592" t="s">
        <v>1680</v>
      </c>
      <c r="G161" s="1289"/>
      <c r="H161" s="1289"/>
      <c r="I161" s="1289"/>
      <c r="J161" s="1289"/>
      <c r="K161" s="1289"/>
      <c r="L161" s="1289"/>
      <c r="M161" s="1289"/>
      <c r="N161" s="1289"/>
      <c r="O161" s="1289"/>
      <c r="P161" s="1289"/>
      <c r="Q161" s="1289"/>
      <c r="R161" s="1169"/>
    </row>
    <row r="162" spans="2:18" ht="18" customHeight="1">
      <c r="B162" s="1142"/>
      <c r="C162" s="1170"/>
      <c r="D162" s="1153"/>
      <c r="E162" s="1188" t="s">
        <v>1574</v>
      </c>
      <c r="F162" s="1592" t="s">
        <v>1681</v>
      </c>
      <c r="G162" s="1289"/>
      <c r="H162" s="1289"/>
      <c r="I162" s="1289"/>
      <c r="J162" s="1289"/>
      <c r="K162" s="1289"/>
      <c r="L162" s="1289"/>
      <c r="M162" s="1289"/>
      <c r="N162" s="1289"/>
      <c r="O162" s="1289"/>
      <c r="P162" s="1289"/>
      <c r="Q162" s="1289"/>
      <c r="R162" s="1169"/>
    </row>
    <row r="163" spans="2:18" ht="18" customHeight="1">
      <c r="B163" s="1142"/>
      <c r="C163" s="1170"/>
      <c r="D163" s="1153"/>
      <c r="E163" s="1188" t="s">
        <v>1591</v>
      </c>
      <c r="F163" s="1592" t="s">
        <v>1682</v>
      </c>
      <c r="G163" s="1289"/>
      <c r="H163" s="1289"/>
      <c r="I163" s="1289"/>
      <c r="J163" s="1289"/>
      <c r="K163" s="1289"/>
      <c r="L163" s="1289"/>
      <c r="M163" s="1289"/>
      <c r="N163" s="1289"/>
      <c r="O163" s="1289"/>
      <c r="P163" s="1289"/>
      <c r="Q163" s="1289"/>
      <c r="R163" s="1169"/>
    </row>
    <row r="164" spans="2:18" ht="31.5" customHeight="1">
      <c r="B164" s="1142"/>
      <c r="C164" s="1170"/>
      <c r="D164" s="1153"/>
      <c r="E164" s="1188" t="s">
        <v>1593</v>
      </c>
      <c r="F164" s="1592" t="s">
        <v>1683</v>
      </c>
      <c r="G164" s="1289"/>
      <c r="H164" s="1289"/>
      <c r="I164" s="1289"/>
      <c r="J164" s="1289"/>
      <c r="K164" s="1289"/>
      <c r="L164" s="1289"/>
      <c r="M164" s="1289"/>
      <c r="N164" s="1289"/>
      <c r="O164" s="1289"/>
      <c r="P164" s="1289"/>
      <c r="Q164" s="1289"/>
      <c r="R164" s="1169"/>
    </row>
    <row r="165" spans="2:18" ht="31.5" customHeight="1">
      <c r="B165" s="1142"/>
      <c r="C165" s="1170"/>
      <c r="D165" s="1153"/>
      <c r="E165" s="1188" t="s">
        <v>1684</v>
      </c>
      <c r="F165" s="1592" t="s">
        <v>1685</v>
      </c>
      <c r="G165" s="1289"/>
      <c r="H165" s="1289"/>
      <c r="I165" s="1289"/>
      <c r="J165" s="1289"/>
      <c r="K165" s="1289"/>
      <c r="L165" s="1289"/>
      <c r="M165" s="1289"/>
      <c r="N165" s="1289"/>
      <c r="O165" s="1289"/>
      <c r="P165" s="1289"/>
      <c r="Q165" s="1289"/>
      <c r="R165" s="1169"/>
    </row>
    <row r="166" spans="2:18" ht="18" customHeight="1">
      <c r="B166" s="1142"/>
      <c r="C166" s="1170"/>
      <c r="D166" s="1153"/>
      <c r="E166" s="1188" t="s">
        <v>1686</v>
      </c>
      <c r="F166" s="1592" t="s">
        <v>1687</v>
      </c>
      <c r="G166" s="1289"/>
      <c r="H166" s="1289"/>
      <c r="I166" s="1289"/>
      <c r="J166" s="1289"/>
      <c r="K166" s="1289"/>
      <c r="L166" s="1289"/>
      <c r="M166" s="1289"/>
      <c r="N166" s="1289"/>
      <c r="O166" s="1289"/>
      <c r="P166" s="1289"/>
      <c r="Q166" s="1289"/>
      <c r="R166" s="1169"/>
    </row>
    <row r="167" spans="2:18" ht="18" customHeight="1">
      <c r="B167" s="1142"/>
      <c r="C167" s="1170"/>
      <c r="D167" s="1153"/>
      <c r="E167" s="1188" t="s">
        <v>1688</v>
      </c>
      <c r="F167" s="1592" t="s">
        <v>1689</v>
      </c>
      <c r="G167" s="1289"/>
      <c r="H167" s="1289"/>
      <c r="I167" s="1289"/>
      <c r="J167" s="1289"/>
      <c r="K167" s="1289"/>
      <c r="L167" s="1289"/>
      <c r="M167" s="1289"/>
      <c r="N167" s="1289"/>
      <c r="O167" s="1289"/>
      <c r="P167" s="1289"/>
      <c r="Q167" s="1289"/>
      <c r="R167" s="1169"/>
    </row>
    <row r="168" spans="2:18" ht="18" customHeight="1">
      <c r="B168" s="1142"/>
      <c r="C168" s="1170"/>
      <c r="D168" s="1153"/>
      <c r="E168" s="1188" t="s">
        <v>1690</v>
      </c>
      <c r="F168" s="1599" t="s">
        <v>1691</v>
      </c>
      <c r="G168" s="1289"/>
      <c r="H168" s="1289"/>
      <c r="I168" s="1289"/>
      <c r="J168" s="1289"/>
      <c r="K168" s="1289"/>
      <c r="L168" s="1289"/>
      <c r="M168" s="1289"/>
      <c r="N168" s="1289"/>
      <c r="O168" s="1289"/>
      <c r="P168" s="1289"/>
      <c r="Q168" s="1289"/>
      <c r="R168" s="1169"/>
    </row>
    <row r="169" spans="2:18" ht="15.75" customHeight="1">
      <c r="B169" s="1142"/>
      <c r="C169" s="1151" t="s">
        <v>1576</v>
      </c>
      <c r="D169" s="1154" t="s">
        <v>252</v>
      </c>
      <c r="E169" s="1143" t="s">
        <v>1459</v>
      </c>
      <c r="F169" s="1156"/>
      <c r="G169" s="1151"/>
      <c r="H169" s="1151"/>
      <c r="I169" s="1151"/>
      <c r="J169" s="1151"/>
      <c r="K169" s="1151"/>
      <c r="L169" s="1151"/>
      <c r="M169" s="1151"/>
      <c r="N169" s="1151"/>
      <c r="O169" s="1151"/>
      <c r="P169" s="1151"/>
      <c r="Q169" s="1151"/>
      <c r="R169" s="1169"/>
    </row>
    <row r="170" spans="2:18" ht="31.5" customHeight="1">
      <c r="B170" s="1142"/>
      <c r="C170" s="1151"/>
      <c r="D170" s="1146"/>
      <c r="E170" s="1188" t="s">
        <v>1570</v>
      </c>
      <c r="F170" s="1592" t="s">
        <v>1692</v>
      </c>
      <c r="G170" s="1289"/>
      <c r="H170" s="1289"/>
      <c r="I170" s="1289"/>
      <c r="J170" s="1289"/>
      <c r="K170" s="1289"/>
      <c r="L170" s="1289"/>
      <c r="M170" s="1289"/>
      <c r="N170" s="1289"/>
      <c r="O170" s="1289"/>
      <c r="P170" s="1289"/>
      <c r="Q170" s="1289"/>
      <c r="R170" s="1169"/>
    </row>
    <row r="171" spans="2:18" ht="31.5" customHeight="1">
      <c r="B171" s="1142"/>
      <c r="C171" s="1151"/>
      <c r="D171" s="1146"/>
      <c r="E171" s="1188" t="s">
        <v>1572</v>
      </c>
      <c r="F171" s="1592" t="s">
        <v>1693</v>
      </c>
      <c r="G171" s="1289"/>
      <c r="H171" s="1289"/>
      <c r="I171" s="1289"/>
      <c r="J171" s="1289"/>
      <c r="K171" s="1289"/>
      <c r="L171" s="1289"/>
      <c r="M171" s="1289"/>
      <c r="N171" s="1289"/>
      <c r="O171" s="1289"/>
      <c r="P171" s="1289"/>
      <c r="Q171" s="1289"/>
      <c r="R171" s="1169"/>
    </row>
    <row r="172" spans="2:18" ht="31.5" customHeight="1">
      <c r="B172" s="1142"/>
      <c r="C172" s="1151"/>
      <c r="D172" s="1146"/>
      <c r="E172" s="1188" t="s">
        <v>1574</v>
      </c>
      <c r="F172" s="1592" t="s">
        <v>1694</v>
      </c>
      <c r="G172" s="1289"/>
      <c r="H172" s="1289"/>
      <c r="I172" s="1289"/>
      <c r="J172" s="1289"/>
      <c r="K172" s="1289"/>
      <c r="L172" s="1289"/>
      <c r="M172" s="1289"/>
      <c r="N172" s="1289"/>
      <c r="O172" s="1289"/>
      <c r="P172" s="1289"/>
      <c r="Q172" s="1289"/>
      <c r="R172" s="1169"/>
    </row>
    <row r="173" spans="2:18" ht="31.5" customHeight="1">
      <c r="B173" s="1142"/>
      <c r="C173" s="1151"/>
      <c r="D173" s="1146"/>
      <c r="E173" s="1188" t="s">
        <v>1591</v>
      </c>
      <c r="F173" s="1592" t="s">
        <v>1695</v>
      </c>
      <c r="G173" s="1289"/>
      <c r="H173" s="1289"/>
      <c r="I173" s="1289"/>
      <c r="J173" s="1289"/>
      <c r="K173" s="1289"/>
      <c r="L173" s="1289"/>
      <c r="M173" s="1289"/>
      <c r="N173" s="1289"/>
      <c r="O173" s="1289"/>
      <c r="P173" s="1289"/>
      <c r="Q173" s="1289"/>
      <c r="R173" s="1169"/>
    </row>
    <row r="174" spans="2:18" ht="31.5" customHeight="1">
      <c r="B174" s="1142"/>
      <c r="C174" s="1151"/>
      <c r="D174" s="1146"/>
      <c r="E174" s="1188" t="s">
        <v>1593</v>
      </c>
      <c r="F174" s="1592" t="s">
        <v>1696</v>
      </c>
      <c r="G174" s="1289"/>
      <c r="H174" s="1289"/>
      <c r="I174" s="1289"/>
      <c r="J174" s="1289"/>
      <c r="K174" s="1289"/>
      <c r="L174" s="1289"/>
      <c r="M174" s="1289"/>
      <c r="N174" s="1289"/>
      <c r="O174" s="1289"/>
      <c r="P174" s="1289"/>
      <c r="Q174" s="1289"/>
      <c r="R174" s="1169"/>
    </row>
    <row r="175" spans="2:18" ht="31.5" customHeight="1">
      <c r="B175" s="1142"/>
      <c r="C175" s="1151"/>
      <c r="D175" s="1146"/>
      <c r="E175" s="1188" t="s">
        <v>1684</v>
      </c>
      <c r="F175" s="1592" t="s">
        <v>1697</v>
      </c>
      <c r="G175" s="1289"/>
      <c r="H175" s="1289"/>
      <c r="I175" s="1289"/>
      <c r="J175" s="1289"/>
      <c r="K175" s="1289"/>
      <c r="L175" s="1289"/>
      <c r="M175" s="1289"/>
      <c r="N175" s="1289"/>
      <c r="O175" s="1289"/>
      <c r="P175" s="1289"/>
      <c r="Q175" s="1289"/>
      <c r="R175" s="1169"/>
    </row>
    <row r="176" spans="2:18" ht="31.5" customHeight="1">
      <c r="B176" s="1142"/>
      <c r="C176" s="1146"/>
      <c r="D176" s="1146"/>
      <c r="E176" s="1188" t="s">
        <v>1686</v>
      </c>
      <c r="F176" s="1597" t="s">
        <v>1698</v>
      </c>
      <c r="G176" s="1289"/>
      <c r="H176" s="1289"/>
      <c r="I176" s="1289"/>
      <c r="J176" s="1289"/>
      <c r="K176" s="1289"/>
      <c r="L176" s="1289"/>
      <c r="M176" s="1289"/>
      <c r="N176" s="1289"/>
      <c r="O176" s="1289"/>
      <c r="P176" s="1289"/>
      <c r="Q176" s="1289"/>
      <c r="R176" s="1169"/>
    </row>
    <row r="177" spans="2:18" ht="15.75" customHeight="1">
      <c r="B177" s="1142"/>
      <c r="C177" s="1174"/>
      <c r="D177" s="1174"/>
      <c r="E177" s="1171"/>
      <c r="F177" s="1192"/>
      <c r="G177" s="1192"/>
      <c r="H177" s="1192"/>
      <c r="I177" s="1192"/>
      <c r="J177" s="1192"/>
      <c r="K177" s="1192"/>
      <c r="L177" s="1192"/>
      <c r="M177" s="1192"/>
      <c r="N177" s="1192"/>
      <c r="O177" s="1192"/>
      <c r="P177" s="1192"/>
      <c r="Q177" s="1192"/>
      <c r="R177" s="1169"/>
    </row>
    <row r="178" spans="2:18" ht="15.75" customHeight="1">
      <c r="B178" s="1142"/>
      <c r="C178" s="1174"/>
      <c r="D178" s="1174"/>
      <c r="E178" s="1171"/>
      <c r="F178" s="1173"/>
      <c r="G178" s="1173"/>
      <c r="H178" s="1173"/>
      <c r="I178" s="1173"/>
      <c r="J178" s="1173"/>
      <c r="K178" s="1173"/>
      <c r="L178" s="1173"/>
      <c r="M178" s="1173"/>
      <c r="N178" s="1173"/>
      <c r="O178" s="1173"/>
      <c r="P178" s="1173"/>
      <c r="Q178" s="1161" t="s">
        <v>1584</v>
      </c>
      <c r="R178" s="1169"/>
    </row>
    <row r="179" spans="2:18" ht="15.75" customHeight="1">
      <c r="B179" s="1162"/>
      <c r="C179" s="1175"/>
      <c r="D179" s="1175"/>
      <c r="E179" s="1175"/>
      <c r="F179" s="1175"/>
      <c r="G179" s="1175"/>
      <c r="H179" s="1175"/>
      <c r="I179" s="1175"/>
      <c r="J179" s="1175"/>
      <c r="K179" s="1175"/>
      <c r="L179" s="1175"/>
      <c r="M179" s="1175"/>
      <c r="N179" s="1175"/>
      <c r="O179" s="1175"/>
      <c r="P179" s="1175"/>
      <c r="Q179" s="1175"/>
      <c r="R179" s="1176"/>
    </row>
    <row r="180" spans="2:18" ht="15.75" customHeight="1"/>
    <row r="181" spans="2:18" ht="15.75" customHeight="1">
      <c r="B181" s="1593" t="s">
        <v>1699</v>
      </c>
      <c r="C181" s="1594"/>
      <c r="D181" s="1594"/>
      <c r="E181" s="1594"/>
      <c r="F181" s="1594"/>
      <c r="G181" s="1594"/>
      <c r="H181" s="1594"/>
      <c r="I181" s="1594"/>
      <c r="J181" s="1594"/>
      <c r="K181" s="1594"/>
      <c r="L181" s="1594"/>
      <c r="M181" s="1594"/>
      <c r="N181" s="1594"/>
      <c r="O181" s="1594"/>
      <c r="P181" s="1594"/>
      <c r="Q181" s="1594"/>
      <c r="R181" s="1595"/>
    </row>
    <row r="182" spans="2:18" ht="15.75" customHeight="1">
      <c r="B182" s="1139"/>
      <c r="C182" s="1165"/>
      <c r="D182" s="1165"/>
      <c r="E182" s="1165"/>
      <c r="F182" s="1140"/>
      <c r="G182" s="1140"/>
      <c r="H182" s="1140"/>
      <c r="I182" s="1140"/>
      <c r="J182" s="1140"/>
      <c r="K182" s="1140"/>
      <c r="L182" s="1140"/>
      <c r="M182" s="1140"/>
      <c r="N182" s="1140"/>
      <c r="O182" s="1140"/>
      <c r="P182" s="1140"/>
      <c r="Q182" s="1140"/>
      <c r="R182" s="1141"/>
    </row>
    <row r="183" spans="2:18" ht="18.75" customHeight="1">
      <c r="B183" s="1142"/>
      <c r="C183" s="1194" t="s">
        <v>1700</v>
      </c>
      <c r="D183" s="1195" t="s">
        <v>252</v>
      </c>
      <c r="E183" s="1196" t="s">
        <v>1172</v>
      </c>
      <c r="F183" s="1197"/>
      <c r="G183" s="1197"/>
      <c r="H183" s="1197"/>
      <c r="I183" s="1197"/>
      <c r="J183" s="1197"/>
      <c r="K183" s="1197"/>
      <c r="L183" s="1197"/>
      <c r="M183" s="1197"/>
      <c r="N183" s="1197"/>
      <c r="O183" s="1197"/>
      <c r="P183" s="1197"/>
      <c r="Q183" s="1197"/>
      <c r="R183" s="1167"/>
    </row>
    <row r="184" spans="2:18" ht="15.75" customHeight="1">
      <c r="B184" s="1142"/>
      <c r="C184" s="1170" t="s">
        <v>1254</v>
      </c>
      <c r="D184" s="1149" t="s">
        <v>252</v>
      </c>
      <c r="E184" s="1188" t="s">
        <v>1570</v>
      </c>
      <c r="F184" s="1592" t="s">
        <v>1701</v>
      </c>
      <c r="G184" s="1289"/>
      <c r="H184" s="1289"/>
      <c r="I184" s="1289"/>
      <c r="J184" s="1289"/>
      <c r="K184" s="1289"/>
      <c r="L184" s="1289"/>
      <c r="M184" s="1289"/>
      <c r="N184" s="1289"/>
      <c r="O184" s="1289"/>
      <c r="P184" s="1289"/>
      <c r="Q184" s="1289"/>
      <c r="R184" s="1169"/>
    </row>
    <row r="185" spans="2:18" ht="15.75" customHeight="1">
      <c r="B185" s="1142"/>
      <c r="C185" s="1170"/>
      <c r="D185" s="1153"/>
      <c r="E185" s="1188" t="s">
        <v>1572</v>
      </c>
      <c r="F185" s="1592" t="s">
        <v>1702</v>
      </c>
      <c r="G185" s="1289"/>
      <c r="H185" s="1289"/>
      <c r="I185" s="1289"/>
      <c r="J185" s="1289"/>
      <c r="K185" s="1289"/>
      <c r="L185" s="1289"/>
      <c r="M185" s="1289"/>
      <c r="N185" s="1289"/>
      <c r="O185" s="1289"/>
      <c r="P185" s="1289"/>
      <c r="Q185" s="1289"/>
      <c r="R185" s="1169"/>
    </row>
    <row r="186" spans="2:18" ht="15.75" customHeight="1">
      <c r="B186" s="1142"/>
      <c r="C186" s="1170"/>
      <c r="D186" s="1153"/>
      <c r="E186" s="1188" t="s">
        <v>1574</v>
      </c>
      <c r="F186" s="1592" t="s">
        <v>1703</v>
      </c>
      <c r="G186" s="1289"/>
      <c r="H186" s="1289"/>
      <c r="I186" s="1289"/>
      <c r="J186" s="1289"/>
      <c r="K186" s="1289"/>
      <c r="L186" s="1289"/>
      <c r="M186" s="1289"/>
      <c r="N186" s="1289"/>
      <c r="O186" s="1289"/>
      <c r="P186" s="1289"/>
      <c r="Q186" s="1289"/>
      <c r="R186" s="1169"/>
    </row>
    <row r="187" spans="2:18" ht="15.75" customHeight="1">
      <c r="B187" s="1142"/>
      <c r="C187" s="1170"/>
      <c r="D187" s="1153"/>
      <c r="E187" s="1188" t="s">
        <v>1591</v>
      </c>
      <c r="F187" s="1592" t="s">
        <v>1704</v>
      </c>
      <c r="G187" s="1289"/>
      <c r="H187" s="1289"/>
      <c r="I187" s="1289"/>
      <c r="J187" s="1289"/>
      <c r="K187" s="1289"/>
      <c r="L187" s="1289"/>
      <c r="M187" s="1289"/>
      <c r="N187" s="1289"/>
      <c r="O187" s="1289"/>
      <c r="P187" s="1289"/>
      <c r="Q187" s="1289"/>
      <c r="R187" s="1169"/>
    </row>
    <row r="188" spans="2:18" ht="15.75" customHeight="1">
      <c r="B188" s="1142"/>
      <c r="C188" s="1170"/>
      <c r="D188" s="1153"/>
      <c r="E188" s="1188" t="s">
        <v>1593</v>
      </c>
      <c r="F188" s="1592" t="s">
        <v>1705</v>
      </c>
      <c r="G188" s="1289"/>
      <c r="H188" s="1289"/>
      <c r="I188" s="1289"/>
      <c r="J188" s="1289"/>
      <c r="K188" s="1289"/>
      <c r="L188" s="1289"/>
      <c r="M188" s="1289"/>
      <c r="N188" s="1289"/>
      <c r="O188" s="1289"/>
      <c r="P188" s="1289"/>
      <c r="Q188" s="1289"/>
      <c r="R188" s="1169"/>
    </row>
    <row r="189" spans="2:18" ht="15.75" customHeight="1">
      <c r="B189" s="1142"/>
      <c r="C189" s="1170"/>
      <c r="D189" s="1153"/>
      <c r="E189" s="1188" t="s">
        <v>1684</v>
      </c>
      <c r="F189" s="1592" t="s">
        <v>1706</v>
      </c>
      <c r="G189" s="1289"/>
      <c r="H189" s="1289"/>
      <c r="I189" s="1289"/>
      <c r="J189" s="1289"/>
      <c r="K189" s="1289"/>
      <c r="L189" s="1289"/>
      <c r="M189" s="1289"/>
      <c r="N189" s="1289"/>
      <c r="O189" s="1289"/>
      <c r="P189" s="1289"/>
      <c r="Q189" s="1289"/>
      <c r="R189" s="1169"/>
    </row>
    <row r="190" spans="2:18" ht="15.75" customHeight="1">
      <c r="B190" s="1142"/>
      <c r="C190" s="1151" t="s">
        <v>1576</v>
      </c>
      <c r="D190" s="1154" t="s">
        <v>252</v>
      </c>
      <c r="E190" s="1143" t="s">
        <v>1646</v>
      </c>
      <c r="F190" s="1156"/>
      <c r="G190" s="1151"/>
      <c r="H190" s="1151"/>
      <c r="I190" s="1151"/>
      <c r="J190" s="1151"/>
      <c r="K190" s="1151"/>
      <c r="L190" s="1151"/>
      <c r="M190" s="1151"/>
      <c r="N190" s="1151"/>
      <c r="O190" s="1151"/>
      <c r="P190" s="1151"/>
      <c r="Q190" s="1151"/>
      <c r="R190" s="1169"/>
    </row>
    <row r="191" spans="2:18" ht="15.75" customHeight="1">
      <c r="B191" s="1142"/>
      <c r="C191" s="1151"/>
      <c r="D191" s="1146"/>
      <c r="E191" s="1155" t="s">
        <v>532</v>
      </c>
      <c r="F191" s="1156"/>
      <c r="G191" s="1151"/>
      <c r="H191" s="1151"/>
      <c r="I191" s="1151"/>
      <c r="J191" s="1151"/>
      <c r="K191" s="1151"/>
      <c r="L191" s="1151"/>
      <c r="M191" s="1151"/>
      <c r="N191" s="1151"/>
      <c r="O191" s="1151"/>
      <c r="P191" s="1151"/>
      <c r="Q191" s="1151"/>
      <c r="R191" s="1169"/>
    </row>
    <row r="192" spans="2:18" ht="33.75" customHeight="1">
      <c r="B192" s="1142"/>
      <c r="C192" s="1151"/>
      <c r="D192" s="1146"/>
      <c r="E192" s="1170" t="s">
        <v>1570</v>
      </c>
      <c r="F192" s="1592" t="s">
        <v>1707</v>
      </c>
      <c r="G192" s="1289"/>
      <c r="H192" s="1289"/>
      <c r="I192" s="1289"/>
      <c r="J192" s="1289"/>
      <c r="K192" s="1289"/>
      <c r="L192" s="1289"/>
      <c r="M192" s="1289"/>
      <c r="N192" s="1289"/>
      <c r="O192" s="1289"/>
      <c r="P192" s="1289"/>
      <c r="Q192" s="1289"/>
      <c r="R192" s="1169"/>
    </row>
    <row r="193" spans="2:18" ht="33.75" customHeight="1">
      <c r="B193" s="1142"/>
      <c r="C193" s="1151"/>
      <c r="D193" s="1146"/>
      <c r="E193" s="1170" t="s">
        <v>1572</v>
      </c>
      <c r="F193" s="1592" t="s">
        <v>1708</v>
      </c>
      <c r="G193" s="1289"/>
      <c r="H193" s="1289"/>
      <c r="I193" s="1289"/>
      <c r="J193" s="1289"/>
      <c r="K193" s="1289"/>
      <c r="L193" s="1289"/>
      <c r="M193" s="1289"/>
      <c r="N193" s="1289"/>
      <c r="O193" s="1289"/>
      <c r="P193" s="1289"/>
      <c r="Q193" s="1289"/>
      <c r="R193" s="1169"/>
    </row>
    <row r="194" spans="2:18" ht="33.75" customHeight="1">
      <c r="B194" s="1142"/>
      <c r="C194" s="1151"/>
      <c r="D194" s="1146"/>
      <c r="E194" s="1170" t="s">
        <v>1574</v>
      </c>
      <c r="F194" s="1592" t="s">
        <v>1709</v>
      </c>
      <c r="G194" s="1289"/>
      <c r="H194" s="1289"/>
      <c r="I194" s="1289"/>
      <c r="J194" s="1289"/>
      <c r="K194" s="1289"/>
      <c r="L194" s="1289"/>
      <c r="M194" s="1289"/>
      <c r="N194" s="1289"/>
      <c r="O194" s="1289"/>
      <c r="P194" s="1289"/>
      <c r="Q194" s="1289"/>
      <c r="R194" s="1169"/>
    </row>
    <row r="195" spans="2:18" ht="77.25" customHeight="1">
      <c r="B195" s="1142"/>
      <c r="C195" s="1151"/>
      <c r="D195" s="1146"/>
      <c r="E195" s="1170" t="s">
        <v>1591</v>
      </c>
      <c r="F195" s="1592" t="s">
        <v>1710</v>
      </c>
      <c r="G195" s="1289"/>
      <c r="H195" s="1289"/>
      <c r="I195" s="1289"/>
      <c r="J195" s="1289"/>
      <c r="K195" s="1289"/>
      <c r="L195" s="1289"/>
      <c r="M195" s="1289"/>
      <c r="N195" s="1289"/>
      <c r="O195" s="1289"/>
      <c r="P195" s="1289"/>
      <c r="Q195" s="1289"/>
      <c r="R195" s="1169"/>
    </row>
    <row r="196" spans="2:18" ht="49.5" customHeight="1">
      <c r="B196" s="1142"/>
      <c r="C196" s="1151"/>
      <c r="D196" s="1146"/>
      <c r="E196" s="1170" t="s">
        <v>1593</v>
      </c>
      <c r="F196" s="1592" t="s">
        <v>1711</v>
      </c>
      <c r="G196" s="1289"/>
      <c r="H196" s="1289"/>
      <c r="I196" s="1289"/>
      <c r="J196" s="1289"/>
      <c r="K196" s="1289"/>
      <c r="L196" s="1289"/>
      <c r="M196" s="1289"/>
      <c r="N196" s="1289"/>
      <c r="O196" s="1289"/>
      <c r="P196" s="1289"/>
      <c r="Q196" s="1289"/>
      <c r="R196" s="1169"/>
    </row>
    <row r="197" spans="2:18" ht="15.75" customHeight="1">
      <c r="B197" s="1142"/>
      <c r="C197" s="1151"/>
      <c r="D197" s="1146"/>
      <c r="E197" s="1155" t="s">
        <v>538</v>
      </c>
      <c r="F197" s="1156"/>
      <c r="G197" s="1151"/>
      <c r="H197" s="1151"/>
      <c r="I197" s="1151"/>
      <c r="J197" s="1151"/>
      <c r="K197" s="1151"/>
      <c r="L197" s="1151"/>
      <c r="M197" s="1151"/>
      <c r="N197" s="1151"/>
      <c r="O197" s="1151"/>
      <c r="P197" s="1151"/>
      <c r="Q197" s="1151"/>
      <c r="R197" s="1169"/>
    </row>
    <row r="198" spans="2:18" ht="54.75" customHeight="1">
      <c r="B198" s="1142"/>
      <c r="C198" s="1151"/>
      <c r="D198" s="1146"/>
      <c r="E198" s="1170" t="s">
        <v>1570</v>
      </c>
      <c r="F198" s="1597" t="s">
        <v>1712</v>
      </c>
      <c r="G198" s="1289"/>
      <c r="H198" s="1289"/>
      <c r="I198" s="1289"/>
      <c r="J198" s="1289"/>
      <c r="K198" s="1289"/>
      <c r="L198" s="1289"/>
      <c r="M198" s="1289"/>
      <c r="N198" s="1289"/>
      <c r="O198" s="1289"/>
      <c r="P198" s="1289"/>
      <c r="Q198" s="1289"/>
      <c r="R198" s="1169"/>
    </row>
    <row r="199" spans="2:18" ht="69" customHeight="1">
      <c r="B199" s="1142"/>
      <c r="C199" s="1151"/>
      <c r="D199" s="1146"/>
      <c r="E199" s="1170" t="s">
        <v>1572</v>
      </c>
      <c r="F199" s="1597" t="s">
        <v>1713</v>
      </c>
      <c r="G199" s="1289"/>
      <c r="H199" s="1289"/>
      <c r="I199" s="1289"/>
      <c r="J199" s="1289"/>
      <c r="K199" s="1289"/>
      <c r="L199" s="1289"/>
      <c r="M199" s="1289"/>
      <c r="N199" s="1289"/>
      <c r="O199" s="1289"/>
      <c r="P199" s="1289"/>
      <c r="Q199" s="1289"/>
      <c r="R199" s="1169"/>
    </row>
    <row r="200" spans="2:18" ht="15.75" customHeight="1">
      <c r="B200" s="1142"/>
      <c r="C200" s="1151"/>
      <c r="D200" s="1146"/>
      <c r="E200" s="1143" t="s">
        <v>1459</v>
      </c>
      <c r="F200" s="1156"/>
      <c r="G200" s="1151"/>
      <c r="H200" s="1151"/>
      <c r="I200" s="1151"/>
      <c r="J200" s="1151"/>
      <c r="K200" s="1151"/>
      <c r="L200" s="1151"/>
      <c r="M200" s="1151"/>
      <c r="N200" s="1151"/>
      <c r="O200" s="1151"/>
      <c r="P200" s="1151"/>
      <c r="Q200" s="1151"/>
      <c r="R200" s="1169"/>
    </row>
    <row r="201" spans="2:18" ht="15.75" customHeight="1">
      <c r="B201" s="1142"/>
      <c r="C201" s="1151"/>
      <c r="D201" s="1146"/>
      <c r="E201" s="1198" t="s">
        <v>1714</v>
      </c>
      <c r="F201" s="1156"/>
      <c r="G201" s="1151"/>
      <c r="H201" s="1151"/>
      <c r="I201" s="1151"/>
      <c r="J201" s="1151"/>
      <c r="K201" s="1151"/>
      <c r="L201" s="1151"/>
      <c r="M201" s="1151"/>
      <c r="N201" s="1151"/>
      <c r="O201" s="1151"/>
      <c r="P201" s="1151"/>
      <c r="Q201" s="1151"/>
      <c r="R201" s="1169"/>
    </row>
    <row r="202" spans="2:18" ht="15.75" customHeight="1">
      <c r="B202" s="1142"/>
      <c r="C202" s="1174"/>
      <c r="D202" s="1174"/>
      <c r="E202" s="1171"/>
      <c r="F202" s="1192"/>
      <c r="G202" s="1192"/>
      <c r="H202" s="1192"/>
      <c r="I202" s="1192"/>
      <c r="J202" s="1192"/>
      <c r="K202" s="1192"/>
      <c r="L202" s="1192"/>
      <c r="M202" s="1192"/>
      <c r="N202" s="1192"/>
      <c r="O202" s="1192"/>
      <c r="P202" s="1192"/>
      <c r="Q202" s="1192"/>
      <c r="R202" s="1169"/>
    </row>
    <row r="203" spans="2:18" ht="15.75" customHeight="1">
      <c r="B203" s="1142"/>
      <c r="C203" s="1174"/>
      <c r="D203" s="1174"/>
      <c r="E203" s="1171"/>
      <c r="F203" s="1173"/>
      <c r="G203" s="1173"/>
      <c r="H203" s="1173"/>
      <c r="I203" s="1173"/>
      <c r="J203" s="1173"/>
      <c r="K203" s="1173"/>
      <c r="L203" s="1173"/>
      <c r="M203" s="1173"/>
      <c r="N203" s="1173"/>
      <c r="O203" s="1173"/>
      <c r="P203" s="1173"/>
      <c r="Q203" s="1161" t="s">
        <v>1584</v>
      </c>
      <c r="R203" s="1169"/>
    </row>
    <row r="204" spans="2:18" ht="15.75" customHeight="1">
      <c r="B204" s="1162"/>
      <c r="C204" s="1175"/>
      <c r="D204" s="1175"/>
      <c r="E204" s="1175"/>
      <c r="F204" s="1175"/>
      <c r="G204" s="1175"/>
      <c r="H204" s="1175"/>
      <c r="I204" s="1175"/>
      <c r="J204" s="1175"/>
      <c r="K204" s="1175"/>
      <c r="L204" s="1175"/>
      <c r="M204" s="1175"/>
      <c r="N204" s="1175"/>
      <c r="O204" s="1175"/>
      <c r="P204" s="1175"/>
      <c r="Q204" s="1175"/>
      <c r="R204" s="1176"/>
    </row>
    <row r="205" spans="2:18" ht="15.75" customHeight="1"/>
    <row r="206" spans="2:18" ht="15.75" customHeight="1">
      <c r="B206" s="1593" t="s">
        <v>1715</v>
      </c>
      <c r="C206" s="1594"/>
      <c r="D206" s="1594"/>
      <c r="E206" s="1594"/>
      <c r="F206" s="1594"/>
      <c r="G206" s="1594"/>
      <c r="H206" s="1594"/>
      <c r="I206" s="1594"/>
      <c r="J206" s="1594"/>
      <c r="K206" s="1594"/>
      <c r="L206" s="1594"/>
      <c r="M206" s="1594"/>
      <c r="N206" s="1594"/>
      <c r="O206" s="1594"/>
      <c r="P206" s="1594"/>
      <c r="Q206" s="1594"/>
      <c r="R206" s="1595"/>
    </row>
    <row r="207" spans="2:18" ht="15.75" customHeight="1">
      <c r="B207" s="1139"/>
      <c r="C207" s="1165"/>
      <c r="D207" s="1165"/>
      <c r="E207" s="1165"/>
      <c r="F207" s="1140"/>
      <c r="G207" s="1140"/>
      <c r="H207" s="1140"/>
      <c r="I207" s="1140"/>
      <c r="J207" s="1140"/>
      <c r="K207" s="1140"/>
      <c r="L207" s="1140"/>
      <c r="M207" s="1140"/>
      <c r="N207" s="1140"/>
      <c r="O207" s="1140"/>
      <c r="P207" s="1140"/>
      <c r="Q207" s="1140"/>
      <c r="R207" s="1141"/>
    </row>
    <row r="208" spans="2:18" ht="19.5" customHeight="1">
      <c r="B208" s="1142"/>
      <c r="C208" s="1194" t="s">
        <v>1716</v>
      </c>
      <c r="D208" s="1195" t="s">
        <v>252</v>
      </c>
      <c r="E208" s="1196" t="s">
        <v>1182</v>
      </c>
      <c r="F208" s="30"/>
      <c r="G208" s="1197"/>
      <c r="H208" s="1197"/>
      <c r="I208" s="1197"/>
      <c r="J208" s="1197"/>
      <c r="K208" s="1197"/>
      <c r="L208" s="1197"/>
      <c r="M208" s="1197"/>
      <c r="N208" s="1197"/>
      <c r="O208" s="1197"/>
      <c r="P208" s="1197"/>
      <c r="Q208" s="1197"/>
      <c r="R208" s="1167"/>
    </row>
    <row r="209" spans="2:18" ht="15.75" customHeight="1">
      <c r="B209" s="1142"/>
      <c r="C209" s="1170" t="s">
        <v>1254</v>
      </c>
      <c r="D209" s="1149" t="s">
        <v>252</v>
      </c>
      <c r="E209" s="1188" t="s">
        <v>1570</v>
      </c>
      <c r="F209" s="1596" t="s">
        <v>1717</v>
      </c>
      <c r="G209" s="1289"/>
      <c r="H209" s="1289"/>
      <c r="I209" s="1289"/>
      <c r="J209" s="1289"/>
      <c r="K209" s="1289"/>
      <c r="L209" s="1289"/>
      <c r="M209" s="1289"/>
      <c r="N209" s="1289"/>
      <c r="O209" s="1289"/>
      <c r="P209" s="1289"/>
      <c r="Q209" s="1289"/>
      <c r="R209" s="1169"/>
    </row>
    <row r="210" spans="2:18" ht="15.75" customHeight="1">
      <c r="B210" s="1142"/>
      <c r="C210" s="1170"/>
      <c r="D210" s="1153"/>
      <c r="E210" s="1188" t="s">
        <v>1572</v>
      </c>
      <c r="F210" s="1596" t="s">
        <v>1718</v>
      </c>
      <c r="G210" s="1289"/>
      <c r="H210" s="1289"/>
      <c r="I210" s="1289"/>
      <c r="J210" s="1289"/>
      <c r="K210" s="1289"/>
      <c r="L210" s="1289"/>
      <c r="M210" s="1289"/>
      <c r="N210" s="1289"/>
      <c r="O210" s="1289"/>
      <c r="P210" s="1289"/>
      <c r="Q210" s="1289"/>
      <c r="R210" s="1169"/>
    </row>
    <row r="211" spans="2:18" ht="15.75" customHeight="1">
      <c r="B211" s="1142"/>
      <c r="C211" s="1170"/>
      <c r="D211" s="1153"/>
      <c r="E211" s="1188" t="s">
        <v>1574</v>
      </c>
      <c r="F211" s="1596" t="s">
        <v>1719</v>
      </c>
      <c r="G211" s="1289"/>
      <c r="H211" s="1289"/>
      <c r="I211" s="1289"/>
      <c r="J211" s="1289"/>
      <c r="K211" s="1289"/>
      <c r="L211" s="1289"/>
      <c r="M211" s="1289"/>
      <c r="N211" s="1289"/>
      <c r="O211" s="1289"/>
      <c r="P211" s="1289"/>
      <c r="Q211" s="1289"/>
      <c r="R211" s="1169"/>
    </row>
    <row r="212" spans="2:18" ht="15.75" customHeight="1">
      <c r="B212" s="1142"/>
      <c r="C212" s="1170"/>
      <c r="D212" s="1153"/>
      <c r="E212" s="1188" t="s">
        <v>1591</v>
      </c>
      <c r="F212" s="1596" t="s">
        <v>1720</v>
      </c>
      <c r="G212" s="1289"/>
      <c r="H212" s="1289"/>
      <c r="I212" s="1289"/>
      <c r="J212" s="1289"/>
      <c r="K212" s="1289"/>
      <c r="L212" s="1289"/>
      <c r="M212" s="1289"/>
      <c r="N212" s="1289"/>
      <c r="O212" s="1289"/>
      <c r="P212" s="1289"/>
      <c r="Q212" s="1289"/>
      <c r="R212" s="1169"/>
    </row>
    <row r="213" spans="2:18" ht="15.75" customHeight="1">
      <c r="B213" s="1142"/>
      <c r="C213" s="1151" t="s">
        <v>1576</v>
      </c>
      <c r="D213" s="1154" t="s">
        <v>252</v>
      </c>
      <c r="E213" s="1143" t="s">
        <v>1646</v>
      </c>
      <c r="F213" s="1156"/>
      <c r="G213" s="1151"/>
      <c r="H213" s="1151"/>
      <c r="I213" s="1151"/>
      <c r="J213" s="1151"/>
      <c r="K213" s="1151"/>
      <c r="L213" s="1151"/>
      <c r="M213" s="1151"/>
      <c r="N213" s="1151"/>
      <c r="O213" s="1151"/>
      <c r="P213" s="1151"/>
      <c r="Q213" s="1151"/>
      <c r="R213" s="1169"/>
    </row>
    <row r="214" spans="2:18" ht="15.75" customHeight="1">
      <c r="B214" s="1142"/>
      <c r="C214" s="1151"/>
      <c r="D214" s="1146"/>
      <c r="E214" s="1155" t="s">
        <v>532</v>
      </c>
      <c r="F214" s="1156"/>
      <c r="G214" s="1151"/>
      <c r="H214" s="1151"/>
      <c r="I214" s="1151"/>
      <c r="J214" s="1151"/>
      <c r="K214" s="1151"/>
      <c r="L214" s="1151"/>
      <c r="M214" s="1151"/>
      <c r="N214" s="1151"/>
      <c r="O214" s="1151"/>
      <c r="P214" s="1151"/>
      <c r="Q214" s="1151"/>
      <c r="R214" s="1169"/>
    </row>
    <row r="215" spans="2:18" ht="48" customHeight="1">
      <c r="B215" s="1142"/>
      <c r="C215" s="1151"/>
      <c r="D215" s="1146"/>
      <c r="E215" s="1170" t="s">
        <v>1570</v>
      </c>
      <c r="F215" s="1592" t="s">
        <v>1721</v>
      </c>
      <c r="G215" s="1289"/>
      <c r="H215" s="1289"/>
      <c r="I215" s="1289"/>
      <c r="J215" s="1289"/>
      <c r="K215" s="1289"/>
      <c r="L215" s="1289"/>
      <c r="M215" s="1289"/>
      <c r="N215" s="1289"/>
      <c r="O215" s="1289"/>
      <c r="P215" s="1289"/>
      <c r="Q215" s="1289"/>
      <c r="R215" s="1169"/>
    </row>
    <row r="216" spans="2:18" ht="48" customHeight="1">
      <c r="B216" s="1142"/>
      <c r="C216" s="1151"/>
      <c r="D216" s="1146"/>
      <c r="E216" s="1170" t="s">
        <v>1572</v>
      </c>
      <c r="F216" s="1592" t="s">
        <v>1722</v>
      </c>
      <c r="G216" s="1289"/>
      <c r="H216" s="1289"/>
      <c r="I216" s="1289"/>
      <c r="J216" s="1289"/>
      <c r="K216" s="1289"/>
      <c r="L216" s="1289"/>
      <c r="M216" s="1289"/>
      <c r="N216" s="1289"/>
      <c r="O216" s="1289"/>
      <c r="P216" s="1289"/>
      <c r="Q216" s="1289"/>
      <c r="R216" s="1169"/>
    </row>
    <row r="217" spans="2:18" ht="48" customHeight="1">
      <c r="B217" s="1142"/>
      <c r="C217" s="1151"/>
      <c r="D217" s="1146"/>
      <c r="E217" s="1170" t="s">
        <v>1574</v>
      </c>
      <c r="F217" s="1592" t="s">
        <v>1723</v>
      </c>
      <c r="G217" s="1289"/>
      <c r="H217" s="1289"/>
      <c r="I217" s="1289"/>
      <c r="J217" s="1289"/>
      <c r="K217" s="1289"/>
      <c r="L217" s="1289"/>
      <c r="M217" s="1289"/>
      <c r="N217" s="1289"/>
      <c r="O217" s="1289"/>
      <c r="P217" s="1289"/>
      <c r="Q217" s="1289"/>
      <c r="R217" s="1169"/>
    </row>
    <row r="218" spans="2:18" ht="15.75" customHeight="1">
      <c r="B218" s="1142"/>
      <c r="C218" s="1151"/>
      <c r="D218" s="1146"/>
      <c r="E218" s="1155" t="s">
        <v>538</v>
      </c>
      <c r="F218" s="1156"/>
      <c r="G218" s="1151"/>
      <c r="H218" s="1151"/>
      <c r="I218" s="1151"/>
      <c r="J218" s="1151"/>
      <c r="K218" s="1151"/>
      <c r="L218" s="1151"/>
      <c r="M218" s="1151"/>
      <c r="N218" s="1151"/>
      <c r="O218" s="1151"/>
      <c r="P218" s="1151"/>
      <c r="Q218" s="1151"/>
      <c r="R218" s="1169"/>
    </row>
    <row r="219" spans="2:18" ht="33.75" customHeight="1">
      <c r="B219" s="1142"/>
      <c r="C219" s="1151"/>
      <c r="D219" s="1146"/>
      <c r="E219" s="1170" t="s">
        <v>1570</v>
      </c>
      <c r="F219" s="1592" t="s">
        <v>1724</v>
      </c>
      <c r="G219" s="1289"/>
      <c r="H219" s="1289"/>
      <c r="I219" s="1289"/>
      <c r="J219" s="1289"/>
      <c r="K219" s="1289"/>
      <c r="L219" s="1289"/>
      <c r="M219" s="1289"/>
      <c r="N219" s="1289"/>
      <c r="O219" s="1289"/>
      <c r="P219" s="1289"/>
      <c r="Q219" s="1289"/>
      <c r="R219" s="1169"/>
    </row>
    <row r="220" spans="2:18" ht="48" customHeight="1">
      <c r="B220" s="1142"/>
      <c r="C220" s="1151"/>
      <c r="D220" s="1146"/>
      <c r="E220" s="1170" t="s">
        <v>1572</v>
      </c>
      <c r="F220" s="1592" t="s">
        <v>1725</v>
      </c>
      <c r="G220" s="1289"/>
      <c r="H220" s="1289"/>
      <c r="I220" s="1289"/>
      <c r="J220" s="1289"/>
      <c r="K220" s="1289"/>
      <c r="L220" s="1289"/>
      <c r="M220" s="1289"/>
      <c r="N220" s="1289"/>
      <c r="O220" s="1289"/>
      <c r="P220" s="1289"/>
      <c r="Q220" s="1289"/>
      <c r="R220" s="1169"/>
    </row>
    <row r="221" spans="2:18" ht="15.75" customHeight="1">
      <c r="B221" s="1142"/>
      <c r="C221" s="1151"/>
      <c r="D221" s="1146"/>
      <c r="E221" s="1155" t="s">
        <v>603</v>
      </c>
      <c r="F221" s="1156"/>
      <c r="G221" s="1151"/>
      <c r="H221" s="1151"/>
      <c r="I221" s="1151"/>
      <c r="J221" s="1151"/>
      <c r="K221" s="1151"/>
      <c r="L221" s="1151"/>
      <c r="M221" s="1151"/>
      <c r="N221" s="1151"/>
      <c r="O221" s="1151"/>
      <c r="P221" s="1151"/>
      <c r="Q221" s="1151"/>
      <c r="R221" s="1169"/>
    </row>
    <row r="222" spans="2:18" ht="33.75" customHeight="1">
      <c r="B222" s="1142"/>
      <c r="C222" s="1151"/>
      <c r="D222" s="1146"/>
      <c r="E222" s="1592" t="s">
        <v>1726</v>
      </c>
      <c r="F222" s="1289"/>
      <c r="G222" s="1289"/>
      <c r="H222" s="1289"/>
      <c r="I222" s="1289"/>
      <c r="J222" s="1289"/>
      <c r="K222" s="1289"/>
      <c r="L222" s="1289"/>
      <c r="M222" s="1289"/>
      <c r="N222" s="1289"/>
      <c r="O222" s="1289"/>
      <c r="P222" s="1289"/>
      <c r="Q222" s="1289"/>
      <c r="R222" s="1169"/>
    </row>
    <row r="223" spans="2:18" ht="15.75" customHeight="1">
      <c r="B223" s="1142"/>
      <c r="C223" s="1174"/>
      <c r="D223" s="1174"/>
      <c r="E223" s="1171"/>
      <c r="F223" s="1192"/>
      <c r="G223" s="1192"/>
      <c r="H223" s="1192"/>
      <c r="I223" s="1192"/>
      <c r="J223" s="1192"/>
      <c r="K223" s="1192"/>
      <c r="L223" s="1192"/>
      <c r="M223" s="1192"/>
      <c r="N223" s="1192"/>
      <c r="O223" s="1192"/>
      <c r="P223" s="1192"/>
      <c r="Q223" s="1192"/>
      <c r="R223" s="1169"/>
    </row>
    <row r="224" spans="2:18" ht="15.75" customHeight="1">
      <c r="B224" s="1142"/>
      <c r="C224" s="1174"/>
      <c r="D224" s="1174"/>
      <c r="E224" s="1171"/>
      <c r="F224" s="1173"/>
      <c r="G224" s="1173"/>
      <c r="H224" s="1173"/>
      <c r="I224" s="1173"/>
      <c r="J224" s="1173"/>
      <c r="K224" s="1173"/>
      <c r="L224" s="1173"/>
      <c r="M224" s="1173"/>
      <c r="N224" s="1173"/>
      <c r="O224" s="1173"/>
      <c r="P224" s="1173"/>
      <c r="Q224" s="1161" t="s">
        <v>1584</v>
      </c>
      <c r="R224" s="1169"/>
    </row>
    <row r="225" spans="2:18" ht="15.75" customHeight="1">
      <c r="B225" s="1162"/>
      <c r="C225" s="1175"/>
      <c r="D225" s="1175"/>
      <c r="E225" s="1175"/>
      <c r="F225" s="1175"/>
      <c r="G225" s="1175"/>
      <c r="H225" s="1175"/>
      <c r="I225" s="1175"/>
      <c r="J225" s="1175"/>
      <c r="K225" s="1175"/>
      <c r="L225" s="1175"/>
      <c r="M225" s="1175"/>
      <c r="N225" s="1175"/>
      <c r="O225" s="1175"/>
      <c r="P225" s="1175"/>
      <c r="Q225" s="1175"/>
      <c r="R225" s="1176"/>
    </row>
    <row r="226" spans="2:18" ht="15.75" customHeight="1"/>
    <row r="227" spans="2:18" ht="15.75" customHeight="1">
      <c r="B227" s="1593" t="s">
        <v>1727</v>
      </c>
      <c r="C227" s="1594"/>
      <c r="D227" s="1594"/>
      <c r="E227" s="1594"/>
      <c r="F227" s="1594"/>
      <c r="G227" s="1594"/>
      <c r="H227" s="1594"/>
      <c r="I227" s="1594"/>
      <c r="J227" s="1594"/>
      <c r="K227" s="1594"/>
      <c r="L227" s="1594"/>
      <c r="M227" s="1594"/>
      <c r="N227" s="1594"/>
      <c r="O227" s="1594"/>
      <c r="P227" s="1594"/>
      <c r="Q227" s="1594"/>
      <c r="R227" s="1595"/>
    </row>
    <row r="228" spans="2:18" ht="15.75" customHeight="1">
      <c r="B228" s="1139"/>
      <c r="C228" s="1165"/>
      <c r="D228" s="1165"/>
      <c r="E228" s="1165"/>
      <c r="F228" s="1140"/>
      <c r="G228" s="1140"/>
      <c r="H228" s="1140"/>
      <c r="I228" s="1140"/>
      <c r="J228" s="1140"/>
      <c r="K228" s="1140"/>
      <c r="L228" s="1140"/>
      <c r="M228" s="1140"/>
      <c r="N228" s="1140"/>
      <c r="O228" s="1140"/>
      <c r="P228" s="1140"/>
      <c r="Q228" s="1140"/>
      <c r="R228" s="1141"/>
    </row>
    <row r="229" spans="2:18" ht="21.75" customHeight="1">
      <c r="B229" s="1142"/>
      <c r="C229" s="1194" t="s">
        <v>1728</v>
      </c>
      <c r="D229" s="1195" t="s">
        <v>252</v>
      </c>
      <c r="E229" s="1199" t="s">
        <v>1729</v>
      </c>
      <c r="F229" s="30"/>
      <c r="G229" s="1197"/>
      <c r="H229" s="1197"/>
      <c r="I229" s="1197"/>
      <c r="J229" s="1197"/>
      <c r="K229" s="1197"/>
      <c r="L229" s="1197"/>
      <c r="M229" s="1197"/>
      <c r="N229" s="1197"/>
      <c r="O229" s="1197"/>
      <c r="P229" s="1197"/>
      <c r="Q229" s="1197"/>
      <c r="R229" s="1167"/>
    </row>
    <row r="230" spans="2:18" ht="15.75" customHeight="1">
      <c r="B230" s="1142"/>
      <c r="C230" s="1170" t="s">
        <v>1254</v>
      </c>
      <c r="D230" s="1149" t="s">
        <v>252</v>
      </c>
      <c r="E230" s="1188" t="s">
        <v>1570</v>
      </c>
      <c r="F230" s="1596" t="s">
        <v>1730</v>
      </c>
      <c r="G230" s="1289"/>
      <c r="H230" s="1289"/>
      <c r="I230" s="1289"/>
      <c r="J230" s="1289"/>
      <c r="K230" s="1289"/>
      <c r="L230" s="1289"/>
      <c r="M230" s="1289"/>
      <c r="N230" s="1289"/>
      <c r="O230" s="1289"/>
      <c r="P230" s="1289"/>
      <c r="Q230" s="1289"/>
      <c r="R230" s="1169"/>
    </row>
    <row r="231" spans="2:18" ht="15.75" customHeight="1">
      <c r="B231" s="1142"/>
      <c r="C231" s="1170"/>
      <c r="D231" s="1153"/>
      <c r="E231" s="1188" t="s">
        <v>1572</v>
      </c>
      <c r="F231" s="1596" t="s">
        <v>1731</v>
      </c>
      <c r="G231" s="1289"/>
      <c r="H231" s="1289"/>
      <c r="I231" s="1289"/>
      <c r="J231" s="1289"/>
      <c r="K231" s="1289"/>
      <c r="L231" s="1289"/>
      <c r="M231" s="1289"/>
      <c r="N231" s="1289"/>
      <c r="O231" s="1289"/>
      <c r="P231" s="1289"/>
      <c r="Q231" s="1289"/>
      <c r="R231" s="1169"/>
    </row>
    <row r="232" spans="2:18" ht="15.75" customHeight="1">
      <c r="B232" s="1142"/>
      <c r="C232" s="1170"/>
      <c r="D232" s="1153"/>
      <c r="E232" s="1188" t="s">
        <v>1574</v>
      </c>
      <c r="F232" s="1596" t="s">
        <v>1732</v>
      </c>
      <c r="G232" s="1289"/>
      <c r="H232" s="1289"/>
      <c r="I232" s="1289"/>
      <c r="J232" s="1289"/>
      <c r="K232" s="1289"/>
      <c r="L232" s="1289"/>
      <c r="M232" s="1289"/>
      <c r="N232" s="1289"/>
      <c r="O232" s="1289"/>
      <c r="P232" s="1289"/>
      <c r="Q232" s="1289"/>
      <c r="R232" s="1169"/>
    </row>
    <row r="233" spans="2:18" ht="15.75" customHeight="1">
      <c r="B233" s="1142"/>
      <c r="C233" s="1170"/>
      <c r="D233" s="1153"/>
      <c r="E233" s="1188" t="s">
        <v>1591</v>
      </c>
      <c r="F233" s="1596" t="s">
        <v>1733</v>
      </c>
      <c r="G233" s="1289"/>
      <c r="H233" s="1289"/>
      <c r="I233" s="1289"/>
      <c r="J233" s="1289"/>
      <c r="K233" s="1289"/>
      <c r="L233" s="1289"/>
      <c r="M233" s="1289"/>
      <c r="N233" s="1289"/>
      <c r="O233" s="1289"/>
      <c r="P233" s="1289"/>
      <c r="Q233" s="1289"/>
      <c r="R233" s="1169"/>
    </row>
    <row r="234" spans="2:18" ht="15.75" customHeight="1">
      <c r="B234" s="1142"/>
      <c r="C234" s="1151" t="s">
        <v>1576</v>
      </c>
      <c r="D234" s="1154" t="s">
        <v>252</v>
      </c>
      <c r="E234" s="1143" t="s">
        <v>1646</v>
      </c>
      <c r="F234" s="1156"/>
      <c r="G234" s="1151"/>
      <c r="H234" s="1151"/>
      <c r="I234" s="1151"/>
      <c r="J234" s="1151"/>
      <c r="K234" s="1151"/>
      <c r="L234" s="1151"/>
      <c r="M234" s="1151"/>
      <c r="N234" s="1151"/>
      <c r="O234" s="1151"/>
      <c r="P234" s="1151"/>
      <c r="Q234" s="1151"/>
      <c r="R234" s="1169"/>
    </row>
    <row r="235" spans="2:18" ht="15.75" customHeight="1">
      <c r="B235" s="1142"/>
      <c r="C235" s="1151"/>
      <c r="D235" s="1146"/>
      <c r="E235" s="1155" t="s">
        <v>532</v>
      </c>
      <c r="F235" s="1156"/>
      <c r="G235" s="1151"/>
      <c r="H235" s="1151"/>
      <c r="I235" s="1151"/>
      <c r="J235" s="1151"/>
      <c r="K235" s="1151"/>
      <c r="L235" s="1151"/>
      <c r="M235" s="1151"/>
      <c r="N235" s="1151"/>
      <c r="O235" s="1151"/>
      <c r="P235" s="1151"/>
      <c r="Q235" s="1151"/>
      <c r="R235" s="1169"/>
    </row>
    <row r="236" spans="2:18" ht="33.75" customHeight="1">
      <c r="B236" s="1142"/>
      <c r="C236" s="1151"/>
      <c r="D236" s="1146"/>
      <c r="E236" s="1170" t="s">
        <v>1570</v>
      </c>
      <c r="F236" s="1592" t="s">
        <v>1734</v>
      </c>
      <c r="G236" s="1289"/>
      <c r="H236" s="1289"/>
      <c r="I236" s="1289"/>
      <c r="J236" s="1289"/>
      <c r="K236" s="1289"/>
      <c r="L236" s="1289"/>
      <c r="M236" s="1289"/>
      <c r="N236" s="1289"/>
      <c r="O236" s="1289"/>
      <c r="P236" s="1289"/>
      <c r="Q236" s="1289"/>
      <c r="R236" s="1169"/>
    </row>
    <row r="237" spans="2:18" ht="33.75" customHeight="1">
      <c r="B237" s="1142"/>
      <c r="C237" s="1151"/>
      <c r="D237" s="1146"/>
      <c r="E237" s="1170" t="s">
        <v>1572</v>
      </c>
      <c r="F237" s="1592" t="s">
        <v>1735</v>
      </c>
      <c r="G237" s="1289"/>
      <c r="H237" s="1289"/>
      <c r="I237" s="1289"/>
      <c r="J237" s="1289"/>
      <c r="K237" s="1289"/>
      <c r="L237" s="1289"/>
      <c r="M237" s="1289"/>
      <c r="N237" s="1289"/>
      <c r="O237" s="1289"/>
      <c r="P237" s="1289"/>
      <c r="Q237" s="1289"/>
      <c r="R237" s="1169"/>
    </row>
    <row r="238" spans="2:18" ht="33.75" customHeight="1">
      <c r="B238" s="1142"/>
      <c r="C238" s="1151"/>
      <c r="D238" s="1146"/>
      <c r="E238" s="1170" t="s">
        <v>1574</v>
      </c>
      <c r="F238" s="1592" t="s">
        <v>1736</v>
      </c>
      <c r="G238" s="1289"/>
      <c r="H238" s="1289"/>
      <c r="I238" s="1289"/>
      <c r="J238" s="1289"/>
      <c r="K238" s="1289"/>
      <c r="L238" s="1289"/>
      <c r="M238" s="1289"/>
      <c r="N238" s="1289"/>
      <c r="O238" s="1289"/>
      <c r="P238" s="1289"/>
      <c r="Q238" s="1289"/>
      <c r="R238" s="1169"/>
    </row>
    <row r="239" spans="2:18" ht="33.75" customHeight="1">
      <c r="B239" s="1142"/>
      <c r="C239" s="1151"/>
      <c r="D239" s="1146"/>
      <c r="E239" s="1170" t="s">
        <v>1591</v>
      </c>
      <c r="F239" s="1592" t="s">
        <v>1737</v>
      </c>
      <c r="G239" s="1289"/>
      <c r="H239" s="1289"/>
      <c r="I239" s="1289"/>
      <c r="J239" s="1289"/>
      <c r="K239" s="1289"/>
      <c r="L239" s="1289"/>
      <c r="M239" s="1289"/>
      <c r="N239" s="1289"/>
      <c r="O239" s="1289"/>
      <c r="P239" s="1289"/>
      <c r="Q239" s="1289"/>
      <c r="R239" s="1169"/>
    </row>
    <row r="240" spans="2:18" ht="33.75" customHeight="1">
      <c r="B240" s="1142"/>
      <c r="C240" s="1151"/>
      <c r="D240" s="1146"/>
      <c r="E240" s="1170" t="s">
        <v>1593</v>
      </c>
      <c r="F240" s="1592" t="s">
        <v>1738</v>
      </c>
      <c r="G240" s="1289"/>
      <c r="H240" s="1289"/>
      <c r="I240" s="1289"/>
      <c r="J240" s="1289"/>
      <c r="K240" s="1289"/>
      <c r="L240" s="1289"/>
      <c r="M240" s="1289"/>
      <c r="N240" s="1289"/>
      <c r="O240" s="1289"/>
      <c r="P240" s="1289"/>
      <c r="Q240" s="1289"/>
      <c r="R240" s="1169"/>
    </row>
    <row r="241" spans="2:18" ht="15.75" customHeight="1">
      <c r="B241" s="1142"/>
      <c r="C241" s="1151"/>
      <c r="D241" s="1146"/>
      <c r="E241" s="1155" t="s">
        <v>538</v>
      </c>
      <c r="F241" s="1156"/>
      <c r="G241" s="1151"/>
      <c r="H241" s="1151"/>
      <c r="I241" s="1151"/>
      <c r="J241" s="1151"/>
      <c r="K241" s="1151"/>
      <c r="L241" s="1151"/>
      <c r="M241" s="1151"/>
      <c r="N241" s="1151"/>
      <c r="O241" s="1151"/>
      <c r="P241" s="1151"/>
      <c r="Q241" s="1151"/>
      <c r="R241" s="1169"/>
    </row>
    <row r="242" spans="2:18" ht="33.75" customHeight="1">
      <c r="B242" s="1142"/>
      <c r="C242" s="1151"/>
      <c r="D242" s="1146"/>
      <c r="E242" s="1592" t="s">
        <v>1739</v>
      </c>
      <c r="F242" s="1289"/>
      <c r="G242" s="1289"/>
      <c r="H242" s="1289"/>
      <c r="I242" s="1289"/>
      <c r="J242" s="1289"/>
      <c r="K242" s="1289"/>
      <c r="L242" s="1289"/>
      <c r="M242" s="1289"/>
      <c r="N242" s="1289"/>
      <c r="O242" s="1289"/>
      <c r="P242" s="1289"/>
      <c r="Q242" s="1289"/>
      <c r="R242" s="1169"/>
    </row>
    <row r="243" spans="2:18" ht="18" customHeight="1">
      <c r="B243" s="1142"/>
      <c r="C243" s="1151"/>
      <c r="D243" s="1146"/>
      <c r="E243" s="1170" t="s">
        <v>1570</v>
      </c>
      <c r="F243" s="1592" t="s">
        <v>1740</v>
      </c>
      <c r="G243" s="1289"/>
      <c r="H243" s="1289"/>
      <c r="I243" s="1289"/>
      <c r="J243" s="1289"/>
      <c r="K243" s="1289"/>
      <c r="L243" s="1289"/>
      <c r="M243" s="1289"/>
      <c r="N243" s="1289"/>
      <c r="O243" s="1289"/>
      <c r="P243" s="1289"/>
      <c r="Q243" s="1289"/>
      <c r="R243" s="1169"/>
    </row>
    <row r="244" spans="2:18" ht="18" customHeight="1">
      <c r="B244" s="1142"/>
      <c r="C244" s="1151"/>
      <c r="D244" s="1146"/>
      <c r="E244" s="1170" t="s">
        <v>1572</v>
      </c>
      <c r="F244" s="1592" t="s">
        <v>1741</v>
      </c>
      <c r="G244" s="1289"/>
      <c r="H244" s="1289"/>
      <c r="I244" s="1289"/>
      <c r="J244" s="1289"/>
      <c r="K244" s="1289"/>
      <c r="L244" s="1289"/>
      <c r="M244" s="1289"/>
      <c r="N244" s="1289"/>
      <c r="O244" s="1289"/>
      <c r="P244" s="1289"/>
      <c r="Q244" s="1289"/>
      <c r="R244" s="1169"/>
    </row>
    <row r="245" spans="2:18" ht="18" customHeight="1">
      <c r="B245" s="1142"/>
      <c r="C245" s="1151"/>
      <c r="D245" s="1146"/>
      <c r="E245" s="1170" t="s">
        <v>1574</v>
      </c>
      <c r="F245" s="1592" t="s">
        <v>1742</v>
      </c>
      <c r="G245" s="1289"/>
      <c r="H245" s="1289"/>
      <c r="I245" s="1289"/>
      <c r="J245" s="1289"/>
      <c r="K245" s="1289"/>
      <c r="L245" s="1289"/>
      <c r="M245" s="1289"/>
      <c r="N245" s="1289"/>
      <c r="O245" s="1289"/>
      <c r="P245" s="1289"/>
      <c r="Q245" s="1289"/>
      <c r="R245" s="1169"/>
    </row>
    <row r="246" spans="2:18" ht="31.5" customHeight="1">
      <c r="B246" s="1142"/>
      <c r="C246" s="1151"/>
      <c r="D246" s="1146"/>
      <c r="E246" s="1170" t="s">
        <v>1591</v>
      </c>
      <c r="F246" s="1592" t="s">
        <v>1743</v>
      </c>
      <c r="G246" s="1289"/>
      <c r="H246" s="1289"/>
      <c r="I246" s="1289"/>
      <c r="J246" s="1289"/>
      <c r="K246" s="1289"/>
      <c r="L246" s="1289"/>
      <c r="M246" s="1289"/>
      <c r="N246" s="1289"/>
      <c r="O246" s="1289"/>
      <c r="P246" s="1289"/>
      <c r="Q246" s="1289"/>
      <c r="R246" s="1169"/>
    </row>
    <row r="247" spans="2:18" ht="31.5" customHeight="1">
      <c r="B247" s="1142"/>
      <c r="C247" s="1151"/>
      <c r="D247" s="1146"/>
      <c r="E247" s="1170" t="s">
        <v>1593</v>
      </c>
      <c r="F247" s="1592" t="s">
        <v>1744</v>
      </c>
      <c r="G247" s="1289"/>
      <c r="H247" s="1289"/>
      <c r="I247" s="1289"/>
      <c r="J247" s="1289"/>
      <c r="K247" s="1289"/>
      <c r="L247" s="1289"/>
      <c r="M247" s="1289"/>
      <c r="N247" s="1289"/>
      <c r="O247" s="1289"/>
      <c r="P247" s="1289"/>
      <c r="Q247" s="1289"/>
      <c r="R247" s="1169"/>
    </row>
    <row r="248" spans="2:18" ht="18" customHeight="1">
      <c r="B248" s="1142"/>
      <c r="C248" s="1151"/>
      <c r="D248" s="1146"/>
      <c r="E248" s="1170" t="s">
        <v>1684</v>
      </c>
      <c r="F248" s="1592" t="s">
        <v>1745</v>
      </c>
      <c r="G248" s="1289"/>
      <c r="H248" s="1289"/>
      <c r="I248" s="1289"/>
      <c r="J248" s="1289"/>
      <c r="K248" s="1289"/>
      <c r="L248" s="1289"/>
      <c r="M248" s="1289"/>
      <c r="N248" s="1289"/>
      <c r="O248" s="1289"/>
      <c r="P248" s="1289"/>
      <c r="Q248" s="1289"/>
      <c r="R248" s="1169"/>
    </row>
    <row r="249" spans="2:18" ht="24" customHeight="1">
      <c r="B249" s="1142"/>
      <c r="C249" s="1151"/>
      <c r="D249" s="1146"/>
      <c r="E249" s="1155" t="s">
        <v>603</v>
      </c>
      <c r="F249" s="1156"/>
      <c r="G249" s="1151"/>
      <c r="H249" s="1151"/>
      <c r="I249" s="1151"/>
      <c r="J249" s="1151"/>
      <c r="K249" s="1151"/>
      <c r="L249" s="1151"/>
      <c r="M249" s="1151"/>
      <c r="N249" s="1151"/>
      <c r="O249" s="1151"/>
      <c r="P249" s="1151"/>
      <c r="Q249" s="1151"/>
      <c r="R249" s="1169"/>
    </row>
    <row r="250" spans="2:18" ht="18" customHeight="1">
      <c r="B250" s="1142"/>
      <c r="C250" s="1151"/>
      <c r="D250" s="1146"/>
      <c r="E250" s="1170" t="s">
        <v>1570</v>
      </c>
      <c r="F250" s="1596" t="s">
        <v>1746</v>
      </c>
      <c r="G250" s="1289"/>
      <c r="H250" s="1289"/>
      <c r="I250" s="1289"/>
      <c r="J250" s="1289"/>
      <c r="K250" s="1289"/>
      <c r="L250" s="1289"/>
      <c r="M250" s="1289"/>
      <c r="N250" s="1289"/>
      <c r="O250" s="1289"/>
      <c r="P250" s="1289"/>
      <c r="Q250" s="1289"/>
      <c r="R250" s="1169"/>
    </row>
    <row r="251" spans="2:18" ht="31.5" customHeight="1">
      <c r="B251" s="1142"/>
      <c r="C251" s="1151"/>
      <c r="D251" s="1146"/>
      <c r="E251" s="1170" t="s">
        <v>1572</v>
      </c>
      <c r="F251" s="1592" t="s">
        <v>1747</v>
      </c>
      <c r="G251" s="1289"/>
      <c r="H251" s="1289"/>
      <c r="I251" s="1289"/>
      <c r="J251" s="1289"/>
      <c r="K251" s="1289"/>
      <c r="L251" s="1289"/>
      <c r="M251" s="1289"/>
      <c r="N251" s="1289"/>
      <c r="O251" s="1289"/>
      <c r="P251" s="1289"/>
      <c r="Q251" s="1289"/>
      <c r="R251" s="1169"/>
    </row>
    <row r="252" spans="2:18" ht="18" customHeight="1">
      <c r="B252" s="1142"/>
      <c r="C252" s="1151"/>
      <c r="D252" s="1146"/>
      <c r="E252" s="1170" t="s">
        <v>1574</v>
      </c>
      <c r="F252" s="1592" t="s">
        <v>1748</v>
      </c>
      <c r="G252" s="1289"/>
      <c r="H252" s="1289"/>
      <c r="I252" s="1289"/>
      <c r="J252" s="1289"/>
      <c r="K252" s="1289"/>
      <c r="L252" s="1289"/>
      <c r="M252" s="1289"/>
      <c r="N252" s="1289"/>
      <c r="O252" s="1289"/>
      <c r="P252" s="1289"/>
      <c r="Q252" s="1289"/>
      <c r="R252" s="1169"/>
    </row>
    <row r="253" spans="2:18" ht="31.5" customHeight="1">
      <c r="B253" s="1142"/>
      <c r="C253" s="1174"/>
      <c r="D253" s="1174"/>
      <c r="E253" s="1170" t="s">
        <v>1591</v>
      </c>
      <c r="F253" s="1596" t="s">
        <v>1749</v>
      </c>
      <c r="G253" s="1289"/>
      <c r="H253" s="1289"/>
      <c r="I253" s="1289"/>
      <c r="J253" s="1289"/>
      <c r="K253" s="1289"/>
      <c r="L253" s="1289"/>
      <c r="M253" s="1289"/>
      <c r="N253" s="1289"/>
      <c r="O253" s="1289"/>
      <c r="P253" s="1289"/>
      <c r="Q253" s="1289"/>
      <c r="R253" s="1169"/>
    </row>
    <row r="254" spans="2:18" ht="18" customHeight="1">
      <c r="B254" s="1142"/>
      <c r="C254" s="1174"/>
      <c r="D254" s="1174"/>
      <c r="E254" s="1171"/>
      <c r="F254" s="1198"/>
      <c r="G254" s="1192"/>
      <c r="H254" s="1192"/>
      <c r="I254" s="1192"/>
      <c r="J254" s="1192"/>
      <c r="K254" s="1192"/>
      <c r="L254" s="1192"/>
      <c r="M254" s="1192"/>
      <c r="N254" s="1192"/>
      <c r="O254" s="1192"/>
      <c r="P254" s="1192"/>
      <c r="Q254" s="1192"/>
      <c r="R254" s="1169"/>
    </row>
    <row r="255" spans="2:18" ht="15.75" customHeight="1">
      <c r="B255" s="1142"/>
      <c r="C255" s="1174"/>
      <c r="D255" s="1174"/>
      <c r="E255" s="1171"/>
      <c r="F255" s="1173"/>
      <c r="G255" s="1173"/>
      <c r="H255" s="1173"/>
      <c r="I255" s="1173"/>
      <c r="J255" s="1173"/>
      <c r="K255" s="1173"/>
      <c r="L255" s="1173"/>
      <c r="M255" s="1173"/>
      <c r="N255" s="1173"/>
      <c r="O255" s="1173"/>
      <c r="P255" s="1173"/>
      <c r="Q255" s="1161" t="s">
        <v>1584</v>
      </c>
      <c r="R255" s="1169"/>
    </row>
    <row r="256" spans="2:18" ht="15.75" customHeight="1">
      <c r="B256" s="1162"/>
      <c r="C256" s="1175"/>
      <c r="D256" s="1175"/>
      <c r="E256" s="1175"/>
      <c r="F256" s="1175"/>
      <c r="G256" s="1175"/>
      <c r="H256" s="1175"/>
      <c r="I256" s="1175"/>
      <c r="J256" s="1175"/>
      <c r="K256" s="1175"/>
      <c r="L256" s="1175"/>
      <c r="M256" s="1175"/>
      <c r="N256" s="1175"/>
      <c r="O256" s="1175"/>
      <c r="P256" s="1175"/>
      <c r="Q256" s="1175"/>
      <c r="R256" s="1176"/>
    </row>
    <row r="257" spans="2:18" ht="15.75" customHeight="1"/>
    <row r="258" spans="2:18" ht="15.75" customHeight="1">
      <c r="B258" s="1593" t="s">
        <v>1750</v>
      </c>
      <c r="C258" s="1594"/>
      <c r="D258" s="1594"/>
      <c r="E258" s="1594"/>
      <c r="F258" s="1594"/>
      <c r="G258" s="1594"/>
      <c r="H258" s="1594"/>
      <c r="I258" s="1594"/>
      <c r="J258" s="1594"/>
      <c r="K258" s="1594"/>
      <c r="L258" s="1594"/>
      <c r="M258" s="1594"/>
      <c r="N258" s="1594"/>
      <c r="O258" s="1594"/>
      <c r="P258" s="1594"/>
      <c r="Q258" s="1594"/>
      <c r="R258" s="1595"/>
    </row>
    <row r="259" spans="2:18" ht="15.75" customHeight="1">
      <c r="B259" s="1139"/>
      <c r="C259" s="1165"/>
      <c r="D259" s="1165"/>
      <c r="E259" s="1165"/>
      <c r="F259" s="1140"/>
      <c r="G259" s="1140"/>
      <c r="H259" s="1140"/>
      <c r="I259" s="1140"/>
      <c r="J259" s="1140"/>
      <c r="K259" s="1140"/>
      <c r="L259" s="1140"/>
      <c r="M259" s="1140"/>
      <c r="N259" s="1140"/>
      <c r="O259" s="1140"/>
      <c r="P259" s="1140"/>
      <c r="Q259" s="1140"/>
      <c r="R259" s="1141"/>
    </row>
    <row r="260" spans="2:18" ht="19.5" customHeight="1">
      <c r="B260" s="1142"/>
      <c r="C260" s="1194" t="s">
        <v>1751</v>
      </c>
      <c r="D260" s="1195" t="s">
        <v>252</v>
      </c>
      <c r="E260" s="1196" t="s">
        <v>1194</v>
      </c>
      <c r="F260" s="1200"/>
      <c r="G260" s="1200"/>
      <c r="H260" s="1200"/>
      <c r="I260" s="1200"/>
      <c r="J260" s="1188"/>
      <c r="K260" s="1188"/>
      <c r="L260" s="1188"/>
      <c r="M260" s="1188"/>
      <c r="N260" s="1188"/>
      <c r="O260" s="1188"/>
      <c r="P260" s="1188"/>
      <c r="Q260" s="1188"/>
      <c r="R260" s="1167"/>
    </row>
    <row r="261" spans="2:18" ht="18" customHeight="1">
      <c r="B261" s="1142"/>
      <c r="C261" s="1170" t="s">
        <v>1254</v>
      </c>
      <c r="D261" s="1149" t="s">
        <v>252</v>
      </c>
      <c r="E261" s="1188" t="s">
        <v>1570</v>
      </c>
      <c r="F261" s="1592" t="s">
        <v>1752</v>
      </c>
      <c r="G261" s="1289"/>
      <c r="H261" s="1289"/>
      <c r="I261" s="1289"/>
      <c r="J261" s="1289"/>
      <c r="K261" s="1289"/>
      <c r="L261" s="1289"/>
      <c r="M261" s="1289"/>
      <c r="N261" s="1289"/>
      <c r="O261" s="1289"/>
      <c r="P261" s="1289"/>
      <c r="Q261" s="1289"/>
      <c r="R261" s="1169"/>
    </row>
    <row r="262" spans="2:18" ht="18" customHeight="1">
      <c r="B262" s="1142"/>
      <c r="C262" s="1170"/>
      <c r="D262" s="1153"/>
      <c r="E262" s="1188" t="s">
        <v>1572</v>
      </c>
      <c r="F262" s="1592" t="s">
        <v>1753</v>
      </c>
      <c r="G262" s="1289"/>
      <c r="H262" s="1289"/>
      <c r="I262" s="1289"/>
      <c r="J262" s="1289"/>
      <c r="K262" s="1289"/>
      <c r="L262" s="1289"/>
      <c r="M262" s="1289"/>
      <c r="N262" s="1289"/>
      <c r="O262" s="1289"/>
      <c r="P262" s="1289"/>
      <c r="Q262" s="1289"/>
      <c r="R262" s="1169"/>
    </row>
    <row r="263" spans="2:18" ht="18" customHeight="1">
      <c r="B263" s="1142"/>
      <c r="C263" s="1170"/>
      <c r="D263" s="1153"/>
      <c r="E263" s="1188" t="s">
        <v>1574</v>
      </c>
      <c r="F263" s="1592" t="s">
        <v>1754</v>
      </c>
      <c r="G263" s="1289"/>
      <c r="H263" s="1289"/>
      <c r="I263" s="1289"/>
      <c r="J263" s="1289"/>
      <c r="K263" s="1289"/>
      <c r="L263" s="1289"/>
      <c r="M263" s="1289"/>
      <c r="N263" s="1289"/>
      <c r="O263" s="1289"/>
      <c r="P263" s="1289"/>
      <c r="Q263" s="1289"/>
      <c r="R263" s="1169"/>
    </row>
    <row r="264" spans="2:18" ht="33.75" customHeight="1">
      <c r="B264" s="1142"/>
      <c r="C264" s="1170"/>
      <c r="D264" s="1153"/>
      <c r="E264" s="1188" t="s">
        <v>1591</v>
      </c>
      <c r="F264" s="1592" t="s">
        <v>1755</v>
      </c>
      <c r="G264" s="1289"/>
      <c r="H264" s="1289"/>
      <c r="I264" s="1289"/>
      <c r="J264" s="1289"/>
      <c r="K264" s="1289"/>
      <c r="L264" s="1289"/>
      <c r="M264" s="1289"/>
      <c r="N264" s="1289"/>
      <c r="O264" s="1289"/>
      <c r="P264" s="1289"/>
      <c r="Q264" s="1289"/>
      <c r="R264" s="1169"/>
    </row>
    <row r="265" spans="2:18" ht="15.75" customHeight="1">
      <c r="B265" s="1142"/>
      <c r="C265" s="1151" t="s">
        <v>1576</v>
      </c>
      <c r="D265" s="1154" t="s">
        <v>252</v>
      </c>
      <c r="E265" s="1143" t="s">
        <v>1459</v>
      </c>
      <c r="F265" s="1156"/>
      <c r="G265" s="1151"/>
      <c r="H265" s="1151"/>
      <c r="I265" s="1151"/>
      <c r="J265" s="1151"/>
      <c r="K265" s="1151"/>
      <c r="L265" s="1151"/>
      <c r="M265" s="1151"/>
      <c r="N265" s="1151"/>
      <c r="O265" s="1151"/>
      <c r="P265" s="1151"/>
      <c r="Q265" s="1151"/>
      <c r="R265" s="1169"/>
    </row>
    <row r="266" spans="2:18" ht="33.75" customHeight="1">
      <c r="B266" s="1142"/>
      <c r="C266" s="1151"/>
      <c r="D266" s="1146"/>
      <c r="E266" s="1170" t="s">
        <v>1570</v>
      </c>
      <c r="F266" s="1592" t="s">
        <v>1756</v>
      </c>
      <c r="G266" s="1289"/>
      <c r="H266" s="1289"/>
      <c r="I266" s="1289"/>
      <c r="J266" s="1289"/>
      <c r="K266" s="1289"/>
      <c r="L266" s="1289"/>
      <c r="M266" s="1289"/>
      <c r="N266" s="1289"/>
      <c r="O266" s="1289"/>
      <c r="P266" s="1289"/>
      <c r="Q266" s="1289"/>
      <c r="R266" s="1169"/>
    </row>
    <row r="267" spans="2:18" ht="32.25" customHeight="1">
      <c r="B267" s="1142"/>
      <c r="C267" s="1151"/>
      <c r="D267" s="1146"/>
      <c r="E267" s="1170" t="s">
        <v>1572</v>
      </c>
      <c r="F267" s="1592" t="s">
        <v>1757</v>
      </c>
      <c r="G267" s="1289"/>
      <c r="H267" s="1289"/>
      <c r="I267" s="1289"/>
      <c r="J267" s="1289"/>
      <c r="K267" s="1289"/>
      <c r="L267" s="1289"/>
      <c r="M267" s="1289"/>
      <c r="N267" s="1289"/>
      <c r="O267" s="1289"/>
      <c r="P267" s="1289"/>
      <c r="Q267" s="1289"/>
      <c r="R267" s="1169"/>
    </row>
    <row r="268" spans="2:18" ht="51" customHeight="1">
      <c r="B268" s="1142"/>
      <c r="C268" s="1151"/>
      <c r="D268" s="1146"/>
      <c r="E268" s="1170" t="s">
        <v>1574</v>
      </c>
      <c r="F268" s="1592" t="s">
        <v>1758</v>
      </c>
      <c r="G268" s="1289"/>
      <c r="H268" s="1289"/>
      <c r="I268" s="1289"/>
      <c r="J268" s="1289"/>
      <c r="K268" s="1289"/>
      <c r="L268" s="1289"/>
      <c r="M268" s="1289"/>
      <c r="N268" s="1289"/>
      <c r="O268" s="1289"/>
      <c r="P268" s="1289"/>
      <c r="Q268" s="1289"/>
      <c r="R268" s="1169"/>
    </row>
    <row r="269" spans="2:18" ht="48" customHeight="1">
      <c r="B269" s="1142"/>
      <c r="C269" s="1151"/>
      <c r="D269" s="1146"/>
      <c r="E269" s="1170" t="s">
        <v>1591</v>
      </c>
      <c r="F269" s="1592" t="s">
        <v>1759</v>
      </c>
      <c r="G269" s="1289"/>
      <c r="H269" s="1289"/>
      <c r="I269" s="1289"/>
      <c r="J269" s="1289"/>
      <c r="K269" s="1289"/>
      <c r="L269" s="1289"/>
      <c r="M269" s="1289"/>
      <c r="N269" s="1289"/>
      <c r="O269" s="1289"/>
      <c r="P269" s="1289"/>
      <c r="Q269" s="1289"/>
      <c r="R269" s="1169"/>
    </row>
    <row r="270" spans="2:18" ht="43.5" customHeight="1">
      <c r="B270" s="1142"/>
      <c r="C270" s="1151"/>
      <c r="D270" s="1146"/>
      <c r="E270" s="1170" t="s">
        <v>1593</v>
      </c>
      <c r="F270" s="1592" t="s">
        <v>1760</v>
      </c>
      <c r="G270" s="1289"/>
      <c r="H270" s="1289"/>
      <c r="I270" s="1289"/>
      <c r="J270" s="1289"/>
      <c r="K270" s="1289"/>
      <c r="L270" s="1289"/>
      <c r="M270" s="1289"/>
      <c r="N270" s="1289"/>
      <c r="O270" s="1289"/>
      <c r="P270" s="1289"/>
      <c r="Q270" s="1289"/>
      <c r="R270" s="1169"/>
    </row>
    <row r="271" spans="2:18" ht="15.75" customHeight="1">
      <c r="B271" s="1142"/>
      <c r="C271" s="1174"/>
      <c r="D271" s="1174"/>
      <c r="E271" s="1171"/>
      <c r="F271" s="1198"/>
      <c r="G271" s="1192"/>
      <c r="H271" s="1192"/>
      <c r="I271" s="1192"/>
      <c r="J271" s="1192"/>
      <c r="K271" s="1192"/>
      <c r="L271" s="1192"/>
      <c r="M271" s="1192"/>
      <c r="N271" s="1192"/>
      <c r="O271" s="1192"/>
      <c r="P271" s="1192"/>
      <c r="Q271" s="1192"/>
      <c r="R271" s="1169"/>
    </row>
    <row r="272" spans="2:18" ht="15.75" customHeight="1">
      <c r="B272" s="1142"/>
      <c r="C272" s="1174"/>
      <c r="D272" s="1174"/>
      <c r="E272" s="1171"/>
      <c r="F272" s="1173"/>
      <c r="G272" s="1173"/>
      <c r="H272" s="1173"/>
      <c r="I272" s="1173"/>
      <c r="J272" s="1173"/>
      <c r="K272" s="1173"/>
      <c r="L272" s="1173"/>
      <c r="M272" s="1173"/>
      <c r="N272" s="1173"/>
      <c r="O272" s="1173"/>
      <c r="P272" s="1173"/>
      <c r="Q272" s="1161" t="s">
        <v>1584</v>
      </c>
      <c r="R272" s="1169"/>
    </row>
    <row r="273" spans="2:18" ht="15.75" customHeight="1">
      <c r="B273" s="1162"/>
      <c r="C273" s="1175"/>
      <c r="D273" s="1175"/>
      <c r="E273" s="1175"/>
      <c r="F273" s="1175"/>
      <c r="G273" s="1175"/>
      <c r="H273" s="1175"/>
      <c r="I273" s="1175"/>
      <c r="J273" s="1175"/>
      <c r="K273" s="1175"/>
      <c r="L273" s="1175"/>
      <c r="M273" s="1175"/>
      <c r="N273" s="1175"/>
      <c r="O273" s="1175"/>
      <c r="P273" s="1175"/>
      <c r="Q273" s="1175"/>
      <c r="R273" s="1176"/>
    </row>
    <row r="274" spans="2:18" ht="15.75" customHeight="1"/>
    <row r="275" spans="2:18" ht="15.75" customHeight="1">
      <c r="B275" s="1593" t="s">
        <v>1761</v>
      </c>
      <c r="C275" s="1594"/>
      <c r="D275" s="1594"/>
      <c r="E275" s="1594"/>
      <c r="F275" s="1594"/>
      <c r="G275" s="1594"/>
      <c r="H275" s="1594"/>
      <c r="I275" s="1594"/>
      <c r="J275" s="1594"/>
      <c r="K275" s="1594"/>
      <c r="L275" s="1594"/>
      <c r="M275" s="1594"/>
      <c r="N275" s="1594"/>
      <c r="O275" s="1594"/>
      <c r="P275" s="1594"/>
      <c r="Q275" s="1594"/>
      <c r="R275" s="1595"/>
    </row>
    <row r="276" spans="2:18" ht="15.75" customHeight="1">
      <c r="B276" s="1139"/>
      <c r="C276" s="1165"/>
      <c r="D276" s="1165"/>
      <c r="E276" s="1165"/>
      <c r="F276" s="1140"/>
      <c r="G276" s="1140"/>
      <c r="H276" s="1140"/>
      <c r="I276" s="1140"/>
      <c r="J276" s="1140"/>
      <c r="K276" s="1140"/>
      <c r="L276" s="1140"/>
      <c r="M276" s="1140"/>
      <c r="N276" s="1140"/>
      <c r="O276" s="1140"/>
      <c r="P276" s="1140"/>
      <c r="Q276" s="1140"/>
      <c r="R276" s="1141"/>
    </row>
    <row r="277" spans="2:18" ht="21.75" customHeight="1">
      <c r="B277" s="1142"/>
      <c r="C277" s="1194" t="s">
        <v>1762</v>
      </c>
      <c r="D277" s="1195" t="s">
        <v>252</v>
      </c>
      <c r="E277" s="1196" t="s">
        <v>1204</v>
      </c>
      <c r="F277" s="1200"/>
      <c r="G277" s="1200"/>
      <c r="H277" s="1200"/>
      <c r="I277" s="1200"/>
      <c r="J277" s="1188"/>
      <c r="K277" s="1188"/>
      <c r="L277" s="1188"/>
      <c r="M277" s="1188"/>
      <c r="N277" s="1188"/>
      <c r="O277" s="1188"/>
      <c r="P277" s="1188"/>
      <c r="Q277" s="1188"/>
      <c r="R277" s="1167"/>
    </row>
    <row r="278" spans="2:18" ht="18" customHeight="1">
      <c r="B278" s="1142"/>
      <c r="C278" s="1170" t="s">
        <v>1254</v>
      </c>
      <c r="D278" s="1149" t="s">
        <v>252</v>
      </c>
      <c r="E278" s="1188" t="s">
        <v>1570</v>
      </c>
      <c r="F278" s="1592" t="s">
        <v>1763</v>
      </c>
      <c r="G278" s="1289"/>
      <c r="H278" s="1289"/>
      <c r="I278" s="1289"/>
      <c r="J278" s="1289"/>
      <c r="K278" s="1289"/>
      <c r="L278" s="1289"/>
      <c r="M278" s="1289"/>
      <c r="N278" s="1289"/>
      <c r="O278" s="1289"/>
      <c r="P278" s="1289"/>
      <c r="Q278" s="1289"/>
      <c r="R278" s="1169"/>
    </row>
    <row r="279" spans="2:18" ht="18" customHeight="1">
      <c r="B279" s="1142"/>
      <c r="C279" s="1170"/>
      <c r="D279" s="1153"/>
      <c r="E279" s="1188" t="s">
        <v>1572</v>
      </c>
      <c r="F279" s="1592" t="s">
        <v>1764</v>
      </c>
      <c r="G279" s="1289"/>
      <c r="H279" s="1289"/>
      <c r="I279" s="1289"/>
      <c r="J279" s="1289"/>
      <c r="K279" s="1289"/>
      <c r="L279" s="1289"/>
      <c r="M279" s="1289"/>
      <c r="N279" s="1289"/>
      <c r="O279" s="1289"/>
      <c r="P279" s="1289"/>
      <c r="Q279" s="1289"/>
      <c r="R279" s="1169"/>
    </row>
    <row r="280" spans="2:18" ht="18" customHeight="1">
      <c r="B280" s="1142"/>
      <c r="C280" s="1170"/>
      <c r="D280" s="1153"/>
      <c r="E280" s="1188" t="s">
        <v>1574</v>
      </c>
      <c r="F280" s="1592" t="s">
        <v>1765</v>
      </c>
      <c r="G280" s="1289"/>
      <c r="H280" s="1289"/>
      <c r="I280" s="1289"/>
      <c r="J280" s="1289"/>
      <c r="K280" s="1289"/>
      <c r="L280" s="1289"/>
      <c r="M280" s="1289"/>
      <c r="N280" s="1289"/>
      <c r="O280" s="1289"/>
      <c r="P280" s="1289"/>
      <c r="Q280" s="1289"/>
      <c r="R280" s="1169"/>
    </row>
    <row r="281" spans="2:18" ht="18" customHeight="1">
      <c r="B281" s="1142"/>
      <c r="C281" s="1170"/>
      <c r="D281" s="1153"/>
      <c r="E281" s="1188" t="s">
        <v>1591</v>
      </c>
      <c r="F281" s="1592" t="s">
        <v>1766</v>
      </c>
      <c r="G281" s="1289"/>
      <c r="H281" s="1289"/>
      <c r="I281" s="1289"/>
      <c r="J281" s="1289"/>
      <c r="K281" s="1289"/>
      <c r="L281" s="1289"/>
      <c r="M281" s="1289"/>
      <c r="N281" s="1289"/>
      <c r="O281" s="1289"/>
      <c r="P281" s="1289"/>
      <c r="Q281" s="1289"/>
      <c r="R281" s="1169"/>
    </row>
    <row r="282" spans="2:18" ht="18" customHeight="1">
      <c r="B282" s="1142"/>
      <c r="C282" s="1170"/>
      <c r="D282" s="1153"/>
      <c r="E282" s="1188" t="s">
        <v>1593</v>
      </c>
      <c r="F282" s="1592" t="s">
        <v>1767</v>
      </c>
      <c r="G282" s="1289"/>
      <c r="H282" s="1289"/>
      <c r="I282" s="1289"/>
      <c r="J282" s="1289"/>
      <c r="K282" s="1289"/>
      <c r="L282" s="1289"/>
      <c r="M282" s="1289"/>
      <c r="N282" s="1289"/>
      <c r="O282" s="1289"/>
      <c r="P282" s="1289"/>
      <c r="Q282" s="1289"/>
      <c r="R282" s="1169"/>
    </row>
    <row r="283" spans="2:18" ht="18" customHeight="1">
      <c r="B283" s="1142"/>
      <c r="C283" s="1170"/>
      <c r="D283" s="1153"/>
      <c r="E283" s="1188" t="s">
        <v>1684</v>
      </c>
      <c r="F283" s="1592" t="s">
        <v>1768</v>
      </c>
      <c r="G283" s="1289"/>
      <c r="H283" s="1289"/>
      <c r="I283" s="1289"/>
      <c r="J283" s="1289"/>
      <c r="K283" s="1289"/>
      <c r="L283" s="1289"/>
      <c r="M283" s="1289"/>
      <c r="N283" s="1289"/>
      <c r="O283" s="1289"/>
      <c r="P283" s="1289"/>
      <c r="Q283" s="1289"/>
      <c r="R283" s="1169"/>
    </row>
    <row r="284" spans="2:18" ht="18" customHeight="1">
      <c r="B284" s="1142"/>
      <c r="C284" s="1170"/>
      <c r="D284" s="1153"/>
      <c r="E284" s="1188" t="s">
        <v>1686</v>
      </c>
      <c r="F284" s="1187" t="s">
        <v>1769</v>
      </c>
      <c r="G284" s="1188"/>
      <c r="H284" s="1188"/>
      <c r="I284" s="1188"/>
      <c r="J284" s="1188"/>
      <c r="K284" s="1188"/>
      <c r="L284" s="1188"/>
      <c r="M284" s="1188"/>
      <c r="N284" s="1188"/>
      <c r="O284" s="1188"/>
      <c r="P284" s="1188"/>
      <c r="Q284" s="1188"/>
      <c r="R284" s="1169"/>
    </row>
    <row r="285" spans="2:18" ht="15.75" customHeight="1">
      <c r="B285" s="1142"/>
      <c r="C285" s="1151" t="s">
        <v>1576</v>
      </c>
      <c r="D285" s="1154" t="s">
        <v>252</v>
      </c>
      <c r="E285" s="1143" t="s">
        <v>1459</v>
      </c>
      <c r="F285" s="1156"/>
      <c r="G285" s="1151"/>
      <c r="H285" s="1151"/>
      <c r="I285" s="1151"/>
      <c r="J285" s="1151"/>
      <c r="K285" s="1151"/>
      <c r="L285" s="1151"/>
      <c r="M285" s="1151"/>
      <c r="N285" s="1151"/>
      <c r="O285" s="1151"/>
      <c r="P285" s="1151"/>
      <c r="Q285" s="1151"/>
      <c r="R285" s="1169"/>
    </row>
    <row r="286" spans="2:18" ht="31.5" customHeight="1">
      <c r="B286" s="1142"/>
      <c r="C286" s="1151"/>
      <c r="D286" s="1146"/>
      <c r="E286" s="1188" t="s">
        <v>1570</v>
      </c>
      <c r="F286" s="1592" t="s">
        <v>1770</v>
      </c>
      <c r="G286" s="1289"/>
      <c r="H286" s="1289"/>
      <c r="I286" s="1289"/>
      <c r="J286" s="1289"/>
      <c r="K286" s="1289"/>
      <c r="L286" s="1289"/>
      <c r="M286" s="1289"/>
      <c r="N286" s="1289"/>
      <c r="O286" s="1289"/>
      <c r="P286" s="1289"/>
      <c r="Q286" s="1289"/>
      <c r="R286" s="1169"/>
    </row>
    <row r="287" spans="2:18" ht="31.5" customHeight="1">
      <c r="B287" s="1142"/>
      <c r="C287" s="1151"/>
      <c r="D287" s="1146"/>
      <c r="E287" s="1188" t="s">
        <v>1572</v>
      </c>
      <c r="F287" s="1592" t="s">
        <v>1771</v>
      </c>
      <c r="G287" s="1289"/>
      <c r="H287" s="1289"/>
      <c r="I287" s="1289"/>
      <c r="J287" s="1289"/>
      <c r="K287" s="1289"/>
      <c r="L287" s="1289"/>
      <c r="M287" s="1289"/>
      <c r="N287" s="1289"/>
      <c r="O287" s="1289"/>
      <c r="P287" s="1289"/>
      <c r="Q287" s="1289"/>
      <c r="R287" s="1169"/>
    </row>
    <row r="288" spans="2:18" ht="31.5" customHeight="1">
      <c r="B288" s="1142"/>
      <c r="C288" s="1151"/>
      <c r="D288" s="1146"/>
      <c r="E288" s="1188" t="s">
        <v>1574</v>
      </c>
      <c r="F288" s="1592" t="s">
        <v>1772</v>
      </c>
      <c r="G288" s="1289"/>
      <c r="H288" s="1289"/>
      <c r="I288" s="1289"/>
      <c r="J288" s="1289"/>
      <c r="K288" s="1289"/>
      <c r="L288" s="1289"/>
      <c r="M288" s="1289"/>
      <c r="N288" s="1289"/>
      <c r="O288" s="1289"/>
      <c r="P288" s="1289"/>
      <c r="Q288" s="1289"/>
      <c r="R288" s="1169"/>
    </row>
    <row r="289" spans="2:18" ht="31.5" customHeight="1">
      <c r="B289" s="1142"/>
      <c r="C289" s="1151"/>
      <c r="D289" s="1146"/>
      <c r="E289" s="1188" t="s">
        <v>1591</v>
      </c>
      <c r="F289" s="1592" t="s">
        <v>1773</v>
      </c>
      <c r="G289" s="1289"/>
      <c r="H289" s="1289"/>
      <c r="I289" s="1289"/>
      <c r="J289" s="1289"/>
      <c r="K289" s="1289"/>
      <c r="L289" s="1289"/>
      <c r="M289" s="1289"/>
      <c r="N289" s="1289"/>
      <c r="O289" s="1289"/>
      <c r="P289" s="1289"/>
      <c r="Q289" s="1289"/>
      <c r="R289" s="1169"/>
    </row>
    <row r="290" spans="2:18" ht="31.5" customHeight="1">
      <c r="B290" s="1142"/>
      <c r="C290" s="1151"/>
      <c r="D290" s="1146"/>
      <c r="E290" s="1188" t="s">
        <v>1593</v>
      </c>
      <c r="F290" s="1592" t="s">
        <v>1774</v>
      </c>
      <c r="G290" s="1289"/>
      <c r="H290" s="1289"/>
      <c r="I290" s="1289"/>
      <c r="J290" s="1289"/>
      <c r="K290" s="1289"/>
      <c r="L290" s="1289"/>
      <c r="M290" s="1289"/>
      <c r="N290" s="1289"/>
      <c r="O290" s="1289"/>
      <c r="P290" s="1289"/>
      <c r="Q290" s="1289"/>
      <c r="R290" s="1169"/>
    </row>
    <row r="291" spans="2:18" ht="31.5" customHeight="1">
      <c r="B291" s="1142"/>
      <c r="C291" s="1151"/>
      <c r="D291" s="1146"/>
      <c r="E291" s="1188" t="s">
        <v>1684</v>
      </c>
      <c r="F291" s="1592" t="s">
        <v>1775</v>
      </c>
      <c r="G291" s="1289"/>
      <c r="H291" s="1289"/>
      <c r="I291" s="1289"/>
      <c r="J291" s="1289"/>
      <c r="K291" s="1289"/>
      <c r="L291" s="1289"/>
      <c r="M291" s="1289"/>
      <c r="N291" s="1289"/>
      <c r="O291" s="1289"/>
      <c r="P291" s="1289"/>
      <c r="Q291" s="1289"/>
      <c r="R291" s="1169"/>
    </row>
    <row r="292" spans="2:18" ht="31.5" customHeight="1">
      <c r="B292" s="1142"/>
      <c r="C292" s="1151"/>
      <c r="D292" s="1146"/>
      <c r="E292" s="1188" t="s">
        <v>1686</v>
      </c>
      <c r="F292" s="1592" t="s">
        <v>1776</v>
      </c>
      <c r="G292" s="1289"/>
      <c r="H292" s="1289"/>
      <c r="I292" s="1289"/>
      <c r="J292" s="1289"/>
      <c r="K292" s="1289"/>
      <c r="L292" s="1289"/>
      <c r="M292" s="1289"/>
      <c r="N292" s="1289"/>
      <c r="O292" s="1289"/>
      <c r="P292" s="1289"/>
      <c r="Q292" s="1289"/>
      <c r="R292" s="1169"/>
    </row>
    <row r="293" spans="2:18" ht="31.5" customHeight="1">
      <c r="B293" s="1142"/>
      <c r="C293" s="1151"/>
      <c r="D293" s="1146"/>
      <c r="E293" s="1170" t="s">
        <v>1688</v>
      </c>
      <c r="F293" s="1592" t="s">
        <v>1777</v>
      </c>
      <c r="G293" s="1289"/>
      <c r="H293" s="1289"/>
      <c r="I293" s="1289"/>
      <c r="J293" s="1289"/>
      <c r="K293" s="1289"/>
      <c r="L293" s="1289"/>
      <c r="M293" s="1289"/>
      <c r="N293" s="1289"/>
      <c r="O293" s="1289"/>
      <c r="P293" s="1289"/>
      <c r="Q293" s="1289"/>
      <c r="R293" s="1169"/>
    </row>
    <row r="294" spans="2:18" ht="31.5" customHeight="1">
      <c r="B294" s="1142"/>
      <c r="C294" s="1151"/>
      <c r="D294" s="1146"/>
      <c r="E294" s="1170" t="s">
        <v>1690</v>
      </c>
      <c r="F294" s="1592" t="s">
        <v>1778</v>
      </c>
      <c r="G294" s="1289"/>
      <c r="H294" s="1289"/>
      <c r="I294" s="1289"/>
      <c r="J294" s="1289"/>
      <c r="K294" s="1289"/>
      <c r="L294" s="1289"/>
      <c r="M294" s="1289"/>
      <c r="N294" s="1289"/>
      <c r="O294" s="1289"/>
      <c r="P294" s="1289"/>
      <c r="Q294" s="1289"/>
      <c r="R294" s="1169"/>
    </row>
    <row r="295" spans="2:18" ht="31.5" customHeight="1">
      <c r="B295" s="1142"/>
      <c r="C295" s="1151"/>
      <c r="D295" s="1146"/>
      <c r="E295" s="1170" t="s">
        <v>1779</v>
      </c>
      <c r="F295" s="1592" t="s">
        <v>1780</v>
      </c>
      <c r="G295" s="1289"/>
      <c r="H295" s="1289"/>
      <c r="I295" s="1289"/>
      <c r="J295" s="1289"/>
      <c r="K295" s="1289"/>
      <c r="L295" s="1289"/>
      <c r="M295" s="1289"/>
      <c r="N295" s="1289"/>
      <c r="O295" s="1289"/>
      <c r="P295" s="1289"/>
      <c r="Q295" s="1289"/>
      <c r="R295" s="1169"/>
    </row>
    <row r="296" spans="2:18" ht="31.5" customHeight="1">
      <c r="B296" s="1142"/>
      <c r="C296" s="1151"/>
      <c r="D296" s="1146"/>
      <c r="E296" s="1170" t="s">
        <v>1781</v>
      </c>
      <c r="F296" s="1592" t="s">
        <v>1782</v>
      </c>
      <c r="G296" s="1289"/>
      <c r="H296" s="1289"/>
      <c r="I296" s="1289"/>
      <c r="J296" s="1289"/>
      <c r="K296" s="1289"/>
      <c r="L296" s="1289"/>
      <c r="M296" s="1289"/>
      <c r="N296" s="1289"/>
      <c r="O296" s="1289"/>
      <c r="P296" s="1289"/>
      <c r="Q296" s="1289"/>
      <c r="R296" s="1169"/>
    </row>
    <row r="297" spans="2:18" ht="15.75" customHeight="1">
      <c r="B297" s="1142"/>
      <c r="C297" s="1174"/>
      <c r="D297" s="1174"/>
      <c r="E297" s="1171"/>
      <c r="F297" s="1198"/>
      <c r="G297" s="1192"/>
      <c r="H297" s="1192"/>
      <c r="I297" s="1192"/>
      <c r="J297" s="1192"/>
      <c r="K297" s="1192"/>
      <c r="L297" s="1192"/>
      <c r="M297" s="1192"/>
      <c r="N297" s="1192"/>
      <c r="O297" s="1192"/>
      <c r="P297" s="1192"/>
      <c r="Q297" s="1192"/>
      <c r="R297" s="1169"/>
    </row>
    <row r="298" spans="2:18" ht="15.75" customHeight="1">
      <c r="B298" s="1142"/>
      <c r="C298" s="1174"/>
      <c r="D298" s="1174"/>
      <c r="E298" s="1171"/>
      <c r="F298" s="1173"/>
      <c r="G298" s="1173"/>
      <c r="H298" s="1173"/>
      <c r="I298" s="1173"/>
      <c r="J298" s="1173"/>
      <c r="K298" s="1173"/>
      <c r="L298" s="1173"/>
      <c r="M298" s="1173"/>
      <c r="N298" s="1173"/>
      <c r="O298" s="1173"/>
      <c r="P298" s="1173"/>
      <c r="Q298" s="1161" t="s">
        <v>1584</v>
      </c>
      <c r="R298" s="1169"/>
    </row>
    <row r="299" spans="2:18" ht="15.75" customHeight="1">
      <c r="B299" s="1162"/>
      <c r="C299" s="1175"/>
      <c r="D299" s="1175"/>
      <c r="E299" s="1175"/>
      <c r="F299" s="1175"/>
      <c r="G299" s="1175"/>
      <c r="H299" s="1175"/>
      <c r="I299" s="1175"/>
      <c r="J299" s="1175"/>
      <c r="K299" s="1175"/>
      <c r="L299" s="1175"/>
      <c r="M299" s="1175"/>
      <c r="N299" s="1175"/>
      <c r="O299" s="1175"/>
      <c r="P299" s="1175"/>
      <c r="Q299" s="1175"/>
      <c r="R299" s="1176"/>
    </row>
    <row r="300" spans="2:18" ht="15.75" customHeight="1"/>
    <row r="301" spans="2:18" ht="15.75" customHeight="1">
      <c r="B301" s="1593" t="s">
        <v>1783</v>
      </c>
      <c r="C301" s="1594"/>
      <c r="D301" s="1594"/>
      <c r="E301" s="1594"/>
      <c r="F301" s="1594"/>
      <c r="G301" s="1594"/>
      <c r="H301" s="1594"/>
      <c r="I301" s="1594"/>
      <c r="J301" s="1594"/>
      <c r="K301" s="1594"/>
      <c r="L301" s="1594"/>
      <c r="M301" s="1594"/>
      <c r="N301" s="1594"/>
      <c r="O301" s="1594"/>
      <c r="P301" s="1594"/>
      <c r="Q301" s="1594"/>
      <c r="R301" s="1595"/>
    </row>
    <row r="302" spans="2:18" ht="15.75" customHeight="1">
      <c r="B302" s="1139"/>
      <c r="C302" s="1165"/>
      <c r="D302" s="1165"/>
      <c r="E302" s="1165"/>
      <c r="F302" s="1140"/>
      <c r="G302" s="1140"/>
      <c r="H302" s="1140"/>
      <c r="I302" s="1140"/>
      <c r="J302" s="1140"/>
      <c r="K302" s="1140"/>
      <c r="L302" s="1140"/>
      <c r="M302" s="1140"/>
      <c r="N302" s="1140"/>
      <c r="O302" s="1140"/>
      <c r="P302" s="1140"/>
      <c r="Q302" s="1140"/>
      <c r="R302" s="1141"/>
    </row>
    <row r="303" spans="2:18" ht="15.75" customHeight="1">
      <c r="B303" s="1142"/>
      <c r="C303" s="1194" t="s">
        <v>1784</v>
      </c>
      <c r="D303" s="1195" t="s">
        <v>252</v>
      </c>
      <c r="E303" s="1196" t="s">
        <v>1220</v>
      </c>
      <c r="F303" s="1200"/>
      <c r="G303" s="1200"/>
      <c r="H303" s="1200"/>
      <c r="I303" s="1200"/>
      <c r="J303" s="1188"/>
      <c r="K303" s="1188"/>
      <c r="L303" s="1188"/>
      <c r="M303" s="1188"/>
      <c r="N303" s="1188"/>
      <c r="O303" s="1188"/>
      <c r="P303" s="1188"/>
      <c r="Q303" s="1188"/>
      <c r="R303" s="1167"/>
    </row>
    <row r="304" spans="2:18" ht="18" customHeight="1">
      <c r="B304" s="1142"/>
      <c r="C304" s="1170" t="s">
        <v>1254</v>
      </c>
      <c r="D304" s="1149" t="s">
        <v>252</v>
      </c>
      <c r="E304" s="1188" t="s">
        <v>1570</v>
      </c>
      <c r="F304" s="1592" t="s">
        <v>1785</v>
      </c>
      <c r="G304" s="1289"/>
      <c r="H304" s="1289"/>
      <c r="I304" s="1289"/>
      <c r="J304" s="1289"/>
      <c r="K304" s="1289"/>
      <c r="L304" s="1289"/>
      <c r="M304" s="1289"/>
      <c r="N304" s="1289"/>
      <c r="O304" s="1289"/>
      <c r="P304" s="1289"/>
      <c r="Q304" s="1289"/>
      <c r="R304" s="1169"/>
    </row>
    <row r="305" spans="2:18" ht="18" customHeight="1">
      <c r="B305" s="1142"/>
      <c r="C305" s="1170"/>
      <c r="D305" s="1153"/>
      <c r="E305" s="1188" t="s">
        <v>1572</v>
      </c>
      <c r="F305" s="1592" t="s">
        <v>1786</v>
      </c>
      <c r="G305" s="1289"/>
      <c r="H305" s="1289"/>
      <c r="I305" s="1289"/>
      <c r="J305" s="1289"/>
      <c r="K305" s="1289"/>
      <c r="L305" s="1289"/>
      <c r="M305" s="1289"/>
      <c r="N305" s="1289"/>
      <c r="O305" s="1289"/>
      <c r="P305" s="1289"/>
      <c r="Q305" s="1289"/>
      <c r="R305" s="1169"/>
    </row>
    <row r="306" spans="2:18" ht="18" customHeight="1">
      <c r="B306" s="1142"/>
      <c r="C306" s="1170"/>
      <c r="D306" s="1153"/>
      <c r="E306" s="1188" t="s">
        <v>1574</v>
      </c>
      <c r="F306" s="1592" t="s">
        <v>1787</v>
      </c>
      <c r="G306" s="1289"/>
      <c r="H306" s="1289"/>
      <c r="I306" s="1289"/>
      <c r="J306" s="1289"/>
      <c r="K306" s="1289"/>
      <c r="L306" s="1289"/>
      <c r="M306" s="1289"/>
      <c r="N306" s="1289"/>
      <c r="O306" s="1289"/>
      <c r="P306" s="1289"/>
      <c r="Q306" s="1289"/>
      <c r="R306" s="1169"/>
    </row>
    <row r="307" spans="2:18" ht="33.75" customHeight="1">
      <c r="B307" s="1142"/>
      <c r="C307" s="1170"/>
      <c r="D307" s="1153"/>
      <c r="E307" s="1188" t="s">
        <v>1591</v>
      </c>
      <c r="F307" s="1592" t="s">
        <v>1788</v>
      </c>
      <c r="G307" s="1289"/>
      <c r="H307" s="1289"/>
      <c r="I307" s="1289"/>
      <c r="J307" s="1289"/>
      <c r="K307" s="1289"/>
      <c r="L307" s="1289"/>
      <c r="M307" s="1289"/>
      <c r="N307" s="1289"/>
      <c r="O307" s="1289"/>
      <c r="P307" s="1289"/>
      <c r="Q307" s="1289"/>
      <c r="R307" s="1169"/>
    </row>
    <row r="308" spans="2:18" ht="15.75" customHeight="1">
      <c r="B308" s="1142"/>
      <c r="C308" s="1151" t="s">
        <v>1576</v>
      </c>
      <c r="D308" s="1154" t="s">
        <v>252</v>
      </c>
      <c r="E308" s="1143" t="s">
        <v>1459</v>
      </c>
      <c r="F308" s="1156"/>
      <c r="G308" s="1151"/>
      <c r="H308" s="1151"/>
      <c r="I308" s="1151"/>
      <c r="J308" s="1151"/>
      <c r="K308" s="1151"/>
      <c r="L308" s="1151"/>
      <c r="M308" s="1151"/>
      <c r="N308" s="1151"/>
      <c r="O308" s="1151"/>
      <c r="P308" s="1151"/>
      <c r="Q308" s="1151"/>
      <c r="R308" s="1169"/>
    </row>
    <row r="309" spans="2:18" ht="33.75" customHeight="1">
      <c r="B309" s="1142"/>
      <c r="C309" s="1151"/>
      <c r="D309" s="1146"/>
      <c r="E309" s="1188" t="s">
        <v>1570</v>
      </c>
      <c r="F309" s="1598" t="s">
        <v>1789</v>
      </c>
      <c r="G309" s="1289"/>
      <c r="H309" s="1289"/>
      <c r="I309" s="1289"/>
      <c r="J309" s="1289"/>
      <c r="K309" s="1289"/>
      <c r="L309" s="1289"/>
      <c r="M309" s="1289"/>
      <c r="N309" s="1289"/>
      <c r="O309" s="1289"/>
      <c r="P309" s="1289"/>
      <c r="Q309" s="1289"/>
      <c r="R309" s="1169"/>
    </row>
    <row r="310" spans="2:18" ht="33.75" customHeight="1">
      <c r="B310" s="1142"/>
      <c r="C310" s="1151"/>
      <c r="D310" s="1146"/>
      <c r="E310" s="1188" t="s">
        <v>1572</v>
      </c>
      <c r="F310" s="1592" t="s">
        <v>1790</v>
      </c>
      <c r="G310" s="1289"/>
      <c r="H310" s="1289"/>
      <c r="I310" s="1289"/>
      <c r="J310" s="1289"/>
      <c r="K310" s="1289"/>
      <c r="L310" s="1289"/>
      <c r="M310" s="1289"/>
      <c r="N310" s="1289"/>
      <c r="O310" s="1289"/>
      <c r="P310" s="1289"/>
      <c r="Q310" s="1289"/>
      <c r="R310" s="1169"/>
    </row>
    <row r="311" spans="2:18" ht="33.75" customHeight="1">
      <c r="B311" s="1142"/>
      <c r="C311" s="1151"/>
      <c r="D311" s="1146"/>
      <c r="E311" s="1188" t="s">
        <v>1574</v>
      </c>
      <c r="F311" s="1592" t="s">
        <v>1791</v>
      </c>
      <c r="G311" s="1289"/>
      <c r="H311" s="1289"/>
      <c r="I311" s="1289"/>
      <c r="J311" s="1289"/>
      <c r="K311" s="1289"/>
      <c r="L311" s="1289"/>
      <c r="M311" s="1289"/>
      <c r="N311" s="1289"/>
      <c r="O311" s="1289"/>
      <c r="P311" s="1289"/>
      <c r="Q311" s="1289"/>
      <c r="R311" s="1169"/>
    </row>
    <row r="312" spans="2:18" ht="33.75" customHeight="1">
      <c r="B312" s="1142"/>
      <c r="C312" s="1151"/>
      <c r="D312" s="1146"/>
      <c r="E312" s="1188" t="s">
        <v>1591</v>
      </c>
      <c r="F312" s="1592" t="s">
        <v>1792</v>
      </c>
      <c r="G312" s="1289"/>
      <c r="H312" s="1289"/>
      <c r="I312" s="1289"/>
      <c r="J312" s="1289"/>
      <c r="K312" s="1289"/>
      <c r="L312" s="1289"/>
      <c r="M312" s="1289"/>
      <c r="N312" s="1289"/>
      <c r="O312" s="1289"/>
      <c r="P312" s="1289"/>
      <c r="Q312" s="1289"/>
      <c r="R312" s="1169"/>
    </row>
    <row r="313" spans="2:18" ht="33.75" customHeight="1">
      <c r="B313" s="1142"/>
      <c r="C313" s="1151"/>
      <c r="D313" s="1146"/>
      <c r="E313" s="1188" t="s">
        <v>1593</v>
      </c>
      <c r="F313" s="1592" t="s">
        <v>1793</v>
      </c>
      <c r="G313" s="1289"/>
      <c r="H313" s="1289"/>
      <c r="I313" s="1289"/>
      <c r="J313" s="1289"/>
      <c r="K313" s="1289"/>
      <c r="L313" s="1289"/>
      <c r="M313" s="1289"/>
      <c r="N313" s="1289"/>
      <c r="O313" s="1289"/>
      <c r="P313" s="1289"/>
      <c r="Q313" s="1289"/>
      <c r="R313" s="1169"/>
    </row>
    <row r="314" spans="2:18" ht="33.75" customHeight="1">
      <c r="B314" s="1142"/>
      <c r="C314" s="1151"/>
      <c r="D314" s="1146"/>
      <c r="E314" s="1188" t="s">
        <v>1684</v>
      </c>
      <c r="F314" s="1592" t="s">
        <v>1794</v>
      </c>
      <c r="G314" s="1289"/>
      <c r="H314" s="1289"/>
      <c r="I314" s="1289"/>
      <c r="J314" s="1289"/>
      <c r="K314" s="1289"/>
      <c r="L314" s="1289"/>
      <c r="M314" s="1289"/>
      <c r="N314" s="1289"/>
      <c r="O314" s="1289"/>
      <c r="P314" s="1289"/>
      <c r="Q314" s="1289"/>
      <c r="R314" s="1169"/>
    </row>
    <row r="315" spans="2:18" ht="33.75" customHeight="1">
      <c r="B315" s="1142"/>
      <c r="C315" s="1151"/>
      <c r="D315" s="1146"/>
      <c r="E315" s="1188" t="s">
        <v>1686</v>
      </c>
      <c r="F315" s="1592" t="s">
        <v>1795</v>
      </c>
      <c r="G315" s="1289"/>
      <c r="H315" s="1289"/>
      <c r="I315" s="1289"/>
      <c r="J315" s="1289"/>
      <c r="K315" s="1289"/>
      <c r="L315" s="1289"/>
      <c r="M315" s="1289"/>
      <c r="N315" s="1289"/>
      <c r="O315" s="1289"/>
      <c r="P315" s="1289"/>
      <c r="Q315" s="1289"/>
      <c r="R315" s="1169"/>
    </row>
    <row r="316" spans="2:18" ht="15.75" customHeight="1">
      <c r="B316" s="1142"/>
      <c r="C316" s="1174"/>
      <c r="D316" s="1174"/>
      <c r="E316" s="1171"/>
      <c r="F316" s="1198"/>
      <c r="G316" s="1192"/>
      <c r="H316" s="1192"/>
      <c r="I316" s="1192"/>
      <c r="J316" s="1192"/>
      <c r="K316" s="1192"/>
      <c r="L316" s="1192"/>
      <c r="M316" s="1192"/>
      <c r="N316" s="1192"/>
      <c r="O316" s="1192"/>
      <c r="P316" s="1192"/>
      <c r="Q316" s="1192"/>
      <c r="R316" s="1169"/>
    </row>
    <row r="317" spans="2:18" ht="15.75" customHeight="1">
      <c r="B317" s="1142"/>
      <c r="C317" s="1174"/>
      <c r="D317" s="1174"/>
      <c r="E317" s="1171"/>
      <c r="F317" s="1173"/>
      <c r="G317" s="1173"/>
      <c r="H317" s="1173"/>
      <c r="I317" s="1173"/>
      <c r="J317" s="1173"/>
      <c r="K317" s="1173"/>
      <c r="L317" s="1173"/>
      <c r="M317" s="1173"/>
      <c r="N317" s="1173"/>
      <c r="O317" s="1173"/>
      <c r="P317" s="1173"/>
      <c r="Q317" s="1161" t="s">
        <v>1584</v>
      </c>
      <c r="R317" s="1169"/>
    </row>
    <row r="318" spans="2:18" ht="15.75" customHeight="1">
      <c r="B318" s="1162"/>
      <c r="C318" s="1175"/>
      <c r="D318" s="1175"/>
      <c r="E318" s="1175"/>
      <c r="F318" s="1175"/>
      <c r="G318" s="1175"/>
      <c r="H318" s="1175"/>
      <c r="I318" s="1175"/>
      <c r="J318" s="1175"/>
      <c r="K318" s="1175"/>
      <c r="L318" s="1175"/>
      <c r="M318" s="1175"/>
      <c r="N318" s="1175"/>
      <c r="O318" s="1175"/>
      <c r="P318" s="1175"/>
      <c r="Q318" s="1175"/>
      <c r="R318" s="1176"/>
    </row>
    <row r="319" spans="2:18" ht="15.75" customHeight="1"/>
    <row r="320" spans="2:18"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0">
    <mergeCell ref="C88:C90"/>
    <mergeCell ref="F88:Q88"/>
    <mergeCell ref="F89:Q89"/>
    <mergeCell ref="F72:Q72"/>
    <mergeCell ref="F73:Q73"/>
    <mergeCell ref="F61:Q61"/>
    <mergeCell ref="F62:Q62"/>
    <mergeCell ref="F63:Q63"/>
    <mergeCell ref="B67:R67"/>
    <mergeCell ref="C70:C74"/>
    <mergeCell ref="F70:Q70"/>
    <mergeCell ref="F71:Q71"/>
    <mergeCell ref="F74:Q74"/>
    <mergeCell ref="E30:Q30"/>
    <mergeCell ref="B130:R130"/>
    <mergeCell ref="F133:Q133"/>
    <mergeCell ref="F134:Q134"/>
    <mergeCell ref="F137:Q137"/>
    <mergeCell ref="F138:Q138"/>
    <mergeCell ref="B143:R143"/>
    <mergeCell ref="F146:Q146"/>
    <mergeCell ref="F147:Q147"/>
    <mergeCell ref="F109:Q109"/>
    <mergeCell ref="F110:Q110"/>
    <mergeCell ref="E111:H111"/>
    <mergeCell ref="F112:Q112"/>
    <mergeCell ref="B118:R118"/>
    <mergeCell ref="F121:Q121"/>
    <mergeCell ref="F122:Q122"/>
    <mergeCell ref="F124:Q124"/>
    <mergeCell ref="F125:Q125"/>
    <mergeCell ref="F92:Q92"/>
    <mergeCell ref="F93:Q93"/>
    <mergeCell ref="F94:Q94"/>
    <mergeCell ref="B99:R99"/>
    <mergeCell ref="E102:Q102"/>
    <mergeCell ref="E104:Q104"/>
    <mergeCell ref="B2:R2"/>
    <mergeCell ref="B3:R3"/>
    <mergeCell ref="B5:R5"/>
    <mergeCell ref="F8:N8"/>
    <mergeCell ref="F9:N9"/>
    <mergeCell ref="F10:N10"/>
    <mergeCell ref="F12:Q12"/>
    <mergeCell ref="F25:Q25"/>
    <mergeCell ref="F26:Q26"/>
    <mergeCell ref="F13:R13"/>
    <mergeCell ref="G14:Q14"/>
    <mergeCell ref="G15:Q15"/>
    <mergeCell ref="G16:Q16"/>
    <mergeCell ref="B21:R21"/>
    <mergeCell ref="C24:C28"/>
    <mergeCell ref="F24:Q24"/>
    <mergeCell ref="F27:Q27"/>
    <mergeCell ref="F28:Q28"/>
    <mergeCell ref="F31:Q31"/>
    <mergeCell ref="F32:Q32"/>
    <mergeCell ref="E35:Q35"/>
    <mergeCell ref="F36:Q36"/>
    <mergeCell ref="F37:Q37"/>
    <mergeCell ref="F38:Q38"/>
    <mergeCell ref="B42:R42"/>
    <mergeCell ref="C45:C47"/>
    <mergeCell ref="F45:Q45"/>
    <mergeCell ref="F46:Q46"/>
    <mergeCell ref="F47:Q47"/>
    <mergeCell ref="F49:Q49"/>
    <mergeCell ref="F50:Q50"/>
    <mergeCell ref="B54:R54"/>
    <mergeCell ref="C57:C59"/>
    <mergeCell ref="F57:Q57"/>
    <mergeCell ref="F58:Q58"/>
    <mergeCell ref="F59:Q59"/>
    <mergeCell ref="F160:Q160"/>
    <mergeCell ref="F161:Q161"/>
    <mergeCell ref="F150:Q150"/>
    <mergeCell ref="F151:Q151"/>
    <mergeCell ref="F152:Q152"/>
    <mergeCell ref="B157:R157"/>
    <mergeCell ref="E159:Q159"/>
    <mergeCell ref="F148:Q148"/>
    <mergeCell ref="E105:Q105"/>
    <mergeCell ref="F107:Q107"/>
    <mergeCell ref="F108:Q108"/>
    <mergeCell ref="F76:Q76"/>
    <mergeCell ref="G78:Q78"/>
    <mergeCell ref="G79:Q79"/>
    <mergeCell ref="G80:Q80"/>
    <mergeCell ref="G81:Q81"/>
    <mergeCell ref="B85:R85"/>
    <mergeCell ref="F162:Q162"/>
    <mergeCell ref="F163:Q163"/>
    <mergeCell ref="F164:Q164"/>
    <mergeCell ref="F165:Q165"/>
    <mergeCell ref="F166:Q166"/>
    <mergeCell ref="F239:Q239"/>
    <mergeCell ref="F240:Q240"/>
    <mergeCell ref="E242:Q242"/>
    <mergeCell ref="F243:Q243"/>
    <mergeCell ref="F167:Q167"/>
    <mergeCell ref="F168:Q168"/>
    <mergeCell ref="F170:Q170"/>
    <mergeCell ref="F171:Q171"/>
    <mergeCell ref="F172:Q172"/>
    <mergeCell ref="F173:Q173"/>
    <mergeCell ref="F174:Q174"/>
    <mergeCell ref="F175:Q175"/>
    <mergeCell ref="F176:Q176"/>
    <mergeCell ref="B181:R181"/>
    <mergeCell ref="F184:Q184"/>
    <mergeCell ref="F185:Q185"/>
    <mergeCell ref="F186:Q186"/>
    <mergeCell ref="F187:Q187"/>
    <mergeCell ref="F188:Q188"/>
    <mergeCell ref="F244:Q244"/>
    <mergeCell ref="F245:Q245"/>
    <mergeCell ref="F246:Q246"/>
    <mergeCell ref="F247:Q247"/>
    <mergeCell ref="F248:Q248"/>
    <mergeCell ref="F250:Q250"/>
    <mergeCell ref="F251:Q251"/>
    <mergeCell ref="F252:Q252"/>
    <mergeCell ref="F253:Q253"/>
    <mergeCell ref="B258:R258"/>
    <mergeCell ref="F269:Q269"/>
    <mergeCell ref="F270:Q270"/>
    <mergeCell ref="B275:R275"/>
    <mergeCell ref="F278:Q278"/>
    <mergeCell ref="F279:Q279"/>
    <mergeCell ref="F280:Q280"/>
    <mergeCell ref="F281:Q281"/>
    <mergeCell ref="F282:Q282"/>
    <mergeCell ref="F261:Q261"/>
    <mergeCell ref="F262:Q262"/>
    <mergeCell ref="F263:Q263"/>
    <mergeCell ref="F264:Q264"/>
    <mergeCell ref="F266:Q266"/>
    <mergeCell ref="F267:Q267"/>
    <mergeCell ref="F268:Q268"/>
    <mergeCell ref="F283:Q283"/>
    <mergeCell ref="F286:Q286"/>
    <mergeCell ref="F287:Q287"/>
    <mergeCell ref="F288:Q288"/>
    <mergeCell ref="F289:Q289"/>
    <mergeCell ref="F290:Q290"/>
    <mergeCell ref="F291:Q291"/>
    <mergeCell ref="F292:Q292"/>
    <mergeCell ref="F293:Q293"/>
    <mergeCell ref="F294:Q294"/>
    <mergeCell ref="F295:Q295"/>
    <mergeCell ref="F296:Q296"/>
    <mergeCell ref="B301:R301"/>
    <mergeCell ref="F312:Q312"/>
    <mergeCell ref="F313:Q313"/>
    <mergeCell ref="F314:Q314"/>
    <mergeCell ref="F315:Q315"/>
    <mergeCell ref="F304:Q304"/>
    <mergeCell ref="F305:Q305"/>
    <mergeCell ref="F306:Q306"/>
    <mergeCell ref="F307:Q307"/>
    <mergeCell ref="F309:Q309"/>
    <mergeCell ref="F310:Q310"/>
    <mergeCell ref="F311:Q311"/>
    <mergeCell ref="F189:Q189"/>
    <mergeCell ref="F192:Q192"/>
    <mergeCell ref="F193:Q193"/>
    <mergeCell ref="F194:Q194"/>
    <mergeCell ref="F195:Q195"/>
    <mergeCell ref="F196:Q196"/>
    <mergeCell ref="F198:Q198"/>
    <mergeCell ref="F199:Q199"/>
    <mergeCell ref="B206:R206"/>
    <mergeCell ref="F209:Q209"/>
    <mergeCell ref="F210:Q210"/>
    <mergeCell ref="F211:Q211"/>
    <mergeCell ref="F212:Q212"/>
    <mergeCell ref="F215:Q215"/>
    <mergeCell ref="F216:Q216"/>
    <mergeCell ref="F217:Q217"/>
    <mergeCell ref="F219:Q219"/>
    <mergeCell ref="F220:Q220"/>
    <mergeCell ref="E222:Q222"/>
    <mergeCell ref="B227:R227"/>
    <mergeCell ref="F230:Q230"/>
    <mergeCell ref="F231:Q231"/>
    <mergeCell ref="F232:Q232"/>
    <mergeCell ref="F233:Q233"/>
    <mergeCell ref="F236:Q236"/>
    <mergeCell ref="F237:Q237"/>
    <mergeCell ref="F238:Q238"/>
  </mergeCells>
  <pageMargins left="0.7" right="0.3" top="0.61" bottom="0.75" header="0" footer="0"/>
  <pageSetup paperSize="9"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00"/>
  <sheetViews>
    <sheetView showGridLines="0" workbookViewId="0"/>
  </sheetViews>
  <sheetFormatPr defaultColWidth="14.42578125" defaultRowHeight="15" customHeight="1"/>
  <cols>
    <col min="1" max="1" width="7.7109375" customWidth="1"/>
    <col min="2" max="2" width="2.140625" customWidth="1"/>
    <col min="3" max="3" width="16" customWidth="1"/>
    <col min="4" max="4" width="1.42578125" customWidth="1"/>
    <col min="5" max="5" width="4" customWidth="1"/>
    <col min="6" max="6" width="3.5703125" customWidth="1"/>
    <col min="7" max="15" width="9.140625" customWidth="1"/>
    <col min="16" max="16" width="6.42578125" customWidth="1"/>
    <col min="17" max="17" width="10.85546875" customWidth="1"/>
    <col min="18" max="18" width="2.85546875" customWidth="1"/>
    <col min="19" max="26" width="9.140625" customWidth="1"/>
  </cols>
  <sheetData>
    <row r="2" spans="2:19" ht="19.5" customHeight="1">
      <c r="B2" s="1617" t="s">
        <v>1566</v>
      </c>
      <c r="C2" s="1618"/>
      <c r="D2" s="1618"/>
      <c r="E2" s="1618"/>
      <c r="F2" s="1618"/>
      <c r="G2" s="1618"/>
      <c r="H2" s="1618"/>
      <c r="I2" s="1618"/>
      <c r="J2" s="1618"/>
      <c r="K2" s="1618"/>
      <c r="L2" s="1618"/>
      <c r="M2" s="1618"/>
      <c r="N2" s="1618"/>
      <c r="O2" s="1618"/>
      <c r="P2" s="1618"/>
      <c r="Q2" s="1618"/>
      <c r="R2" s="1619"/>
      <c r="S2" s="1136"/>
    </row>
    <row r="3" spans="2:19" ht="19.5" customHeight="1">
      <c r="B3" s="1620" t="s">
        <v>1567</v>
      </c>
      <c r="C3" s="1274"/>
      <c r="D3" s="1274"/>
      <c r="E3" s="1274"/>
      <c r="F3" s="1274"/>
      <c r="G3" s="1274"/>
      <c r="H3" s="1274"/>
      <c r="I3" s="1274"/>
      <c r="J3" s="1274"/>
      <c r="K3" s="1274"/>
      <c r="L3" s="1274"/>
      <c r="M3" s="1274"/>
      <c r="N3" s="1274"/>
      <c r="O3" s="1274"/>
      <c r="P3" s="1274"/>
      <c r="Q3" s="1274"/>
      <c r="R3" s="1621"/>
      <c r="S3" s="1136"/>
    </row>
    <row r="4" spans="2:19" ht="19.5" customHeight="1">
      <c r="B4" s="1622" t="s">
        <v>1568</v>
      </c>
      <c r="C4" s="1623"/>
      <c r="D4" s="1623"/>
      <c r="E4" s="1623"/>
      <c r="F4" s="1623"/>
      <c r="G4" s="1623"/>
      <c r="H4" s="1623"/>
      <c r="I4" s="1623"/>
      <c r="J4" s="1623"/>
      <c r="K4" s="1623"/>
      <c r="L4" s="1623"/>
      <c r="M4" s="1623"/>
      <c r="N4" s="1623"/>
      <c r="O4" s="1623"/>
      <c r="P4" s="1623"/>
      <c r="Q4" s="1623"/>
      <c r="R4" s="1624"/>
      <c r="S4" s="1136"/>
    </row>
    <row r="5" spans="2:19" ht="23.25" customHeight="1">
      <c r="B5" s="1625"/>
      <c r="C5" s="1289"/>
      <c r="D5" s="1289"/>
      <c r="E5" s="1289"/>
      <c r="F5" s="1289"/>
      <c r="G5" s="1289"/>
      <c r="H5" s="1289"/>
      <c r="I5" s="1289"/>
      <c r="J5" s="1289"/>
      <c r="K5" s="1289"/>
      <c r="L5" s="1289"/>
      <c r="M5" s="1289"/>
      <c r="N5" s="1289"/>
      <c r="O5" s="1289"/>
      <c r="P5" s="1289"/>
      <c r="Q5" s="1289"/>
      <c r="R5" s="1289"/>
      <c r="S5" s="1138"/>
    </row>
    <row r="6" spans="2:19" ht="12.75" customHeight="1">
      <c r="B6" s="1177"/>
      <c r="C6" s="1178"/>
      <c r="D6" s="1178"/>
      <c r="E6" s="1178"/>
      <c r="F6" s="1178"/>
      <c r="G6" s="1178"/>
      <c r="H6" s="1178"/>
      <c r="I6" s="1178"/>
      <c r="J6" s="1178"/>
      <c r="K6" s="1178"/>
      <c r="L6" s="1178"/>
      <c r="M6" s="1178"/>
      <c r="N6" s="1178"/>
      <c r="O6" s="1178"/>
      <c r="P6" s="1178"/>
      <c r="Q6" s="1178"/>
      <c r="R6" s="1179"/>
      <c r="S6" s="109"/>
    </row>
    <row r="7" spans="2:19" ht="16.5">
      <c r="B7" s="1180"/>
      <c r="C7" s="1143" t="s">
        <v>1569</v>
      </c>
      <c r="D7" s="1144" t="s">
        <v>252</v>
      </c>
      <c r="E7" s="1145" t="s">
        <v>1117</v>
      </c>
      <c r="F7" s="1145"/>
      <c r="G7" s="1146"/>
      <c r="H7" s="1146"/>
      <c r="I7" s="1146"/>
      <c r="J7" s="1146"/>
      <c r="K7" s="1146"/>
      <c r="L7" s="1146"/>
      <c r="M7" s="1146"/>
      <c r="N7" s="1146"/>
      <c r="O7" s="1146"/>
      <c r="P7" s="1146"/>
      <c r="Q7" s="1146"/>
      <c r="R7" s="1201"/>
      <c r="S7" s="109"/>
    </row>
    <row r="8" spans="2:19" ht="16.5" customHeight="1">
      <c r="B8" s="1180"/>
      <c r="C8" s="1148" t="s">
        <v>1254</v>
      </c>
      <c r="D8" s="1149" t="s">
        <v>252</v>
      </c>
      <c r="E8" s="1182" t="s">
        <v>1570</v>
      </c>
      <c r="F8" s="1607" t="s">
        <v>1571</v>
      </c>
      <c r="G8" s="1289"/>
      <c r="H8" s="1289"/>
      <c r="I8" s="1289"/>
      <c r="J8" s="1289"/>
      <c r="K8" s="1289"/>
      <c r="L8" s="1289"/>
      <c r="M8" s="1289"/>
      <c r="N8" s="1289"/>
      <c r="O8" s="1151"/>
      <c r="P8" s="1151"/>
      <c r="Q8" s="1151"/>
      <c r="R8" s="1202"/>
      <c r="S8" s="109"/>
    </row>
    <row r="9" spans="2:19" ht="16.5">
      <c r="B9" s="1180"/>
      <c r="C9" s="1153"/>
      <c r="D9" s="1153"/>
      <c r="E9" s="1182" t="s">
        <v>1572</v>
      </c>
      <c r="F9" s="1610" t="s">
        <v>1573</v>
      </c>
      <c r="G9" s="1289"/>
      <c r="H9" s="1289"/>
      <c r="I9" s="1289"/>
      <c r="J9" s="1289"/>
      <c r="K9" s="1289"/>
      <c r="L9" s="1289"/>
      <c r="M9" s="1289"/>
      <c r="N9" s="1289"/>
      <c r="O9" s="1151"/>
      <c r="P9" s="1151"/>
      <c r="Q9" s="1151"/>
      <c r="R9" s="1202"/>
      <c r="S9" s="109"/>
    </row>
    <row r="10" spans="2:19" ht="16.5">
      <c r="B10" s="1180"/>
      <c r="C10" s="1153"/>
      <c r="D10" s="1153"/>
      <c r="E10" s="1182" t="s">
        <v>1574</v>
      </c>
      <c r="F10" s="1610" t="s">
        <v>1575</v>
      </c>
      <c r="G10" s="1289"/>
      <c r="H10" s="1289"/>
      <c r="I10" s="1289"/>
      <c r="J10" s="1289"/>
      <c r="K10" s="1289"/>
      <c r="L10" s="1289"/>
      <c r="M10" s="1289"/>
      <c r="N10" s="1289"/>
      <c r="O10" s="1151"/>
      <c r="P10" s="1151"/>
      <c r="Q10" s="1151"/>
      <c r="R10" s="1202"/>
      <c r="S10" s="109"/>
    </row>
    <row r="11" spans="2:19" ht="16.5">
      <c r="B11" s="1180"/>
      <c r="C11" s="1146" t="s">
        <v>1576</v>
      </c>
      <c r="D11" s="1154" t="s">
        <v>252</v>
      </c>
      <c r="E11" s="1155" t="s">
        <v>1459</v>
      </c>
      <c r="F11" s="1156"/>
      <c r="G11" s="1151"/>
      <c r="H11" s="1151"/>
      <c r="I11" s="1151"/>
      <c r="J11" s="1151"/>
      <c r="K11" s="1151"/>
      <c r="L11" s="1151"/>
      <c r="M11" s="1151"/>
      <c r="N11" s="1151"/>
      <c r="O11" s="1151"/>
      <c r="P11" s="1151"/>
      <c r="Q11" s="1151"/>
      <c r="R11" s="1202"/>
      <c r="S11" s="109"/>
    </row>
    <row r="12" spans="2:19" ht="46.5" customHeight="1">
      <c r="B12" s="1180"/>
      <c r="C12" s="1151"/>
      <c r="D12" s="1151"/>
      <c r="E12" s="1150" t="s">
        <v>1570</v>
      </c>
      <c r="F12" s="1611" t="s">
        <v>1577</v>
      </c>
      <c r="G12" s="1274"/>
      <c r="H12" s="1274"/>
      <c r="I12" s="1274"/>
      <c r="J12" s="1274"/>
      <c r="K12" s="1274"/>
      <c r="L12" s="1274"/>
      <c r="M12" s="1274"/>
      <c r="N12" s="1274"/>
      <c r="O12" s="1274"/>
      <c r="P12" s="1274"/>
      <c r="Q12" s="1275"/>
      <c r="R12" s="1203"/>
      <c r="S12" s="109"/>
    </row>
    <row r="13" spans="2:19" ht="16.5" customHeight="1">
      <c r="B13" s="1180"/>
      <c r="C13" s="1151"/>
      <c r="D13" s="1151"/>
      <c r="E13" s="1156" t="s">
        <v>1572</v>
      </c>
      <c r="F13" s="1612" t="s">
        <v>1578</v>
      </c>
      <c r="G13" s="1274"/>
      <c r="H13" s="1274"/>
      <c r="I13" s="1274"/>
      <c r="J13" s="1274"/>
      <c r="K13" s="1274"/>
      <c r="L13" s="1274"/>
      <c r="M13" s="1274"/>
      <c r="N13" s="1274"/>
      <c r="O13" s="1274"/>
      <c r="P13" s="1274"/>
      <c r="Q13" s="1274"/>
      <c r="R13" s="1626"/>
      <c r="S13" s="109"/>
    </row>
    <row r="14" spans="2:19" ht="34.5" customHeight="1">
      <c r="B14" s="1180"/>
      <c r="C14" s="1151"/>
      <c r="D14" s="1151"/>
      <c r="E14" s="1151"/>
      <c r="F14" s="1158" t="s">
        <v>509</v>
      </c>
      <c r="G14" s="1611" t="s">
        <v>1579</v>
      </c>
      <c r="H14" s="1274"/>
      <c r="I14" s="1274"/>
      <c r="J14" s="1274"/>
      <c r="K14" s="1274"/>
      <c r="L14" s="1274"/>
      <c r="M14" s="1274"/>
      <c r="N14" s="1274"/>
      <c r="O14" s="1274"/>
      <c r="P14" s="1274"/>
      <c r="Q14" s="1275"/>
      <c r="R14" s="1203"/>
      <c r="S14" s="109"/>
    </row>
    <row r="15" spans="2:19" ht="18" customHeight="1">
      <c r="B15" s="1180"/>
      <c r="C15" s="1151"/>
      <c r="D15" s="1151"/>
      <c r="E15" s="1151"/>
      <c r="F15" s="1158" t="s">
        <v>511</v>
      </c>
      <c r="G15" s="1627" t="s">
        <v>1580</v>
      </c>
      <c r="H15" s="1274"/>
      <c r="I15" s="1274"/>
      <c r="J15" s="1274"/>
      <c r="K15" s="1274"/>
      <c r="L15" s="1274"/>
      <c r="M15" s="1274"/>
      <c r="N15" s="1274"/>
      <c r="O15" s="1274"/>
      <c r="P15" s="1274"/>
      <c r="Q15" s="1275"/>
      <c r="R15" s="1203"/>
    </row>
    <row r="16" spans="2:19" ht="31.5" customHeight="1">
      <c r="B16" s="1180"/>
      <c r="C16" s="1151"/>
      <c r="D16" s="1151"/>
      <c r="E16" s="1151"/>
      <c r="F16" s="1158" t="s">
        <v>1454</v>
      </c>
      <c r="G16" s="1611" t="s">
        <v>1581</v>
      </c>
      <c r="H16" s="1274"/>
      <c r="I16" s="1274"/>
      <c r="J16" s="1274"/>
      <c r="K16" s="1274"/>
      <c r="L16" s="1274"/>
      <c r="M16" s="1274"/>
      <c r="N16" s="1274"/>
      <c r="O16" s="1274"/>
      <c r="P16" s="1274"/>
      <c r="Q16" s="1275"/>
      <c r="R16" s="1203"/>
    </row>
    <row r="17" spans="2:18" ht="18" customHeight="1">
      <c r="B17" s="1180"/>
      <c r="C17" s="1151"/>
      <c r="D17" s="1151"/>
      <c r="E17" s="1151"/>
      <c r="F17" s="1158" t="s">
        <v>1582</v>
      </c>
      <c r="G17" s="1611" t="s">
        <v>1583</v>
      </c>
      <c r="H17" s="1274"/>
      <c r="I17" s="1274"/>
      <c r="J17" s="1274"/>
      <c r="K17" s="1274"/>
      <c r="L17" s="1274"/>
      <c r="M17" s="1274"/>
      <c r="N17" s="1274"/>
      <c r="O17" s="1274"/>
      <c r="P17" s="1274"/>
      <c r="Q17" s="1275"/>
      <c r="R17" s="1204"/>
    </row>
    <row r="18" spans="2:18" ht="18" customHeight="1">
      <c r="B18" s="1180"/>
      <c r="C18" s="1151"/>
      <c r="D18" s="1151"/>
      <c r="E18" s="1151"/>
      <c r="F18" s="1158"/>
      <c r="G18" s="1158"/>
      <c r="H18" s="1158"/>
      <c r="I18" s="1158"/>
      <c r="J18" s="1158"/>
      <c r="K18" s="1158"/>
      <c r="L18" s="1158"/>
      <c r="M18" s="1158"/>
      <c r="N18" s="1158"/>
      <c r="O18" s="1158"/>
      <c r="P18" s="1158"/>
      <c r="Q18" s="1205" t="s">
        <v>1584</v>
      </c>
      <c r="R18" s="1204"/>
    </row>
    <row r="19" spans="2:18" ht="6" customHeight="1">
      <c r="B19" s="1184"/>
      <c r="C19" s="1206"/>
      <c r="D19" s="1206"/>
      <c r="E19" s="1206"/>
      <c r="F19" s="1206"/>
      <c r="G19" s="1206"/>
      <c r="H19" s="1206"/>
      <c r="I19" s="1206"/>
      <c r="J19" s="1206"/>
      <c r="K19" s="1206"/>
      <c r="L19" s="1206"/>
      <c r="M19" s="1206"/>
      <c r="N19" s="1206"/>
      <c r="O19" s="1206"/>
      <c r="P19" s="1206"/>
      <c r="Q19" s="1206"/>
      <c r="R19" s="1207"/>
    </row>
    <row r="21" spans="2:18" ht="15.75" customHeight="1"/>
    <row r="22" spans="2:18" ht="15.75" customHeight="1"/>
    <row r="23" spans="2:18" ht="15.75" customHeight="1"/>
    <row r="24" spans="2:18" ht="15.75" customHeight="1"/>
    <row r="25" spans="2:18" ht="15.75" customHeight="1"/>
    <row r="26" spans="2:18" ht="15.75" customHeight="1"/>
    <row r="27" spans="2:18" ht="15.75" customHeight="1"/>
    <row r="28" spans="2:18" ht="15.75" customHeight="1"/>
    <row r="29" spans="2:18" ht="15.75" customHeight="1"/>
    <row r="30" spans="2:18" ht="15.75" customHeight="1"/>
    <row r="31" spans="2:18" ht="15.75" customHeight="1"/>
    <row r="32" spans="2: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G17:Q17"/>
    <mergeCell ref="B2:R2"/>
    <mergeCell ref="B3:R3"/>
    <mergeCell ref="B4:R4"/>
    <mergeCell ref="B5:R5"/>
    <mergeCell ref="F8:N8"/>
    <mergeCell ref="F9:N9"/>
    <mergeCell ref="F10:N10"/>
    <mergeCell ref="F12:Q12"/>
    <mergeCell ref="F13:R13"/>
    <mergeCell ref="G14:Q14"/>
    <mergeCell ref="G15:Q15"/>
    <mergeCell ref="G16:Q16"/>
  </mergeCells>
  <hyperlinks>
    <hyperlink ref="Q18" location="null!D23" display="Kembali"/>
  </hyperlinks>
  <pageMargins left="0.7" right="0.3" top="0.61" bottom="0.75" header="0" footer="0"/>
  <pageSetup paperSize="9"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00"/>
  <sheetViews>
    <sheetView showGridLines="0" workbookViewId="0"/>
  </sheetViews>
  <sheetFormatPr defaultColWidth="14.42578125" defaultRowHeight="15" customHeight="1"/>
  <cols>
    <col min="1" max="1" width="7.140625" customWidth="1"/>
    <col min="2" max="2" width="3" customWidth="1"/>
    <col min="3" max="3" width="16" customWidth="1"/>
    <col min="4" max="4" width="1.42578125" customWidth="1"/>
    <col min="5" max="5" width="4" customWidth="1"/>
    <col min="6" max="6" width="3.5703125" customWidth="1"/>
    <col min="7" max="15" width="9.140625" customWidth="1"/>
    <col min="16" max="16" width="6.42578125" customWidth="1"/>
    <col min="17" max="17" width="10.85546875" customWidth="1"/>
    <col min="18" max="18" width="3.28515625" customWidth="1"/>
    <col min="19" max="26" width="9.140625" customWidth="1"/>
  </cols>
  <sheetData>
    <row r="2" spans="2:19" ht="19.5" customHeight="1">
      <c r="B2" s="1628" t="s">
        <v>1566</v>
      </c>
      <c r="C2" s="1629"/>
      <c r="D2" s="1629"/>
      <c r="E2" s="1629"/>
      <c r="F2" s="1629"/>
      <c r="G2" s="1629"/>
      <c r="H2" s="1629"/>
      <c r="I2" s="1629"/>
      <c r="J2" s="1629"/>
      <c r="K2" s="1629"/>
      <c r="L2" s="1629"/>
      <c r="M2" s="1629"/>
      <c r="N2" s="1629"/>
      <c r="O2" s="1629"/>
      <c r="P2" s="1629"/>
      <c r="Q2" s="1629"/>
      <c r="R2" s="1630"/>
      <c r="S2" s="1136"/>
    </row>
    <row r="3" spans="2:19" ht="19.5" customHeight="1">
      <c r="B3" s="1631" t="s">
        <v>1567</v>
      </c>
      <c r="C3" s="1274"/>
      <c r="D3" s="1274"/>
      <c r="E3" s="1274"/>
      <c r="F3" s="1274"/>
      <c r="G3" s="1274"/>
      <c r="H3" s="1274"/>
      <c r="I3" s="1274"/>
      <c r="J3" s="1274"/>
      <c r="K3" s="1274"/>
      <c r="L3" s="1274"/>
      <c r="M3" s="1274"/>
      <c r="N3" s="1274"/>
      <c r="O3" s="1274"/>
      <c r="P3" s="1274"/>
      <c r="Q3" s="1274"/>
      <c r="R3" s="1626"/>
      <c r="S3" s="1136"/>
    </row>
    <row r="4" spans="2:19" ht="19.5" customHeight="1">
      <c r="B4" s="1632" t="s">
        <v>1585</v>
      </c>
      <c r="C4" s="1605"/>
      <c r="D4" s="1605"/>
      <c r="E4" s="1605"/>
      <c r="F4" s="1605"/>
      <c r="G4" s="1605"/>
      <c r="H4" s="1605"/>
      <c r="I4" s="1605"/>
      <c r="J4" s="1605"/>
      <c r="K4" s="1605"/>
      <c r="L4" s="1605"/>
      <c r="M4" s="1605"/>
      <c r="N4" s="1605"/>
      <c r="O4" s="1605"/>
      <c r="P4" s="1605"/>
      <c r="Q4" s="1605"/>
      <c r="R4" s="1633"/>
      <c r="S4" s="1136"/>
    </row>
    <row r="5" spans="2:19" ht="16.5" customHeight="1"/>
    <row r="6" spans="2:19" ht="11.25" customHeight="1">
      <c r="B6" s="1177"/>
      <c r="C6" s="1208"/>
      <c r="D6" s="1208"/>
      <c r="E6" s="1208"/>
      <c r="F6" s="1178"/>
      <c r="G6" s="1178"/>
      <c r="H6" s="1178"/>
      <c r="I6" s="1178"/>
      <c r="J6" s="1178"/>
      <c r="K6" s="1178"/>
      <c r="L6" s="1178"/>
      <c r="M6" s="1178"/>
      <c r="N6" s="1178"/>
      <c r="O6" s="1178"/>
      <c r="P6" s="1178"/>
      <c r="Q6" s="1178"/>
      <c r="R6" s="1179"/>
    </row>
    <row r="7" spans="2:19" ht="19.5" customHeight="1">
      <c r="B7" s="1180"/>
      <c r="C7" s="1194" t="s">
        <v>1586</v>
      </c>
      <c r="D7" s="1195" t="s">
        <v>252</v>
      </c>
      <c r="E7" s="1196" t="s">
        <v>1587</v>
      </c>
      <c r="F7" s="1146"/>
      <c r="G7" s="1146"/>
      <c r="H7" s="1146"/>
      <c r="I7" s="1146"/>
      <c r="J7" s="1146"/>
      <c r="K7" s="1146"/>
      <c r="L7" s="1146"/>
      <c r="M7" s="1146"/>
      <c r="N7" s="1146"/>
      <c r="O7" s="1146"/>
      <c r="P7" s="1146"/>
      <c r="Q7" s="1146"/>
      <c r="R7" s="1181"/>
    </row>
    <row r="8" spans="2:19" ht="31.5" customHeight="1">
      <c r="B8" s="1180"/>
      <c r="C8" s="1600" t="s">
        <v>1254</v>
      </c>
      <c r="D8" s="1149" t="s">
        <v>252</v>
      </c>
      <c r="E8" s="1150" t="s">
        <v>1570</v>
      </c>
      <c r="F8" s="1592" t="s">
        <v>1588</v>
      </c>
      <c r="G8" s="1289"/>
      <c r="H8" s="1289"/>
      <c r="I8" s="1289"/>
      <c r="J8" s="1289"/>
      <c r="K8" s="1289"/>
      <c r="L8" s="1289"/>
      <c r="M8" s="1289"/>
      <c r="N8" s="1289"/>
      <c r="O8" s="1289"/>
      <c r="P8" s="1289"/>
      <c r="Q8" s="1289"/>
      <c r="R8" s="1183"/>
    </row>
    <row r="9" spans="2:19" ht="31.5" customHeight="1">
      <c r="B9" s="1180"/>
      <c r="C9" s="1601"/>
      <c r="D9" s="1153"/>
      <c r="E9" s="1150" t="s">
        <v>1572</v>
      </c>
      <c r="F9" s="1592" t="s">
        <v>1589</v>
      </c>
      <c r="G9" s="1289"/>
      <c r="H9" s="1289"/>
      <c r="I9" s="1289"/>
      <c r="J9" s="1289"/>
      <c r="K9" s="1289"/>
      <c r="L9" s="1289"/>
      <c r="M9" s="1289"/>
      <c r="N9" s="1289"/>
      <c r="O9" s="1289"/>
      <c r="P9" s="1289"/>
      <c r="Q9" s="1289"/>
      <c r="R9" s="1183"/>
    </row>
    <row r="10" spans="2:19" ht="30" customHeight="1">
      <c r="B10" s="1180"/>
      <c r="C10" s="1601"/>
      <c r="D10" s="1153"/>
      <c r="E10" s="1150" t="s">
        <v>1574</v>
      </c>
      <c r="F10" s="1592" t="s">
        <v>1590</v>
      </c>
      <c r="G10" s="1289"/>
      <c r="H10" s="1289"/>
      <c r="I10" s="1289"/>
      <c r="J10" s="1289"/>
      <c r="K10" s="1289"/>
      <c r="L10" s="1289"/>
      <c r="M10" s="1289"/>
      <c r="N10" s="1289"/>
      <c r="O10" s="1289"/>
      <c r="P10" s="1289"/>
      <c r="Q10" s="1289"/>
      <c r="R10" s="1183"/>
    </row>
    <row r="11" spans="2:19" ht="30" customHeight="1">
      <c r="B11" s="1180"/>
      <c r="C11" s="1601"/>
      <c r="D11" s="1153"/>
      <c r="E11" s="1150" t="s">
        <v>1591</v>
      </c>
      <c r="F11" s="1592" t="s">
        <v>1592</v>
      </c>
      <c r="G11" s="1289"/>
      <c r="H11" s="1289"/>
      <c r="I11" s="1289"/>
      <c r="J11" s="1289"/>
      <c r="K11" s="1289"/>
      <c r="L11" s="1289"/>
      <c r="M11" s="1289"/>
      <c r="N11" s="1289"/>
      <c r="O11" s="1289"/>
      <c r="P11" s="1289"/>
      <c r="Q11" s="1289"/>
      <c r="R11" s="1183"/>
    </row>
    <row r="12" spans="2:19" ht="30" customHeight="1">
      <c r="B12" s="1180"/>
      <c r="C12" s="1602"/>
      <c r="D12" s="1153"/>
      <c r="E12" s="1150" t="s">
        <v>1593</v>
      </c>
      <c r="F12" s="1592" t="s">
        <v>1594</v>
      </c>
      <c r="G12" s="1289"/>
      <c r="H12" s="1289"/>
      <c r="I12" s="1289"/>
      <c r="J12" s="1289"/>
      <c r="K12" s="1289"/>
      <c r="L12" s="1289"/>
      <c r="M12" s="1289"/>
      <c r="N12" s="1289"/>
      <c r="O12" s="1289"/>
      <c r="P12" s="1289"/>
      <c r="Q12" s="1289"/>
      <c r="R12" s="1183"/>
    </row>
    <row r="13" spans="2:19" ht="15.75">
      <c r="B13" s="1180"/>
      <c r="C13" s="1151" t="s">
        <v>1576</v>
      </c>
      <c r="D13" s="1154" t="s">
        <v>252</v>
      </c>
      <c r="E13" s="1155" t="s">
        <v>1459</v>
      </c>
      <c r="F13" s="1156"/>
      <c r="G13" s="1151"/>
      <c r="H13" s="1151"/>
      <c r="I13" s="1151"/>
      <c r="J13" s="1151"/>
      <c r="K13" s="1151"/>
      <c r="L13" s="1151"/>
      <c r="M13" s="1151"/>
      <c r="N13" s="1151"/>
      <c r="O13" s="1151"/>
      <c r="P13" s="1151"/>
      <c r="Q13" s="1151"/>
      <c r="R13" s="1183"/>
    </row>
    <row r="14" spans="2:19" ht="15.75" customHeight="1">
      <c r="B14" s="1180"/>
      <c r="C14" s="1146"/>
      <c r="D14" s="1146"/>
      <c r="E14" s="1614" t="s">
        <v>1595</v>
      </c>
      <c r="F14" s="1289"/>
      <c r="G14" s="1289"/>
      <c r="H14" s="1289"/>
      <c r="I14" s="1289"/>
      <c r="J14" s="1289"/>
      <c r="K14" s="1289"/>
      <c r="L14" s="1289"/>
      <c r="M14" s="1289"/>
      <c r="N14" s="1289"/>
      <c r="O14" s="1289"/>
      <c r="P14" s="1289"/>
      <c r="Q14" s="1289"/>
      <c r="R14" s="1183"/>
    </row>
    <row r="15" spans="2:19" ht="30" customHeight="1">
      <c r="B15" s="1180"/>
      <c r="C15" s="1146"/>
      <c r="D15" s="1146"/>
      <c r="E15" s="1170" t="s">
        <v>1570</v>
      </c>
      <c r="F15" s="1592" t="s">
        <v>1596</v>
      </c>
      <c r="G15" s="1289"/>
      <c r="H15" s="1289"/>
      <c r="I15" s="1289"/>
      <c r="J15" s="1289"/>
      <c r="K15" s="1289"/>
      <c r="L15" s="1289"/>
      <c r="M15" s="1289"/>
      <c r="N15" s="1289"/>
      <c r="O15" s="1289"/>
      <c r="P15" s="1289"/>
      <c r="Q15" s="1289"/>
      <c r="R15" s="1183"/>
    </row>
    <row r="16" spans="2:19" ht="30" customHeight="1">
      <c r="B16" s="1180"/>
      <c r="C16" s="1146"/>
      <c r="D16" s="1146"/>
      <c r="E16" s="1170" t="s">
        <v>1572</v>
      </c>
      <c r="F16" s="1592" t="s">
        <v>1597</v>
      </c>
      <c r="G16" s="1289"/>
      <c r="H16" s="1289"/>
      <c r="I16" s="1289"/>
      <c r="J16" s="1289"/>
      <c r="K16" s="1289"/>
      <c r="L16" s="1289"/>
      <c r="M16" s="1289"/>
      <c r="N16" s="1289"/>
      <c r="O16" s="1289"/>
      <c r="P16" s="1289"/>
      <c r="Q16" s="1289"/>
      <c r="R16" s="1183"/>
    </row>
    <row r="17" spans="2:18" ht="9.75" customHeight="1">
      <c r="B17" s="1180"/>
      <c r="C17" s="1146"/>
      <c r="D17" s="1146"/>
      <c r="E17" s="1155"/>
      <c r="F17" s="1156"/>
      <c r="G17" s="1151"/>
      <c r="H17" s="1151"/>
      <c r="I17" s="1151"/>
      <c r="J17" s="1151"/>
      <c r="K17" s="1151"/>
      <c r="L17" s="1151"/>
      <c r="M17" s="1151"/>
      <c r="N17" s="1151"/>
      <c r="O17" s="1151"/>
      <c r="P17" s="1151"/>
      <c r="Q17" s="1151"/>
      <c r="R17" s="1183"/>
    </row>
    <row r="18" spans="2:18" ht="15.75">
      <c r="B18" s="1180"/>
      <c r="C18" s="1146"/>
      <c r="D18" s="1146"/>
      <c r="E18" s="1155" t="s">
        <v>1598</v>
      </c>
      <c r="F18" s="1156"/>
      <c r="G18" s="1151"/>
      <c r="H18" s="1151"/>
      <c r="I18" s="1151"/>
      <c r="J18" s="1151"/>
      <c r="K18" s="1151"/>
      <c r="L18" s="1151"/>
      <c r="M18" s="1151"/>
      <c r="N18" s="1151"/>
      <c r="O18" s="1151"/>
      <c r="P18" s="1151"/>
      <c r="Q18" s="1151"/>
      <c r="R18" s="1183"/>
    </row>
    <row r="19" spans="2:18" ht="31.5" customHeight="1">
      <c r="B19" s="1180"/>
      <c r="C19" s="1146"/>
      <c r="D19" s="1146"/>
      <c r="E19" s="1592" t="s">
        <v>1599</v>
      </c>
      <c r="F19" s="1289"/>
      <c r="G19" s="1289"/>
      <c r="H19" s="1289"/>
      <c r="I19" s="1289"/>
      <c r="J19" s="1289"/>
      <c r="K19" s="1289"/>
      <c r="L19" s="1289"/>
      <c r="M19" s="1289"/>
      <c r="N19" s="1289"/>
      <c r="O19" s="1289"/>
      <c r="P19" s="1289"/>
      <c r="Q19" s="1289"/>
      <c r="R19" s="1183"/>
    </row>
    <row r="20" spans="2:18" ht="15.75" customHeight="1">
      <c r="B20" s="1180"/>
      <c r="C20" s="1146"/>
      <c r="D20" s="1146"/>
      <c r="E20" s="1171" t="s">
        <v>1570</v>
      </c>
      <c r="F20" s="1592" t="s">
        <v>1796</v>
      </c>
      <c r="G20" s="1289"/>
      <c r="H20" s="1289"/>
      <c r="I20" s="1289"/>
      <c r="J20" s="1289"/>
      <c r="K20" s="1289"/>
      <c r="L20" s="1289"/>
      <c r="M20" s="1289"/>
      <c r="N20" s="1289"/>
      <c r="O20" s="1289"/>
      <c r="P20" s="1289"/>
      <c r="Q20" s="1289"/>
      <c r="R20" s="1183"/>
    </row>
    <row r="21" spans="2:18" ht="15.75" customHeight="1">
      <c r="B21" s="1180"/>
      <c r="C21" s="1172"/>
      <c r="D21" s="1172"/>
      <c r="E21" s="1171" t="s">
        <v>1572</v>
      </c>
      <c r="F21" s="1596" t="s">
        <v>1601</v>
      </c>
      <c r="G21" s="1289"/>
      <c r="H21" s="1289"/>
      <c r="I21" s="1289"/>
      <c r="J21" s="1289"/>
      <c r="K21" s="1289"/>
      <c r="L21" s="1289"/>
      <c r="M21" s="1289"/>
      <c r="N21" s="1289"/>
      <c r="O21" s="1289"/>
      <c r="P21" s="1289"/>
      <c r="Q21" s="1289"/>
      <c r="R21" s="1183"/>
    </row>
    <row r="22" spans="2:18" ht="15.75" customHeight="1">
      <c r="B22" s="1180"/>
      <c r="C22" s="1174"/>
      <c r="D22" s="1174"/>
      <c r="E22" s="1171" t="s">
        <v>1574</v>
      </c>
      <c r="F22" s="1596" t="s">
        <v>1602</v>
      </c>
      <c r="G22" s="1289"/>
      <c r="H22" s="1289"/>
      <c r="I22" s="1289"/>
      <c r="J22" s="1289"/>
      <c r="K22" s="1289"/>
      <c r="L22" s="1289"/>
      <c r="M22" s="1289"/>
      <c r="N22" s="1289"/>
      <c r="O22" s="1289"/>
      <c r="P22" s="1289"/>
      <c r="Q22" s="1289"/>
      <c r="R22" s="1183"/>
    </row>
    <row r="23" spans="2:18" ht="15.75" customHeight="1">
      <c r="B23" s="1180"/>
      <c r="C23" s="1174"/>
      <c r="D23" s="1174"/>
      <c r="E23" s="1171"/>
      <c r="F23" s="1173"/>
      <c r="G23" s="1173"/>
      <c r="H23" s="1173"/>
      <c r="I23" s="1173"/>
      <c r="J23" s="1173"/>
      <c r="K23" s="1173"/>
      <c r="L23" s="1173"/>
      <c r="M23" s="1173"/>
      <c r="N23" s="1173"/>
      <c r="O23" s="1173"/>
      <c r="P23" s="1173"/>
      <c r="Q23" s="1173"/>
      <c r="R23" s="1183"/>
    </row>
    <row r="24" spans="2:18" ht="17.25" customHeight="1">
      <c r="B24" s="1180"/>
      <c r="C24" s="1174"/>
      <c r="D24" s="1174"/>
      <c r="E24" s="1171"/>
      <c r="F24" s="1173"/>
      <c r="G24" s="1173"/>
      <c r="H24" s="1173"/>
      <c r="I24" s="1173"/>
      <c r="J24" s="1173"/>
      <c r="K24" s="1173"/>
      <c r="L24" s="1173"/>
      <c r="M24" s="1173"/>
      <c r="N24" s="1173"/>
      <c r="O24" s="1173"/>
      <c r="P24" s="1173"/>
      <c r="Q24" s="1209" t="s">
        <v>1584</v>
      </c>
      <c r="R24" s="1183"/>
    </row>
    <row r="25" spans="2:18" ht="6" customHeight="1">
      <c r="B25" s="1184"/>
      <c r="C25" s="1210"/>
      <c r="D25" s="1210"/>
      <c r="E25" s="1210"/>
      <c r="F25" s="1210"/>
      <c r="G25" s="1210"/>
      <c r="H25" s="1210"/>
      <c r="I25" s="1210"/>
      <c r="J25" s="1210"/>
      <c r="K25" s="1210"/>
      <c r="L25" s="1210"/>
      <c r="M25" s="1210"/>
      <c r="N25" s="1210"/>
      <c r="O25" s="1210"/>
      <c r="P25" s="1210"/>
      <c r="Q25" s="1210"/>
      <c r="R25" s="1211"/>
    </row>
    <row r="26" spans="2:18" ht="15.75" customHeight="1"/>
    <row r="27" spans="2:18" ht="15.75" customHeight="1"/>
    <row r="28" spans="2:18" ht="15.75" customHeight="1"/>
    <row r="29" spans="2:18" ht="15.75" customHeight="1"/>
    <row r="30" spans="2:18" ht="15.75" customHeight="1"/>
    <row r="31" spans="2:18" ht="15.75" customHeight="1"/>
    <row r="32" spans="2: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B2:R2"/>
    <mergeCell ref="B3:R3"/>
    <mergeCell ref="B4:R4"/>
    <mergeCell ref="C8:C12"/>
    <mergeCell ref="F8:Q8"/>
    <mergeCell ref="F9:Q9"/>
    <mergeCell ref="F10:Q10"/>
    <mergeCell ref="F21:Q21"/>
    <mergeCell ref="F22:Q22"/>
    <mergeCell ref="F11:Q11"/>
    <mergeCell ref="F12:Q12"/>
    <mergeCell ref="E14:Q14"/>
    <mergeCell ref="F15:Q15"/>
    <mergeCell ref="F16:Q16"/>
    <mergeCell ref="E19:Q19"/>
    <mergeCell ref="F20:Q20"/>
  </mergeCells>
  <hyperlinks>
    <hyperlink ref="Q24" location="null!E26" display="Kembali"/>
  </hyperlinks>
  <pageMargins left="0.7" right="0.3" top="0.61" bottom="0.75" header="0" footer="0"/>
  <pageSetup paperSize="9"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00"/>
  <sheetViews>
    <sheetView showGridLines="0" workbookViewId="0"/>
  </sheetViews>
  <sheetFormatPr defaultColWidth="14.42578125" defaultRowHeight="15" customHeight="1"/>
  <cols>
    <col min="1" max="1" width="10.5703125" customWidth="1"/>
    <col min="2" max="2" width="2.140625" customWidth="1"/>
    <col min="3" max="3" width="16" customWidth="1"/>
    <col min="4" max="4" width="1.42578125" customWidth="1"/>
    <col min="5" max="5" width="4" customWidth="1"/>
    <col min="6" max="6" width="3.5703125" customWidth="1"/>
    <col min="7" max="15" width="9.140625" customWidth="1"/>
    <col min="16" max="16" width="6.42578125" customWidth="1"/>
    <col min="17" max="17" width="10.85546875" customWidth="1"/>
    <col min="18" max="18" width="2.85546875" customWidth="1"/>
    <col min="19" max="26" width="9.140625" customWidth="1"/>
  </cols>
  <sheetData>
    <row r="2" spans="2:19" ht="19.5" customHeight="1">
      <c r="B2" s="1628" t="s">
        <v>1566</v>
      </c>
      <c r="C2" s="1629"/>
      <c r="D2" s="1629"/>
      <c r="E2" s="1629"/>
      <c r="F2" s="1629"/>
      <c r="G2" s="1629"/>
      <c r="H2" s="1629"/>
      <c r="I2" s="1629"/>
      <c r="J2" s="1629"/>
      <c r="K2" s="1629"/>
      <c r="L2" s="1629"/>
      <c r="M2" s="1629"/>
      <c r="N2" s="1629"/>
      <c r="O2" s="1629"/>
      <c r="P2" s="1629"/>
      <c r="Q2" s="1629"/>
      <c r="R2" s="1630"/>
      <c r="S2" s="1136"/>
    </row>
    <row r="3" spans="2:19" ht="19.5" customHeight="1">
      <c r="B3" s="1631" t="s">
        <v>1567</v>
      </c>
      <c r="C3" s="1274"/>
      <c r="D3" s="1274"/>
      <c r="E3" s="1274"/>
      <c r="F3" s="1274"/>
      <c r="G3" s="1274"/>
      <c r="H3" s="1274"/>
      <c r="I3" s="1274"/>
      <c r="J3" s="1274"/>
      <c r="K3" s="1274"/>
      <c r="L3" s="1274"/>
      <c r="M3" s="1274"/>
      <c r="N3" s="1274"/>
      <c r="O3" s="1274"/>
      <c r="P3" s="1274"/>
      <c r="Q3" s="1274"/>
      <c r="R3" s="1626"/>
      <c r="S3" s="1136"/>
    </row>
    <row r="4" spans="2:19" ht="19.5" customHeight="1">
      <c r="B4" s="1632" t="s">
        <v>1603</v>
      </c>
      <c r="C4" s="1605"/>
      <c r="D4" s="1605"/>
      <c r="E4" s="1605"/>
      <c r="F4" s="1605"/>
      <c r="G4" s="1605"/>
      <c r="H4" s="1605"/>
      <c r="I4" s="1605"/>
      <c r="J4" s="1605"/>
      <c r="K4" s="1605"/>
      <c r="L4" s="1605"/>
      <c r="M4" s="1605"/>
      <c r="N4" s="1605"/>
      <c r="O4" s="1605"/>
      <c r="P4" s="1605"/>
      <c r="Q4" s="1605"/>
      <c r="R4" s="1633"/>
      <c r="S4" s="1136"/>
    </row>
    <row r="5" spans="2:19" ht="18">
      <c r="B5" s="1634"/>
      <c r="C5" s="1635"/>
      <c r="D5" s="1635"/>
      <c r="E5" s="1635"/>
      <c r="F5" s="1635"/>
      <c r="G5" s="1635"/>
      <c r="H5" s="1635"/>
      <c r="I5" s="1635"/>
      <c r="J5" s="1635"/>
      <c r="K5" s="1635"/>
      <c r="L5" s="1635"/>
      <c r="M5" s="1635"/>
      <c r="N5" s="1635"/>
      <c r="O5" s="1635"/>
      <c r="P5" s="1635"/>
      <c r="Q5" s="1635"/>
      <c r="R5" s="1635"/>
    </row>
    <row r="6" spans="2:19" ht="16.5">
      <c r="B6" s="1177"/>
      <c r="C6" s="1178"/>
      <c r="D6" s="1178"/>
      <c r="E6" s="1178"/>
      <c r="F6" s="1178"/>
      <c r="G6" s="1178"/>
      <c r="H6" s="1178"/>
      <c r="I6" s="1178"/>
      <c r="J6" s="1178"/>
      <c r="K6" s="1178"/>
      <c r="L6" s="1178"/>
      <c r="M6" s="1178"/>
      <c r="N6" s="1178"/>
      <c r="O6" s="1178"/>
      <c r="P6" s="1178"/>
      <c r="Q6" s="1178"/>
      <c r="R6" s="1179"/>
    </row>
    <row r="7" spans="2:19" ht="21.75" customHeight="1">
      <c r="B7" s="1180"/>
      <c r="C7" s="1194" t="s">
        <v>1604</v>
      </c>
      <c r="D7" s="1149" t="s">
        <v>252</v>
      </c>
      <c r="E7" s="1196" t="s">
        <v>1125</v>
      </c>
      <c r="F7" s="1153"/>
      <c r="G7" s="1153"/>
      <c r="H7" s="1153"/>
      <c r="I7" s="1146"/>
      <c r="J7" s="1146"/>
      <c r="K7" s="1146"/>
      <c r="L7" s="1146"/>
      <c r="M7" s="1146"/>
      <c r="N7" s="1146"/>
      <c r="O7" s="1146"/>
      <c r="P7" s="1146"/>
      <c r="Q7" s="1146"/>
      <c r="R7" s="1181"/>
    </row>
    <row r="8" spans="2:19" ht="18" customHeight="1">
      <c r="B8" s="1180"/>
      <c r="C8" s="1600" t="s">
        <v>1254</v>
      </c>
      <c r="D8" s="1149" t="s">
        <v>252</v>
      </c>
      <c r="E8" s="1182" t="s">
        <v>1570</v>
      </c>
      <c r="F8" s="1607" t="s">
        <v>1605</v>
      </c>
      <c r="G8" s="1289"/>
      <c r="H8" s="1289"/>
      <c r="I8" s="1289"/>
      <c r="J8" s="1289"/>
      <c r="K8" s="1289"/>
      <c r="L8" s="1289"/>
      <c r="M8" s="1289"/>
      <c r="N8" s="1289"/>
      <c r="O8" s="1289"/>
      <c r="P8" s="1289"/>
      <c r="Q8" s="1289"/>
      <c r="R8" s="1183"/>
    </row>
    <row r="9" spans="2:19" ht="18" customHeight="1">
      <c r="B9" s="1180"/>
      <c r="C9" s="1601"/>
      <c r="D9" s="1153"/>
      <c r="E9" s="1182" t="s">
        <v>1572</v>
      </c>
      <c r="F9" s="1607" t="s">
        <v>1606</v>
      </c>
      <c r="G9" s="1289"/>
      <c r="H9" s="1289"/>
      <c r="I9" s="1289"/>
      <c r="J9" s="1289"/>
      <c r="K9" s="1289"/>
      <c r="L9" s="1289"/>
      <c r="M9" s="1289"/>
      <c r="N9" s="1289"/>
      <c r="O9" s="1289"/>
      <c r="P9" s="1289"/>
      <c r="Q9" s="1289"/>
      <c r="R9" s="1183"/>
    </row>
    <row r="10" spans="2:19" ht="29.25" customHeight="1">
      <c r="B10" s="1180"/>
      <c r="C10" s="1602"/>
      <c r="D10" s="1153"/>
      <c r="E10" s="1182" t="s">
        <v>1574</v>
      </c>
      <c r="F10" s="1607" t="s">
        <v>1607</v>
      </c>
      <c r="G10" s="1289"/>
      <c r="H10" s="1289"/>
      <c r="I10" s="1289"/>
      <c r="J10" s="1289"/>
      <c r="K10" s="1289"/>
      <c r="L10" s="1289"/>
      <c r="M10" s="1289"/>
      <c r="N10" s="1289"/>
      <c r="O10" s="1289"/>
      <c r="P10" s="1289"/>
      <c r="Q10" s="1289"/>
      <c r="R10" s="1183"/>
    </row>
    <row r="11" spans="2:19" ht="15.75">
      <c r="B11" s="1180"/>
      <c r="C11" s="1151" t="s">
        <v>1576</v>
      </c>
      <c r="D11" s="1154" t="s">
        <v>252</v>
      </c>
      <c r="E11" s="1155" t="s">
        <v>1459</v>
      </c>
      <c r="F11" s="1156"/>
      <c r="G11" s="1151"/>
      <c r="H11" s="1151"/>
      <c r="I11" s="1151"/>
      <c r="J11" s="1151"/>
      <c r="K11" s="1151"/>
      <c r="L11" s="1151"/>
      <c r="M11" s="1151"/>
      <c r="N11" s="1151"/>
      <c r="O11" s="1151"/>
      <c r="P11" s="1151"/>
      <c r="Q11" s="1151"/>
      <c r="R11" s="1183"/>
    </row>
    <row r="12" spans="2:19" ht="31.5" customHeight="1">
      <c r="B12" s="1180"/>
      <c r="C12" s="1146"/>
      <c r="D12" s="1146"/>
      <c r="E12" s="1150" t="s">
        <v>1570</v>
      </c>
      <c r="F12" s="1592" t="s">
        <v>1608</v>
      </c>
      <c r="G12" s="1289"/>
      <c r="H12" s="1289"/>
      <c r="I12" s="1289"/>
      <c r="J12" s="1289"/>
      <c r="K12" s="1289"/>
      <c r="L12" s="1289"/>
      <c r="M12" s="1289"/>
      <c r="N12" s="1289"/>
      <c r="O12" s="1289"/>
      <c r="P12" s="1289"/>
      <c r="Q12" s="1289"/>
      <c r="R12" s="1183"/>
    </row>
    <row r="13" spans="2:19" ht="31.5" customHeight="1">
      <c r="B13" s="1180"/>
      <c r="C13" s="1146"/>
      <c r="D13" s="1146"/>
      <c r="E13" s="1150" t="s">
        <v>1572</v>
      </c>
      <c r="F13" s="1592" t="s">
        <v>1609</v>
      </c>
      <c r="G13" s="1289"/>
      <c r="H13" s="1289"/>
      <c r="I13" s="1289"/>
      <c r="J13" s="1289"/>
      <c r="K13" s="1289"/>
      <c r="L13" s="1289"/>
      <c r="M13" s="1289"/>
      <c r="N13" s="1289"/>
      <c r="O13" s="1289"/>
      <c r="P13" s="1289"/>
      <c r="Q13" s="1289"/>
      <c r="R13" s="1183"/>
    </row>
    <row r="14" spans="2:19" ht="11.25" customHeight="1">
      <c r="B14" s="1180"/>
      <c r="C14" s="1146"/>
      <c r="D14" s="1146"/>
      <c r="E14" s="1150"/>
      <c r="F14" s="1168"/>
      <c r="G14" s="1212"/>
      <c r="H14" s="1212"/>
      <c r="I14" s="1212"/>
      <c r="J14" s="1212"/>
      <c r="K14" s="1212"/>
      <c r="L14" s="1212"/>
      <c r="M14" s="1212"/>
      <c r="N14" s="1212"/>
      <c r="O14" s="1212"/>
      <c r="P14" s="1212"/>
      <c r="Q14" s="1212"/>
      <c r="R14" s="1183"/>
    </row>
    <row r="15" spans="2:19" ht="15.75">
      <c r="B15" s="1180"/>
      <c r="C15" s="1174"/>
      <c r="D15" s="1174"/>
      <c r="E15" s="1171"/>
      <c r="F15" s="1173"/>
      <c r="G15" s="1173"/>
      <c r="H15" s="1173"/>
      <c r="I15" s="1173"/>
      <c r="J15" s="1173"/>
      <c r="K15" s="1173"/>
      <c r="L15" s="1173"/>
      <c r="M15" s="1173"/>
      <c r="N15" s="1173"/>
      <c r="O15" s="1173"/>
      <c r="P15" s="1173"/>
      <c r="Q15" s="1209" t="s">
        <v>1584</v>
      </c>
      <c r="R15" s="1183"/>
    </row>
    <row r="16" spans="2:19" ht="9.75" customHeight="1">
      <c r="B16" s="1184"/>
      <c r="C16" s="1210"/>
      <c r="D16" s="1210"/>
      <c r="E16" s="1210"/>
      <c r="F16" s="1210"/>
      <c r="G16" s="1210"/>
      <c r="H16" s="1210"/>
      <c r="I16" s="1210"/>
      <c r="J16" s="1210"/>
      <c r="K16" s="1210"/>
      <c r="L16" s="1210"/>
      <c r="M16" s="1210"/>
      <c r="N16" s="1210"/>
      <c r="O16" s="1210"/>
      <c r="P16" s="1210"/>
      <c r="Q16" s="1210"/>
      <c r="R16" s="1211"/>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F10:Q10"/>
    <mergeCell ref="F12:Q12"/>
    <mergeCell ref="F13:Q13"/>
    <mergeCell ref="B2:R2"/>
    <mergeCell ref="B3:R3"/>
    <mergeCell ref="B4:R4"/>
    <mergeCell ref="B5:R5"/>
    <mergeCell ref="C8:C10"/>
    <mergeCell ref="F8:Q8"/>
    <mergeCell ref="F9:Q9"/>
  </mergeCells>
  <hyperlinks>
    <hyperlink ref="Q15" location="null!E29" display="Kembali"/>
  </hyperlinks>
  <pageMargins left="0.7" right="0.3" top="0.61"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00"/>
  <sheetViews>
    <sheetView showGridLines="0" workbookViewId="0"/>
  </sheetViews>
  <sheetFormatPr defaultColWidth="14.42578125" defaultRowHeight="15" customHeight="1"/>
  <cols>
    <col min="1" max="1" width="10.5703125" customWidth="1"/>
    <col min="2" max="2" width="2.140625" customWidth="1"/>
    <col min="3" max="3" width="16" customWidth="1"/>
    <col min="4" max="4" width="1.42578125" customWidth="1"/>
    <col min="5" max="5" width="4" customWidth="1"/>
    <col min="6" max="6" width="3.5703125" customWidth="1"/>
    <col min="7" max="15" width="9.140625" customWidth="1"/>
    <col min="16" max="16" width="6.42578125" customWidth="1"/>
    <col min="17" max="17" width="10.85546875" customWidth="1"/>
    <col min="18" max="18" width="2.85546875" customWidth="1"/>
    <col min="19" max="26" width="9.140625" customWidth="1"/>
  </cols>
  <sheetData>
    <row r="2" spans="2:19" ht="19.5" customHeight="1">
      <c r="B2" s="1628" t="s">
        <v>1566</v>
      </c>
      <c r="C2" s="1629"/>
      <c r="D2" s="1629"/>
      <c r="E2" s="1629"/>
      <c r="F2" s="1629"/>
      <c r="G2" s="1629"/>
      <c r="H2" s="1629"/>
      <c r="I2" s="1629"/>
      <c r="J2" s="1629"/>
      <c r="K2" s="1629"/>
      <c r="L2" s="1629"/>
      <c r="M2" s="1629"/>
      <c r="N2" s="1629"/>
      <c r="O2" s="1629"/>
      <c r="P2" s="1629"/>
      <c r="Q2" s="1629"/>
      <c r="R2" s="1630"/>
      <c r="S2" s="1136"/>
    </row>
    <row r="3" spans="2:19" ht="19.5" customHeight="1">
      <c r="B3" s="1631" t="s">
        <v>1567</v>
      </c>
      <c r="C3" s="1274"/>
      <c r="D3" s="1274"/>
      <c r="E3" s="1274"/>
      <c r="F3" s="1274"/>
      <c r="G3" s="1274"/>
      <c r="H3" s="1274"/>
      <c r="I3" s="1274"/>
      <c r="J3" s="1274"/>
      <c r="K3" s="1274"/>
      <c r="L3" s="1274"/>
      <c r="M3" s="1274"/>
      <c r="N3" s="1274"/>
      <c r="O3" s="1274"/>
      <c r="P3" s="1274"/>
      <c r="Q3" s="1274"/>
      <c r="R3" s="1626"/>
      <c r="S3" s="1136"/>
    </row>
    <row r="4" spans="2:19" ht="19.5" customHeight="1">
      <c r="B4" s="1632" t="s">
        <v>1610</v>
      </c>
      <c r="C4" s="1605"/>
      <c r="D4" s="1605"/>
      <c r="E4" s="1605"/>
      <c r="F4" s="1605"/>
      <c r="G4" s="1605"/>
      <c r="H4" s="1605"/>
      <c r="I4" s="1605"/>
      <c r="J4" s="1605"/>
      <c r="K4" s="1605"/>
      <c r="L4" s="1605"/>
      <c r="M4" s="1605"/>
      <c r="N4" s="1605"/>
      <c r="O4" s="1605"/>
      <c r="P4" s="1605"/>
      <c r="Q4" s="1605"/>
      <c r="R4" s="1633"/>
      <c r="S4" s="1136"/>
    </row>
    <row r="6" spans="2:19" ht="16.5">
      <c r="B6" s="1177"/>
      <c r="C6" s="1178"/>
      <c r="D6" s="1178"/>
      <c r="E6" s="1178"/>
      <c r="F6" s="1178"/>
      <c r="G6" s="1178"/>
      <c r="H6" s="1178"/>
      <c r="I6" s="1178"/>
      <c r="J6" s="1178"/>
      <c r="K6" s="1178"/>
      <c r="L6" s="1178"/>
      <c r="M6" s="1178"/>
      <c r="N6" s="1178"/>
      <c r="O6" s="1178"/>
      <c r="P6" s="1178"/>
      <c r="Q6" s="1178"/>
      <c r="R6" s="1179"/>
    </row>
    <row r="7" spans="2:19" ht="21.75" customHeight="1">
      <c r="B7" s="1180"/>
      <c r="C7" s="1194" t="s">
        <v>1611</v>
      </c>
      <c r="D7" s="1195" t="s">
        <v>252</v>
      </c>
      <c r="E7" s="1196" t="s">
        <v>1129</v>
      </c>
      <c r="F7" s="1153"/>
      <c r="G7" s="1153"/>
      <c r="H7" s="1146"/>
      <c r="I7" s="1146"/>
      <c r="J7" s="1146"/>
      <c r="K7" s="1146"/>
      <c r="L7" s="1146"/>
      <c r="M7" s="1146"/>
      <c r="N7" s="1146"/>
      <c r="O7" s="1146"/>
      <c r="P7" s="1146"/>
      <c r="Q7" s="1146"/>
      <c r="R7" s="1181"/>
    </row>
    <row r="8" spans="2:19" ht="15.75" customHeight="1">
      <c r="B8" s="1180"/>
      <c r="C8" s="1600" t="s">
        <v>1254</v>
      </c>
      <c r="D8" s="1149" t="s">
        <v>252</v>
      </c>
      <c r="E8" s="1150" t="s">
        <v>1570</v>
      </c>
      <c r="F8" s="1603" t="s">
        <v>1612</v>
      </c>
      <c r="G8" s="1289"/>
      <c r="H8" s="1289"/>
      <c r="I8" s="1289"/>
      <c r="J8" s="1289"/>
      <c r="K8" s="1289"/>
      <c r="L8" s="1289"/>
      <c r="M8" s="1289"/>
      <c r="N8" s="1289"/>
      <c r="O8" s="1289"/>
      <c r="P8" s="1289"/>
      <c r="Q8" s="1289"/>
      <c r="R8" s="1183"/>
    </row>
    <row r="9" spans="2:19" ht="15.75" customHeight="1">
      <c r="B9" s="1180"/>
      <c r="C9" s="1601"/>
      <c r="D9" s="1153"/>
      <c r="E9" s="1150" t="s">
        <v>1572</v>
      </c>
      <c r="F9" s="1603" t="s">
        <v>1613</v>
      </c>
      <c r="G9" s="1289"/>
      <c r="H9" s="1289"/>
      <c r="I9" s="1289"/>
      <c r="J9" s="1289"/>
      <c r="K9" s="1289"/>
      <c r="L9" s="1289"/>
      <c r="M9" s="1289"/>
      <c r="N9" s="1289"/>
      <c r="O9" s="1289"/>
      <c r="P9" s="1289"/>
      <c r="Q9" s="1289"/>
      <c r="R9" s="1183"/>
    </row>
    <row r="10" spans="2:19" ht="15.75" customHeight="1">
      <c r="B10" s="1180"/>
      <c r="C10" s="1602"/>
      <c r="D10" s="1153"/>
      <c r="E10" s="1150" t="s">
        <v>1574</v>
      </c>
      <c r="F10" s="1603" t="s">
        <v>1797</v>
      </c>
      <c r="G10" s="1289"/>
      <c r="H10" s="1289"/>
      <c r="I10" s="1289"/>
      <c r="J10" s="1289"/>
      <c r="K10" s="1289"/>
      <c r="L10" s="1289"/>
      <c r="M10" s="1289"/>
      <c r="N10" s="1289"/>
      <c r="O10" s="1289"/>
      <c r="P10" s="1289"/>
      <c r="Q10" s="1289"/>
      <c r="R10" s="1183"/>
    </row>
    <row r="11" spans="2:19" ht="15.75" customHeight="1">
      <c r="B11" s="1180"/>
      <c r="C11" s="1151" t="s">
        <v>1576</v>
      </c>
      <c r="D11" s="1154" t="s">
        <v>252</v>
      </c>
      <c r="E11" s="1155" t="s">
        <v>1459</v>
      </c>
      <c r="F11" s="1156"/>
      <c r="G11" s="1151"/>
      <c r="H11" s="1151"/>
      <c r="I11" s="1151"/>
      <c r="J11" s="1151"/>
      <c r="K11" s="1151"/>
      <c r="L11" s="1151"/>
      <c r="M11" s="1151"/>
      <c r="N11" s="1151"/>
      <c r="O11" s="1151"/>
      <c r="P11" s="1151"/>
      <c r="Q11" s="1151"/>
      <c r="R11" s="1183"/>
    </row>
    <row r="12" spans="2:19" ht="31.5" customHeight="1">
      <c r="B12" s="1180"/>
      <c r="C12" s="1146"/>
      <c r="D12" s="1146"/>
      <c r="E12" s="1170" t="s">
        <v>1570</v>
      </c>
      <c r="F12" s="1592" t="s">
        <v>1615</v>
      </c>
      <c r="G12" s="1289"/>
      <c r="H12" s="1289"/>
      <c r="I12" s="1289"/>
      <c r="J12" s="1289"/>
      <c r="K12" s="1289"/>
      <c r="L12" s="1289"/>
      <c r="M12" s="1289"/>
      <c r="N12" s="1289"/>
      <c r="O12" s="1289"/>
      <c r="P12" s="1289"/>
      <c r="Q12" s="1289"/>
      <c r="R12" s="1183"/>
    </row>
    <row r="13" spans="2:19" ht="31.5" customHeight="1">
      <c r="B13" s="1180"/>
      <c r="C13" s="1146"/>
      <c r="D13" s="1146"/>
      <c r="E13" s="1170" t="s">
        <v>1572</v>
      </c>
      <c r="F13" s="1592" t="s">
        <v>1616</v>
      </c>
      <c r="G13" s="1289"/>
      <c r="H13" s="1289"/>
      <c r="I13" s="1289"/>
      <c r="J13" s="1289"/>
      <c r="K13" s="1289"/>
      <c r="L13" s="1289"/>
      <c r="M13" s="1289"/>
      <c r="N13" s="1289"/>
      <c r="O13" s="1289"/>
      <c r="P13" s="1289"/>
      <c r="Q13" s="1289"/>
      <c r="R13" s="1183"/>
    </row>
    <row r="14" spans="2:19" ht="31.5" customHeight="1">
      <c r="B14" s="1180"/>
      <c r="C14" s="1146"/>
      <c r="D14" s="1146"/>
      <c r="E14" s="1170" t="s">
        <v>1574</v>
      </c>
      <c r="F14" s="1592" t="s">
        <v>1617</v>
      </c>
      <c r="G14" s="1289"/>
      <c r="H14" s="1289"/>
      <c r="I14" s="1289"/>
      <c r="J14" s="1289"/>
      <c r="K14" s="1289"/>
      <c r="L14" s="1289"/>
      <c r="M14" s="1289"/>
      <c r="N14" s="1289"/>
      <c r="O14" s="1289"/>
      <c r="P14" s="1289"/>
      <c r="Q14" s="1289"/>
      <c r="R14" s="1183"/>
    </row>
    <row r="15" spans="2:19" ht="17.25">
      <c r="B15" s="1180"/>
      <c r="C15" s="1174"/>
      <c r="D15" s="1174"/>
      <c r="E15" s="1171"/>
      <c r="F15" s="1173"/>
      <c r="G15" s="1173"/>
      <c r="H15" s="1173"/>
      <c r="I15" s="1173"/>
      <c r="J15" s="1173"/>
      <c r="K15" s="1173"/>
      <c r="L15" s="1173"/>
      <c r="M15" s="1173"/>
      <c r="N15" s="1173"/>
      <c r="O15" s="1173"/>
      <c r="P15" s="1173"/>
      <c r="Q15" s="1161" t="s">
        <v>1584</v>
      </c>
      <c r="R15" s="1183"/>
    </row>
    <row r="16" spans="2:19">
      <c r="B16" s="1184"/>
      <c r="C16" s="1185"/>
      <c r="D16" s="1185"/>
      <c r="E16" s="1185"/>
      <c r="F16" s="1185"/>
      <c r="G16" s="1185"/>
      <c r="H16" s="1185"/>
      <c r="I16" s="1185"/>
      <c r="J16" s="1185"/>
      <c r="K16" s="1185"/>
      <c r="L16" s="1185"/>
      <c r="M16" s="1185"/>
      <c r="N16" s="1185"/>
      <c r="O16" s="1185"/>
      <c r="P16" s="1185"/>
      <c r="Q16" s="1185"/>
      <c r="R16" s="1186"/>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F12:Q12"/>
    <mergeCell ref="F13:Q13"/>
    <mergeCell ref="F14:Q14"/>
    <mergeCell ref="B2:R2"/>
    <mergeCell ref="B3:R3"/>
    <mergeCell ref="B4:R4"/>
    <mergeCell ref="C8:C10"/>
    <mergeCell ref="F8:Q8"/>
    <mergeCell ref="F9:Q9"/>
    <mergeCell ref="F10:Q10"/>
  </mergeCells>
  <pageMargins left="0.7" right="0.3" top="0.61" bottom="0.75" header="0" footer="0"/>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Z106"/>
  <sheetViews>
    <sheetView showGridLines="0" workbookViewId="0"/>
  </sheetViews>
  <sheetFormatPr defaultColWidth="14.42578125" defaultRowHeight="15" customHeight="1"/>
  <cols>
    <col min="1" max="1" width="5.5703125" customWidth="1"/>
    <col min="2" max="2" width="6" customWidth="1"/>
    <col min="3" max="5" width="5.7109375" customWidth="1"/>
    <col min="6" max="6" width="11.140625" customWidth="1"/>
    <col min="7" max="7" width="5.7109375" customWidth="1"/>
    <col min="8" max="8" width="2.42578125" customWidth="1"/>
    <col min="9" max="17" width="2.7109375" customWidth="1"/>
    <col min="18" max="18" width="4.42578125" customWidth="1"/>
    <col min="19" max="24" width="2.7109375" customWidth="1"/>
    <col min="25" max="25" width="4.140625" customWidth="1"/>
    <col min="26" max="27" width="3.7109375" customWidth="1"/>
    <col min="28" max="28" width="22.28515625" customWidth="1"/>
    <col min="29" max="29" width="6.140625" customWidth="1"/>
    <col min="30" max="251" width="9.140625" customWidth="1"/>
    <col min="252" max="260" width="5.7109375" customWidth="1"/>
  </cols>
  <sheetData>
    <row r="1" spans="1:260">
      <c r="A1" s="18"/>
      <c r="B1" s="18"/>
      <c r="C1" s="19"/>
      <c r="D1" s="19"/>
      <c r="E1" s="19"/>
      <c r="F1" s="19"/>
      <c r="G1" s="19"/>
      <c r="H1" s="19"/>
      <c r="I1" s="19"/>
      <c r="J1" s="19"/>
      <c r="K1" s="19"/>
      <c r="L1" s="19"/>
      <c r="M1" s="19"/>
      <c r="N1" s="19"/>
      <c r="O1" s="19"/>
      <c r="P1" s="19"/>
      <c r="Q1" s="19"/>
      <c r="R1" s="19"/>
      <c r="S1" s="19"/>
      <c r="T1" s="19"/>
      <c r="U1" s="19"/>
      <c r="V1" s="19"/>
      <c r="W1" s="19"/>
      <c r="X1" s="19"/>
      <c r="Y1" s="19"/>
      <c r="Z1" s="19"/>
      <c r="AA1" s="19"/>
      <c r="AB1" s="19"/>
      <c r="AC1" s="20"/>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row>
    <row r="2" spans="1:260">
      <c r="A2" s="18"/>
      <c r="B2" s="18"/>
      <c r="C2" s="19"/>
      <c r="D2" s="19"/>
      <c r="E2" s="19"/>
      <c r="F2" s="19"/>
      <c r="G2" s="19"/>
      <c r="H2" s="19"/>
      <c r="I2" s="19"/>
      <c r="J2" s="19"/>
      <c r="K2" s="19"/>
      <c r="L2" s="19"/>
      <c r="M2" s="19"/>
      <c r="N2" s="19"/>
      <c r="O2" s="19"/>
      <c r="P2" s="19"/>
      <c r="Q2" s="19"/>
      <c r="R2" s="19"/>
      <c r="S2" s="19"/>
      <c r="T2" s="19"/>
      <c r="U2" s="19"/>
      <c r="V2" s="19"/>
      <c r="W2" s="19"/>
      <c r="X2" s="19"/>
      <c r="Y2" s="19"/>
      <c r="Z2" s="19"/>
      <c r="AA2" s="19"/>
      <c r="AB2" s="19"/>
      <c r="AC2" s="20"/>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row>
    <row r="3" spans="1:260">
      <c r="A3" s="18"/>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20"/>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row>
    <row r="4" spans="1:260">
      <c r="A4" s="18"/>
      <c r="B4" s="18"/>
      <c r="C4" s="19"/>
      <c r="D4" s="19"/>
      <c r="E4" s="19"/>
      <c r="F4" s="19"/>
      <c r="G4" s="19"/>
      <c r="H4" s="19"/>
      <c r="I4" s="19"/>
      <c r="J4" s="19"/>
      <c r="K4" s="19"/>
      <c r="L4" s="19"/>
      <c r="M4" s="19"/>
      <c r="N4" s="19"/>
      <c r="O4" s="19"/>
      <c r="P4" s="19"/>
      <c r="Q4" s="19"/>
      <c r="R4" s="19"/>
      <c r="S4" s="19"/>
      <c r="T4" s="19"/>
      <c r="U4" s="19"/>
      <c r="V4" s="19"/>
      <c r="W4" s="19"/>
      <c r="X4" s="19"/>
      <c r="Y4" s="19"/>
      <c r="Z4" s="19"/>
      <c r="AA4" s="19"/>
      <c r="AB4" s="19"/>
      <c r="AC4" s="20"/>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row>
    <row r="5" spans="1:260">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20"/>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row>
    <row r="6" spans="1:260" ht="18">
      <c r="A6" s="19"/>
      <c r="B6" s="19"/>
      <c r="C6" s="1318" t="s">
        <v>47</v>
      </c>
      <c r="D6" s="1289"/>
      <c r="E6" s="1289"/>
      <c r="F6" s="1289"/>
      <c r="G6" s="1289"/>
      <c r="H6" s="1289"/>
      <c r="I6" s="1289"/>
      <c r="J6" s="1289"/>
      <c r="K6" s="1289"/>
      <c r="L6" s="1289"/>
      <c r="M6" s="1289"/>
      <c r="N6" s="1289"/>
      <c r="O6" s="1289"/>
      <c r="P6" s="1289"/>
      <c r="Q6" s="1289"/>
      <c r="R6" s="1289"/>
      <c r="S6" s="1289"/>
      <c r="T6" s="1289"/>
      <c r="U6" s="1289"/>
      <c r="V6" s="1289"/>
      <c r="W6" s="1289"/>
      <c r="X6" s="1289"/>
      <c r="Y6" s="1289"/>
      <c r="Z6" s="19"/>
      <c r="AA6" s="19"/>
      <c r="AB6" s="19"/>
      <c r="AC6" s="20"/>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row>
    <row r="7" spans="1:260" ht="18">
      <c r="A7" s="19"/>
      <c r="B7" s="19"/>
      <c r="C7" s="1318" t="s">
        <v>48</v>
      </c>
      <c r="D7" s="1289"/>
      <c r="E7" s="1289"/>
      <c r="F7" s="1289"/>
      <c r="G7" s="1289"/>
      <c r="H7" s="1289"/>
      <c r="I7" s="1289"/>
      <c r="J7" s="1289"/>
      <c r="K7" s="1289"/>
      <c r="L7" s="1289"/>
      <c r="M7" s="1289"/>
      <c r="N7" s="1289"/>
      <c r="O7" s="1289"/>
      <c r="P7" s="1289"/>
      <c r="Q7" s="1289"/>
      <c r="R7" s="1289"/>
      <c r="S7" s="1289"/>
      <c r="T7" s="1289"/>
      <c r="U7" s="1289"/>
      <c r="V7" s="1289"/>
      <c r="W7" s="1289"/>
      <c r="X7" s="1289"/>
      <c r="Y7" s="1289"/>
      <c r="Z7" s="19"/>
      <c r="AA7" s="19"/>
      <c r="AB7" s="19"/>
      <c r="AC7" s="20"/>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row>
    <row r="8" spans="1:260" ht="18">
      <c r="A8" s="19"/>
      <c r="B8" s="19"/>
      <c r="C8" s="21"/>
      <c r="D8" s="21"/>
      <c r="E8" s="21"/>
      <c r="F8" s="1319" t="s">
        <v>3</v>
      </c>
      <c r="G8" s="1274"/>
      <c r="H8" s="1274"/>
      <c r="I8" s="1274"/>
      <c r="J8" s="1274"/>
      <c r="K8" s="1274"/>
      <c r="L8" s="1274"/>
      <c r="M8" s="1274"/>
      <c r="N8" s="1274"/>
      <c r="O8" s="1274"/>
      <c r="P8" s="1274"/>
      <c r="Q8" s="1274"/>
      <c r="R8" s="1275"/>
      <c r="S8" s="21"/>
      <c r="T8" s="21"/>
      <c r="U8" s="21"/>
      <c r="V8" s="21"/>
      <c r="W8" s="21"/>
      <c r="X8" s="21"/>
      <c r="Y8" s="21"/>
      <c r="Z8" s="19"/>
      <c r="AA8" s="19"/>
      <c r="AB8" s="19"/>
      <c r="AC8" s="20"/>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row>
    <row r="9" spans="1:260" ht="18">
      <c r="A9" s="19"/>
      <c r="B9" s="19"/>
      <c r="C9" s="22"/>
      <c r="D9" s="22"/>
      <c r="E9" s="22"/>
      <c r="F9" s="22"/>
      <c r="G9" s="22"/>
      <c r="H9" s="22"/>
      <c r="I9" s="22"/>
      <c r="J9" s="22"/>
      <c r="K9" s="22"/>
      <c r="L9" s="22"/>
      <c r="M9" s="22"/>
      <c r="N9" s="22"/>
      <c r="O9" s="22"/>
      <c r="P9" s="22"/>
      <c r="Q9" s="22"/>
      <c r="R9" s="22"/>
      <c r="S9" s="22"/>
      <c r="T9" s="22"/>
      <c r="U9" s="22"/>
      <c r="V9" s="22"/>
      <c r="W9" s="22"/>
      <c r="X9" s="22"/>
      <c r="Y9" s="22"/>
      <c r="Z9" s="19"/>
      <c r="AA9" s="19"/>
      <c r="AB9" s="19"/>
      <c r="AC9" s="20"/>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row>
    <row r="10" spans="1:260">
      <c r="A10" s="19"/>
      <c r="B10" s="19"/>
      <c r="C10" s="23" t="s">
        <v>49</v>
      </c>
      <c r="D10" s="23"/>
      <c r="E10" s="24"/>
      <c r="F10" s="25"/>
      <c r="G10" s="25"/>
      <c r="H10" s="25"/>
      <c r="I10" s="25"/>
      <c r="J10" s="25"/>
      <c r="K10" s="25"/>
      <c r="L10" s="25"/>
      <c r="M10" s="25"/>
      <c r="N10" s="25"/>
      <c r="O10" s="25"/>
      <c r="P10" s="25"/>
      <c r="Q10" s="25"/>
      <c r="R10" s="25"/>
      <c r="S10" s="25"/>
      <c r="T10" s="25"/>
      <c r="U10" s="25"/>
      <c r="V10" s="25"/>
      <c r="W10" s="25"/>
      <c r="X10" s="25"/>
      <c r="Y10" s="25"/>
      <c r="Z10" s="19"/>
      <c r="AA10" s="19"/>
      <c r="AB10" s="19"/>
      <c r="AC10" s="20"/>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19"/>
      <c r="IP10" s="19"/>
      <c r="IQ10" s="19"/>
      <c r="IR10" s="19"/>
      <c r="IS10" s="19"/>
      <c r="IT10" s="19"/>
      <c r="IU10" s="19"/>
      <c r="IV10" s="19"/>
      <c r="IW10" s="19"/>
      <c r="IX10" s="19"/>
      <c r="IY10" s="19"/>
      <c r="IZ10" s="19"/>
    </row>
    <row r="11" spans="1:260" ht="18" customHeight="1">
      <c r="A11" s="19"/>
      <c r="B11" s="19"/>
      <c r="C11" s="26" t="s">
        <v>50</v>
      </c>
      <c r="D11" s="27" t="s">
        <v>51</v>
      </c>
      <c r="E11" s="28"/>
      <c r="F11" s="29"/>
      <c r="G11" s="29"/>
      <c r="H11" s="29"/>
      <c r="I11" s="29"/>
      <c r="J11" s="29"/>
      <c r="K11" s="29"/>
      <c r="L11" s="29"/>
      <c r="M11" s="29"/>
      <c r="N11" s="29"/>
      <c r="O11" s="29"/>
      <c r="P11" s="29"/>
      <c r="Q11" s="29"/>
      <c r="R11" s="29"/>
      <c r="S11" s="29"/>
      <c r="T11" s="29"/>
      <c r="U11" s="29"/>
      <c r="V11" s="29"/>
      <c r="W11" s="29"/>
      <c r="X11" s="29"/>
      <c r="Y11" s="2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row>
    <row r="12" spans="1:260" ht="30" customHeight="1">
      <c r="A12" s="19"/>
      <c r="B12" s="19"/>
      <c r="C12" s="26" t="s">
        <v>52</v>
      </c>
      <c r="D12" s="1320" t="s">
        <v>53</v>
      </c>
      <c r="E12" s="1289"/>
      <c r="F12" s="1289"/>
      <c r="G12" s="1289"/>
      <c r="H12" s="1289"/>
      <c r="I12" s="1289"/>
      <c r="J12" s="1289"/>
      <c r="K12" s="1289"/>
      <c r="L12" s="1289"/>
      <c r="M12" s="1289"/>
      <c r="N12" s="1289"/>
      <c r="O12" s="1289"/>
      <c r="P12" s="1289"/>
      <c r="Q12" s="1289"/>
      <c r="R12" s="1289"/>
      <c r="S12" s="1289"/>
      <c r="T12" s="1289"/>
      <c r="U12" s="1289"/>
      <c r="V12" s="1289"/>
      <c r="W12" s="1289"/>
      <c r="X12" s="1289"/>
      <c r="Y12" s="1289"/>
      <c r="Z12" s="19"/>
      <c r="AA12" s="19"/>
      <c r="AB12" s="19"/>
      <c r="AC12" s="20"/>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row>
    <row r="13" spans="1:260" ht="4.5" customHeight="1">
      <c r="A13" s="19"/>
      <c r="B13" s="19"/>
      <c r="C13" s="26"/>
      <c r="D13" s="30"/>
      <c r="E13" s="30"/>
      <c r="F13" s="30"/>
      <c r="G13" s="30"/>
      <c r="H13" s="30"/>
      <c r="I13" s="30"/>
      <c r="J13" s="30"/>
      <c r="K13" s="30"/>
      <c r="L13" s="30"/>
      <c r="M13" s="30"/>
      <c r="N13" s="30"/>
      <c r="O13" s="30"/>
      <c r="P13" s="30"/>
      <c r="Q13" s="30"/>
      <c r="R13" s="30"/>
      <c r="S13" s="30"/>
      <c r="T13" s="30"/>
      <c r="U13" s="30"/>
      <c r="V13" s="30"/>
      <c r="W13" s="30"/>
      <c r="X13" s="30"/>
      <c r="Y13" s="30"/>
      <c r="Z13" s="19"/>
      <c r="AA13" s="19"/>
      <c r="AB13" s="19"/>
      <c r="AC13" s="20"/>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row>
    <row r="14" spans="1:260" ht="4.5" customHeight="1">
      <c r="A14" s="19"/>
      <c r="B14" s="19"/>
      <c r="C14" s="25"/>
      <c r="D14" s="25"/>
      <c r="E14" s="25"/>
      <c r="F14" s="25"/>
      <c r="G14" s="25"/>
      <c r="H14" s="25"/>
      <c r="I14" s="25"/>
      <c r="J14" s="25"/>
      <c r="K14" s="25"/>
      <c r="L14" s="25"/>
      <c r="M14" s="25"/>
      <c r="N14" s="25"/>
      <c r="O14" s="25"/>
      <c r="P14" s="25"/>
      <c r="Q14" s="25"/>
      <c r="R14" s="25"/>
      <c r="S14" s="25"/>
      <c r="T14" s="25"/>
      <c r="U14" s="25"/>
      <c r="V14" s="25"/>
      <c r="W14" s="31"/>
      <c r="X14" s="31"/>
      <c r="Y14" s="31"/>
      <c r="Z14" s="19"/>
      <c r="AA14" s="19"/>
      <c r="AB14" s="19"/>
      <c r="AC14" s="20"/>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row>
    <row r="15" spans="1:260" ht="21.75" customHeight="1">
      <c r="A15" s="19"/>
      <c r="B15" s="19"/>
      <c r="C15" s="32" t="s">
        <v>54</v>
      </c>
      <c r="D15" s="33"/>
      <c r="E15" s="33"/>
      <c r="F15" s="34"/>
      <c r="G15" s="1321" t="s">
        <v>55</v>
      </c>
      <c r="H15" s="1287"/>
      <c r="I15" s="1287"/>
      <c r="J15" s="1287"/>
      <c r="K15" s="1287"/>
      <c r="L15" s="1287"/>
      <c r="M15" s="1287"/>
      <c r="N15" s="1287"/>
      <c r="O15" s="1287"/>
      <c r="P15" s="1287"/>
      <c r="Q15" s="1287"/>
      <c r="R15" s="1306"/>
      <c r="S15" s="35"/>
      <c r="T15" s="35"/>
      <c r="U15" s="35"/>
      <c r="V15" s="35"/>
      <c r="W15" s="35"/>
      <c r="X15" s="35"/>
      <c r="Y15" s="36"/>
      <c r="Z15" s="19"/>
      <c r="AA15" s="19"/>
      <c r="AB15" s="1322" t="s">
        <v>56</v>
      </c>
      <c r="AC15" s="1289"/>
      <c r="AD15" s="19"/>
      <c r="AE15" s="19"/>
      <c r="AF15" s="19"/>
      <c r="AG15" s="19"/>
      <c r="AH15" s="19"/>
      <c r="AI15" s="19"/>
      <c r="AJ15" s="19"/>
      <c r="AK15" s="19"/>
      <c r="AL15" s="38"/>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row>
    <row r="16" spans="1:260" ht="21.75" customHeight="1">
      <c r="A16" s="19"/>
      <c r="B16" s="19"/>
      <c r="C16" s="32" t="s">
        <v>57</v>
      </c>
      <c r="D16" s="33"/>
      <c r="E16" s="33"/>
      <c r="F16" s="34"/>
      <c r="G16" s="1323">
        <v>0</v>
      </c>
      <c r="H16" s="1287"/>
      <c r="I16" s="1287"/>
      <c r="J16" s="1287"/>
      <c r="K16" s="1287"/>
      <c r="L16" s="1287"/>
      <c r="M16" s="1287"/>
      <c r="N16" s="1287"/>
      <c r="O16" s="1287"/>
      <c r="P16" s="1287"/>
      <c r="Q16" s="40"/>
      <c r="R16" s="40"/>
      <c r="S16" s="41"/>
      <c r="T16" s="41"/>
      <c r="U16" s="41"/>
      <c r="V16" s="41"/>
      <c r="W16" s="41"/>
      <c r="X16" s="41"/>
      <c r="Y16" s="42"/>
      <c r="Z16" s="19"/>
      <c r="AA16" s="19"/>
      <c r="AB16" s="43" t="s">
        <v>58</v>
      </c>
      <c r="AC16" s="37" t="s">
        <v>59</v>
      </c>
      <c r="AD16" s="19"/>
      <c r="AE16" s="19"/>
      <c r="AF16" s="19"/>
      <c r="AG16" s="19"/>
      <c r="AH16" s="19"/>
      <c r="AI16" s="19"/>
      <c r="AJ16" s="19"/>
      <c r="AK16" s="19"/>
      <c r="AL16" s="44"/>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row>
    <row r="17" spans="1:260" ht="21.75" customHeight="1">
      <c r="A17" s="19"/>
      <c r="B17" s="19"/>
      <c r="C17" s="32" t="s">
        <v>60</v>
      </c>
      <c r="D17" s="33"/>
      <c r="E17" s="33"/>
      <c r="F17" s="34"/>
      <c r="G17" s="1286" t="s">
        <v>61</v>
      </c>
      <c r="H17" s="1287"/>
      <c r="I17" s="1287"/>
      <c r="J17" s="1287"/>
      <c r="K17" s="1287"/>
      <c r="L17" s="1287"/>
      <c r="M17" s="1287"/>
      <c r="N17" s="1287"/>
      <c r="O17" s="1287"/>
      <c r="P17" s="1287"/>
      <c r="Q17" s="40"/>
      <c r="R17" s="40"/>
      <c r="S17" s="41"/>
      <c r="T17" s="41"/>
      <c r="U17" s="41"/>
      <c r="V17" s="41"/>
      <c r="W17" s="41"/>
      <c r="X17" s="41"/>
      <c r="Y17" s="42"/>
      <c r="Z17" s="19"/>
      <c r="AA17" s="19"/>
      <c r="AB17" s="43" t="s">
        <v>62</v>
      </c>
      <c r="AC17" s="37" t="s">
        <v>63</v>
      </c>
      <c r="AD17" s="19"/>
      <c r="AE17" s="19"/>
      <c r="AF17" s="19"/>
      <c r="AG17" s="19"/>
      <c r="AH17" s="19"/>
      <c r="AI17" s="19"/>
      <c r="AJ17" s="19"/>
      <c r="AK17" s="19"/>
      <c r="AL17" s="44"/>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row>
    <row r="18" spans="1:260" ht="21.75" customHeight="1">
      <c r="A18" s="19"/>
      <c r="B18" s="19"/>
      <c r="C18" s="45" t="s">
        <v>64</v>
      </c>
      <c r="D18" s="46"/>
      <c r="E18" s="33"/>
      <c r="F18" s="34"/>
      <c r="G18" s="1286" t="s">
        <v>65</v>
      </c>
      <c r="H18" s="1287"/>
      <c r="I18" s="1287"/>
      <c r="J18" s="1287"/>
      <c r="K18" s="1287"/>
      <c r="L18" s="33"/>
      <c r="M18" s="40"/>
      <c r="N18" s="40"/>
      <c r="O18" s="40"/>
      <c r="P18" s="40"/>
      <c r="Q18" s="40"/>
      <c r="R18" s="40"/>
      <c r="S18" s="41"/>
      <c r="T18" s="41"/>
      <c r="U18" s="41"/>
      <c r="V18" s="41"/>
      <c r="W18" s="41"/>
      <c r="X18" s="41"/>
      <c r="Y18" s="42"/>
      <c r="Z18" s="19"/>
      <c r="AA18" s="19"/>
      <c r="AB18" s="43" t="s">
        <v>66</v>
      </c>
      <c r="AC18" s="37" t="s">
        <v>67</v>
      </c>
      <c r="AD18" s="19"/>
      <c r="AE18" s="19"/>
      <c r="AF18" s="19"/>
      <c r="AG18" s="19"/>
      <c r="AH18" s="19"/>
      <c r="AI18" s="19"/>
      <c r="AJ18" s="19"/>
      <c r="AK18" s="19"/>
      <c r="AL18" s="44"/>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row>
    <row r="19" spans="1:260" ht="21.75" customHeight="1">
      <c r="A19" s="19"/>
      <c r="B19" s="19"/>
      <c r="C19" s="32" t="s">
        <v>68</v>
      </c>
      <c r="D19" s="33"/>
      <c r="E19" s="33"/>
      <c r="F19" s="34"/>
      <c r="G19" s="1323">
        <v>0</v>
      </c>
      <c r="H19" s="1287"/>
      <c r="I19" s="1287"/>
      <c r="J19" s="1287"/>
      <c r="K19" s="1287"/>
      <c r="L19" s="1287"/>
      <c r="M19" s="1287"/>
      <c r="N19" s="1287"/>
      <c r="O19" s="1287"/>
      <c r="P19" s="40"/>
      <c r="Q19" s="40"/>
      <c r="R19" s="40"/>
      <c r="S19" s="41"/>
      <c r="T19" s="41"/>
      <c r="U19" s="41"/>
      <c r="V19" s="41"/>
      <c r="W19" s="41"/>
      <c r="X19" s="41"/>
      <c r="Y19" s="42"/>
      <c r="Z19" s="19"/>
      <c r="AA19" s="19"/>
      <c r="AB19" s="43" t="s">
        <v>69</v>
      </c>
      <c r="AC19" s="37" t="s">
        <v>70</v>
      </c>
      <c r="AD19" s="19"/>
      <c r="AE19" s="19"/>
      <c r="AF19" s="19"/>
      <c r="AG19" s="19"/>
      <c r="AH19" s="19"/>
      <c r="AI19" s="19"/>
      <c r="AJ19" s="19"/>
      <c r="AK19" s="19"/>
      <c r="AL19" s="44"/>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row>
    <row r="20" spans="1:260" ht="21.75" customHeight="1">
      <c r="A20" s="19"/>
      <c r="B20" s="19"/>
      <c r="C20" s="32" t="s">
        <v>71</v>
      </c>
      <c r="D20" s="33"/>
      <c r="E20" s="33"/>
      <c r="F20" s="34"/>
      <c r="G20" s="47" t="s">
        <v>72</v>
      </c>
      <c r="H20" s="41"/>
      <c r="I20" s="41"/>
      <c r="J20" s="41"/>
      <c r="K20" s="41"/>
      <c r="L20" s="41"/>
      <c r="M20" s="41"/>
      <c r="N20" s="41"/>
      <c r="O20" s="41"/>
      <c r="P20" s="40"/>
      <c r="Q20" s="40"/>
      <c r="R20" s="40"/>
      <c r="S20" s="41"/>
      <c r="T20" s="41"/>
      <c r="U20" s="41"/>
      <c r="V20" s="41"/>
      <c r="W20" s="41"/>
      <c r="X20" s="41"/>
      <c r="Y20" s="42"/>
      <c r="Z20" s="19"/>
      <c r="AA20" s="19"/>
      <c r="AB20" s="43" t="s">
        <v>73</v>
      </c>
      <c r="AC20" s="37" t="s">
        <v>74</v>
      </c>
      <c r="AD20" s="19"/>
      <c r="AE20" s="19"/>
      <c r="AF20" s="19"/>
      <c r="AG20" s="19"/>
      <c r="AH20" s="19"/>
      <c r="AI20" s="19"/>
      <c r="AJ20" s="19"/>
      <c r="AK20" s="19"/>
      <c r="AL20" s="44"/>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row>
    <row r="21" spans="1:260" ht="21.75" customHeight="1">
      <c r="A21" s="19"/>
      <c r="B21" s="19"/>
      <c r="C21" s="32" t="s">
        <v>75</v>
      </c>
      <c r="D21" s="33"/>
      <c r="E21" s="33"/>
      <c r="F21" s="34"/>
      <c r="G21" s="1323">
        <v>0</v>
      </c>
      <c r="H21" s="1287"/>
      <c r="I21" s="1287"/>
      <c r="J21" s="1287"/>
      <c r="K21" s="1287"/>
      <c r="L21" s="1287"/>
      <c r="M21" s="1287"/>
      <c r="N21" s="1287"/>
      <c r="O21" s="1287"/>
      <c r="P21" s="1287"/>
      <c r="Q21" s="1287"/>
      <c r="R21" s="40" t="s">
        <v>76</v>
      </c>
      <c r="S21" s="41"/>
      <c r="T21" s="41"/>
      <c r="U21" s="41"/>
      <c r="V21" s="1324">
        <v>0</v>
      </c>
      <c r="W21" s="1287"/>
      <c r="X21" s="1287"/>
      <c r="Y21" s="1293"/>
      <c r="Z21" s="19"/>
      <c r="AA21" s="19"/>
      <c r="AB21" s="43" t="s">
        <v>77</v>
      </c>
      <c r="AC21" s="37" t="s">
        <v>78</v>
      </c>
      <c r="AD21" s="19"/>
      <c r="AE21" s="19"/>
      <c r="AF21" s="19"/>
      <c r="AG21" s="19"/>
      <c r="AH21" s="19"/>
      <c r="AI21" s="19"/>
      <c r="AJ21" s="19"/>
      <c r="AK21" s="19"/>
      <c r="AL21" s="44"/>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row>
    <row r="22" spans="1:260" ht="21.75" customHeight="1">
      <c r="A22" s="19"/>
      <c r="B22" s="19"/>
      <c r="C22" s="1286" t="s">
        <v>79</v>
      </c>
      <c r="D22" s="1287"/>
      <c r="E22" s="1287"/>
      <c r="F22" s="1293"/>
      <c r="G22" s="1314">
        <v>34060</v>
      </c>
      <c r="H22" s="1287"/>
      <c r="I22" s="1287"/>
      <c r="J22" s="1287"/>
      <c r="K22" s="1287"/>
      <c r="L22" s="1287"/>
      <c r="M22" s="1287"/>
      <c r="N22" s="1306"/>
      <c r="O22" s="48"/>
      <c r="P22" s="49"/>
      <c r="Q22" s="49"/>
      <c r="R22" s="49"/>
      <c r="S22" s="50"/>
      <c r="T22" s="33"/>
      <c r="U22" s="51"/>
      <c r="V22" s="51"/>
      <c r="W22" s="52"/>
      <c r="X22" s="51" t="e">
        <f>IF(#REF!=AM36,AL36,IF(#REF!=AM37,AL37,IF(#REF!=AM38,AL38,IF(#REF!=AM39,AL39,IF(#REF!=AM40,AL40,IF(#REF!=AM41,AL41,IF(#REF!=AM42,AL42,IF(#REF!=AM43,AL43,""))))))))</f>
        <v>#REF!</v>
      </c>
      <c r="Y22" s="53" t="e">
        <f>IF(X22="III.a",42,IF(X22="III.b",38,IF(X22="III.c",81,IF(X22="III.d",78,IF(X22="IV.a",119,IF(X22="IV.b",119,IF(X22="IV.c",116,IF(X22="IV.d",155,"-"))))))))</f>
        <v>#REF!</v>
      </c>
      <c r="Z22" s="54"/>
      <c r="AA22" s="19"/>
      <c r="AB22" s="43" t="s">
        <v>80</v>
      </c>
      <c r="AC22" s="37" t="s">
        <v>81</v>
      </c>
      <c r="AD22" s="19"/>
      <c r="AE22" s="19"/>
      <c r="AF22" s="19"/>
      <c r="AG22" s="19"/>
      <c r="AH22" s="19"/>
      <c r="AI22" s="19"/>
      <c r="AJ22" s="19"/>
      <c r="AK22" s="19"/>
      <c r="AL22" s="44"/>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315" t="s">
        <v>82</v>
      </c>
      <c r="IV22" s="1316"/>
      <c r="IW22" s="1316"/>
      <c r="IX22" s="1316"/>
      <c r="IY22" s="1316"/>
      <c r="IZ22" s="1317"/>
    </row>
    <row r="23" spans="1:260" ht="21.75" customHeight="1">
      <c r="A23" s="19"/>
      <c r="B23" s="19"/>
      <c r="C23" s="1308" t="s">
        <v>83</v>
      </c>
      <c r="D23" s="1309"/>
      <c r="E23" s="1310"/>
      <c r="F23" s="55" t="s">
        <v>84</v>
      </c>
      <c r="G23" s="56">
        <v>0</v>
      </c>
      <c r="H23" s="57"/>
      <c r="I23" s="57"/>
      <c r="J23" s="33"/>
      <c r="K23" s="33"/>
      <c r="L23" s="33"/>
      <c r="M23" s="58"/>
      <c r="N23" s="59"/>
      <c r="O23" s="50"/>
      <c r="P23" s="59"/>
      <c r="Q23" s="59"/>
      <c r="R23" s="59"/>
      <c r="S23" s="33"/>
      <c r="T23" s="33"/>
      <c r="U23" s="59"/>
      <c r="V23" s="59"/>
      <c r="W23" s="35"/>
      <c r="X23" s="35"/>
      <c r="Y23" s="36"/>
      <c r="Z23" s="19"/>
      <c r="AA23" s="19"/>
      <c r="AB23" s="43" t="s">
        <v>85</v>
      </c>
      <c r="AC23" s="37" t="s">
        <v>86</v>
      </c>
      <c r="AD23" s="19"/>
      <c r="AE23" s="19"/>
      <c r="AF23" s="19"/>
      <c r="AG23" s="19"/>
      <c r="AH23" s="19"/>
      <c r="AI23" s="19"/>
      <c r="AJ23" s="19"/>
      <c r="AK23" s="19"/>
      <c r="AL23" s="44"/>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row>
    <row r="24" spans="1:260" ht="21.75" customHeight="1">
      <c r="A24" s="19"/>
      <c r="B24" s="19"/>
      <c r="C24" s="1311"/>
      <c r="D24" s="1312"/>
      <c r="E24" s="1313"/>
      <c r="F24" s="55" t="s">
        <v>87</v>
      </c>
      <c r="G24" s="56">
        <v>5</v>
      </c>
      <c r="H24" s="57"/>
      <c r="I24" s="57"/>
      <c r="J24" s="33"/>
      <c r="K24" s="33"/>
      <c r="L24" s="33"/>
      <c r="M24" s="58"/>
      <c r="N24" s="59"/>
      <c r="O24" s="50"/>
      <c r="P24" s="59"/>
      <c r="Q24" s="59"/>
      <c r="R24" s="59"/>
      <c r="S24" s="33"/>
      <c r="T24" s="33"/>
      <c r="U24" s="59"/>
      <c r="V24" s="59"/>
      <c r="W24" s="35"/>
      <c r="X24" s="35"/>
      <c r="Y24" s="36"/>
      <c r="Z24" s="19"/>
      <c r="AA24" s="19"/>
      <c r="AB24" s="54" t="s">
        <v>88</v>
      </c>
      <c r="AC24" s="37" t="s">
        <v>89</v>
      </c>
      <c r="AD24" s="19"/>
      <c r="AE24" s="19"/>
      <c r="AF24" s="19"/>
      <c r="AG24" s="19"/>
      <c r="AH24" s="19"/>
      <c r="AI24" s="19"/>
      <c r="AJ24" s="19"/>
      <c r="AK24" s="19"/>
      <c r="AL24" s="44"/>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row>
    <row r="25" spans="1:260" ht="20.25" customHeight="1">
      <c r="A25" s="19"/>
      <c r="B25" s="19"/>
      <c r="C25" s="60" t="s">
        <v>90</v>
      </c>
      <c r="D25" s="35"/>
      <c r="E25" s="35"/>
      <c r="F25" s="36"/>
      <c r="G25" s="1286" t="s">
        <v>91</v>
      </c>
      <c r="H25" s="1287"/>
      <c r="I25" s="1287"/>
      <c r="J25" s="1287"/>
      <c r="K25" s="1287"/>
      <c r="L25" s="1287"/>
      <c r="M25" s="1287"/>
      <c r="N25" s="1287"/>
      <c r="O25" s="1287"/>
      <c r="P25" s="59"/>
      <c r="Q25" s="59"/>
      <c r="R25" s="59"/>
      <c r="S25" s="33"/>
      <c r="T25" s="33"/>
      <c r="U25" s="59"/>
      <c r="V25" s="59"/>
      <c r="W25" s="35"/>
      <c r="X25" s="35"/>
      <c r="Y25" s="36"/>
      <c r="Z25" s="19"/>
      <c r="AA25" s="19"/>
      <c r="AB25" s="54" t="s">
        <v>92</v>
      </c>
      <c r="AC25" s="37" t="s">
        <v>93</v>
      </c>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t="s">
        <v>94</v>
      </c>
      <c r="IT25" s="19"/>
      <c r="IU25" s="1303" t="s">
        <v>95</v>
      </c>
      <c r="IV25" s="1303" t="s">
        <v>96</v>
      </c>
      <c r="IW25" s="1303" t="s">
        <v>97</v>
      </c>
      <c r="IX25" s="1301" t="s">
        <v>98</v>
      </c>
      <c r="IY25" s="1302"/>
      <c r="IZ25" s="1303" t="s">
        <v>99</v>
      </c>
    </row>
    <row r="26" spans="1:260" ht="20.25" customHeight="1">
      <c r="A26" s="61">
        <f>IF(S26&gt;=24,1,S26/24)</f>
        <v>1</v>
      </c>
      <c r="B26" s="54"/>
      <c r="C26" s="32" t="s">
        <v>100</v>
      </c>
      <c r="D26" s="33"/>
      <c r="E26" s="33"/>
      <c r="F26" s="34"/>
      <c r="G26" s="1297" t="s">
        <v>101</v>
      </c>
      <c r="H26" s="1287"/>
      <c r="I26" s="1287"/>
      <c r="J26" s="1287"/>
      <c r="K26" s="1287"/>
      <c r="L26" s="1287"/>
      <c r="M26" s="1287"/>
      <c r="N26" s="1287"/>
      <c r="O26" s="1307" t="s">
        <v>102</v>
      </c>
      <c r="P26" s="1287"/>
      <c r="Q26" s="1287"/>
      <c r="R26" s="1287"/>
      <c r="S26" s="1305">
        <v>24</v>
      </c>
      <c r="T26" s="1306"/>
      <c r="U26" s="62" t="s">
        <v>103</v>
      </c>
      <c r="V26" s="63"/>
      <c r="W26" s="63"/>
      <c r="X26" s="63"/>
      <c r="Y26" s="64"/>
      <c r="Z26" s="19"/>
      <c r="AA26" s="19"/>
      <c r="AB26" s="54" t="s">
        <v>104</v>
      </c>
      <c r="AC26" s="37" t="s">
        <v>105</v>
      </c>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304"/>
      <c r="IV26" s="1304"/>
      <c r="IW26" s="1304"/>
      <c r="IX26" s="65" t="s">
        <v>106</v>
      </c>
      <c r="IY26" s="65" t="s">
        <v>107</v>
      </c>
      <c r="IZ26" s="1304"/>
    </row>
    <row r="27" spans="1:260" ht="20.25" customHeight="1">
      <c r="A27" s="19"/>
      <c r="B27" s="19"/>
      <c r="C27" s="66" t="s">
        <v>108</v>
      </c>
      <c r="D27" s="35"/>
      <c r="E27" s="35"/>
      <c r="F27" s="34"/>
      <c r="G27" s="1297">
        <v>39904</v>
      </c>
      <c r="H27" s="1287"/>
      <c r="I27" s="1287"/>
      <c r="J27" s="1287"/>
      <c r="K27" s="1287"/>
      <c r="L27" s="1287"/>
      <c r="M27" s="1287"/>
      <c r="N27" s="1287"/>
      <c r="O27" s="1287"/>
      <c r="P27" s="35"/>
      <c r="Q27" s="35"/>
      <c r="R27" s="35"/>
      <c r="S27" s="35"/>
      <c r="T27" s="35"/>
      <c r="U27" s="35"/>
      <c r="V27" s="35"/>
      <c r="W27" s="35"/>
      <c r="X27" s="35"/>
      <c r="Y27" s="36"/>
      <c r="Z27" s="19"/>
      <c r="AA27" s="19"/>
      <c r="AB27" s="54" t="s">
        <v>109</v>
      </c>
      <c r="AC27" s="37" t="s">
        <v>110</v>
      </c>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65" t="s">
        <v>111</v>
      </c>
      <c r="IV27" s="65">
        <v>50</v>
      </c>
      <c r="IW27" s="65">
        <v>42</v>
      </c>
      <c r="IX27" s="65">
        <v>3</v>
      </c>
      <c r="IY27" s="65">
        <v>0</v>
      </c>
      <c r="IZ27" s="65">
        <v>5</v>
      </c>
    </row>
    <row r="28" spans="1:260" ht="20.25" customHeight="1">
      <c r="A28" s="19"/>
      <c r="B28" s="19"/>
      <c r="C28" s="66" t="s">
        <v>112</v>
      </c>
      <c r="D28" s="35"/>
      <c r="E28" s="35"/>
      <c r="F28" s="34"/>
      <c r="G28" s="66" t="s">
        <v>113</v>
      </c>
      <c r="H28" s="35"/>
      <c r="I28" s="35"/>
      <c r="J28" s="35"/>
      <c r="K28" s="35"/>
      <c r="L28" s="35"/>
      <c r="M28" s="35"/>
      <c r="N28" s="35"/>
      <c r="O28" s="35"/>
      <c r="P28" s="35"/>
      <c r="Q28" s="35"/>
      <c r="R28" s="35"/>
      <c r="S28" s="35"/>
      <c r="T28" s="35"/>
      <c r="U28" s="35"/>
      <c r="V28" s="35"/>
      <c r="W28" s="35"/>
      <c r="X28" s="35"/>
      <c r="Y28" s="36"/>
      <c r="Z28" s="19"/>
      <c r="AA28" s="19"/>
      <c r="AB28" s="19"/>
      <c r="AC28" s="20"/>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65" t="s">
        <v>114</v>
      </c>
      <c r="IV28" s="65">
        <v>50</v>
      </c>
      <c r="IW28" s="65">
        <v>38</v>
      </c>
      <c r="IX28" s="65">
        <v>3</v>
      </c>
      <c r="IY28" s="65">
        <v>4</v>
      </c>
      <c r="IZ28" s="65">
        <v>5</v>
      </c>
    </row>
    <row r="29" spans="1:260" ht="20.25" customHeight="1">
      <c r="A29" s="19"/>
      <c r="B29" s="19"/>
      <c r="C29" s="66" t="s">
        <v>115</v>
      </c>
      <c r="D29" s="33"/>
      <c r="E29" s="33"/>
      <c r="F29" s="34"/>
      <c r="G29" s="67" t="s">
        <v>116</v>
      </c>
      <c r="H29" s="35"/>
      <c r="I29" s="35"/>
      <c r="J29" s="35"/>
      <c r="K29" s="35"/>
      <c r="L29" s="35"/>
      <c r="M29" s="35"/>
      <c r="N29" s="35"/>
      <c r="O29" s="35"/>
      <c r="P29" s="35"/>
      <c r="Q29" s="35"/>
      <c r="R29" s="35"/>
      <c r="S29" s="35"/>
      <c r="T29" s="35"/>
      <c r="U29" s="35"/>
      <c r="V29" s="35"/>
      <c r="W29" s="35"/>
      <c r="X29" s="35"/>
      <c r="Y29" s="36"/>
      <c r="Z29" s="19"/>
      <c r="AA29" s="19"/>
      <c r="AB29" s="19"/>
      <c r="AC29" s="20"/>
      <c r="AD29" s="19"/>
      <c r="AE29" s="19"/>
      <c r="AF29" s="19"/>
      <c r="AG29" s="19"/>
      <c r="AH29" s="19"/>
      <c r="AI29" s="19"/>
      <c r="AJ29" s="68" t="s">
        <v>117</v>
      </c>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69" t="s">
        <v>118</v>
      </c>
      <c r="IV29" s="65">
        <v>100</v>
      </c>
      <c r="IW29" s="65">
        <v>81</v>
      </c>
      <c r="IX29" s="65">
        <v>3</v>
      </c>
      <c r="IY29" s="65">
        <v>6</v>
      </c>
      <c r="IZ29" s="65">
        <v>10</v>
      </c>
    </row>
    <row r="30" spans="1:260" ht="20.25" customHeight="1">
      <c r="A30" s="19"/>
      <c r="B30" s="19"/>
      <c r="C30" s="32" t="s">
        <v>119</v>
      </c>
      <c r="D30" s="33"/>
      <c r="E30" s="33"/>
      <c r="F30" s="34"/>
      <c r="G30" s="1286" t="s">
        <v>120</v>
      </c>
      <c r="H30" s="1287"/>
      <c r="I30" s="1287"/>
      <c r="J30" s="1287"/>
      <c r="K30" s="1287"/>
      <c r="L30" s="1287"/>
      <c r="M30" s="1287"/>
      <c r="N30" s="1287"/>
      <c r="O30" s="1287"/>
      <c r="P30" s="35"/>
      <c r="Q30" s="35"/>
      <c r="R30" s="35"/>
      <c r="S30" s="35"/>
      <c r="T30" s="35"/>
      <c r="U30" s="35"/>
      <c r="V30" s="35"/>
      <c r="W30" s="35"/>
      <c r="X30" s="35"/>
      <c r="Y30" s="36"/>
      <c r="Z30" s="19"/>
      <c r="AA30" s="19"/>
      <c r="AB30" s="19"/>
      <c r="AC30" s="20"/>
      <c r="AD30" s="1298"/>
      <c r="AE30" s="1289"/>
      <c r="AF30" s="19"/>
      <c r="AG30" s="19"/>
      <c r="AH30" s="19"/>
      <c r="AI30" s="19"/>
      <c r="AJ30" s="70" t="s">
        <v>121</v>
      </c>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65" t="s">
        <v>122</v>
      </c>
      <c r="IV30" s="65">
        <v>100</v>
      </c>
      <c r="IW30" s="65">
        <v>78</v>
      </c>
      <c r="IX30" s="65">
        <v>4</v>
      </c>
      <c r="IY30" s="65">
        <v>8</v>
      </c>
      <c r="IZ30" s="65">
        <v>10</v>
      </c>
    </row>
    <row r="31" spans="1:260" ht="20.25" customHeight="1">
      <c r="A31" s="19"/>
      <c r="B31" s="19"/>
      <c r="C31" s="32" t="s">
        <v>123</v>
      </c>
      <c r="D31" s="33"/>
      <c r="E31" s="33"/>
      <c r="F31" s="34"/>
      <c r="G31" s="1286" t="s">
        <v>124</v>
      </c>
      <c r="H31" s="1287"/>
      <c r="I31" s="1287"/>
      <c r="J31" s="1287"/>
      <c r="K31" s="33"/>
      <c r="L31" s="33"/>
      <c r="M31" s="35"/>
      <c r="N31" s="35"/>
      <c r="O31" s="1299"/>
      <c r="P31" s="1287"/>
      <c r="Q31" s="1287"/>
      <c r="R31" s="1287"/>
      <c r="S31" s="1287"/>
      <c r="T31" s="1287"/>
      <c r="U31" s="59"/>
      <c r="V31" s="59"/>
      <c r="W31" s="35"/>
      <c r="X31" s="35"/>
      <c r="Y31" s="36"/>
      <c r="Z31" s="19"/>
      <c r="AA31" s="19"/>
      <c r="AB31" s="19"/>
      <c r="AC31" s="20"/>
      <c r="AD31" s="19"/>
      <c r="AE31" s="19"/>
      <c r="AF31" s="54"/>
      <c r="AG31" s="54"/>
      <c r="AH31" s="54"/>
      <c r="AI31" s="54"/>
      <c r="AJ31" s="70" t="s">
        <v>65</v>
      </c>
      <c r="AK31" s="54"/>
      <c r="AL31" s="54"/>
      <c r="AM31" s="54"/>
      <c r="AN31" s="54"/>
      <c r="AO31" s="54"/>
      <c r="AP31" s="54"/>
      <c r="AQ31" s="54"/>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65" t="s">
        <v>125</v>
      </c>
      <c r="IV31" s="65">
        <v>150</v>
      </c>
      <c r="IW31" s="65">
        <v>119</v>
      </c>
      <c r="IX31" s="65">
        <v>4</v>
      </c>
      <c r="IY31" s="65">
        <v>12</v>
      </c>
      <c r="IZ31" s="65">
        <v>15</v>
      </c>
    </row>
    <row r="32" spans="1:260" ht="20.25" customHeight="1">
      <c r="A32" s="19"/>
      <c r="B32" s="19"/>
      <c r="C32" s="32" t="s">
        <v>126</v>
      </c>
      <c r="D32" s="33"/>
      <c r="E32" s="33"/>
      <c r="F32" s="34"/>
      <c r="G32" s="32" t="s">
        <v>124</v>
      </c>
      <c r="H32" s="33"/>
      <c r="I32" s="33"/>
      <c r="J32" s="33"/>
      <c r="K32" s="33"/>
      <c r="L32" s="33"/>
      <c r="M32" s="1300"/>
      <c r="N32" s="1287"/>
      <c r="O32" s="1287"/>
      <c r="P32" s="1287"/>
      <c r="Q32" s="1287"/>
      <c r="R32" s="1287"/>
      <c r="S32" s="1287"/>
      <c r="T32" s="1287"/>
      <c r="U32" s="1287"/>
      <c r="V32" s="1287"/>
      <c r="W32" s="1287"/>
      <c r="X32" s="1287"/>
      <c r="Y32" s="1293"/>
      <c r="Z32" s="19"/>
      <c r="AA32" s="19"/>
      <c r="AB32" s="19"/>
      <c r="AC32" s="20"/>
      <c r="AD32" s="19"/>
      <c r="AE32" s="19"/>
      <c r="AF32" s="54"/>
      <c r="AG32" s="54"/>
      <c r="AH32" s="54"/>
      <c r="AI32" s="54"/>
      <c r="AJ32" s="54"/>
      <c r="AK32" s="54"/>
      <c r="AL32" s="54"/>
      <c r="AM32" s="54"/>
      <c r="AN32" s="54"/>
      <c r="AO32" s="54"/>
      <c r="AP32" s="54"/>
      <c r="AQ32" s="54"/>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65" t="s">
        <v>127</v>
      </c>
      <c r="IV32" s="65">
        <v>150</v>
      </c>
      <c r="IW32" s="65">
        <v>119</v>
      </c>
      <c r="IX32" s="65">
        <v>4</v>
      </c>
      <c r="IY32" s="65">
        <v>12</v>
      </c>
      <c r="IZ32" s="65">
        <v>15</v>
      </c>
    </row>
    <row r="33" spans="1:260" ht="20.25" customHeight="1">
      <c r="A33" s="19"/>
      <c r="B33" s="19"/>
      <c r="C33" s="32" t="s">
        <v>128</v>
      </c>
      <c r="D33" s="33"/>
      <c r="E33" s="33"/>
      <c r="F33" s="34"/>
      <c r="G33" s="66" t="s">
        <v>129</v>
      </c>
      <c r="H33" s="35"/>
      <c r="I33" s="35"/>
      <c r="J33" s="35"/>
      <c r="K33" s="35"/>
      <c r="L33" s="35"/>
      <c r="M33" s="35"/>
      <c r="N33" s="35"/>
      <c r="O33" s="35"/>
      <c r="P33" s="35"/>
      <c r="Q33" s="35"/>
      <c r="R33" s="35"/>
      <c r="S33" s="35"/>
      <c r="T33" s="35"/>
      <c r="U33" s="35"/>
      <c r="V33" s="35"/>
      <c r="W33" s="35"/>
      <c r="X33" s="35"/>
      <c r="Y33" s="36"/>
      <c r="Z33" s="19"/>
      <c r="AA33" s="19"/>
      <c r="AB33" s="19"/>
      <c r="AC33" s="20"/>
      <c r="AD33" s="19"/>
      <c r="AE33" s="19"/>
      <c r="AF33" s="54"/>
      <c r="AG33" s="71" t="s">
        <v>117</v>
      </c>
      <c r="AH33" s="54"/>
      <c r="AI33" s="54"/>
      <c r="AJ33" s="71" t="s">
        <v>117</v>
      </c>
      <c r="AK33" s="54"/>
      <c r="AL33" s="54"/>
      <c r="AM33" s="54"/>
      <c r="AN33" s="54"/>
      <c r="AO33" s="54"/>
      <c r="AP33" s="54"/>
      <c r="AQ33" s="54"/>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65" t="s">
        <v>130</v>
      </c>
      <c r="IV33" s="65">
        <v>150</v>
      </c>
      <c r="IW33" s="65">
        <v>116</v>
      </c>
      <c r="IX33" s="65">
        <v>5</v>
      </c>
      <c r="IY33" s="65">
        <v>14</v>
      </c>
      <c r="IZ33" s="65">
        <v>15</v>
      </c>
    </row>
    <row r="34" spans="1:260" ht="20.25" customHeight="1">
      <c r="A34" s="19"/>
      <c r="B34" s="19"/>
      <c r="C34" s="32" t="s">
        <v>131</v>
      </c>
      <c r="D34" s="33"/>
      <c r="E34" s="33"/>
      <c r="F34" s="34"/>
      <c r="G34" s="72" t="s">
        <v>132</v>
      </c>
      <c r="H34" s="1290" t="s">
        <v>133</v>
      </c>
      <c r="I34" s="1287"/>
      <c r="J34" s="1287"/>
      <c r="K34" s="1287"/>
      <c r="L34" s="1287"/>
      <c r="M34" s="1287"/>
      <c r="N34" s="1291" t="s">
        <v>134</v>
      </c>
      <c r="O34" s="1287"/>
      <c r="P34" s="1287"/>
      <c r="Q34" s="1287"/>
      <c r="R34" s="1287"/>
      <c r="S34" s="1292" t="s">
        <v>135</v>
      </c>
      <c r="T34" s="1287"/>
      <c r="U34" s="1287"/>
      <c r="V34" s="1287"/>
      <c r="W34" s="1287"/>
      <c r="X34" s="1287"/>
      <c r="Y34" s="1293"/>
      <c r="Z34" s="19"/>
      <c r="AA34" s="19"/>
      <c r="AB34" s="19"/>
      <c r="AC34" s="20"/>
      <c r="AD34" s="19"/>
      <c r="AE34" s="19"/>
      <c r="AF34" s="74" t="s">
        <v>136</v>
      </c>
      <c r="AG34" s="54"/>
      <c r="AH34" s="54"/>
      <c r="AI34" s="54">
        <v>1</v>
      </c>
      <c r="AJ34" s="54">
        <v>1</v>
      </c>
      <c r="AK34" s="54"/>
      <c r="AL34" s="75"/>
      <c r="AM34" s="76" t="s">
        <v>117</v>
      </c>
      <c r="AN34" s="75"/>
      <c r="AO34" s="54"/>
      <c r="AP34" s="54"/>
      <c r="AQ34" s="54"/>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65" t="s">
        <v>137</v>
      </c>
      <c r="IV34" s="65">
        <v>200</v>
      </c>
      <c r="IW34" s="65">
        <v>155</v>
      </c>
      <c r="IX34" s="65">
        <v>5</v>
      </c>
      <c r="IY34" s="65">
        <v>20</v>
      </c>
      <c r="IZ34" s="65">
        <v>20</v>
      </c>
    </row>
    <row r="35" spans="1:260" ht="20.25" customHeight="1">
      <c r="A35" s="19"/>
      <c r="B35" s="19"/>
      <c r="C35" s="32" t="s">
        <v>138</v>
      </c>
      <c r="D35" s="33"/>
      <c r="E35" s="33"/>
      <c r="F35" s="34"/>
      <c r="G35" s="1294" t="s">
        <v>139</v>
      </c>
      <c r="H35" s="1287"/>
      <c r="I35" s="1287"/>
      <c r="J35" s="1287"/>
      <c r="K35" s="1287"/>
      <c r="L35" s="1287"/>
      <c r="M35" s="1287"/>
      <c r="N35" s="1287"/>
      <c r="O35" s="73"/>
      <c r="P35" s="73" t="s">
        <v>140</v>
      </c>
      <c r="Q35" s="41"/>
      <c r="R35" s="1295" t="s">
        <v>141</v>
      </c>
      <c r="S35" s="1287"/>
      <c r="T35" s="1287"/>
      <c r="U35" s="1287"/>
      <c r="V35" s="1287"/>
      <c r="W35" s="1287"/>
      <c r="X35" s="1287"/>
      <c r="Y35" s="1293"/>
      <c r="Z35" s="19"/>
      <c r="AA35" s="19"/>
      <c r="AB35" s="19"/>
      <c r="AC35" s="20"/>
      <c r="AD35" s="19"/>
      <c r="AE35" s="19"/>
      <c r="AF35" s="74" t="s">
        <v>142</v>
      </c>
      <c r="AG35" s="54"/>
      <c r="AH35" s="54"/>
      <c r="AI35" s="54"/>
      <c r="AJ35" s="54"/>
      <c r="AK35" s="54"/>
      <c r="AL35" s="75"/>
      <c r="AM35" s="75"/>
      <c r="AN35" s="75"/>
      <c r="AO35" s="54"/>
      <c r="AP35" s="54"/>
      <c r="AQ35" s="54"/>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19"/>
      <c r="IP35" s="19"/>
      <c r="IQ35" s="19"/>
      <c r="IR35" s="19"/>
      <c r="IS35" s="19"/>
      <c r="IT35" s="19"/>
      <c r="IU35" s="65" t="s">
        <v>143</v>
      </c>
      <c r="IV35" s="65">
        <v>20</v>
      </c>
      <c r="IW35" s="65">
        <v>20</v>
      </c>
      <c r="IX35" s="65">
        <v>0</v>
      </c>
      <c r="IY35" s="65">
        <v>0</v>
      </c>
      <c r="IZ35" s="65">
        <v>2</v>
      </c>
    </row>
    <row r="36" spans="1:260" ht="20.25" customHeight="1">
      <c r="A36" s="19"/>
      <c r="B36" s="19"/>
      <c r="C36" s="32" t="s">
        <v>144</v>
      </c>
      <c r="D36" s="33"/>
      <c r="E36" s="33"/>
      <c r="F36" s="34"/>
      <c r="G36" s="1296" t="s">
        <v>145</v>
      </c>
      <c r="H36" s="1287"/>
      <c r="I36" s="1287"/>
      <c r="J36" s="1287"/>
      <c r="K36" s="1287"/>
      <c r="L36" s="1287"/>
      <c r="M36" s="1287"/>
      <c r="N36" s="35"/>
      <c r="O36" s="35"/>
      <c r="P36" s="35"/>
      <c r="Q36" s="35"/>
      <c r="R36" s="35"/>
      <c r="S36" s="35"/>
      <c r="T36" s="35"/>
      <c r="U36" s="35"/>
      <c r="V36" s="35"/>
      <c r="W36" s="35"/>
      <c r="X36" s="35"/>
      <c r="Y36" s="36"/>
      <c r="Z36" s="19"/>
      <c r="AA36" s="19"/>
      <c r="AB36" s="19"/>
      <c r="AC36" s="20"/>
      <c r="AD36" s="19"/>
      <c r="AE36" s="19"/>
      <c r="AF36" s="74" t="s">
        <v>146</v>
      </c>
      <c r="AG36" s="54"/>
      <c r="AH36" s="54"/>
      <c r="AI36" s="54">
        <v>2</v>
      </c>
      <c r="AJ36" s="54">
        <v>2</v>
      </c>
      <c r="AK36" s="54"/>
      <c r="AL36" s="70" t="s">
        <v>147</v>
      </c>
      <c r="AM36" s="70" t="s">
        <v>148</v>
      </c>
      <c r="AN36" s="70"/>
      <c r="AO36" s="54"/>
      <c r="AP36" s="54"/>
      <c r="AQ36" s="54"/>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65" t="s">
        <v>149</v>
      </c>
      <c r="IV36" s="65">
        <v>20</v>
      </c>
      <c r="IW36" s="65">
        <v>20</v>
      </c>
      <c r="IX36" s="65">
        <v>0</v>
      </c>
      <c r="IY36" s="65">
        <v>0</v>
      </c>
      <c r="IZ36" s="65">
        <v>2</v>
      </c>
    </row>
    <row r="37" spans="1:260" ht="20.25" customHeight="1">
      <c r="A37" s="19"/>
      <c r="B37" s="19"/>
      <c r="C37" s="32" t="s">
        <v>150</v>
      </c>
      <c r="D37" s="33"/>
      <c r="E37" s="33"/>
      <c r="F37" s="34"/>
      <c r="G37" s="1286" t="s">
        <v>151</v>
      </c>
      <c r="H37" s="1287"/>
      <c r="I37" s="1287"/>
      <c r="J37" s="1287"/>
      <c r="K37" s="1287"/>
      <c r="L37" s="1287"/>
      <c r="M37" s="1287"/>
      <c r="N37" s="1287"/>
      <c r="O37" s="1287"/>
      <c r="P37" s="1287"/>
      <c r="Q37" s="35"/>
      <c r="R37" s="35"/>
      <c r="S37" s="35"/>
      <c r="T37" s="35"/>
      <c r="U37" s="35"/>
      <c r="V37" s="35"/>
      <c r="W37" s="35"/>
      <c r="X37" s="35"/>
      <c r="Y37" s="36"/>
      <c r="Z37" s="19"/>
      <c r="AA37" s="19"/>
      <c r="AB37" s="19"/>
      <c r="AC37" s="20"/>
      <c r="AD37" s="19"/>
      <c r="AE37" s="19"/>
      <c r="AF37" s="74" t="s">
        <v>152</v>
      </c>
      <c r="AG37" s="54"/>
      <c r="AH37" s="54"/>
      <c r="AI37" s="54">
        <v>3</v>
      </c>
      <c r="AJ37" s="54">
        <v>3</v>
      </c>
      <c r="AK37" s="54"/>
      <c r="AL37" s="70" t="s">
        <v>153</v>
      </c>
      <c r="AM37" s="70" t="s">
        <v>154</v>
      </c>
      <c r="AN37" s="70"/>
      <c r="AO37" s="54"/>
      <c r="AP37" s="54"/>
      <c r="AQ37" s="54"/>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65" t="s">
        <v>155</v>
      </c>
      <c r="IV37" s="65">
        <v>20</v>
      </c>
      <c r="IW37" s="65">
        <v>20</v>
      </c>
      <c r="IX37" s="65">
        <v>0</v>
      </c>
      <c r="IY37" s="65">
        <v>0</v>
      </c>
      <c r="IZ37" s="65">
        <v>2</v>
      </c>
    </row>
    <row r="38" spans="1:260" ht="20.25" customHeight="1">
      <c r="A38" s="19"/>
      <c r="B38" s="19"/>
      <c r="C38" s="32" t="s">
        <v>57</v>
      </c>
      <c r="D38" s="33"/>
      <c r="E38" s="33"/>
      <c r="F38" s="34"/>
      <c r="G38" s="1286" t="s">
        <v>156</v>
      </c>
      <c r="H38" s="1287"/>
      <c r="I38" s="1287"/>
      <c r="J38" s="1287"/>
      <c r="K38" s="1287"/>
      <c r="L38" s="1287"/>
      <c r="M38" s="1287"/>
      <c r="N38" s="1287"/>
      <c r="O38" s="1287"/>
      <c r="P38" s="1287"/>
      <c r="Q38" s="35"/>
      <c r="R38" s="35"/>
      <c r="S38" s="35"/>
      <c r="T38" s="35"/>
      <c r="U38" s="35"/>
      <c r="V38" s="35"/>
      <c r="W38" s="35"/>
      <c r="X38" s="35"/>
      <c r="Y38" s="36"/>
      <c r="Z38" s="19"/>
      <c r="AA38" s="19"/>
      <c r="AB38" s="19"/>
      <c r="AC38" s="20"/>
      <c r="AD38" s="19"/>
      <c r="AE38" s="19"/>
      <c r="AF38" s="54"/>
      <c r="AG38" s="54"/>
      <c r="AH38" s="54"/>
      <c r="AI38" s="54">
        <v>4</v>
      </c>
      <c r="AJ38" s="54">
        <v>4</v>
      </c>
      <c r="AK38" s="54"/>
      <c r="AL38" s="70" t="s">
        <v>157</v>
      </c>
      <c r="AM38" s="70" t="s">
        <v>158</v>
      </c>
      <c r="AN38" s="70"/>
      <c r="AO38" s="54"/>
      <c r="AP38" s="54"/>
      <c r="AQ38" s="54"/>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19"/>
      <c r="IP38" s="19"/>
      <c r="IQ38" s="19"/>
      <c r="IR38" s="19"/>
      <c r="IS38" s="19"/>
      <c r="IT38" s="19"/>
      <c r="IU38" s="65" t="s">
        <v>159</v>
      </c>
      <c r="IV38" s="65">
        <v>20</v>
      </c>
      <c r="IW38" s="65">
        <v>20</v>
      </c>
      <c r="IX38" s="65">
        <v>0</v>
      </c>
      <c r="IY38" s="65">
        <v>0</v>
      </c>
      <c r="IZ38" s="65">
        <v>2</v>
      </c>
    </row>
    <row r="39" spans="1:260" ht="20.25" customHeight="1">
      <c r="A39" s="19"/>
      <c r="B39" s="19"/>
      <c r="C39" s="32" t="s">
        <v>160</v>
      </c>
      <c r="D39" s="33"/>
      <c r="E39" s="33"/>
      <c r="F39" s="34"/>
      <c r="G39" s="66" t="s">
        <v>151</v>
      </c>
      <c r="H39" s="35"/>
      <c r="I39" s="35"/>
      <c r="J39" s="35"/>
      <c r="K39" s="35"/>
      <c r="L39" s="35"/>
      <c r="M39" s="35"/>
      <c r="N39" s="35"/>
      <c r="O39" s="35"/>
      <c r="P39" s="35"/>
      <c r="Q39" s="35"/>
      <c r="R39" s="35"/>
      <c r="S39" s="35"/>
      <c r="T39" s="35"/>
      <c r="U39" s="35"/>
      <c r="V39" s="35"/>
      <c r="W39" s="35"/>
      <c r="X39" s="35"/>
      <c r="Y39" s="36"/>
      <c r="Z39" s="19"/>
      <c r="AA39" s="19"/>
      <c r="AB39" s="19"/>
      <c r="AC39" s="20"/>
      <c r="AD39" s="19"/>
      <c r="AE39" s="19"/>
      <c r="AF39" s="54"/>
      <c r="AG39" s="54"/>
      <c r="AH39" s="54"/>
      <c r="AI39" s="54">
        <v>5</v>
      </c>
      <c r="AJ39" s="54">
        <v>5</v>
      </c>
      <c r="AK39" s="54"/>
      <c r="AL39" s="70" t="s">
        <v>161</v>
      </c>
      <c r="AM39" s="70" t="s">
        <v>162</v>
      </c>
      <c r="AN39" s="70"/>
      <c r="AO39" s="54"/>
      <c r="AP39" s="54"/>
      <c r="AQ39" s="54"/>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19"/>
      <c r="IP39" s="19"/>
      <c r="IQ39" s="19"/>
      <c r="IR39" s="19"/>
      <c r="IS39" s="19"/>
      <c r="IT39" s="19"/>
      <c r="IU39" s="19"/>
      <c r="IV39" s="19"/>
      <c r="IW39" s="19"/>
      <c r="IX39" s="19"/>
      <c r="IY39" s="19"/>
      <c r="IZ39" s="19"/>
    </row>
    <row r="40" spans="1:260" ht="20.25" customHeight="1">
      <c r="A40" s="19"/>
      <c r="B40" s="19"/>
      <c r="C40" s="32" t="s">
        <v>57</v>
      </c>
      <c r="D40" s="33"/>
      <c r="E40" s="33"/>
      <c r="F40" s="34"/>
      <c r="G40" s="1286" t="s">
        <v>163</v>
      </c>
      <c r="H40" s="1287"/>
      <c r="I40" s="1287"/>
      <c r="J40" s="1287"/>
      <c r="K40" s="1287"/>
      <c r="L40" s="1287"/>
      <c r="M40" s="1287"/>
      <c r="N40" s="1287"/>
      <c r="O40" s="1287"/>
      <c r="P40" s="1287"/>
      <c r="Q40" s="35"/>
      <c r="R40" s="35"/>
      <c r="S40" s="35"/>
      <c r="T40" s="35"/>
      <c r="U40" s="35"/>
      <c r="V40" s="35"/>
      <c r="W40" s="35"/>
      <c r="X40" s="35"/>
      <c r="Y40" s="36"/>
      <c r="Z40" s="19"/>
      <c r="AA40" s="19"/>
      <c r="AB40" s="19"/>
      <c r="AC40" s="20"/>
      <c r="AD40" s="19"/>
      <c r="AE40" s="19"/>
      <c r="AF40" s="54"/>
      <c r="AG40" s="54"/>
      <c r="AH40" s="54"/>
      <c r="AI40" s="54">
        <v>6</v>
      </c>
      <c r="AJ40" s="54">
        <v>6</v>
      </c>
      <c r="AK40" s="54"/>
      <c r="AL40" s="70" t="s">
        <v>164</v>
      </c>
      <c r="AM40" s="70" t="s">
        <v>165</v>
      </c>
      <c r="AN40" s="70"/>
      <c r="AO40" s="54"/>
      <c r="AP40" s="54"/>
      <c r="AQ40" s="54"/>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19"/>
      <c r="IP40" s="19"/>
      <c r="IQ40" s="19"/>
      <c r="IR40" s="19"/>
      <c r="IS40" s="19"/>
      <c r="IT40" s="19"/>
      <c r="IU40" s="19"/>
      <c r="IV40" s="19"/>
      <c r="IW40" s="19"/>
      <c r="IX40" s="19"/>
      <c r="IY40" s="19"/>
      <c r="IZ40" s="19"/>
    </row>
    <row r="41" spans="1:260" ht="20.25" customHeight="1">
      <c r="A41" s="19"/>
      <c r="B41" s="19"/>
      <c r="C41" s="32" t="s">
        <v>166</v>
      </c>
      <c r="D41" s="33"/>
      <c r="E41" s="33"/>
      <c r="F41" s="34"/>
      <c r="G41" s="77" t="s">
        <v>167</v>
      </c>
      <c r="H41" s="78"/>
      <c r="I41" s="78"/>
      <c r="J41" s="78"/>
      <c r="K41" s="78"/>
      <c r="L41" s="79"/>
      <c r="M41" s="79"/>
      <c r="N41" s="35"/>
      <c r="O41" s="35"/>
      <c r="P41" s="35"/>
      <c r="Q41" s="35"/>
      <c r="R41" s="35"/>
      <c r="S41" s="35"/>
      <c r="T41" s="35"/>
      <c r="U41" s="35"/>
      <c r="V41" s="35"/>
      <c r="W41" s="35"/>
      <c r="X41" s="35"/>
      <c r="Y41" s="36"/>
      <c r="Z41" s="19"/>
      <c r="AA41" s="19"/>
      <c r="AB41" s="19"/>
      <c r="AC41" s="20"/>
      <c r="AD41" s="19"/>
      <c r="AE41" s="19"/>
      <c r="AF41" s="54"/>
      <c r="AG41" s="54"/>
      <c r="AH41" s="54"/>
      <c r="AI41" s="54">
        <v>7</v>
      </c>
      <c r="AJ41" s="54">
        <v>7</v>
      </c>
      <c r="AK41" s="54"/>
      <c r="AL41" s="70" t="s">
        <v>168</v>
      </c>
      <c r="AM41" s="70" t="s">
        <v>169</v>
      </c>
      <c r="AN41" s="70"/>
      <c r="AO41" s="54"/>
      <c r="AP41" s="54"/>
      <c r="AQ41" s="54"/>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row>
    <row r="42" spans="1:260" ht="15.75" customHeight="1">
      <c r="A42" s="19"/>
      <c r="B42" s="19"/>
      <c r="C42" s="80"/>
      <c r="D42" s="80"/>
      <c r="E42" s="80"/>
      <c r="F42" s="80"/>
      <c r="G42" s="81"/>
      <c r="H42" s="81"/>
      <c r="I42" s="81"/>
      <c r="J42" s="81"/>
      <c r="K42" s="81"/>
      <c r="L42" s="81"/>
      <c r="M42" s="81"/>
      <c r="N42" s="81"/>
      <c r="O42" s="81"/>
      <c r="P42" s="81"/>
      <c r="Q42" s="81"/>
      <c r="R42" s="81"/>
      <c r="S42" s="81"/>
      <c r="T42" s="81"/>
      <c r="U42" s="81"/>
      <c r="V42" s="81"/>
      <c r="W42" s="81"/>
      <c r="X42" s="81"/>
      <c r="Y42" s="81"/>
      <c r="Z42" s="19"/>
      <c r="AA42" s="19"/>
      <c r="AB42" s="19"/>
      <c r="AC42" s="20"/>
      <c r="AD42" s="19"/>
      <c r="AE42" s="19"/>
      <c r="AF42" s="54"/>
      <c r="AG42" s="54"/>
      <c r="AH42" s="54"/>
      <c r="AI42" s="54">
        <v>8</v>
      </c>
      <c r="AJ42" s="54">
        <v>8</v>
      </c>
      <c r="AK42" s="54"/>
      <c r="AL42" s="70" t="s">
        <v>170</v>
      </c>
      <c r="AM42" s="70" t="s">
        <v>171</v>
      </c>
      <c r="AN42" s="70"/>
      <c r="AO42" s="54"/>
      <c r="AP42" s="54"/>
      <c r="AQ42" s="54"/>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row>
    <row r="43" spans="1:260" ht="15.75" customHeight="1">
      <c r="A43" s="19"/>
      <c r="B43" s="19"/>
      <c r="C43" s="80"/>
      <c r="D43" s="80"/>
      <c r="E43" s="80"/>
      <c r="F43" s="80"/>
      <c r="G43" s="82"/>
      <c r="H43" s="82"/>
      <c r="I43" s="82"/>
      <c r="J43" s="82"/>
      <c r="K43" s="82"/>
      <c r="L43" s="82"/>
      <c r="M43" s="82"/>
      <c r="N43" s="82"/>
      <c r="O43" s="82"/>
      <c r="P43" s="82"/>
      <c r="Q43" s="82"/>
      <c r="R43" s="82"/>
      <c r="S43" s="82"/>
      <c r="T43" s="82"/>
      <c r="U43" s="82"/>
      <c r="V43" s="82"/>
      <c r="W43" s="82"/>
      <c r="X43" s="82"/>
      <c r="Y43" s="82"/>
      <c r="Z43" s="19"/>
      <c r="AA43" s="19"/>
      <c r="AB43" s="19"/>
      <c r="AC43" s="20"/>
      <c r="AD43" s="19"/>
      <c r="AE43" s="19"/>
      <c r="AF43" s="54"/>
      <c r="AG43" s="54"/>
      <c r="AH43" s="54"/>
      <c r="AI43" s="54">
        <v>9</v>
      </c>
      <c r="AJ43" s="54">
        <v>9</v>
      </c>
      <c r="AK43" s="54"/>
      <c r="AL43" s="70" t="s">
        <v>172</v>
      </c>
      <c r="AM43" s="70" t="s">
        <v>173</v>
      </c>
      <c r="AN43" s="70"/>
      <c r="AO43" s="54"/>
      <c r="AP43" s="54"/>
      <c r="AQ43" s="54"/>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19"/>
      <c r="IP43" s="19"/>
      <c r="IQ43" s="19"/>
      <c r="IR43" s="19"/>
      <c r="IS43" s="19"/>
      <c r="IT43" s="19"/>
      <c r="IU43" s="19"/>
      <c r="IV43" s="19"/>
      <c r="IW43" s="19"/>
      <c r="IX43" s="19"/>
      <c r="IY43" s="19"/>
      <c r="IZ43" s="19"/>
    </row>
    <row r="44" spans="1:260" ht="15.75" customHeight="1">
      <c r="A44" s="19"/>
      <c r="B44" s="19"/>
      <c r="C44" s="80"/>
      <c r="D44" s="80"/>
      <c r="E44" s="80"/>
      <c r="F44" s="80"/>
      <c r="G44" s="81"/>
      <c r="H44" s="81"/>
      <c r="I44" s="81"/>
      <c r="J44" s="81"/>
      <c r="K44" s="81"/>
      <c r="L44" s="81"/>
      <c r="M44" s="81"/>
      <c r="N44" s="81"/>
      <c r="O44" s="81"/>
      <c r="P44" s="81"/>
      <c r="Q44" s="81"/>
      <c r="R44" s="81"/>
      <c r="S44" s="81"/>
      <c r="T44" s="81"/>
      <c r="U44" s="81"/>
      <c r="V44" s="81"/>
      <c r="W44" s="81"/>
      <c r="X44" s="81"/>
      <c r="Y44" s="81"/>
      <c r="Z44" s="19"/>
      <c r="AA44" s="19"/>
      <c r="AB44" s="19"/>
      <c r="AC44" s="20"/>
      <c r="AD44" s="19"/>
      <c r="AE44" s="19"/>
      <c r="AF44" s="54"/>
      <c r="AG44" s="54"/>
      <c r="AH44" s="54"/>
      <c r="AI44" s="54">
        <v>10</v>
      </c>
      <c r="AJ44" s="54">
        <v>10</v>
      </c>
      <c r="AK44" s="54"/>
      <c r="AL44" s="70" t="s">
        <v>174</v>
      </c>
      <c r="AM44" s="70" t="s">
        <v>175</v>
      </c>
      <c r="AN44" s="70"/>
      <c r="AO44" s="54"/>
      <c r="AP44" s="54"/>
      <c r="AQ44" s="54"/>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19"/>
      <c r="IP44" s="19"/>
      <c r="IQ44" s="19"/>
      <c r="IR44" s="19"/>
      <c r="IS44" s="19"/>
      <c r="IT44" s="19"/>
      <c r="IU44" s="19"/>
      <c r="IV44" s="19"/>
      <c r="IW44" s="19"/>
      <c r="IX44" s="19"/>
      <c r="IY44" s="19"/>
      <c r="IZ44" s="19"/>
    </row>
    <row r="45" spans="1:260" ht="15.75" customHeight="1">
      <c r="A45" s="19"/>
      <c r="B45" s="19"/>
      <c r="C45" s="80"/>
      <c r="D45" s="80"/>
      <c r="E45" s="80"/>
      <c r="F45" s="80"/>
      <c r="G45" s="82"/>
      <c r="H45" s="82"/>
      <c r="I45" s="82"/>
      <c r="J45" s="82"/>
      <c r="K45" s="82"/>
      <c r="L45" s="82"/>
      <c r="M45" s="82"/>
      <c r="N45" s="82"/>
      <c r="O45" s="82"/>
      <c r="P45" s="82"/>
      <c r="Q45" s="82"/>
      <c r="R45" s="82"/>
      <c r="S45" s="82"/>
      <c r="T45" s="82"/>
      <c r="U45" s="82"/>
      <c r="V45" s="82"/>
      <c r="W45" s="82"/>
      <c r="X45" s="82"/>
      <c r="Y45" s="82"/>
      <c r="Z45" s="19"/>
      <c r="AA45" s="19"/>
      <c r="AB45" s="19"/>
      <c r="AC45" s="20"/>
      <c r="AD45" s="19"/>
      <c r="AE45" s="19"/>
      <c r="AF45" s="54"/>
      <c r="AG45" s="54"/>
      <c r="AH45" s="54"/>
      <c r="AI45" s="54">
        <v>11</v>
      </c>
      <c r="AJ45" s="54">
        <v>11</v>
      </c>
      <c r="AK45" s="54"/>
      <c r="AL45" s="54" t="s">
        <v>176</v>
      </c>
      <c r="AM45" s="54" t="s">
        <v>177</v>
      </c>
      <c r="AN45" s="54"/>
      <c r="AO45" s="54"/>
      <c r="AP45" s="54"/>
      <c r="AQ45" s="54"/>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19"/>
      <c r="IP45" s="19"/>
      <c r="IQ45" s="19"/>
      <c r="IR45" s="19"/>
      <c r="IS45" s="19"/>
      <c r="IT45" s="19"/>
      <c r="IU45" s="19"/>
      <c r="IV45" s="19"/>
      <c r="IW45" s="19"/>
      <c r="IX45" s="19"/>
      <c r="IY45" s="19"/>
      <c r="IZ45" s="19"/>
    </row>
    <row r="46" spans="1:260" ht="15.75" customHeight="1">
      <c r="A46" s="19"/>
      <c r="B46" s="19"/>
      <c r="C46" s="81"/>
      <c r="D46" s="81"/>
      <c r="E46" s="81"/>
      <c r="F46" s="81"/>
      <c r="G46" s="81"/>
      <c r="H46" s="81"/>
      <c r="I46" s="81"/>
      <c r="J46" s="81"/>
      <c r="K46" s="81"/>
      <c r="L46" s="81"/>
      <c r="M46" s="81"/>
      <c r="N46" s="81"/>
      <c r="O46" s="81"/>
      <c r="P46" s="81"/>
      <c r="Q46" s="81"/>
      <c r="R46" s="81"/>
      <c r="S46" s="81"/>
      <c r="T46" s="81"/>
      <c r="U46" s="81"/>
      <c r="V46" s="81"/>
      <c r="W46" s="81"/>
      <c r="X46" s="81"/>
      <c r="Y46" s="81"/>
      <c r="Z46" s="19"/>
      <c r="AA46" s="19"/>
      <c r="AB46" s="19"/>
      <c r="AC46" s="20"/>
      <c r="AD46" s="19"/>
      <c r="AE46" s="19"/>
      <c r="AF46" s="54"/>
      <c r="AG46" s="54"/>
      <c r="AH46" s="54"/>
      <c r="AI46" s="54"/>
      <c r="AJ46" s="54">
        <v>12</v>
      </c>
      <c r="AK46" s="54"/>
      <c r="AL46" s="54" t="s">
        <v>178</v>
      </c>
      <c r="AM46" s="54" t="s">
        <v>179</v>
      </c>
      <c r="AN46" s="54"/>
      <c r="AO46" s="54"/>
      <c r="AP46" s="54"/>
      <c r="AQ46" s="54"/>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row>
    <row r="47" spans="1:260" ht="15.75" customHeight="1">
      <c r="A47" s="19"/>
      <c r="B47" s="19"/>
      <c r="C47" s="83"/>
      <c r="D47" s="83"/>
      <c r="E47" s="83"/>
      <c r="F47" s="83"/>
      <c r="G47" s="83"/>
      <c r="H47" s="83"/>
      <c r="I47" s="83"/>
      <c r="J47" s="83"/>
      <c r="K47" s="83"/>
      <c r="L47" s="83"/>
      <c r="M47" s="83"/>
      <c r="N47" s="83"/>
      <c r="O47" s="83"/>
      <c r="P47" s="83"/>
      <c r="Q47" s="83"/>
      <c r="R47" s="83"/>
      <c r="S47" s="83"/>
      <c r="T47" s="83"/>
      <c r="U47" s="1288"/>
      <c r="V47" s="1289"/>
      <c r="W47" s="1289"/>
      <c r="X47" s="1289"/>
      <c r="Y47" s="1289"/>
      <c r="Z47" s="19"/>
      <c r="AA47" s="19"/>
      <c r="AB47" s="19"/>
      <c r="AC47" s="20"/>
      <c r="AD47" s="19"/>
      <c r="AE47" s="19"/>
      <c r="AF47" s="54"/>
      <c r="AG47" s="54"/>
      <c r="AH47" s="54"/>
      <c r="AI47" s="54"/>
      <c r="AJ47" s="54">
        <v>13</v>
      </c>
      <c r="AK47" s="54"/>
      <c r="AL47" s="54" t="s">
        <v>180</v>
      </c>
      <c r="AM47" s="68" t="s">
        <v>181</v>
      </c>
      <c r="AN47" s="54"/>
      <c r="AO47" s="54"/>
      <c r="AP47" s="54"/>
      <c r="AQ47" s="54"/>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row>
    <row r="48" spans="1:260" ht="15.75" customHeight="1">
      <c r="A48" s="19"/>
      <c r="B48" s="19"/>
      <c r="C48" s="83"/>
      <c r="D48" s="83"/>
      <c r="E48" s="83"/>
      <c r="F48" s="83"/>
      <c r="G48" s="83"/>
      <c r="H48" s="83"/>
      <c r="I48" s="83"/>
      <c r="J48" s="83"/>
      <c r="K48" s="83"/>
      <c r="L48" s="83"/>
      <c r="M48" s="83"/>
      <c r="N48" s="83"/>
      <c r="O48" s="83"/>
      <c r="P48" s="83"/>
      <c r="Q48" s="83"/>
      <c r="R48" s="83"/>
      <c r="S48" s="83"/>
      <c r="T48" s="83"/>
      <c r="U48" s="84"/>
      <c r="V48" s="84"/>
      <c r="W48" s="84"/>
      <c r="X48" s="84"/>
      <c r="Y48" s="84"/>
      <c r="Z48" s="19"/>
      <c r="AA48" s="19"/>
      <c r="AB48" s="19"/>
      <c r="AC48" s="20"/>
      <c r="AD48" s="19"/>
      <c r="AE48" s="19"/>
      <c r="AF48" s="54"/>
      <c r="AG48" s="54"/>
      <c r="AH48" s="54"/>
      <c r="AI48" s="54"/>
      <c r="AJ48" s="54">
        <v>14</v>
      </c>
      <c r="AK48" s="54"/>
      <c r="AL48" s="54" t="s">
        <v>182</v>
      </c>
      <c r="AM48" s="68" t="s">
        <v>183</v>
      </c>
      <c r="AN48" s="54"/>
      <c r="AO48" s="54"/>
      <c r="AP48" s="54"/>
      <c r="AQ48" s="54"/>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c r="IY48" s="19"/>
      <c r="IZ48" s="19"/>
    </row>
    <row r="49" spans="1:260" ht="15.75" customHeight="1">
      <c r="A49" s="19"/>
      <c r="B49" s="19"/>
      <c r="C49" s="85"/>
      <c r="D49" s="85"/>
      <c r="E49" s="85"/>
      <c r="F49" s="83"/>
      <c r="G49" s="83"/>
      <c r="H49" s="83"/>
      <c r="I49" s="83"/>
      <c r="J49" s="83"/>
      <c r="K49" s="83"/>
      <c r="L49" s="83"/>
      <c r="M49" s="83"/>
      <c r="N49" s="83"/>
      <c r="O49" s="83"/>
      <c r="P49" s="83"/>
      <c r="Q49" s="83"/>
      <c r="R49" s="83"/>
      <c r="S49" s="83"/>
      <c r="T49" s="83"/>
      <c r="U49" s="83"/>
      <c r="V49" s="83"/>
      <c r="W49" s="83"/>
      <c r="X49" s="83"/>
      <c r="Y49" s="83"/>
      <c r="Z49" s="19"/>
      <c r="AA49" s="19"/>
      <c r="AB49" s="19"/>
      <c r="AC49" s="20"/>
      <c r="AD49" s="19"/>
      <c r="AE49" s="19"/>
      <c r="AF49" s="54"/>
      <c r="AG49" s="54"/>
      <c r="AH49" s="54"/>
      <c r="AI49" s="54"/>
      <c r="AJ49" s="54">
        <v>14</v>
      </c>
      <c r="AK49" s="54"/>
      <c r="AL49" s="54"/>
      <c r="AM49" s="54" t="s">
        <v>184</v>
      </c>
      <c r="AN49" s="54"/>
      <c r="AO49" s="54"/>
      <c r="AP49" s="54"/>
      <c r="AQ49" s="54"/>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c r="IE49" s="19"/>
      <c r="IF49" s="19"/>
      <c r="IG49" s="19"/>
      <c r="IH49" s="19"/>
      <c r="II49" s="19"/>
      <c r="IJ49" s="19"/>
      <c r="IK49" s="19"/>
      <c r="IL49" s="19"/>
      <c r="IM49" s="19"/>
      <c r="IN49" s="19"/>
      <c r="IO49" s="19"/>
      <c r="IP49" s="19"/>
      <c r="IQ49" s="19"/>
      <c r="IR49" s="19"/>
      <c r="IS49" s="19"/>
      <c r="IT49" s="19"/>
      <c r="IU49" s="19"/>
      <c r="IV49" s="19"/>
      <c r="IW49" s="19"/>
      <c r="IX49" s="19"/>
      <c r="IY49" s="19"/>
      <c r="IZ49" s="19"/>
    </row>
    <row r="50" spans="1:260" ht="15.75" customHeight="1">
      <c r="A50" s="19"/>
      <c r="B50" s="19"/>
      <c r="C50" s="83"/>
      <c r="D50" s="83"/>
      <c r="E50" s="83"/>
      <c r="F50" s="83"/>
      <c r="G50" s="83"/>
      <c r="H50" s="83"/>
      <c r="I50" s="83"/>
      <c r="J50" s="83"/>
      <c r="K50" s="83"/>
      <c r="L50" s="83"/>
      <c r="M50" s="83"/>
      <c r="N50" s="83"/>
      <c r="O50" s="83"/>
      <c r="P50" s="83"/>
      <c r="Q50" s="83"/>
      <c r="R50" s="83"/>
      <c r="S50" s="83"/>
      <c r="T50" s="83"/>
      <c r="U50" s="83"/>
      <c r="V50" s="83"/>
      <c r="W50" s="83"/>
      <c r="X50" s="83"/>
      <c r="Y50" s="83"/>
      <c r="Z50" s="19"/>
      <c r="AA50" s="19"/>
      <c r="AB50" s="19"/>
      <c r="AC50" s="20"/>
      <c r="AD50" s="19"/>
      <c r="AE50" s="19"/>
      <c r="AF50" s="54"/>
      <c r="AG50" s="54"/>
      <c r="AH50" s="54"/>
      <c r="AI50" s="54"/>
      <c r="AJ50" s="54">
        <v>15</v>
      </c>
      <c r="AK50" s="54"/>
      <c r="AL50" s="54"/>
      <c r="AM50" s="54" t="s">
        <v>185</v>
      </c>
      <c r="AN50" s="54"/>
      <c r="AO50" s="54"/>
      <c r="AP50" s="54"/>
      <c r="AQ50" s="54"/>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row>
    <row r="51" spans="1:260" ht="15.75" customHeight="1">
      <c r="A51" s="19"/>
      <c r="B51" s="19"/>
      <c r="C51" s="83"/>
      <c r="D51" s="83"/>
      <c r="E51" s="83"/>
      <c r="F51" s="83"/>
      <c r="G51" s="83"/>
      <c r="H51" s="83"/>
      <c r="I51" s="83"/>
      <c r="J51" s="83"/>
      <c r="K51" s="83"/>
      <c r="L51" s="83"/>
      <c r="M51" s="83"/>
      <c r="N51" s="83"/>
      <c r="O51" s="83"/>
      <c r="P51" s="83"/>
      <c r="Q51" s="83"/>
      <c r="R51" s="83"/>
      <c r="S51" s="83"/>
      <c r="T51" s="83"/>
      <c r="U51" s="83"/>
      <c r="V51" s="83"/>
      <c r="W51" s="83"/>
      <c r="X51" s="83"/>
      <c r="Y51" s="83"/>
      <c r="Z51" s="19"/>
      <c r="AA51" s="19"/>
      <c r="AB51" s="19"/>
      <c r="AC51" s="20"/>
      <c r="AD51" s="19"/>
      <c r="AE51" s="19"/>
      <c r="AF51" s="54"/>
      <c r="AG51" s="54"/>
      <c r="AH51" s="54"/>
      <c r="AI51" s="54"/>
      <c r="AJ51" s="54">
        <v>16</v>
      </c>
      <c r="AK51" s="54"/>
      <c r="AL51" s="54"/>
      <c r="AM51" s="54"/>
      <c r="AN51" s="54"/>
      <c r="AO51" s="54"/>
      <c r="AP51" s="54"/>
      <c r="AQ51" s="54"/>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19"/>
      <c r="IP51" s="19"/>
      <c r="IQ51" s="19"/>
      <c r="IR51" s="19"/>
      <c r="IS51" s="19"/>
      <c r="IT51" s="19"/>
      <c r="IU51" s="19"/>
      <c r="IV51" s="19"/>
      <c r="IW51" s="19"/>
      <c r="IX51" s="19"/>
      <c r="IY51" s="19"/>
      <c r="IZ51" s="19"/>
    </row>
    <row r="52" spans="1:260" ht="15.75" customHeight="1">
      <c r="A52" s="19"/>
      <c r="B52" s="19"/>
      <c r="C52" s="83"/>
      <c r="D52" s="83"/>
      <c r="E52" s="83"/>
      <c r="F52" s="83"/>
      <c r="G52" s="83"/>
      <c r="H52" s="83"/>
      <c r="I52" s="83"/>
      <c r="J52" s="83"/>
      <c r="K52" s="83"/>
      <c r="L52" s="83"/>
      <c r="M52" s="83"/>
      <c r="N52" s="83"/>
      <c r="O52" s="83"/>
      <c r="P52" s="83"/>
      <c r="Q52" s="83"/>
      <c r="R52" s="83"/>
      <c r="S52" s="83"/>
      <c r="T52" s="83"/>
      <c r="U52" s="83"/>
      <c r="V52" s="83"/>
      <c r="W52" s="83"/>
      <c r="X52" s="83"/>
      <c r="Y52" s="83"/>
      <c r="Z52" s="19"/>
      <c r="AA52" s="19"/>
      <c r="AB52" s="19"/>
      <c r="AC52" s="20"/>
      <c r="AD52" s="19"/>
      <c r="AE52" s="19"/>
      <c r="AF52" s="54"/>
      <c r="AG52" s="54"/>
      <c r="AH52" s="54"/>
      <c r="AI52" s="54"/>
      <c r="AJ52" s="54">
        <v>17</v>
      </c>
      <c r="AK52" s="54"/>
      <c r="AL52" s="54"/>
      <c r="AM52" s="71" t="s">
        <v>117</v>
      </c>
      <c r="AN52" s="54"/>
      <c r="AO52" s="54"/>
      <c r="AP52" s="54"/>
      <c r="AQ52" s="54"/>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19"/>
      <c r="IP52" s="19"/>
      <c r="IQ52" s="19"/>
      <c r="IR52" s="19"/>
      <c r="IS52" s="19"/>
      <c r="IT52" s="19"/>
      <c r="IU52" s="19"/>
      <c r="IV52" s="19"/>
      <c r="IW52" s="19"/>
      <c r="IX52" s="19"/>
      <c r="IY52" s="19"/>
      <c r="IZ52" s="19"/>
    </row>
    <row r="53" spans="1:260" ht="15.75" customHeight="1">
      <c r="A53" s="19"/>
      <c r="B53" s="19"/>
      <c r="C53" s="83"/>
      <c r="D53" s="83"/>
      <c r="E53" s="83"/>
      <c r="F53" s="83"/>
      <c r="G53" s="83"/>
      <c r="H53" s="83"/>
      <c r="I53" s="83"/>
      <c r="J53" s="83"/>
      <c r="K53" s="83"/>
      <c r="L53" s="83"/>
      <c r="M53" s="83"/>
      <c r="N53" s="83"/>
      <c r="O53" s="83"/>
      <c r="P53" s="83"/>
      <c r="Q53" s="83"/>
      <c r="R53" s="83"/>
      <c r="S53" s="83"/>
      <c r="T53" s="83"/>
      <c r="U53" s="83"/>
      <c r="V53" s="83"/>
      <c r="W53" s="83"/>
      <c r="X53" s="83"/>
      <c r="Y53" s="83"/>
      <c r="Z53" s="19"/>
      <c r="AA53" s="19"/>
      <c r="AB53" s="19"/>
      <c r="AC53" s="20"/>
      <c r="AD53" s="19"/>
      <c r="AE53" s="19"/>
      <c r="AF53" s="54"/>
      <c r="AG53" s="54"/>
      <c r="AH53" s="54"/>
      <c r="AI53" s="54"/>
      <c r="AJ53" s="54">
        <v>18</v>
      </c>
      <c r="AK53" s="54"/>
      <c r="AL53" s="54">
        <v>1</v>
      </c>
      <c r="AM53" s="54" t="s">
        <v>186</v>
      </c>
      <c r="AN53" s="54"/>
      <c r="AO53" s="54"/>
      <c r="AP53" s="54"/>
      <c r="AQ53" s="54"/>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c r="IC53" s="19"/>
      <c r="ID53" s="19"/>
      <c r="IE53" s="19"/>
      <c r="IF53" s="19"/>
      <c r="IG53" s="19"/>
      <c r="IH53" s="19"/>
      <c r="II53" s="19"/>
      <c r="IJ53" s="19"/>
      <c r="IK53" s="19"/>
      <c r="IL53" s="19"/>
      <c r="IM53" s="19"/>
      <c r="IN53" s="19"/>
      <c r="IO53" s="19"/>
      <c r="IP53" s="19"/>
      <c r="IQ53" s="19"/>
      <c r="IR53" s="19"/>
      <c r="IS53" s="19"/>
      <c r="IT53" s="19"/>
      <c r="IU53" s="19"/>
      <c r="IV53" s="19"/>
      <c r="IW53" s="19"/>
      <c r="IX53" s="19"/>
      <c r="IY53" s="19"/>
      <c r="IZ53" s="19"/>
    </row>
    <row r="54" spans="1:260" ht="15.75" customHeight="1">
      <c r="A54" s="19"/>
      <c r="B54" s="19"/>
      <c r="C54" s="83"/>
      <c r="D54" s="83"/>
      <c r="E54" s="83"/>
      <c r="F54" s="83"/>
      <c r="G54" s="83"/>
      <c r="H54" s="83"/>
      <c r="I54" s="83"/>
      <c r="J54" s="83"/>
      <c r="K54" s="83"/>
      <c r="L54" s="83"/>
      <c r="M54" s="83"/>
      <c r="N54" s="83"/>
      <c r="O54" s="83"/>
      <c r="P54" s="83"/>
      <c r="Q54" s="83"/>
      <c r="R54" s="83"/>
      <c r="S54" s="83"/>
      <c r="T54" s="83"/>
      <c r="U54" s="83"/>
      <c r="V54" s="83"/>
      <c r="W54" s="83"/>
      <c r="X54" s="83"/>
      <c r="Y54" s="83"/>
      <c r="Z54" s="19"/>
      <c r="AA54" s="19"/>
      <c r="AB54" s="19"/>
      <c r="AC54" s="20"/>
      <c r="AD54" s="19"/>
      <c r="AE54" s="19"/>
      <c r="AF54" s="54"/>
      <c r="AG54" s="54"/>
      <c r="AH54" s="54"/>
      <c r="AI54" s="54"/>
      <c r="AJ54" s="54">
        <v>19</v>
      </c>
      <c r="AK54" s="54"/>
      <c r="AL54" s="54">
        <v>2</v>
      </c>
      <c r="AM54" s="54" t="s">
        <v>187</v>
      </c>
      <c r="AN54" s="54"/>
      <c r="AO54" s="54"/>
      <c r="AP54" s="54"/>
      <c r="AQ54" s="54"/>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19"/>
      <c r="IV54" s="19"/>
      <c r="IW54" s="19"/>
      <c r="IX54" s="19"/>
      <c r="IY54" s="19"/>
      <c r="IZ54" s="19"/>
    </row>
    <row r="55" spans="1:260" ht="15.75" customHeight="1">
      <c r="A55" s="19"/>
      <c r="B55" s="19"/>
      <c r="C55" s="83"/>
      <c r="D55" s="83"/>
      <c r="E55" s="83"/>
      <c r="F55" s="83"/>
      <c r="G55" s="83"/>
      <c r="H55" s="83"/>
      <c r="I55" s="83"/>
      <c r="J55" s="83"/>
      <c r="K55" s="83"/>
      <c r="L55" s="83"/>
      <c r="M55" s="83"/>
      <c r="N55" s="83"/>
      <c r="O55" s="83"/>
      <c r="P55" s="83"/>
      <c r="Q55" s="83"/>
      <c r="R55" s="83"/>
      <c r="S55" s="83"/>
      <c r="T55" s="83"/>
      <c r="U55" s="83"/>
      <c r="V55" s="83"/>
      <c r="W55" s="83"/>
      <c r="X55" s="83"/>
      <c r="Y55" s="83"/>
      <c r="Z55" s="19"/>
      <c r="AA55" s="19"/>
      <c r="AB55" s="19"/>
      <c r="AC55" s="20"/>
      <c r="AD55" s="19"/>
      <c r="AE55" s="19"/>
      <c r="AF55" s="54"/>
      <c r="AG55" s="54"/>
      <c r="AH55" s="54"/>
      <c r="AI55" s="54"/>
      <c r="AJ55" s="54">
        <v>20</v>
      </c>
      <c r="AK55" s="54"/>
      <c r="AL55" s="54">
        <v>3</v>
      </c>
      <c r="AM55" s="54" t="s">
        <v>188</v>
      </c>
      <c r="AN55" s="54"/>
      <c r="AO55" s="54"/>
      <c r="AP55" s="54"/>
      <c r="AQ55" s="54"/>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19"/>
      <c r="IV55" s="19"/>
      <c r="IW55" s="19"/>
      <c r="IX55" s="19"/>
      <c r="IY55" s="19"/>
      <c r="IZ55" s="19"/>
    </row>
    <row r="56" spans="1:260" ht="15.75" customHeight="1">
      <c r="A56" s="19"/>
      <c r="B56" s="19"/>
      <c r="C56" s="83"/>
      <c r="D56" s="83"/>
      <c r="E56" s="83"/>
      <c r="F56" s="83"/>
      <c r="G56" s="83"/>
      <c r="H56" s="83"/>
      <c r="I56" s="83"/>
      <c r="J56" s="83"/>
      <c r="K56" s="83"/>
      <c r="L56" s="83"/>
      <c r="M56" s="83"/>
      <c r="N56" s="83"/>
      <c r="O56" s="83"/>
      <c r="P56" s="83"/>
      <c r="Q56" s="83"/>
      <c r="R56" s="83"/>
      <c r="S56" s="83"/>
      <c r="T56" s="83"/>
      <c r="U56" s="83"/>
      <c r="V56" s="83"/>
      <c r="W56" s="83"/>
      <c r="X56" s="83"/>
      <c r="Y56" s="83"/>
      <c r="Z56" s="19"/>
      <c r="AA56" s="19"/>
      <c r="AB56" s="19"/>
      <c r="AC56" s="20"/>
      <c r="AD56" s="19"/>
      <c r="AE56" s="19"/>
      <c r="AF56" s="54"/>
      <c r="AG56" s="54"/>
      <c r="AH56" s="54"/>
      <c r="AI56" s="54"/>
      <c r="AJ56" s="54">
        <v>21</v>
      </c>
      <c r="AK56" s="54"/>
      <c r="AL56" s="54">
        <v>4</v>
      </c>
      <c r="AM56" s="54" t="s">
        <v>189</v>
      </c>
      <c r="AN56" s="54"/>
      <c r="AO56" s="54"/>
      <c r="AP56" s="54"/>
      <c r="AQ56" s="54"/>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19"/>
      <c r="IV56" s="19"/>
      <c r="IW56" s="19"/>
      <c r="IX56" s="19"/>
      <c r="IY56" s="19"/>
      <c r="IZ56" s="19"/>
    </row>
    <row r="57" spans="1:260" ht="15.75" customHeight="1">
      <c r="A57" s="19"/>
      <c r="B57" s="19"/>
      <c r="C57" s="83"/>
      <c r="D57" s="83"/>
      <c r="E57" s="83"/>
      <c r="F57" s="83"/>
      <c r="G57" s="83"/>
      <c r="H57" s="83"/>
      <c r="I57" s="83"/>
      <c r="J57" s="83"/>
      <c r="K57" s="83"/>
      <c r="L57" s="83"/>
      <c r="M57" s="83"/>
      <c r="N57" s="83"/>
      <c r="O57" s="83"/>
      <c r="P57" s="83"/>
      <c r="Q57" s="83"/>
      <c r="R57" s="83"/>
      <c r="S57" s="83"/>
      <c r="T57" s="83"/>
      <c r="U57" s="83"/>
      <c r="V57" s="83"/>
      <c r="W57" s="83"/>
      <c r="X57" s="83"/>
      <c r="Y57" s="83"/>
      <c r="Z57" s="19"/>
      <c r="AA57" s="19"/>
      <c r="AB57" s="19"/>
      <c r="AC57" s="20"/>
      <c r="AD57" s="19"/>
      <c r="AE57" s="19"/>
      <c r="AF57" s="54"/>
      <c r="AG57" s="54"/>
      <c r="AH57" s="54"/>
      <c r="AI57" s="54"/>
      <c r="AJ57" s="54">
        <v>22</v>
      </c>
      <c r="AK57" s="54"/>
      <c r="AL57" s="54">
        <v>5</v>
      </c>
      <c r="AM57" s="54" t="s">
        <v>190</v>
      </c>
      <c r="AN57" s="54"/>
      <c r="AO57" s="54"/>
      <c r="AP57" s="54"/>
      <c r="AQ57" s="54"/>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19"/>
      <c r="IP57" s="19"/>
      <c r="IQ57" s="19"/>
      <c r="IR57" s="19"/>
      <c r="IS57" s="19"/>
      <c r="IT57" s="19"/>
      <c r="IU57" s="19"/>
      <c r="IV57" s="19"/>
      <c r="IW57" s="19"/>
      <c r="IX57" s="19"/>
      <c r="IY57" s="19"/>
      <c r="IZ57" s="19"/>
    </row>
    <row r="58" spans="1:260" ht="15.75" customHeight="1">
      <c r="A58" s="19"/>
      <c r="B58" s="19"/>
      <c r="C58" s="83"/>
      <c r="D58" s="83"/>
      <c r="E58" s="83"/>
      <c r="F58" s="83"/>
      <c r="G58" s="83"/>
      <c r="H58" s="83"/>
      <c r="I58" s="83"/>
      <c r="J58" s="83"/>
      <c r="K58" s="83"/>
      <c r="L58" s="83"/>
      <c r="M58" s="83"/>
      <c r="N58" s="83"/>
      <c r="O58" s="83"/>
      <c r="P58" s="83"/>
      <c r="Q58" s="83"/>
      <c r="R58" s="83"/>
      <c r="S58" s="83"/>
      <c r="T58" s="83"/>
      <c r="U58" s="83"/>
      <c r="V58" s="83"/>
      <c r="W58" s="83"/>
      <c r="X58" s="83"/>
      <c r="Y58" s="83"/>
      <c r="Z58" s="19"/>
      <c r="AA58" s="19"/>
      <c r="AB58" s="19"/>
      <c r="AC58" s="20"/>
      <c r="AD58" s="19"/>
      <c r="AE58" s="19"/>
      <c r="AF58" s="54"/>
      <c r="AG58" s="54"/>
      <c r="AH58" s="54"/>
      <c r="AI58" s="54"/>
      <c r="AJ58" s="54">
        <v>23</v>
      </c>
      <c r="AK58" s="54"/>
      <c r="AL58" s="54">
        <v>6</v>
      </c>
      <c r="AM58" s="54" t="s">
        <v>191</v>
      </c>
      <c r="AN58" s="54"/>
      <c r="AO58" s="54"/>
      <c r="AP58" s="54"/>
      <c r="AQ58" s="54"/>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c r="IC58" s="19"/>
      <c r="ID58" s="19"/>
      <c r="IE58" s="19"/>
      <c r="IF58" s="19"/>
      <c r="IG58" s="19"/>
      <c r="IH58" s="19"/>
      <c r="II58" s="19"/>
      <c r="IJ58" s="19"/>
      <c r="IK58" s="19"/>
      <c r="IL58" s="19"/>
      <c r="IM58" s="19"/>
      <c r="IN58" s="19"/>
      <c r="IO58" s="19"/>
      <c r="IP58" s="19"/>
      <c r="IQ58" s="19"/>
      <c r="IR58" s="19"/>
      <c r="IS58" s="19"/>
      <c r="IT58" s="19"/>
      <c r="IU58" s="19"/>
      <c r="IV58" s="19"/>
      <c r="IW58" s="19"/>
      <c r="IX58" s="19"/>
      <c r="IY58" s="19"/>
      <c r="IZ58" s="19"/>
    </row>
    <row r="59" spans="1:260" ht="15.75" customHeight="1">
      <c r="A59" s="19"/>
      <c r="B59" s="19"/>
      <c r="C59" s="83"/>
      <c r="D59" s="83"/>
      <c r="E59" s="83"/>
      <c r="F59" s="83"/>
      <c r="G59" s="83"/>
      <c r="H59" s="83"/>
      <c r="I59" s="83"/>
      <c r="J59" s="83"/>
      <c r="K59" s="83"/>
      <c r="L59" s="83"/>
      <c r="M59" s="83"/>
      <c r="N59" s="83"/>
      <c r="O59" s="83"/>
      <c r="P59" s="83"/>
      <c r="Q59" s="83"/>
      <c r="R59" s="83"/>
      <c r="S59" s="83"/>
      <c r="T59" s="83"/>
      <c r="U59" s="83"/>
      <c r="V59" s="83"/>
      <c r="W59" s="83"/>
      <c r="X59" s="83"/>
      <c r="Y59" s="83"/>
      <c r="Z59" s="19"/>
      <c r="AA59" s="19"/>
      <c r="AB59" s="19"/>
      <c r="AC59" s="20"/>
      <c r="AD59" s="19"/>
      <c r="AE59" s="19"/>
      <c r="AF59" s="54"/>
      <c r="AG59" s="54"/>
      <c r="AH59" s="54"/>
      <c r="AI59" s="54"/>
      <c r="AJ59" s="54">
        <v>24</v>
      </c>
      <c r="AK59" s="54"/>
      <c r="AL59" s="54">
        <v>7</v>
      </c>
      <c r="AM59" s="54" t="s">
        <v>192</v>
      </c>
      <c r="AN59" s="54"/>
      <c r="AO59" s="54"/>
      <c r="AP59" s="54"/>
      <c r="AQ59" s="54"/>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c r="IC59" s="19"/>
      <c r="ID59" s="19"/>
      <c r="IE59" s="19"/>
      <c r="IF59" s="19"/>
      <c r="IG59" s="19"/>
      <c r="IH59" s="19"/>
      <c r="II59" s="19"/>
      <c r="IJ59" s="19"/>
      <c r="IK59" s="19"/>
      <c r="IL59" s="19"/>
      <c r="IM59" s="19"/>
      <c r="IN59" s="19"/>
      <c r="IO59" s="19"/>
      <c r="IP59" s="19"/>
      <c r="IQ59" s="19"/>
      <c r="IR59" s="19"/>
      <c r="IS59" s="19"/>
      <c r="IT59" s="19"/>
      <c r="IU59" s="19"/>
      <c r="IV59" s="19"/>
      <c r="IW59" s="19"/>
      <c r="IX59" s="19"/>
      <c r="IY59" s="19"/>
      <c r="IZ59" s="19"/>
    </row>
    <row r="60" spans="1:260" ht="15.75" customHeight="1">
      <c r="A60" s="19"/>
      <c r="B60" s="19"/>
      <c r="C60" s="83"/>
      <c r="D60" s="83"/>
      <c r="E60" s="83"/>
      <c r="F60" s="83"/>
      <c r="G60" s="83"/>
      <c r="H60" s="83"/>
      <c r="I60" s="83"/>
      <c r="J60" s="83"/>
      <c r="K60" s="83"/>
      <c r="L60" s="83"/>
      <c r="M60" s="83"/>
      <c r="N60" s="83"/>
      <c r="O60" s="83"/>
      <c r="P60" s="83"/>
      <c r="Q60" s="83"/>
      <c r="R60" s="83"/>
      <c r="S60" s="83"/>
      <c r="T60" s="83"/>
      <c r="U60" s="83"/>
      <c r="V60" s="83"/>
      <c r="W60" s="83"/>
      <c r="X60" s="83"/>
      <c r="Y60" s="83"/>
      <c r="Z60" s="19"/>
      <c r="AA60" s="19"/>
      <c r="AB60" s="19"/>
      <c r="AC60" s="20"/>
      <c r="AD60" s="19"/>
      <c r="AE60" s="19"/>
      <c r="AF60" s="54"/>
      <c r="AG60" s="54"/>
      <c r="AH60" s="54"/>
      <c r="AI60" s="54"/>
      <c r="AJ60" s="54">
        <v>25</v>
      </c>
      <c r="AK60" s="54"/>
      <c r="AL60" s="54">
        <v>8</v>
      </c>
      <c r="AM60" s="54" t="s">
        <v>193</v>
      </c>
      <c r="AN60" s="54"/>
      <c r="AO60" s="54"/>
      <c r="AP60" s="54"/>
      <c r="AQ60" s="54"/>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c r="IE60" s="19"/>
      <c r="IF60" s="19"/>
      <c r="IG60" s="19"/>
      <c r="IH60" s="19"/>
      <c r="II60" s="19"/>
      <c r="IJ60" s="19"/>
      <c r="IK60" s="19"/>
      <c r="IL60" s="19"/>
      <c r="IM60" s="19"/>
      <c r="IN60" s="19"/>
      <c r="IO60" s="19"/>
      <c r="IP60" s="19"/>
      <c r="IQ60" s="19"/>
      <c r="IR60" s="19"/>
      <c r="IS60" s="19"/>
      <c r="IT60" s="19"/>
      <c r="IU60" s="19"/>
      <c r="IV60" s="19"/>
      <c r="IW60" s="19"/>
      <c r="IX60" s="19"/>
      <c r="IY60" s="19"/>
      <c r="IZ60" s="19"/>
    </row>
    <row r="61" spans="1:260" ht="15.75" customHeight="1">
      <c r="A61" s="19"/>
      <c r="B61" s="19"/>
      <c r="C61" s="83"/>
      <c r="D61" s="83"/>
      <c r="E61" s="83"/>
      <c r="F61" s="83"/>
      <c r="G61" s="83"/>
      <c r="H61" s="83"/>
      <c r="I61" s="83"/>
      <c r="J61" s="83"/>
      <c r="K61" s="83"/>
      <c r="L61" s="83"/>
      <c r="M61" s="83"/>
      <c r="N61" s="83"/>
      <c r="O61" s="83"/>
      <c r="P61" s="83"/>
      <c r="Q61" s="83"/>
      <c r="R61" s="83"/>
      <c r="S61" s="83"/>
      <c r="T61" s="83"/>
      <c r="U61" s="83"/>
      <c r="V61" s="83"/>
      <c r="W61" s="83"/>
      <c r="X61" s="83"/>
      <c r="Y61" s="83"/>
      <c r="Z61" s="19"/>
      <c r="AA61" s="19"/>
      <c r="AB61" s="19"/>
      <c r="AC61" s="20"/>
      <c r="AD61" s="19"/>
      <c r="AE61" s="19"/>
      <c r="AF61" s="54"/>
      <c r="AG61" s="54"/>
      <c r="AH61" s="54"/>
      <c r="AI61" s="54"/>
      <c r="AJ61" s="54">
        <v>26</v>
      </c>
      <c r="AK61" s="54"/>
      <c r="AL61" s="54">
        <v>9</v>
      </c>
      <c r="AM61" s="54" t="s">
        <v>194</v>
      </c>
      <c r="AN61" s="54"/>
      <c r="AO61" s="54"/>
      <c r="AP61" s="54"/>
      <c r="AQ61" s="54"/>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c r="ID61" s="19"/>
      <c r="IE61" s="19"/>
      <c r="IF61" s="19"/>
      <c r="IG61" s="19"/>
      <c r="IH61" s="19"/>
      <c r="II61" s="19"/>
      <c r="IJ61" s="19"/>
      <c r="IK61" s="19"/>
      <c r="IL61" s="19"/>
      <c r="IM61" s="19"/>
      <c r="IN61" s="19"/>
      <c r="IO61" s="19"/>
      <c r="IP61" s="19"/>
      <c r="IQ61" s="19"/>
      <c r="IR61" s="19"/>
      <c r="IS61" s="19"/>
      <c r="IT61" s="19"/>
      <c r="IU61" s="19"/>
      <c r="IV61" s="19"/>
      <c r="IW61" s="19"/>
      <c r="IX61" s="19"/>
      <c r="IY61" s="19"/>
      <c r="IZ61" s="19"/>
    </row>
    <row r="62" spans="1:260" ht="15.75" customHeight="1">
      <c r="A62" s="19"/>
      <c r="B62" s="19"/>
      <c r="C62" s="83"/>
      <c r="D62" s="83"/>
      <c r="E62" s="83"/>
      <c r="F62" s="83"/>
      <c r="G62" s="83"/>
      <c r="H62" s="83"/>
      <c r="I62" s="83"/>
      <c r="J62" s="83"/>
      <c r="K62" s="83"/>
      <c r="L62" s="83"/>
      <c r="M62" s="83"/>
      <c r="N62" s="83"/>
      <c r="O62" s="83"/>
      <c r="P62" s="83"/>
      <c r="Q62" s="83"/>
      <c r="R62" s="83"/>
      <c r="S62" s="83"/>
      <c r="T62" s="83"/>
      <c r="U62" s="83"/>
      <c r="V62" s="83"/>
      <c r="W62" s="83"/>
      <c r="X62" s="83"/>
      <c r="Y62" s="83"/>
      <c r="Z62" s="19"/>
      <c r="AA62" s="19"/>
      <c r="AB62" s="19"/>
      <c r="AC62" s="20"/>
      <c r="AD62" s="19"/>
      <c r="AE62" s="19"/>
      <c r="AF62" s="54"/>
      <c r="AG62" s="54"/>
      <c r="AH62" s="54"/>
      <c r="AI62" s="54"/>
      <c r="AJ62" s="54">
        <v>27</v>
      </c>
      <c r="AK62" s="54"/>
      <c r="AL62" s="54">
        <v>10</v>
      </c>
      <c r="AM62" s="54" t="s">
        <v>195</v>
      </c>
      <c r="AN62" s="54"/>
      <c r="AO62" s="54"/>
      <c r="AP62" s="54"/>
      <c r="AQ62" s="54"/>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c r="ID62" s="19"/>
      <c r="IE62" s="19"/>
      <c r="IF62" s="19"/>
      <c r="IG62" s="19"/>
      <c r="IH62" s="19"/>
      <c r="II62" s="19"/>
      <c r="IJ62" s="19"/>
      <c r="IK62" s="19"/>
      <c r="IL62" s="19"/>
      <c r="IM62" s="19"/>
      <c r="IN62" s="19"/>
      <c r="IO62" s="19"/>
      <c r="IP62" s="19"/>
      <c r="IQ62" s="19"/>
      <c r="IR62" s="19"/>
      <c r="IS62" s="19"/>
      <c r="IT62" s="19"/>
      <c r="IU62" s="19"/>
      <c r="IV62" s="19"/>
      <c r="IW62" s="19"/>
      <c r="IX62" s="19"/>
      <c r="IY62" s="19"/>
      <c r="IZ62" s="19"/>
    </row>
    <row r="63" spans="1:260" ht="15.75" customHeight="1">
      <c r="A63" s="19"/>
      <c r="B63" s="19"/>
      <c r="C63" s="83"/>
      <c r="D63" s="83"/>
      <c r="E63" s="83"/>
      <c r="F63" s="83"/>
      <c r="G63" s="83"/>
      <c r="H63" s="83"/>
      <c r="I63" s="83"/>
      <c r="J63" s="83"/>
      <c r="K63" s="83"/>
      <c r="L63" s="83"/>
      <c r="M63" s="83"/>
      <c r="N63" s="83"/>
      <c r="O63" s="83"/>
      <c r="P63" s="83"/>
      <c r="Q63" s="83"/>
      <c r="R63" s="83"/>
      <c r="S63" s="83"/>
      <c r="T63" s="83"/>
      <c r="U63" s="83"/>
      <c r="V63" s="83"/>
      <c r="W63" s="83"/>
      <c r="X63" s="83"/>
      <c r="Y63" s="83"/>
      <c r="Z63" s="19"/>
      <c r="AA63" s="19"/>
      <c r="AB63" s="19"/>
      <c r="AC63" s="20"/>
      <c r="AD63" s="19"/>
      <c r="AE63" s="19"/>
      <c r="AF63" s="54"/>
      <c r="AG63" s="54"/>
      <c r="AH63" s="54"/>
      <c r="AI63" s="54"/>
      <c r="AJ63" s="54">
        <v>28</v>
      </c>
      <c r="AK63" s="54"/>
      <c r="AL63" s="54">
        <v>11</v>
      </c>
      <c r="AM63" s="54" t="s">
        <v>196</v>
      </c>
      <c r="AN63" s="54"/>
      <c r="AO63" s="54"/>
      <c r="AP63" s="54"/>
      <c r="AQ63" s="54"/>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19"/>
      <c r="IV63" s="19"/>
      <c r="IW63" s="19"/>
      <c r="IX63" s="19"/>
      <c r="IY63" s="19"/>
      <c r="IZ63" s="19"/>
    </row>
    <row r="64" spans="1:260" ht="15.75" customHeight="1">
      <c r="A64" s="19"/>
      <c r="B64" s="19"/>
      <c r="C64" s="83"/>
      <c r="D64" s="83"/>
      <c r="E64" s="83"/>
      <c r="F64" s="83"/>
      <c r="G64" s="83"/>
      <c r="H64" s="83"/>
      <c r="I64" s="83"/>
      <c r="J64" s="83"/>
      <c r="K64" s="83"/>
      <c r="L64" s="83"/>
      <c r="M64" s="83"/>
      <c r="N64" s="83"/>
      <c r="O64" s="83"/>
      <c r="P64" s="83"/>
      <c r="Q64" s="83"/>
      <c r="R64" s="83"/>
      <c r="S64" s="83"/>
      <c r="T64" s="83"/>
      <c r="U64" s="83"/>
      <c r="V64" s="83"/>
      <c r="W64" s="83"/>
      <c r="X64" s="83"/>
      <c r="Y64" s="83"/>
      <c r="Z64" s="19"/>
      <c r="AA64" s="19"/>
      <c r="AB64" s="19"/>
      <c r="AC64" s="20"/>
      <c r="AD64" s="19"/>
      <c r="AE64" s="19"/>
      <c r="AF64" s="54"/>
      <c r="AG64" s="54"/>
      <c r="AH64" s="54"/>
      <c r="AI64" s="54"/>
      <c r="AJ64" s="54">
        <v>29</v>
      </c>
      <c r="AK64" s="54"/>
      <c r="AL64" s="54">
        <v>12</v>
      </c>
      <c r="AM64" s="54" t="s">
        <v>197</v>
      </c>
      <c r="AN64" s="54"/>
      <c r="AO64" s="54"/>
      <c r="AP64" s="54"/>
      <c r="AQ64" s="54"/>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19"/>
      <c r="IP64" s="19"/>
      <c r="IQ64" s="19"/>
      <c r="IR64" s="19"/>
      <c r="IS64" s="19"/>
      <c r="IT64" s="19"/>
      <c r="IU64" s="19"/>
      <c r="IV64" s="19"/>
      <c r="IW64" s="19"/>
      <c r="IX64" s="19"/>
      <c r="IY64" s="19"/>
      <c r="IZ64" s="19"/>
    </row>
    <row r="65" spans="1:260" ht="15.75" customHeight="1">
      <c r="A65" s="19"/>
      <c r="B65" s="19"/>
      <c r="C65" s="83"/>
      <c r="D65" s="83"/>
      <c r="E65" s="83"/>
      <c r="F65" s="83"/>
      <c r="G65" s="83"/>
      <c r="H65" s="83"/>
      <c r="I65" s="83"/>
      <c r="J65" s="83"/>
      <c r="K65" s="83"/>
      <c r="L65" s="83"/>
      <c r="M65" s="83"/>
      <c r="N65" s="83"/>
      <c r="O65" s="83"/>
      <c r="P65" s="83"/>
      <c r="Q65" s="83"/>
      <c r="R65" s="83"/>
      <c r="S65" s="83"/>
      <c r="T65" s="83"/>
      <c r="U65" s="83"/>
      <c r="V65" s="83"/>
      <c r="W65" s="83"/>
      <c r="X65" s="83"/>
      <c r="Y65" s="83"/>
      <c r="Z65" s="19"/>
      <c r="AA65" s="19"/>
      <c r="AB65" s="19"/>
      <c r="AC65" s="20"/>
      <c r="AD65" s="19"/>
      <c r="AE65" s="19"/>
      <c r="AF65" s="54"/>
      <c r="AG65" s="54"/>
      <c r="AH65" s="54"/>
      <c r="AI65" s="54"/>
      <c r="AJ65" s="54">
        <v>30</v>
      </c>
      <c r="AK65" s="54"/>
      <c r="AL65" s="54">
        <v>13</v>
      </c>
      <c r="AM65" s="54" t="s">
        <v>198</v>
      </c>
      <c r="AN65" s="54"/>
      <c r="AO65" s="54"/>
      <c r="AP65" s="54"/>
      <c r="AQ65" s="54"/>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19"/>
      <c r="IP65" s="19"/>
      <c r="IQ65" s="19"/>
      <c r="IR65" s="19"/>
      <c r="IS65" s="19"/>
      <c r="IT65" s="19"/>
      <c r="IU65" s="19"/>
      <c r="IV65" s="19"/>
      <c r="IW65" s="19"/>
      <c r="IX65" s="19"/>
      <c r="IY65" s="19"/>
      <c r="IZ65" s="19"/>
    </row>
    <row r="66" spans="1:260" ht="15.75" customHeight="1">
      <c r="A66" s="19"/>
      <c r="B66" s="19"/>
      <c r="C66" s="83"/>
      <c r="D66" s="83"/>
      <c r="E66" s="83"/>
      <c r="F66" s="83"/>
      <c r="G66" s="83"/>
      <c r="H66" s="83"/>
      <c r="I66" s="83"/>
      <c r="J66" s="83"/>
      <c r="K66" s="83"/>
      <c r="L66" s="83"/>
      <c r="M66" s="83"/>
      <c r="N66" s="83"/>
      <c r="O66" s="83"/>
      <c r="P66" s="83"/>
      <c r="Q66" s="83"/>
      <c r="R66" s="83"/>
      <c r="S66" s="83"/>
      <c r="T66" s="83"/>
      <c r="U66" s="83"/>
      <c r="V66" s="83"/>
      <c r="W66" s="83"/>
      <c r="X66" s="83"/>
      <c r="Y66" s="83"/>
      <c r="Z66" s="19"/>
      <c r="AA66" s="19"/>
      <c r="AB66" s="19"/>
      <c r="AC66" s="20"/>
      <c r="AD66" s="19"/>
      <c r="AE66" s="19"/>
      <c r="AF66" s="54"/>
      <c r="AG66" s="54"/>
      <c r="AH66" s="54"/>
      <c r="AI66" s="54"/>
      <c r="AJ66" s="54">
        <v>31</v>
      </c>
      <c r="AK66" s="54"/>
      <c r="AL66" s="54">
        <v>14</v>
      </c>
      <c r="AM66" s="54" t="s">
        <v>199</v>
      </c>
      <c r="AN66" s="54"/>
      <c r="AO66" s="54"/>
      <c r="AP66" s="54"/>
      <c r="AQ66" s="54"/>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19"/>
      <c r="IP66" s="19"/>
      <c r="IQ66" s="19"/>
      <c r="IR66" s="19"/>
      <c r="IS66" s="19"/>
      <c r="IT66" s="19"/>
      <c r="IU66" s="19"/>
      <c r="IV66" s="19"/>
      <c r="IW66" s="19"/>
      <c r="IX66" s="19"/>
      <c r="IY66" s="19"/>
      <c r="IZ66" s="19"/>
    </row>
    <row r="67" spans="1:260" ht="15.75" customHeight="1">
      <c r="A67" s="19"/>
      <c r="B67" s="19"/>
      <c r="C67" s="83"/>
      <c r="D67" s="83"/>
      <c r="E67" s="83"/>
      <c r="F67" s="83"/>
      <c r="G67" s="83"/>
      <c r="H67" s="83"/>
      <c r="I67" s="83"/>
      <c r="J67" s="83"/>
      <c r="K67" s="83"/>
      <c r="L67" s="83"/>
      <c r="M67" s="83"/>
      <c r="N67" s="83"/>
      <c r="O67" s="83"/>
      <c r="P67" s="83"/>
      <c r="Q67" s="83"/>
      <c r="R67" s="83"/>
      <c r="S67" s="83"/>
      <c r="T67" s="83"/>
      <c r="U67" s="83"/>
      <c r="V67" s="83"/>
      <c r="W67" s="83"/>
      <c r="X67" s="83"/>
      <c r="Y67" s="83"/>
      <c r="Z67" s="19"/>
      <c r="AA67" s="19"/>
      <c r="AB67" s="19"/>
      <c r="AC67" s="20"/>
      <c r="AD67" s="19"/>
      <c r="AE67" s="19"/>
      <c r="AF67" s="54"/>
      <c r="AG67" s="54"/>
      <c r="AH67" s="54"/>
      <c r="AI67" s="54"/>
      <c r="AJ67" s="54">
        <v>32</v>
      </c>
      <c r="AK67" s="54"/>
      <c r="AL67" s="54">
        <v>15</v>
      </c>
      <c r="AM67" s="54" t="s">
        <v>124</v>
      </c>
      <c r="AN67" s="54"/>
      <c r="AO67" s="54"/>
      <c r="AP67" s="54"/>
      <c r="AQ67" s="54"/>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c r="IC67" s="19"/>
      <c r="ID67" s="19"/>
      <c r="IE67" s="19"/>
      <c r="IF67" s="19"/>
      <c r="IG67" s="19"/>
      <c r="IH67" s="19"/>
      <c r="II67" s="19"/>
      <c r="IJ67" s="19"/>
      <c r="IK67" s="19"/>
      <c r="IL67" s="19"/>
      <c r="IM67" s="19"/>
      <c r="IN67" s="19"/>
      <c r="IO67" s="19"/>
      <c r="IP67" s="19"/>
      <c r="IQ67" s="19"/>
      <c r="IR67" s="19"/>
      <c r="IS67" s="19"/>
      <c r="IT67" s="19"/>
      <c r="IU67" s="19"/>
      <c r="IV67" s="19"/>
      <c r="IW67" s="19"/>
      <c r="IX67" s="19"/>
      <c r="IY67" s="19"/>
      <c r="IZ67" s="19"/>
    </row>
    <row r="68" spans="1:260" ht="15.75" customHeight="1">
      <c r="A68" s="19"/>
      <c r="B68" s="19"/>
      <c r="C68" s="83"/>
      <c r="D68" s="83"/>
      <c r="E68" s="83"/>
      <c r="F68" s="83"/>
      <c r="G68" s="83"/>
      <c r="H68" s="83"/>
      <c r="I68" s="83"/>
      <c r="J68" s="83"/>
      <c r="K68" s="83"/>
      <c r="L68" s="83"/>
      <c r="M68" s="83"/>
      <c r="N68" s="83"/>
      <c r="O68" s="83"/>
      <c r="P68" s="83"/>
      <c r="Q68" s="83"/>
      <c r="R68" s="83"/>
      <c r="S68" s="83"/>
      <c r="T68" s="83"/>
      <c r="U68" s="83"/>
      <c r="V68" s="83"/>
      <c r="W68" s="83"/>
      <c r="X68" s="83"/>
      <c r="Y68" s="83"/>
      <c r="Z68" s="19"/>
      <c r="AA68" s="19"/>
      <c r="AB68" s="19"/>
      <c r="AC68" s="20"/>
      <c r="AD68" s="19"/>
      <c r="AE68" s="19"/>
      <c r="AF68" s="54"/>
      <c r="AG68" s="54"/>
      <c r="AH68" s="54"/>
      <c r="AI68" s="54"/>
      <c r="AJ68" s="54">
        <v>33</v>
      </c>
      <c r="AK68" s="54"/>
      <c r="AL68" s="54">
        <v>16</v>
      </c>
      <c r="AM68" s="54" t="s">
        <v>200</v>
      </c>
      <c r="AN68" s="54"/>
      <c r="AO68" s="54"/>
      <c r="AP68" s="54"/>
      <c r="AQ68" s="54"/>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19"/>
      <c r="IP68" s="19"/>
      <c r="IQ68" s="19"/>
      <c r="IR68" s="19"/>
      <c r="IS68" s="19"/>
      <c r="IT68" s="19"/>
      <c r="IU68" s="19"/>
      <c r="IV68" s="19"/>
      <c r="IW68" s="19"/>
      <c r="IX68" s="19"/>
      <c r="IY68" s="19"/>
      <c r="IZ68" s="19"/>
    </row>
    <row r="69" spans="1:260" ht="15.75" customHeight="1">
      <c r="A69" s="19"/>
      <c r="B69" s="19"/>
      <c r="C69" s="83"/>
      <c r="D69" s="83"/>
      <c r="E69" s="83"/>
      <c r="F69" s="83"/>
      <c r="G69" s="83"/>
      <c r="H69" s="83"/>
      <c r="I69" s="83"/>
      <c r="J69" s="83"/>
      <c r="K69" s="83"/>
      <c r="L69" s="83"/>
      <c r="M69" s="83"/>
      <c r="N69" s="83"/>
      <c r="O69" s="83"/>
      <c r="P69" s="83"/>
      <c r="Q69" s="83"/>
      <c r="R69" s="83"/>
      <c r="S69" s="83"/>
      <c r="T69" s="83"/>
      <c r="U69" s="83"/>
      <c r="V69" s="83"/>
      <c r="W69" s="83"/>
      <c r="X69" s="83"/>
      <c r="Y69" s="83"/>
      <c r="Z69" s="19"/>
      <c r="AA69" s="19"/>
      <c r="AB69" s="19"/>
      <c r="AC69" s="20"/>
      <c r="AD69" s="19"/>
      <c r="AE69" s="19"/>
      <c r="AF69" s="54"/>
      <c r="AG69" s="54"/>
      <c r="AH69" s="54"/>
      <c r="AI69" s="54"/>
      <c r="AJ69" s="54">
        <v>34</v>
      </c>
      <c r="AK69" s="54"/>
      <c r="AL69" s="54">
        <v>17</v>
      </c>
      <c r="AM69" s="54" t="s">
        <v>201</v>
      </c>
      <c r="AN69" s="54"/>
      <c r="AO69" s="54"/>
      <c r="AP69" s="54"/>
      <c r="AQ69" s="54"/>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c r="IE69" s="19"/>
      <c r="IF69" s="19"/>
      <c r="IG69" s="19"/>
      <c r="IH69" s="19"/>
      <c r="II69" s="19"/>
      <c r="IJ69" s="19"/>
      <c r="IK69" s="19"/>
      <c r="IL69" s="19"/>
      <c r="IM69" s="19"/>
      <c r="IN69" s="19"/>
      <c r="IO69" s="19"/>
      <c r="IP69" s="19"/>
      <c r="IQ69" s="19"/>
      <c r="IR69" s="19"/>
      <c r="IS69" s="19"/>
      <c r="IT69" s="19"/>
      <c r="IU69" s="19"/>
      <c r="IV69" s="19"/>
      <c r="IW69" s="19"/>
      <c r="IX69" s="19"/>
      <c r="IY69" s="19"/>
      <c r="IZ69" s="19"/>
    </row>
    <row r="70" spans="1:260" ht="15.75" customHeight="1">
      <c r="A70" s="19"/>
      <c r="B70" s="19"/>
      <c r="C70" s="83"/>
      <c r="D70" s="83"/>
      <c r="E70" s="83"/>
      <c r="F70" s="83"/>
      <c r="G70" s="83"/>
      <c r="H70" s="83"/>
      <c r="I70" s="83"/>
      <c r="J70" s="83"/>
      <c r="K70" s="83"/>
      <c r="L70" s="83"/>
      <c r="M70" s="83"/>
      <c r="N70" s="83"/>
      <c r="O70" s="83"/>
      <c r="P70" s="83"/>
      <c r="Q70" s="83"/>
      <c r="R70" s="83"/>
      <c r="S70" s="83"/>
      <c r="T70" s="83"/>
      <c r="U70" s="83"/>
      <c r="V70" s="83"/>
      <c r="W70" s="83"/>
      <c r="X70" s="83"/>
      <c r="Y70" s="83"/>
      <c r="Z70" s="19"/>
      <c r="AA70" s="19"/>
      <c r="AB70" s="19"/>
      <c r="AC70" s="20"/>
      <c r="AD70" s="19"/>
      <c r="AE70" s="19"/>
      <c r="AF70" s="54"/>
      <c r="AG70" s="54"/>
      <c r="AH70" s="54"/>
      <c r="AI70" s="54"/>
      <c r="AJ70" s="54">
        <v>35</v>
      </c>
      <c r="AK70" s="54"/>
      <c r="AL70" s="54">
        <v>18</v>
      </c>
      <c r="AM70" s="54"/>
      <c r="AN70" s="54"/>
      <c r="AO70" s="54"/>
      <c r="AP70" s="54"/>
      <c r="AQ70" s="54"/>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c r="IC70" s="19"/>
      <c r="ID70" s="19"/>
      <c r="IE70" s="19"/>
      <c r="IF70" s="19"/>
      <c r="IG70" s="19"/>
      <c r="IH70" s="19"/>
      <c r="II70" s="19"/>
      <c r="IJ70" s="19"/>
      <c r="IK70" s="19"/>
      <c r="IL70" s="19"/>
      <c r="IM70" s="19"/>
      <c r="IN70" s="19"/>
      <c r="IO70" s="19"/>
      <c r="IP70" s="19"/>
      <c r="IQ70" s="19"/>
      <c r="IR70" s="19"/>
      <c r="IS70" s="19"/>
      <c r="IT70" s="19"/>
      <c r="IU70" s="19"/>
      <c r="IV70" s="19"/>
      <c r="IW70" s="19"/>
      <c r="IX70" s="19"/>
      <c r="IY70" s="19"/>
      <c r="IZ70" s="19"/>
    </row>
    <row r="71" spans="1:260" ht="15.75" customHeight="1">
      <c r="A71" s="19"/>
      <c r="B71" s="19"/>
      <c r="C71" s="83"/>
      <c r="D71" s="83"/>
      <c r="E71" s="83"/>
      <c r="F71" s="83"/>
      <c r="G71" s="83"/>
      <c r="H71" s="83"/>
      <c r="I71" s="83"/>
      <c r="J71" s="83"/>
      <c r="K71" s="83"/>
      <c r="L71" s="83"/>
      <c r="M71" s="83"/>
      <c r="N71" s="83"/>
      <c r="O71" s="83"/>
      <c r="P71" s="83"/>
      <c r="Q71" s="83"/>
      <c r="R71" s="83"/>
      <c r="S71" s="83"/>
      <c r="T71" s="83"/>
      <c r="U71" s="83"/>
      <c r="V71" s="83"/>
      <c r="W71" s="83"/>
      <c r="X71" s="83"/>
      <c r="Y71" s="83"/>
      <c r="Z71" s="19"/>
      <c r="AA71" s="19"/>
      <c r="AB71" s="19"/>
      <c r="AC71" s="20"/>
      <c r="AD71" s="19"/>
      <c r="AE71" s="19"/>
      <c r="AF71" s="54"/>
      <c r="AG71" s="54"/>
      <c r="AH71" s="54"/>
      <c r="AI71" s="54"/>
      <c r="AJ71" s="54"/>
      <c r="AK71" s="54"/>
      <c r="AL71" s="54">
        <v>19</v>
      </c>
      <c r="AM71" s="54"/>
      <c r="AN71" s="54"/>
      <c r="AO71" s="54"/>
      <c r="AP71" s="54"/>
      <c r="AQ71" s="54"/>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c r="IE71" s="19"/>
      <c r="IF71" s="19"/>
      <c r="IG71" s="19"/>
      <c r="IH71" s="19"/>
      <c r="II71" s="19"/>
      <c r="IJ71" s="19"/>
      <c r="IK71" s="19"/>
      <c r="IL71" s="19"/>
      <c r="IM71" s="19"/>
      <c r="IN71" s="19"/>
      <c r="IO71" s="19"/>
      <c r="IP71" s="19"/>
      <c r="IQ71" s="19"/>
      <c r="IR71" s="19"/>
      <c r="IS71" s="19"/>
      <c r="IT71" s="19"/>
      <c r="IU71" s="19"/>
      <c r="IV71" s="19"/>
      <c r="IW71" s="19"/>
      <c r="IX71" s="19"/>
      <c r="IY71" s="19"/>
      <c r="IZ71" s="19"/>
    </row>
    <row r="72" spans="1:260" ht="15.75" customHeight="1">
      <c r="A72" s="19"/>
      <c r="B72" s="19"/>
      <c r="C72" s="83"/>
      <c r="D72" s="83"/>
      <c r="E72" s="83"/>
      <c r="F72" s="83"/>
      <c r="G72" s="83"/>
      <c r="H72" s="83"/>
      <c r="I72" s="83"/>
      <c r="J72" s="83"/>
      <c r="K72" s="83"/>
      <c r="L72" s="83"/>
      <c r="M72" s="83"/>
      <c r="N72" s="83"/>
      <c r="O72" s="83"/>
      <c r="P72" s="83"/>
      <c r="Q72" s="83"/>
      <c r="R72" s="83"/>
      <c r="S72" s="83"/>
      <c r="T72" s="83"/>
      <c r="U72" s="83"/>
      <c r="V72" s="83"/>
      <c r="W72" s="83"/>
      <c r="X72" s="83"/>
      <c r="Y72" s="83"/>
      <c r="Z72" s="19"/>
      <c r="AA72" s="19"/>
      <c r="AB72" s="19"/>
      <c r="AC72" s="20"/>
      <c r="AD72" s="19"/>
      <c r="AE72" s="19"/>
      <c r="AF72" s="54"/>
      <c r="AG72" s="54"/>
      <c r="AH72" s="54"/>
      <c r="AI72" s="54"/>
      <c r="AJ72" s="54"/>
      <c r="AK72" s="54"/>
      <c r="AL72" s="54">
        <v>20</v>
      </c>
      <c r="AM72" s="54"/>
      <c r="AN72" s="54"/>
      <c r="AO72" s="54"/>
      <c r="AP72" s="54"/>
      <c r="AQ72" s="54"/>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c r="IE72" s="19"/>
      <c r="IF72" s="19"/>
      <c r="IG72" s="19"/>
      <c r="IH72" s="19"/>
      <c r="II72" s="19"/>
      <c r="IJ72" s="19"/>
      <c r="IK72" s="19"/>
      <c r="IL72" s="19"/>
      <c r="IM72" s="19"/>
      <c r="IN72" s="19"/>
      <c r="IO72" s="19"/>
      <c r="IP72" s="19"/>
      <c r="IQ72" s="19"/>
      <c r="IR72" s="19"/>
      <c r="IS72" s="19"/>
      <c r="IT72" s="19"/>
      <c r="IU72" s="19"/>
      <c r="IV72" s="19"/>
      <c r="IW72" s="19"/>
      <c r="IX72" s="19"/>
      <c r="IY72" s="19"/>
      <c r="IZ72" s="19"/>
    </row>
    <row r="73" spans="1:260" ht="15.75" customHeight="1">
      <c r="A73" s="19"/>
      <c r="B73" s="19"/>
      <c r="C73" s="83"/>
      <c r="D73" s="83"/>
      <c r="E73" s="83"/>
      <c r="F73" s="83"/>
      <c r="G73" s="83"/>
      <c r="H73" s="83"/>
      <c r="I73" s="83"/>
      <c r="J73" s="83"/>
      <c r="K73" s="83"/>
      <c r="L73" s="83"/>
      <c r="M73" s="83"/>
      <c r="N73" s="83"/>
      <c r="O73" s="83"/>
      <c r="P73" s="83"/>
      <c r="Q73" s="83"/>
      <c r="R73" s="83"/>
      <c r="S73" s="83"/>
      <c r="T73" s="83"/>
      <c r="U73" s="83"/>
      <c r="V73" s="83"/>
      <c r="W73" s="83"/>
      <c r="X73" s="83"/>
      <c r="Y73" s="83"/>
      <c r="Z73" s="19"/>
      <c r="AA73" s="19"/>
      <c r="AB73" s="19"/>
      <c r="AC73" s="20"/>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c r="IE73" s="19"/>
      <c r="IF73" s="19"/>
      <c r="IG73" s="19"/>
      <c r="IH73" s="19"/>
      <c r="II73" s="19"/>
      <c r="IJ73" s="19"/>
      <c r="IK73" s="19"/>
      <c r="IL73" s="19"/>
      <c r="IM73" s="19"/>
      <c r="IN73" s="19"/>
      <c r="IO73" s="19"/>
      <c r="IP73" s="19"/>
      <c r="IQ73" s="19"/>
      <c r="IR73" s="19"/>
      <c r="IS73" s="19"/>
      <c r="IT73" s="19"/>
      <c r="IU73" s="19"/>
      <c r="IV73" s="19"/>
      <c r="IW73" s="19"/>
      <c r="IX73" s="19"/>
      <c r="IY73" s="19"/>
      <c r="IZ73" s="19"/>
    </row>
    <row r="74" spans="1:260" ht="15.75" customHeight="1">
      <c r="A74" s="19"/>
      <c r="B74" s="19"/>
      <c r="C74" s="83"/>
      <c r="D74" s="83"/>
      <c r="E74" s="83"/>
      <c r="F74" s="83"/>
      <c r="G74" s="83"/>
      <c r="H74" s="83"/>
      <c r="I74" s="83"/>
      <c r="J74" s="83"/>
      <c r="K74" s="83"/>
      <c r="L74" s="83"/>
      <c r="M74" s="83"/>
      <c r="N74" s="83"/>
      <c r="O74" s="83"/>
      <c r="P74" s="83"/>
      <c r="Q74" s="83"/>
      <c r="R74" s="83"/>
      <c r="S74" s="83"/>
      <c r="T74" s="83"/>
      <c r="U74" s="83"/>
      <c r="V74" s="83"/>
      <c r="W74" s="83"/>
      <c r="X74" s="83"/>
      <c r="Y74" s="83"/>
      <c r="Z74" s="19"/>
      <c r="AA74" s="19"/>
      <c r="AB74" s="19"/>
      <c r="AC74" s="20"/>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c r="IE74" s="19"/>
      <c r="IF74" s="19"/>
      <c r="IG74" s="19"/>
      <c r="IH74" s="19"/>
      <c r="II74" s="19"/>
      <c r="IJ74" s="19"/>
      <c r="IK74" s="19"/>
      <c r="IL74" s="19"/>
      <c r="IM74" s="19"/>
      <c r="IN74" s="19"/>
      <c r="IO74" s="19"/>
      <c r="IP74" s="19"/>
      <c r="IQ74" s="19"/>
      <c r="IR74" s="19"/>
      <c r="IS74" s="19"/>
      <c r="IT74" s="19"/>
      <c r="IU74" s="19"/>
      <c r="IV74" s="19"/>
      <c r="IW74" s="19"/>
      <c r="IX74" s="19"/>
      <c r="IY74" s="19"/>
      <c r="IZ74" s="19"/>
    </row>
    <row r="75" spans="1:260" ht="15.75" customHeight="1">
      <c r="A75" s="19"/>
      <c r="B75" s="19"/>
      <c r="C75" s="83"/>
      <c r="D75" s="83"/>
      <c r="E75" s="83"/>
      <c r="F75" s="83"/>
      <c r="G75" s="83"/>
      <c r="H75" s="83"/>
      <c r="I75" s="83"/>
      <c r="J75" s="83"/>
      <c r="K75" s="83"/>
      <c r="L75" s="83"/>
      <c r="M75" s="83"/>
      <c r="N75" s="83"/>
      <c r="O75" s="83"/>
      <c r="P75" s="83"/>
      <c r="Q75" s="83"/>
      <c r="R75" s="83"/>
      <c r="S75" s="83"/>
      <c r="T75" s="83"/>
      <c r="U75" s="83"/>
      <c r="V75" s="83"/>
      <c r="W75" s="83"/>
      <c r="X75" s="83"/>
      <c r="Y75" s="83"/>
      <c r="Z75" s="19"/>
      <c r="AA75" s="19"/>
      <c r="AB75" s="19"/>
      <c r="AC75" s="20"/>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19"/>
      <c r="IP75" s="19"/>
      <c r="IQ75" s="19"/>
      <c r="IR75" s="19"/>
      <c r="IS75" s="19"/>
      <c r="IT75" s="19"/>
      <c r="IU75" s="19"/>
      <c r="IV75" s="19"/>
      <c r="IW75" s="19"/>
      <c r="IX75" s="19"/>
      <c r="IY75" s="19"/>
      <c r="IZ75" s="19"/>
    </row>
    <row r="76" spans="1:260" ht="15.75" customHeight="1">
      <c r="A76" s="19"/>
      <c r="B76" s="19"/>
      <c r="C76" s="83"/>
      <c r="D76" s="83"/>
      <c r="E76" s="83"/>
      <c r="F76" s="83"/>
      <c r="G76" s="83"/>
      <c r="H76" s="83"/>
      <c r="I76" s="83"/>
      <c r="J76" s="83"/>
      <c r="K76" s="83"/>
      <c r="L76" s="83"/>
      <c r="M76" s="83"/>
      <c r="N76" s="83"/>
      <c r="O76" s="83"/>
      <c r="P76" s="83"/>
      <c r="Q76" s="83"/>
      <c r="R76" s="83"/>
      <c r="S76" s="83"/>
      <c r="T76" s="83"/>
      <c r="U76" s="83"/>
      <c r="V76" s="83"/>
      <c r="W76" s="83"/>
      <c r="X76" s="83"/>
      <c r="Y76" s="83"/>
      <c r="Z76" s="19"/>
      <c r="AA76" s="19"/>
      <c r="AB76" s="19"/>
      <c r="AC76" s="20"/>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19"/>
      <c r="IP76" s="19"/>
      <c r="IQ76" s="19"/>
      <c r="IR76" s="19"/>
      <c r="IS76" s="19"/>
      <c r="IT76" s="19"/>
      <c r="IU76" s="19"/>
      <c r="IV76" s="19"/>
      <c r="IW76" s="19"/>
      <c r="IX76" s="19"/>
      <c r="IY76" s="19"/>
      <c r="IZ76" s="19"/>
    </row>
    <row r="77" spans="1:260" ht="15.75" customHeight="1">
      <c r="A77" s="19"/>
      <c r="B77" s="19"/>
      <c r="C77" s="83"/>
      <c r="D77" s="83"/>
      <c r="E77" s="83"/>
      <c r="F77" s="83"/>
      <c r="G77" s="83"/>
      <c r="H77" s="83"/>
      <c r="I77" s="83"/>
      <c r="J77" s="83"/>
      <c r="K77" s="83"/>
      <c r="L77" s="83"/>
      <c r="M77" s="83"/>
      <c r="N77" s="83"/>
      <c r="O77" s="83"/>
      <c r="P77" s="83"/>
      <c r="Q77" s="83"/>
      <c r="R77" s="83"/>
      <c r="S77" s="83"/>
      <c r="T77" s="83"/>
      <c r="U77" s="83"/>
      <c r="V77" s="83"/>
      <c r="W77" s="83"/>
      <c r="X77" s="83"/>
      <c r="Y77" s="83"/>
      <c r="Z77" s="19"/>
      <c r="AA77" s="19"/>
      <c r="AB77" s="19"/>
      <c r="AC77" s="20"/>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c r="IN77" s="19"/>
      <c r="IO77" s="19"/>
      <c r="IP77" s="19"/>
      <c r="IQ77" s="19"/>
      <c r="IR77" s="19"/>
      <c r="IS77" s="19"/>
      <c r="IT77" s="19"/>
      <c r="IU77" s="19"/>
      <c r="IV77" s="19"/>
      <c r="IW77" s="19"/>
      <c r="IX77" s="19"/>
      <c r="IY77" s="19"/>
      <c r="IZ77" s="19"/>
    </row>
    <row r="78" spans="1:260" ht="15.75" customHeight="1">
      <c r="A78" s="19"/>
      <c r="B78" s="19"/>
      <c r="C78" s="83"/>
      <c r="D78" s="83"/>
      <c r="E78" s="83"/>
      <c r="F78" s="83"/>
      <c r="G78" s="83"/>
      <c r="H78" s="83"/>
      <c r="I78" s="83"/>
      <c r="J78" s="83"/>
      <c r="K78" s="83"/>
      <c r="L78" s="83"/>
      <c r="M78" s="83"/>
      <c r="N78" s="83"/>
      <c r="O78" s="83"/>
      <c r="P78" s="83"/>
      <c r="Q78" s="83"/>
      <c r="R78" s="83"/>
      <c r="S78" s="83"/>
      <c r="T78" s="83"/>
      <c r="U78" s="83"/>
      <c r="V78" s="83"/>
      <c r="W78" s="83"/>
      <c r="X78" s="83"/>
      <c r="Y78" s="83"/>
      <c r="Z78" s="19"/>
      <c r="AA78" s="19"/>
      <c r="AB78" s="19"/>
      <c r="AC78" s="20"/>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c r="IN78" s="19"/>
      <c r="IO78" s="19"/>
      <c r="IP78" s="19"/>
      <c r="IQ78" s="19"/>
      <c r="IR78" s="19"/>
      <c r="IS78" s="19"/>
      <c r="IT78" s="19"/>
      <c r="IU78" s="19"/>
      <c r="IV78" s="19"/>
      <c r="IW78" s="19"/>
      <c r="IX78" s="19"/>
      <c r="IY78" s="19"/>
      <c r="IZ78" s="19"/>
    </row>
    <row r="79" spans="1:260" ht="15.75" customHeight="1">
      <c r="A79" s="19"/>
      <c r="B79" s="19"/>
      <c r="C79" s="83"/>
      <c r="D79" s="83"/>
      <c r="E79" s="83"/>
      <c r="F79" s="83"/>
      <c r="G79" s="83"/>
      <c r="H79" s="83"/>
      <c r="I79" s="83"/>
      <c r="J79" s="83"/>
      <c r="K79" s="83"/>
      <c r="L79" s="83"/>
      <c r="M79" s="83"/>
      <c r="N79" s="83"/>
      <c r="O79" s="83"/>
      <c r="P79" s="83"/>
      <c r="Q79" s="83"/>
      <c r="R79" s="83"/>
      <c r="S79" s="83"/>
      <c r="T79" s="83"/>
      <c r="U79" s="83"/>
      <c r="V79" s="83"/>
      <c r="W79" s="83"/>
      <c r="X79" s="83"/>
      <c r="Y79" s="83"/>
      <c r="Z79" s="19"/>
      <c r="AA79" s="19"/>
      <c r="AB79" s="19"/>
      <c r="AC79" s="20"/>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c r="ID79" s="19"/>
      <c r="IE79" s="19"/>
      <c r="IF79" s="19"/>
      <c r="IG79" s="19"/>
      <c r="IH79" s="19"/>
      <c r="II79" s="19"/>
      <c r="IJ79" s="19"/>
      <c r="IK79" s="19"/>
      <c r="IL79" s="19"/>
      <c r="IM79" s="19"/>
      <c r="IN79" s="19"/>
      <c r="IO79" s="19"/>
      <c r="IP79" s="19"/>
      <c r="IQ79" s="19"/>
      <c r="IR79" s="19"/>
      <c r="IS79" s="19"/>
      <c r="IT79" s="19"/>
      <c r="IU79" s="19"/>
      <c r="IV79" s="19"/>
      <c r="IW79" s="19"/>
      <c r="IX79" s="19"/>
      <c r="IY79" s="19"/>
      <c r="IZ79" s="19"/>
    </row>
    <row r="80" spans="1:260" ht="15.75" customHeight="1">
      <c r="A80" s="19"/>
      <c r="B80" s="19"/>
      <c r="C80" s="83"/>
      <c r="D80" s="83"/>
      <c r="E80" s="83"/>
      <c r="F80" s="83"/>
      <c r="G80" s="83"/>
      <c r="H80" s="83"/>
      <c r="I80" s="83"/>
      <c r="J80" s="83"/>
      <c r="K80" s="83"/>
      <c r="L80" s="83"/>
      <c r="M80" s="83"/>
      <c r="N80" s="83"/>
      <c r="O80" s="83"/>
      <c r="P80" s="83"/>
      <c r="Q80" s="83"/>
      <c r="R80" s="83"/>
      <c r="S80" s="83"/>
      <c r="T80" s="83"/>
      <c r="U80" s="83"/>
      <c r="V80" s="83"/>
      <c r="W80" s="83"/>
      <c r="X80" s="83"/>
      <c r="Y80" s="83"/>
      <c r="Z80" s="19"/>
      <c r="AA80" s="19"/>
      <c r="AB80" s="19"/>
      <c r="AC80" s="20"/>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c r="IN80" s="19"/>
      <c r="IO80" s="19"/>
      <c r="IP80" s="19"/>
      <c r="IQ80" s="19"/>
      <c r="IR80" s="19"/>
      <c r="IS80" s="19"/>
      <c r="IT80" s="19"/>
      <c r="IU80" s="19"/>
      <c r="IV80" s="19"/>
      <c r="IW80" s="19"/>
      <c r="IX80" s="19"/>
      <c r="IY80" s="19"/>
      <c r="IZ80" s="19"/>
    </row>
    <row r="81" spans="1:260" ht="15.75" customHeight="1">
      <c r="A81" s="19"/>
      <c r="B81" s="19"/>
      <c r="C81" s="83"/>
      <c r="D81" s="83"/>
      <c r="E81" s="83"/>
      <c r="F81" s="83"/>
      <c r="G81" s="83"/>
      <c r="H81" s="83"/>
      <c r="I81" s="83"/>
      <c r="J81" s="83"/>
      <c r="K81" s="83"/>
      <c r="L81" s="83"/>
      <c r="M81" s="83"/>
      <c r="N81" s="83"/>
      <c r="O81" s="83"/>
      <c r="P81" s="83"/>
      <c r="Q81" s="83"/>
      <c r="R81" s="83"/>
      <c r="S81" s="83"/>
      <c r="T81" s="83"/>
      <c r="U81" s="83"/>
      <c r="V81" s="83"/>
      <c r="W81" s="83"/>
      <c r="X81" s="83"/>
      <c r="Y81" s="83"/>
      <c r="Z81" s="19"/>
      <c r="AA81" s="19"/>
      <c r="AB81" s="19"/>
      <c r="AC81" s="20"/>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c r="IN81" s="19"/>
      <c r="IO81" s="19"/>
      <c r="IP81" s="19"/>
      <c r="IQ81" s="19"/>
      <c r="IR81" s="19"/>
      <c r="IS81" s="19"/>
      <c r="IT81" s="19"/>
      <c r="IU81" s="19"/>
      <c r="IV81" s="19"/>
      <c r="IW81" s="19"/>
      <c r="IX81" s="19"/>
      <c r="IY81" s="19"/>
      <c r="IZ81" s="19"/>
    </row>
    <row r="82" spans="1:260" ht="15.75" customHeight="1">
      <c r="A82" s="19"/>
      <c r="B82" s="19"/>
      <c r="C82" s="83"/>
      <c r="D82" s="83"/>
      <c r="E82" s="83"/>
      <c r="F82" s="83"/>
      <c r="G82" s="83"/>
      <c r="H82" s="83"/>
      <c r="I82" s="83"/>
      <c r="J82" s="83"/>
      <c r="K82" s="83"/>
      <c r="L82" s="83"/>
      <c r="M82" s="83"/>
      <c r="N82" s="83"/>
      <c r="O82" s="83"/>
      <c r="P82" s="83"/>
      <c r="Q82" s="83"/>
      <c r="R82" s="83"/>
      <c r="S82" s="83"/>
      <c r="T82" s="83"/>
      <c r="U82" s="83"/>
      <c r="V82" s="83"/>
      <c r="W82" s="83"/>
      <c r="X82" s="83"/>
      <c r="Y82" s="83"/>
      <c r="Z82" s="19"/>
      <c r="AA82" s="19"/>
      <c r="AB82" s="19"/>
      <c r="AC82" s="20"/>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19"/>
      <c r="IP82" s="19"/>
      <c r="IQ82" s="19"/>
      <c r="IR82" s="19"/>
      <c r="IS82" s="19"/>
      <c r="IT82" s="19"/>
      <c r="IU82" s="19"/>
      <c r="IV82" s="19"/>
      <c r="IW82" s="19"/>
      <c r="IX82" s="19"/>
      <c r="IY82" s="19"/>
      <c r="IZ82" s="19"/>
    </row>
    <row r="83" spans="1:260" ht="15.75" customHeight="1">
      <c r="A83" s="19"/>
      <c r="B83" s="19"/>
      <c r="C83" s="83"/>
      <c r="D83" s="83"/>
      <c r="E83" s="83"/>
      <c r="F83" s="83"/>
      <c r="G83" s="83"/>
      <c r="H83" s="83"/>
      <c r="I83" s="83"/>
      <c r="J83" s="83"/>
      <c r="K83" s="83"/>
      <c r="L83" s="83"/>
      <c r="M83" s="83"/>
      <c r="N83" s="83"/>
      <c r="O83" s="83"/>
      <c r="P83" s="83"/>
      <c r="Q83" s="83"/>
      <c r="R83" s="83"/>
      <c r="S83" s="83"/>
      <c r="T83" s="83"/>
      <c r="U83" s="83"/>
      <c r="V83" s="83"/>
      <c r="W83" s="83"/>
      <c r="X83" s="83"/>
      <c r="Y83" s="83"/>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19"/>
      <c r="IV83" s="19"/>
      <c r="IW83" s="19"/>
      <c r="IX83" s="19"/>
      <c r="IY83" s="19"/>
      <c r="IZ83" s="19"/>
    </row>
    <row r="84" spans="1:260" ht="15.75" customHeight="1">
      <c r="A84" s="19"/>
      <c r="B84" s="19"/>
      <c r="C84" s="83"/>
      <c r="D84" s="83"/>
      <c r="E84" s="83"/>
      <c r="F84" s="83"/>
      <c r="G84" s="83"/>
      <c r="H84" s="83"/>
      <c r="I84" s="83"/>
      <c r="J84" s="83"/>
      <c r="K84" s="83"/>
      <c r="L84" s="83"/>
      <c r="M84" s="83"/>
      <c r="N84" s="83"/>
      <c r="O84" s="83"/>
      <c r="P84" s="83"/>
      <c r="Q84" s="83"/>
      <c r="R84" s="83"/>
      <c r="S84" s="83"/>
      <c r="T84" s="83"/>
      <c r="U84" s="83"/>
      <c r="V84" s="83"/>
      <c r="W84" s="83"/>
      <c r="X84" s="83"/>
      <c r="Y84" s="83"/>
      <c r="Z84" s="19"/>
      <c r="AA84" s="19"/>
      <c r="AB84" s="19"/>
      <c r="AC84" s="20"/>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row>
    <row r="85" spans="1:260" ht="15.75" customHeight="1">
      <c r="A85" s="19"/>
      <c r="B85" s="19"/>
      <c r="C85" s="83"/>
      <c r="D85" s="83"/>
      <c r="E85" s="83"/>
      <c r="F85" s="83"/>
      <c r="G85" s="83"/>
      <c r="H85" s="83"/>
      <c r="I85" s="83"/>
      <c r="J85" s="83"/>
      <c r="K85" s="83"/>
      <c r="L85" s="83"/>
      <c r="M85" s="83"/>
      <c r="N85" s="83"/>
      <c r="O85" s="83"/>
      <c r="P85" s="83"/>
      <c r="Q85" s="83"/>
      <c r="R85" s="83"/>
      <c r="S85" s="83"/>
      <c r="T85" s="83"/>
      <c r="U85" s="83"/>
      <c r="V85" s="83"/>
      <c r="W85" s="83"/>
      <c r="X85" s="83"/>
      <c r="Y85" s="83"/>
      <c r="Z85" s="19"/>
      <c r="AA85" s="19"/>
      <c r="AB85" s="19"/>
      <c r="AC85" s="20"/>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row>
    <row r="86" spans="1:260" ht="15.75" customHeight="1">
      <c r="A86" s="19"/>
      <c r="B86" s="19"/>
      <c r="C86" s="83"/>
      <c r="D86" s="83"/>
      <c r="E86" s="83"/>
      <c r="F86" s="83"/>
      <c r="G86" s="83"/>
      <c r="H86" s="83"/>
      <c r="I86" s="83"/>
      <c r="J86" s="83"/>
      <c r="K86" s="83"/>
      <c r="L86" s="83"/>
      <c r="M86" s="83"/>
      <c r="N86" s="83"/>
      <c r="O86" s="83"/>
      <c r="P86" s="83"/>
      <c r="Q86" s="83"/>
      <c r="R86" s="83"/>
      <c r="S86" s="83"/>
      <c r="T86" s="83"/>
      <c r="U86" s="83"/>
      <c r="V86" s="83"/>
      <c r="W86" s="83"/>
      <c r="X86" s="83"/>
      <c r="Y86" s="83"/>
      <c r="Z86" s="19"/>
      <c r="AA86" s="19"/>
      <c r="AB86" s="19"/>
      <c r="AC86" s="20"/>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row>
    <row r="87" spans="1:260" ht="15.75" customHeight="1">
      <c r="A87" s="19"/>
      <c r="B87" s="19"/>
      <c r="C87" s="83"/>
      <c r="D87" s="83"/>
      <c r="E87" s="83"/>
      <c r="F87" s="83"/>
      <c r="G87" s="83"/>
      <c r="H87" s="83"/>
      <c r="I87" s="83"/>
      <c r="J87" s="83"/>
      <c r="K87" s="83"/>
      <c r="L87" s="83"/>
      <c r="M87" s="83"/>
      <c r="N87" s="83"/>
      <c r="O87" s="83"/>
      <c r="P87" s="83"/>
      <c r="Q87" s="83"/>
      <c r="R87" s="83"/>
      <c r="S87" s="83"/>
      <c r="T87" s="83"/>
      <c r="U87" s="83"/>
      <c r="V87" s="83"/>
      <c r="W87" s="83"/>
      <c r="X87" s="83"/>
      <c r="Y87" s="83"/>
      <c r="Z87" s="19"/>
      <c r="AA87" s="19"/>
      <c r="AB87" s="19"/>
      <c r="AC87" s="20"/>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19"/>
      <c r="IP87" s="19"/>
      <c r="IQ87" s="19"/>
      <c r="IR87" s="19"/>
      <c r="IS87" s="19"/>
      <c r="IT87" s="19"/>
      <c r="IU87" s="19"/>
      <c r="IV87" s="19"/>
      <c r="IW87" s="19"/>
      <c r="IX87" s="19"/>
      <c r="IY87" s="19"/>
      <c r="IZ87" s="19"/>
    </row>
    <row r="88" spans="1:260" ht="15.75" customHeight="1">
      <c r="A88" s="19"/>
      <c r="B88" s="19"/>
      <c r="C88" s="83"/>
      <c r="D88" s="83"/>
      <c r="E88" s="83"/>
      <c r="F88" s="83"/>
      <c r="G88" s="83"/>
      <c r="H88" s="83"/>
      <c r="I88" s="83"/>
      <c r="J88" s="83"/>
      <c r="K88" s="83"/>
      <c r="L88" s="83"/>
      <c r="M88" s="83"/>
      <c r="N88" s="83"/>
      <c r="O88" s="83"/>
      <c r="P88" s="83"/>
      <c r="Q88" s="83"/>
      <c r="R88" s="83"/>
      <c r="S88" s="83"/>
      <c r="T88" s="83"/>
      <c r="U88" s="83"/>
      <c r="V88" s="83"/>
      <c r="W88" s="83"/>
      <c r="X88" s="83"/>
      <c r="Y88" s="83"/>
      <c r="Z88" s="19"/>
      <c r="AA88" s="19"/>
      <c r="AB88" s="19"/>
      <c r="AC88" s="20"/>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c r="IC88" s="19"/>
      <c r="ID88" s="19"/>
      <c r="IE88" s="19"/>
      <c r="IF88" s="19"/>
      <c r="IG88" s="19"/>
      <c r="IH88" s="19"/>
      <c r="II88" s="19"/>
      <c r="IJ88" s="19"/>
      <c r="IK88" s="19"/>
      <c r="IL88" s="19"/>
      <c r="IM88" s="19"/>
      <c r="IN88" s="19"/>
      <c r="IO88" s="19"/>
      <c r="IP88" s="19"/>
      <c r="IQ88" s="19"/>
      <c r="IR88" s="19"/>
      <c r="IS88" s="19"/>
      <c r="IT88" s="19"/>
      <c r="IU88" s="19"/>
      <c r="IV88" s="19"/>
      <c r="IW88" s="19"/>
      <c r="IX88" s="19"/>
      <c r="IY88" s="19"/>
      <c r="IZ88" s="19"/>
    </row>
    <row r="89" spans="1:260" ht="15.75" customHeight="1">
      <c r="A89" s="19"/>
      <c r="B89" s="19"/>
      <c r="C89" s="86"/>
      <c r="D89" s="86"/>
      <c r="E89" s="86"/>
      <c r="F89" s="86"/>
      <c r="G89" s="86"/>
      <c r="H89" s="86"/>
      <c r="I89" s="86"/>
      <c r="J89" s="86"/>
      <c r="K89" s="86"/>
      <c r="L89" s="86"/>
      <c r="M89" s="86"/>
      <c r="N89" s="86"/>
      <c r="O89" s="86"/>
      <c r="P89" s="86"/>
      <c r="Q89" s="86"/>
      <c r="R89" s="86"/>
      <c r="S89" s="86"/>
      <c r="T89" s="86"/>
      <c r="U89" s="86"/>
      <c r="V89" s="86"/>
      <c r="W89" s="86"/>
      <c r="X89" s="86"/>
      <c r="Y89" s="87"/>
      <c r="Z89" s="19"/>
      <c r="AA89" s="19"/>
      <c r="AB89" s="19"/>
      <c r="AC89" s="20"/>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19"/>
      <c r="IP89" s="19"/>
      <c r="IQ89" s="19"/>
      <c r="IR89" s="19"/>
      <c r="IS89" s="19"/>
      <c r="IT89" s="19"/>
      <c r="IU89" s="19"/>
      <c r="IV89" s="19"/>
      <c r="IW89" s="19"/>
      <c r="IX89" s="19"/>
      <c r="IY89" s="19"/>
      <c r="IZ89" s="19"/>
    </row>
    <row r="90" spans="1:260" ht="15.75" customHeight="1">
      <c r="A90" s="19"/>
      <c r="B90" s="19"/>
      <c r="C90" s="86"/>
      <c r="D90" s="86"/>
      <c r="E90" s="86"/>
      <c r="F90" s="86"/>
      <c r="G90" s="86"/>
      <c r="H90" s="86"/>
      <c r="I90" s="86"/>
      <c r="J90" s="86"/>
      <c r="K90" s="86"/>
      <c r="L90" s="86"/>
      <c r="M90" s="86"/>
      <c r="N90" s="86"/>
      <c r="O90" s="86"/>
      <c r="P90" s="86"/>
      <c r="Q90" s="86"/>
      <c r="R90" s="86"/>
      <c r="S90" s="86"/>
      <c r="T90" s="86"/>
      <c r="U90" s="86"/>
      <c r="V90" s="86"/>
      <c r="W90" s="86"/>
      <c r="X90" s="86"/>
      <c r="Y90" s="87"/>
      <c r="Z90" s="19"/>
      <c r="AA90" s="19"/>
      <c r="AB90" s="19"/>
      <c r="AC90" s="20"/>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c r="IN90" s="19"/>
      <c r="IO90" s="19"/>
      <c r="IP90" s="19"/>
      <c r="IQ90" s="19"/>
      <c r="IR90" s="19"/>
      <c r="IS90" s="19"/>
      <c r="IT90" s="19"/>
      <c r="IU90" s="19"/>
      <c r="IV90" s="19"/>
      <c r="IW90" s="19"/>
      <c r="IX90" s="19"/>
      <c r="IY90" s="19"/>
      <c r="IZ90" s="19"/>
    </row>
    <row r="91" spans="1:260" ht="15.75" customHeight="1">
      <c r="A91" s="19"/>
      <c r="B91" s="19"/>
      <c r="C91" s="86"/>
      <c r="D91" s="86"/>
      <c r="E91" s="86"/>
      <c r="F91" s="86"/>
      <c r="G91" s="86"/>
      <c r="H91" s="86"/>
      <c r="I91" s="86"/>
      <c r="J91" s="86"/>
      <c r="K91" s="86"/>
      <c r="L91" s="86"/>
      <c r="M91" s="86"/>
      <c r="N91" s="86"/>
      <c r="O91" s="86"/>
      <c r="P91" s="86"/>
      <c r="Q91" s="86"/>
      <c r="R91" s="86"/>
      <c r="S91" s="86"/>
      <c r="T91" s="86"/>
      <c r="U91" s="86"/>
      <c r="V91" s="86"/>
      <c r="W91" s="86"/>
      <c r="X91" s="86"/>
      <c r="Y91" s="87"/>
      <c r="Z91" s="19"/>
      <c r="AA91" s="19"/>
      <c r="AB91" s="19"/>
      <c r="AC91" s="20"/>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19"/>
      <c r="IP91" s="19"/>
      <c r="IQ91" s="19"/>
      <c r="IR91" s="19"/>
      <c r="IS91" s="19"/>
      <c r="IT91" s="19"/>
      <c r="IU91" s="19"/>
      <c r="IV91" s="19"/>
      <c r="IW91" s="19"/>
      <c r="IX91" s="19"/>
      <c r="IY91" s="19"/>
      <c r="IZ91" s="19"/>
    </row>
    <row r="92" spans="1:260" ht="15.75" customHeight="1">
      <c r="A92" s="19"/>
      <c r="B92" s="19"/>
      <c r="C92" s="86"/>
      <c r="D92" s="86"/>
      <c r="E92" s="86"/>
      <c r="F92" s="86"/>
      <c r="G92" s="86"/>
      <c r="H92" s="86"/>
      <c r="I92" s="86"/>
      <c r="J92" s="86"/>
      <c r="K92" s="86"/>
      <c r="L92" s="86"/>
      <c r="M92" s="86"/>
      <c r="N92" s="86"/>
      <c r="O92" s="86"/>
      <c r="P92" s="86"/>
      <c r="Q92" s="86"/>
      <c r="R92" s="86"/>
      <c r="S92" s="86"/>
      <c r="T92" s="86"/>
      <c r="U92" s="86"/>
      <c r="V92" s="86"/>
      <c r="W92" s="86"/>
      <c r="X92" s="86"/>
      <c r="Y92" s="87"/>
      <c r="Z92" s="19"/>
      <c r="AA92" s="19"/>
      <c r="AB92" s="19"/>
      <c r="AC92" s="20"/>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c r="IN92" s="19"/>
      <c r="IO92" s="19"/>
      <c r="IP92" s="19"/>
      <c r="IQ92" s="19"/>
      <c r="IR92" s="19"/>
      <c r="IS92" s="19"/>
      <c r="IT92" s="19"/>
      <c r="IU92" s="19"/>
      <c r="IV92" s="19"/>
      <c r="IW92" s="19"/>
      <c r="IX92" s="19"/>
      <c r="IY92" s="19"/>
      <c r="IZ92" s="19"/>
    </row>
    <row r="93" spans="1:260" ht="15.75" customHeight="1">
      <c r="A93" s="19"/>
      <c r="B93" s="19"/>
      <c r="C93" s="86"/>
      <c r="D93" s="86"/>
      <c r="E93" s="86"/>
      <c r="F93" s="86"/>
      <c r="G93" s="86"/>
      <c r="H93" s="86"/>
      <c r="I93" s="86"/>
      <c r="J93" s="86"/>
      <c r="K93" s="86"/>
      <c r="L93" s="86"/>
      <c r="M93" s="86"/>
      <c r="N93" s="86"/>
      <c r="O93" s="86"/>
      <c r="P93" s="86"/>
      <c r="Q93" s="86"/>
      <c r="R93" s="86"/>
      <c r="S93" s="86"/>
      <c r="T93" s="86"/>
      <c r="U93" s="86"/>
      <c r="V93" s="86"/>
      <c r="W93" s="86"/>
      <c r="X93" s="86"/>
      <c r="Y93" s="87"/>
      <c r="Z93" s="19"/>
      <c r="AA93" s="19"/>
      <c r="AB93" s="19"/>
      <c r="AC93" s="20"/>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row>
    <row r="94" spans="1:260" ht="15.75" customHeight="1">
      <c r="A94" s="19"/>
      <c r="B94" s="19"/>
      <c r="C94" s="86"/>
      <c r="D94" s="86"/>
      <c r="E94" s="86"/>
      <c r="F94" s="86"/>
      <c r="G94" s="86"/>
      <c r="H94" s="86"/>
      <c r="I94" s="86"/>
      <c r="J94" s="86"/>
      <c r="K94" s="86"/>
      <c r="L94" s="86"/>
      <c r="M94" s="86"/>
      <c r="N94" s="86"/>
      <c r="O94" s="86"/>
      <c r="P94" s="86"/>
      <c r="Q94" s="86"/>
      <c r="R94" s="86"/>
      <c r="S94" s="86"/>
      <c r="T94" s="86"/>
      <c r="U94" s="86"/>
      <c r="V94" s="86"/>
      <c r="W94" s="86"/>
      <c r="X94" s="86"/>
      <c r="Y94" s="87"/>
      <c r="Z94" s="19"/>
      <c r="AA94" s="19"/>
      <c r="AB94" s="19"/>
      <c r="AC94" s="20"/>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c r="IC94" s="19"/>
      <c r="ID94" s="19"/>
      <c r="IE94" s="19"/>
      <c r="IF94" s="19"/>
      <c r="IG94" s="19"/>
      <c r="IH94" s="19"/>
      <c r="II94" s="19"/>
      <c r="IJ94" s="19"/>
      <c r="IK94" s="19"/>
      <c r="IL94" s="19"/>
      <c r="IM94" s="19"/>
      <c r="IN94" s="19"/>
      <c r="IO94" s="19"/>
      <c r="IP94" s="19"/>
      <c r="IQ94" s="19"/>
      <c r="IR94" s="19"/>
      <c r="IS94" s="19"/>
      <c r="IT94" s="19"/>
      <c r="IU94" s="19"/>
      <c r="IV94" s="19"/>
      <c r="IW94" s="19"/>
      <c r="IX94" s="19"/>
      <c r="IY94" s="19"/>
      <c r="IZ94" s="19"/>
    </row>
    <row r="95" spans="1:260" ht="15.75" customHeight="1">
      <c r="A95" s="19"/>
      <c r="B95" s="19"/>
      <c r="C95" s="86"/>
      <c r="D95" s="86"/>
      <c r="E95" s="86"/>
      <c r="F95" s="86"/>
      <c r="G95" s="86"/>
      <c r="H95" s="86"/>
      <c r="I95" s="86"/>
      <c r="J95" s="86"/>
      <c r="K95" s="86"/>
      <c r="L95" s="86"/>
      <c r="M95" s="86"/>
      <c r="N95" s="86"/>
      <c r="O95" s="86"/>
      <c r="P95" s="86"/>
      <c r="Q95" s="86"/>
      <c r="R95" s="86"/>
      <c r="S95" s="86"/>
      <c r="T95" s="86"/>
      <c r="U95" s="86"/>
      <c r="V95" s="86"/>
      <c r="W95" s="86"/>
      <c r="X95" s="86"/>
      <c r="Y95" s="87"/>
      <c r="Z95" s="19"/>
      <c r="AA95" s="19"/>
      <c r="AB95" s="19"/>
      <c r="AC95" s="20"/>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c r="IC95" s="19"/>
      <c r="ID95" s="19"/>
      <c r="IE95" s="19"/>
      <c r="IF95" s="19"/>
      <c r="IG95" s="19"/>
      <c r="IH95" s="19"/>
      <c r="II95" s="19"/>
      <c r="IJ95" s="19"/>
      <c r="IK95" s="19"/>
      <c r="IL95" s="19"/>
      <c r="IM95" s="19"/>
      <c r="IN95" s="19"/>
      <c r="IO95" s="19"/>
      <c r="IP95" s="19"/>
      <c r="IQ95" s="19"/>
      <c r="IR95" s="19"/>
      <c r="IS95" s="19"/>
      <c r="IT95" s="19"/>
      <c r="IU95" s="19"/>
      <c r="IV95" s="19"/>
      <c r="IW95" s="19"/>
      <c r="IX95" s="19"/>
      <c r="IY95" s="19"/>
      <c r="IZ95" s="19"/>
    </row>
    <row r="96" spans="1:260" ht="15.75" customHeight="1">
      <c r="A96" s="19"/>
      <c r="B96" s="19"/>
      <c r="C96" s="86"/>
      <c r="D96" s="86"/>
      <c r="E96" s="86"/>
      <c r="F96" s="86"/>
      <c r="G96" s="86"/>
      <c r="H96" s="86"/>
      <c r="I96" s="86"/>
      <c r="J96" s="86"/>
      <c r="K96" s="86"/>
      <c r="L96" s="86"/>
      <c r="M96" s="86"/>
      <c r="N96" s="86"/>
      <c r="O96" s="86"/>
      <c r="P96" s="86"/>
      <c r="Q96" s="86"/>
      <c r="R96" s="86"/>
      <c r="S96" s="86"/>
      <c r="T96" s="86"/>
      <c r="U96" s="86"/>
      <c r="V96" s="86"/>
      <c r="W96" s="86"/>
      <c r="X96" s="86"/>
      <c r="Y96" s="87"/>
      <c r="Z96" s="19"/>
      <c r="AA96" s="19"/>
      <c r="AB96" s="19"/>
      <c r="AC96" s="20"/>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19"/>
      <c r="IP96" s="19"/>
      <c r="IQ96" s="19"/>
      <c r="IR96" s="19"/>
      <c r="IS96" s="19"/>
      <c r="IT96" s="19"/>
      <c r="IU96" s="19"/>
      <c r="IV96" s="19"/>
      <c r="IW96" s="19"/>
      <c r="IX96" s="19"/>
      <c r="IY96" s="19"/>
      <c r="IZ96" s="19"/>
    </row>
    <row r="97" spans="1:260" ht="15.75" customHeight="1">
      <c r="A97" s="19"/>
      <c r="B97" s="19"/>
      <c r="C97" s="86"/>
      <c r="D97" s="86"/>
      <c r="E97" s="86"/>
      <c r="F97" s="86"/>
      <c r="G97" s="86"/>
      <c r="H97" s="86"/>
      <c r="I97" s="86"/>
      <c r="J97" s="86"/>
      <c r="K97" s="86"/>
      <c r="L97" s="86"/>
      <c r="M97" s="86"/>
      <c r="N97" s="86"/>
      <c r="O97" s="86"/>
      <c r="P97" s="86"/>
      <c r="Q97" s="86"/>
      <c r="R97" s="86"/>
      <c r="S97" s="86"/>
      <c r="T97" s="86"/>
      <c r="U97" s="86"/>
      <c r="V97" s="86"/>
      <c r="W97" s="86"/>
      <c r="X97" s="86"/>
      <c r="Y97" s="87"/>
      <c r="Z97" s="19"/>
      <c r="AA97" s="19"/>
      <c r="AB97" s="19"/>
      <c r="AC97" s="20"/>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19"/>
      <c r="IP97" s="19"/>
      <c r="IQ97" s="19"/>
      <c r="IR97" s="19"/>
      <c r="IS97" s="19"/>
      <c r="IT97" s="19"/>
      <c r="IU97" s="19"/>
      <c r="IV97" s="19"/>
      <c r="IW97" s="19"/>
      <c r="IX97" s="19"/>
      <c r="IY97" s="19"/>
      <c r="IZ97" s="19"/>
    </row>
    <row r="98" spans="1:260" ht="15.75" customHeight="1">
      <c r="A98" s="19"/>
      <c r="B98" s="19"/>
      <c r="C98" s="86"/>
      <c r="D98" s="86"/>
      <c r="E98" s="86"/>
      <c r="F98" s="86"/>
      <c r="G98" s="86"/>
      <c r="H98" s="86"/>
      <c r="I98" s="86"/>
      <c r="J98" s="86"/>
      <c r="K98" s="86"/>
      <c r="L98" s="86"/>
      <c r="M98" s="86"/>
      <c r="N98" s="86"/>
      <c r="O98" s="86"/>
      <c r="P98" s="86"/>
      <c r="Q98" s="86"/>
      <c r="R98" s="86"/>
      <c r="S98" s="86"/>
      <c r="T98" s="86"/>
      <c r="U98" s="86"/>
      <c r="V98" s="86"/>
      <c r="W98" s="86"/>
      <c r="X98" s="86"/>
      <c r="Y98" s="87"/>
      <c r="Z98" s="19"/>
      <c r="AA98" s="19"/>
      <c r="AB98" s="19"/>
      <c r="AC98" s="20"/>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19"/>
      <c r="IP98" s="19"/>
      <c r="IQ98" s="19"/>
      <c r="IR98" s="19"/>
      <c r="IS98" s="19"/>
      <c r="IT98" s="19"/>
      <c r="IU98" s="19"/>
      <c r="IV98" s="19"/>
      <c r="IW98" s="19"/>
      <c r="IX98" s="19"/>
      <c r="IY98" s="19"/>
      <c r="IZ98" s="19"/>
    </row>
    <row r="99" spans="1:260" ht="15.75" customHeight="1">
      <c r="A99" s="19"/>
      <c r="B99" s="19"/>
      <c r="C99" s="86"/>
      <c r="D99" s="86"/>
      <c r="E99" s="86"/>
      <c r="F99" s="86"/>
      <c r="G99" s="86"/>
      <c r="H99" s="86"/>
      <c r="I99" s="86"/>
      <c r="J99" s="86"/>
      <c r="K99" s="86"/>
      <c r="L99" s="86"/>
      <c r="M99" s="86"/>
      <c r="N99" s="86"/>
      <c r="O99" s="86"/>
      <c r="P99" s="86"/>
      <c r="Q99" s="86"/>
      <c r="R99" s="86"/>
      <c r="S99" s="86"/>
      <c r="T99" s="86"/>
      <c r="U99" s="86"/>
      <c r="V99" s="86"/>
      <c r="W99" s="86"/>
      <c r="X99" s="86"/>
      <c r="Y99" s="87"/>
      <c r="Z99" s="19"/>
      <c r="AA99" s="19"/>
      <c r="AB99" s="19"/>
      <c r="AC99" s="20"/>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19"/>
      <c r="IP99" s="19"/>
      <c r="IQ99" s="19"/>
      <c r="IR99" s="19"/>
      <c r="IS99" s="19"/>
      <c r="IT99" s="19"/>
      <c r="IU99" s="19"/>
      <c r="IV99" s="19"/>
      <c r="IW99" s="19"/>
      <c r="IX99" s="19"/>
      <c r="IY99" s="19"/>
      <c r="IZ99" s="19"/>
    </row>
    <row r="100" spans="1:260" ht="15.75" customHeight="1">
      <c r="A100" s="19"/>
      <c r="B100" s="19"/>
      <c r="C100" s="86"/>
      <c r="D100" s="86"/>
      <c r="E100" s="86"/>
      <c r="F100" s="86"/>
      <c r="G100" s="86"/>
      <c r="H100" s="86"/>
      <c r="I100" s="86"/>
      <c r="J100" s="86"/>
      <c r="K100" s="86"/>
      <c r="L100" s="86"/>
      <c r="M100" s="86"/>
      <c r="N100" s="86"/>
      <c r="O100" s="86"/>
      <c r="P100" s="86"/>
      <c r="Q100" s="86"/>
      <c r="R100" s="86"/>
      <c r="S100" s="86"/>
      <c r="T100" s="86"/>
      <c r="U100" s="86"/>
      <c r="V100" s="86"/>
      <c r="W100" s="86"/>
      <c r="X100" s="86"/>
      <c r="Y100" s="87"/>
      <c r="Z100" s="19"/>
      <c r="AA100" s="19"/>
      <c r="AB100" s="19"/>
      <c r="AC100" s="20"/>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19"/>
      <c r="IP100" s="19"/>
      <c r="IQ100" s="19"/>
      <c r="IR100" s="19"/>
      <c r="IS100" s="19"/>
      <c r="IT100" s="19"/>
      <c r="IU100" s="19"/>
      <c r="IV100" s="19"/>
      <c r="IW100" s="19"/>
      <c r="IX100" s="19"/>
      <c r="IY100" s="19"/>
      <c r="IZ100" s="19"/>
    </row>
    <row r="101" spans="1:260" ht="15.75" customHeight="1">
      <c r="A101" s="19"/>
      <c r="B101" s="19"/>
      <c r="C101" s="86"/>
      <c r="D101" s="86"/>
      <c r="E101" s="86"/>
      <c r="F101" s="86"/>
      <c r="G101" s="86"/>
      <c r="H101" s="86"/>
      <c r="I101" s="86"/>
      <c r="J101" s="86"/>
      <c r="K101" s="86"/>
      <c r="L101" s="86"/>
      <c r="M101" s="86"/>
      <c r="N101" s="86"/>
      <c r="O101" s="86"/>
      <c r="P101" s="86"/>
      <c r="Q101" s="86"/>
      <c r="R101" s="86"/>
      <c r="S101" s="86"/>
      <c r="T101" s="86"/>
      <c r="U101" s="86"/>
      <c r="V101" s="86"/>
      <c r="W101" s="86"/>
      <c r="X101" s="86"/>
      <c r="Y101" s="87"/>
      <c r="Z101" s="19"/>
      <c r="AA101" s="19"/>
      <c r="AB101" s="19"/>
      <c r="AC101" s="20"/>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c r="ID101" s="19"/>
      <c r="IE101" s="19"/>
      <c r="IF101" s="19"/>
      <c r="IG101" s="19"/>
      <c r="IH101" s="19"/>
      <c r="II101" s="19"/>
      <c r="IJ101" s="19"/>
      <c r="IK101" s="19"/>
      <c r="IL101" s="19"/>
      <c r="IM101" s="19"/>
      <c r="IN101" s="19"/>
      <c r="IO101" s="19"/>
      <c r="IP101" s="19"/>
      <c r="IQ101" s="19"/>
      <c r="IR101" s="19"/>
      <c r="IS101" s="19"/>
      <c r="IT101" s="19"/>
      <c r="IU101" s="19"/>
      <c r="IV101" s="19"/>
      <c r="IW101" s="19"/>
      <c r="IX101" s="19"/>
      <c r="IY101" s="19"/>
      <c r="IZ101" s="19"/>
    </row>
    <row r="102" spans="1:260" ht="15.75" customHeight="1">
      <c r="A102" s="19"/>
      <c r="B102" s="19"/>
      <c r="C102" s="86"/>
      <c r="D102" s="86"/>
      <c r="E102" s="86"/>
      <c r="F102" s="86"/>
      <c r="G102" s="86"/>
      <c r="H102" s="86"/>
      <c r="I102" s="86"/>
      <c r="J102" s="86"/>
      <c r="K102" s="86"/>
      <c r="L102" s="86"/>
      <c r="M102" s="86"/>
      <c r="N102" s="86"/>
      <c r="O102" s="86"/>
      <c r="P102" s="86"/>
      <c r="Q102" s="86"/>
      <c r="R102" s="86"/>
      <c r="S102" s="86"/>
      <c r="T102" s="86"/>
      <c r="U102" s="86"/>
      <c r="V102" s="86"/>
      <c r="W102" s="86"/>
      <c r="X102" s="86"/>
      <c r="Y102" s="87"/>
      <c r="Z102" s="19"/>
      <c r="AA102" s="19"/>
      <c r="AB102" s="19"/>
      <c r="AC102" s="20"/>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c r="IN102" s="19"/>
      <c r="IO102" s="19"/>
      <c r="IP102" s="19"/>
      <c r="IQ102" s="19"/>
      <c r="IR102" s="19"/>
      <c r="IS102" s="19"/>
      <c r="IT102" s="19"/>
      <c r="IU102" s="19"/>
      <c r="IV102" s="19"/>
      <c r="IW102" s="19"/>
      <c r="IX102" s="19"/>
      <c r="IY102" s="19"/>
      <c r="IZ102" s="19"/>
    </row>
    <row r="103" spans="1:260" ht="15.75" customHeight="1">
      <c r="A103" s="19"/>
      <c r="B103" s="19"/>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19"/>
      <c r="AA103" s="19"/>
      <c r="AB103" s="19"/>
      <c r="AC103" s="20"/>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c r="IN103" s="19"/>
      <c r="IO103" s="19"/>
      <c r="IP103" s="19"/>
      <c r="IQ103" s="19"/>
      <c r="IR103" s="19"/>
      <c r="IS103" s="19"/>
      <c r="IT103" s="19"/>
      <c r="IU103" s="19"/>
      <c r="IV103" s="19"/>
      <c r="IW103" s="19"/>
      <c r="IX103" s="19"/>
      <c r="IY103" s="19"/>
      <c r="IZ103" s="19"/>
    </row>
    <row r="104" spans="1:260" ht="15.75" customHeight="1">
      <c r="A104" s="19"/>
      <c r="B104" s="19"/>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19"/>
      <c r="AA104" s="19"/>
      <c r="AB104" s="19"/>
      <c r="AC104" s="20"/>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c r="HV104" s="19"/>
      <c r="HW104" s="19"/>
      <c r="HX104" s="19"/>
      <c r="HY104" s="19"/>
      <c r="HZ104" s="19"/>
      <c r="IA104" s="19"/>
      <c r="IB104" s="19"/>
      <c r="IC104" s="19"/>
      <c r="ID104" s="19"/>
      <c r="IE104" s="19"/>
      <c r="IF104" s="19"/>
      <c r="IG104" s="19"/>
      <c r="IH104" s="19"/>
      <c r="II104" s="19"/>
      <c r="IJ104" s="19"/>
      <c r="IK104" s="19"/>
      <c r="IL104" s="19"/>
      <c r="IM104" s="19"/>
      <c r="IN104" s="19"/>
      <c r="IO104" s="19"/>
      <c r="IP104" s="19"/>
      <c r="IQ104" s="19"/>
      <c r="IR104" s="19"/>
      <c r="IS104" s="19"/>
      <c r="IT104" s="19"/>
      <c r="IU104" s="19"/>
      <c r="IV104" s="19"/>
      <c r="IW104" s="19"/>
      <c r="IX104" s="19"/>
      <c r="IY104" s="19"/>
      <c r="IZ104" s="19"/>
    </row>
    <row r="105" spans="1:260"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20"/>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19"/>
      <c r="IV105" s="19"/>
      <c r="IW105" s="19"/>
      <c r="IX105" s="19"/>
      <c r="IY105" s="19"/>
      <c r="IZ105" s="19"/>
    </row>
    <row r="106" spans="1:260"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20"/>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19"/>
      <c r="IV106" s="19"/>
      <c r="IW106" s="19"/>
      <c r="IX106" s="19"/>
      <c r="IY106" s="19"/>
      <c r="IZ106" s="19"/>
    </row>
  </sheetData>
  <mergeCells count="41">
    <mergeCell ref="C22:F22"/>
    <mergeCell ref="G22:N22"/>
    <mergeCell ref="IU22:IZ22"/>
    <mergeCell ref="C6:Y6"/>
    <mergeCell ref="C7:Y7"/>
    <mergeCell ref="F8:R8"/>
    <mergeCell ref="D12:Y12"/>
    <mergeCell ref="G15:R15"/>
    <mergeCell ref="AB15:AC15"/>
    <mergeCell ref="G16:P16"/>
    <mergeCell ref="G17:P17"/>
    <mergeCell ref="G18:K18"/>
    <mergeCell ref="G19:O19"/>
    <mergeCell ref="G21:Q21"/>
    <mergeCell ref="V21:Y21"/>
    <mergeCell ref="C23:E24"/>
    <mergeCell ref="G25:O25"/>
    <mergeCell ref="IU25:IU26"/>
    <mergeCell ref="IV25:IV26"/>
    <mergeCell ref="IW25:IW26"/>
    <mergeCell ref="IX25:IY25"/>
    <mergeCell ref="IZ25:IZ26"/>
    <mergeCell ref="S26:T26"/>
    <mergeCell ref="G26:N26"/>
    <mergeCell ref="O26:R26"/>
    <mergeCell ref="G27:O27"/>
    <mergeCell ref="G30:O30"/>
    <mergeCell ref="AD30:AE30"/>
    <mergeCell ref="O31:T31"/>
    <mergeCell ref="M32:Y32"/>
    <mergeCell ref="G37:P37"/>
    <mergeCell ref="G38:P38"/>
    <mergeCell ref="G40:P40"/>
    <mergeCell ref="U47:Y47"/>
    <mergeCell ref="G31:J31"/>
    <mergeCell ref="H34:M34"/>
    <mergeCell ref="N34:R34"/>
    <mergeCell ref="S34:Y34"/>
    <mergeCell ref="G35:N35"/>
    <mergeCell ref="R35:Y35"/>
    <mergeCell ref="G36:M36"/>
  </mergeCells>
  <dataValidations count="10">
    <dataValidation type="list" allowBlank="1" showErrorMessage="1" sqref="G21">
      <formula1>"0,Penata_Muda,Penata Muda Tk.1,Penata,Penata TK.1,Pembina,Pembina Tk.1,Pembina Utama Muda,Pembina Utama Madya,Pembina Utama"</formula1>
    </dataValidation>
    <dataValidation type="list" allowBlank="1" showErrorMessage="1" sqref="G31">
      <formula1>$AM$52:$AM$69</formula1>
    </dataValidation>
    <dataValidation type="list" allowBlank="1" showErrorMessage="1" sqref="G24:H24">
      <formula1>$AI$34:$AI$46</formula1>
    </dataValidation>
    <dataValidation type="list" allowBlank="1" showErrorMessage="1" sqref="V21">
      <formula1>"III/a,III/b,III/c,III/d,IV/a,IV/b,IV/c,IV/d,IV/e,II/a,II/b,II/c,II/d,0"</formula1>
    </dataValidation>
    <dataValidation type="list" allowBlank="1" showErrorMessage="1" sqref="G18">
      <formula1>$AJ$29:$AJ$31</formula1>
    </dataValidation>
    <dataValidation type="list" allowBlank="1" showErrorMessage="1" sqref="IR16:IR23">
      <formula1>"Penata Muda,Penata Muda Tk.1,Penata,Penata Tk.1,Pembina,Pembina Tk.1,Pembina Utama Muda,Pembina Utama madya,Pembina utama"</formula1>
    </dataValidation>
    <dataValidation type="list" allowBlank="1" showErrorMessage="1" sqref="O26">
      <formula1>"/Kelas 10,/Kelas 11,/Kelas 12"</formula1>
    </dataValidation>
    <dataValidation type="list" allowBlank="1" showErrorMessage="1" sqref="G36">
      <formula1>"PENILAIAN SUMATIF"</formula1>
    </dataValidation>
    <dataValidation type="list" allowBlank="1" showErrorMessage="1" sqref="G26">
      <formula1>"Pendidikan Agama,Bahasa Indonesia,Pendidikan Kewarganegaraan,Matematika,IPA,IPS,Sejarah Indonesia,Sejarah,Ekonomi,Geografi,Antropologi,Kimia,Biologi,Fisika,Matematika Pilihan,Bahasa Inggris,Penjas Orsi,Seni Budaya,Mulok,Bahasa Pilihan"</formula1>
    </dataValidation>
    <dataValidation type="list" allowBlank="1" showInputMessage="1" showErrorMessage="1" prompt="Semester 1 Tahun 2022/2023" sqref="R35">
      <formula1>"Semester 1 Tahun 2021/2022,Semester 2 Tahun 2021/2022,Semester 1 Tahun 2022/2023"</formula1>
    </dataValidation>
  </dataValidations>
  <pageMargins left="0.70866141732283505" right="0.70866141732283505" top="0.74803149606299202" bottom="0.74803149606299202" header="0" footer="0"/>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00"/>
  <sheetViews>
    <sheetView showGridLines="0" workbookViewId="0"/>
  </sheetViews>
  <sheetFormatPr defaultColWidth="14.42578125" defaultRowHeight="15" customHeight="1"/>
  <cols>
    <col min="1" max="1" width="10.5703125" customWidth="1"/>
    <col min="2" max="2" width="2.140625" customWidth="1"/>
    <col min="3" max="3" width="16" customWidth="1"/>
    <col min="4" max="4" width="1.42578125" customWidth="1"/>
    <col min="5" max="5" width="4" customWidth="1"/>
    <col min="6" max="6" width="3.5703125" customWidth="1"/>
    <col min="7" max="15" width="9.140625" customWidth="1"/>
    <col min="16" max="16" width="6.42578125" customWidth="1"/>
    <col min="17" max="17" width="10.85546875" customWidth="1"/>
    <col min="18" max="18" width="2.85546875" customWidth="1"/>
    <col min="19" max="26" width="9.140625" customWidth="1"/>
  </cols>
  <sheetData>
    <row r="2" spans="2:19" ht="19.5" customHeight="1">
      <c r="B2" s="1636" t="s">
        <v>1566</v>
      </c>
      <c r="C2" s="1637"/>
      <c r="D2" s="1637"/>
      <c r="E2" s="1637"/>
      <c r="F2" s="1637"/>
      <c r="G2" s="1637"/>
      <c r="H2" s="1637"/>
      <c r="I2" s="1637"/>
      <c r="J2" s="1637"/>
      <c r="K2" s="1637"/>
      <c r="L2" s="1637"/>
      <c r="M2" s="1637"/>
      <c r="N2" s="1637"/>
      <c r="O2" s="1637"/>
      <c r="P2" s="1637"/>
      <c r="Q2" s="1637"/>
      <c r="R2" s="1638"/>
      <c r="S2" s="1136"/>
    </row>
    <row r="3" spans="2:19" ht="19.5" customHeight="1">
      <c r="B3" s="1639" t="s">
        <v>1567</v>
      </c>
      <c r="C3" s="1274"/>
      <c r="D3" s="1274"/>
      <c r="E3" s="1274"/>
      <c r="F3" s="1274"/>
      <c r="G3" s="1274"/>
      <c r="H3" s="1274"/>
      <c r="I3" s="1274"/>
      <c r="J3" s="1274"/>
      <c r="K3" s="1274"/>
      <c r="L3" s="1274"/>
      <c r="M3" s="1274"/>
      <c r="N3" s="1274"/>
      <c r="O3" s="1274"/>
      <c r="P3" s="1274"/>
      <c r="Q3" s="1274"/>
      <c r="R3" s="1640"/>
      <c r="S3" s="1136"/>
    </row>
    <row r="4" spans="2:19" ht="19.5" customHeight="1">
      <c r="B4" s="1641" t="s">
        <v>1618</v>
      </c>
      <c r="C4" s="1642"/>
      <c r="D4" s="1642"/>
      <c r="E4" s="1642"/>
      <c r="F4" s="1642"/>
      <c r="G4" s="1642"/>
      <c r="H4" s="1642"/>
      <c r="I4" s="1642"/>
      <c r="J4" s="1642"/>
      <c r="K4" s="1642"/>
      <c r="L4" s="1642"/>
      <c r="M4" s="1642"/>
      <c r="N4" s="1642"/>
      <c r="O4" s="1642"/>
      <c r="P4" s="1642"/>
      <c r="Q4" s="1642"/>
      <c r="R4" s="1643"/>
      <c r="S4" s="1136"/>
    </row>
    <row r="6" spans="2:19" ht="16.5">
      <c r="B6" s="1213"/>
      <c r="C6" s="1214"/>
      <c r="D6" s="1214"/>
      <c r="E6" s="1214"/>
      <c r="F6" s="1215"/>
      <c r="G6" s="1215"/>
      <c r="H6" s="1215"/>
      <c r="I6" s="1215"/>
      <c r="J6" s="1215"/>
      <c r="K6" s="1215"/>
      <c r="L6" s="1215"/>
      <c r="M6" s="1215"/>
      <c r="N6" s="1215"/>
      <c r="O6" s="1215"/>
      <c r="P6" s="1215"/>
      <c r="Q6" s="1215"/>
      <c r="R6" s="1216"/>
    </row>
    <row r="7" spans="2:19" ht="15.75">
      <c r="B7" s="1217"/>
      <c r="C7" s="1143" t="s">
        <v>1619</v>
      </c>
      <c r="D7" s="1144" t="s">
        <v>252</v>
      </c>
      <c r="E7" s="1166" t="s">
        <v>1134</v>
      </c>
      <c r="F7" s="1146"/>
      <c r="G7" s="1146"/>
      <c r="H7" s="1146"/>
      <c r="I7" s="1146"/>
      <c r="J7" s="1146"/>
      <c r="K7" s="1146"/>
      <c r="L7" s="1146"/>
      <c r="M7" s="1146"/>
      <c r="N7" s="1146"/>
      <c r="O7" s="1146"/>
      <c r="P7" s="1146"/>
      <c r="Q7" s="1146"/>
      <c r="R7" s="1218"/>
    </row>
    <row r="8" spans="2:19" ht="31.5" customHeight="1">
      <c r="B8" s="1217"/>
      <c r="C8" s="1600" t="s">
        <v>1254</v>
      </c>
      <c r="D8" s="1149" t="s">
        <v>252</v>
      </c>
      <c r="E8" s="1150" t="s">
        <v>1570</v>
      </c>
      <c r="F8" s="1592" t="s">
        <v>1620</v>
      </c>
      <c r="G8" s="1289"/>
      <c r="H8" s="1289"/>
      <c r="I8" s="1289"/>
      <c r="J8" s="1289"/>
      <c r="K8" s="1289"/>
      <c r="L8" s="1289"/>
      <c r="M8" s="1289"/>
      <c r="N8" s="1289"/>
      <c r="O8" s="1289"/>
      <c r="P8" s="1289"/>
      <c r="Q8" s="1289"/>
      <c r="R8" s="1219"/>
    </row>
    <row r="9" spans="2:19" ht="18" customHeight="1">
      <c r="B9" s="1217"/>
      <c r="C9" s="1601"/>
      <c r="D9" s="1153"/>
      <c r="E9" s="1150" t="s">
        <v>1572</v>
      </c>
      <c r="F9" s="1592" t="s">
        <v>1621</v>
      </c>
      <c r="G9" s="1289"/>
      <c r="H9" s="1289"/>
      <c r="I9" s="1289"/>
      <c r="J9" s="1289"/>
      <c r="K9" s="1289"/>
      <c r="L9" s="1289"/>
      <c r="M9" s="1289"/>
      <c r="N9" s="1289"/>
      <c r="O9" s="1289"/>
      <c r="P9" s="1289"/>
      <c r="Q9" s="1289"/>
      <c r="R9" s="1219"/>
    </row>
    <row r="10" spans="2:19" ht="18" customHeight="1">
      <c r="B10" s="1217"/>
      <c r="C10" s="1601"/>
      <c r="D10" s="1153"/>
      <c r="E10" s="1150" t="s">
        <v>1574</v>
      </c>
      <c r="F10" s="1592" t="s">
        <v>1622</v>
      </c>
      <c r="G10" s="1289"/>
      <c r="H10" s="1289"/>
      <c r="I10" s="1289"/>
      <c r="J10" s="1289"/>
      <c r="K10" s="1289"/>
      <c r="L10" s="1289"/>
      <c r="M10" s="1289"/>
      <c r="N10" s="1289"/>
      <c r="O10" s="1289"/>
      <c r="P10" s="1289"/>
      <c r="Q10" s="1289"/>
      <c r="R10" s="1219"/>
    </row>
    <row r="11" spans="2:19" ht="18" customHeight="1">
      <c r="B11" s="1217"/>
      <c r="C11" s="1601"/>
      <c r="D11" s="1153"/>
      <c r="E11" s="1150" t="s">
        <v>1591</v>
      </c>
      <c r="F11" s="1592" t="s">
        <v>1623</v>
      </c>
      <c r="G11" s="1289"/>
      <c r="H11" s="1289"/>
      <c r="I11" s="1289"/>
      <c r="J11" s="1289"/>
      <c r="K11" s="1289"/>
      <c r="L11" s="1289"/>
      <c r="M11" s="1289"/>
      <c r="N11" s="1289"/>
      <c r="O11" s="1289"/>
      <c r="P11" s="1289"/>
      <c r="Q11" s="1289"/>
      <c r="R11" s="1219"/>
    </row>
    <row r="12" spans="2:19" ht="18" customHeight="1">
      <c r="B12" s="1217"/>
      <c r="C12" s="1602"/>
      <c r="D12" s="1153"/>
      <c r="E12" s="1150" t="s">
        <v>1593</v>
      </c>
      <c r="F12" s="1592" t="s">
        <v>1624</v>
      </c>
      <c r="G12" s="1289"/>
      <c r="H12" s="1289"/>
      <c r="I12" s="1289"/>
      <c r="J12" s="1289"/>
      <c r="K12" s="1289"/>
      <c r="L12" s="1289"/>
      <c r="M12" s="1289"/>
      <c r="N12" s="1289"/>
      <c r="O12" s="1289"/>
      <c r="P12" s="1289"/>
      <c r="Q12" s="1289"/>
      <c r="R12" s="1219"/>
    </row>
    <row r="13" spans="2:19" ht="15.75">
      <c r="B13" s="1217"/>
      <c r="C13" s="1151" t="s">
        <v>1576</v>
      </c>
      <c r="D13" s="1154" t="s">
        <v>252</v>
      </c>
      <c r="E13" s="1155" t="s">
        <v>1459</v>
      </c>
      <c r="F13" s="1156"/>
      <c r="G13" s="1151"/>
      <c r="H13" s="1151"/>
      <c r="I13" s="1151"/>
      <c r="J13" s="1151"/>
      <c r="K13" s="1151"/>
      <c r="L13" s="1151"/>
      <c r="M13" s="1151"/>
      <c r="N13" s="1151"/>
      <c r="O13" s="1151"/>
      <c r="P13" s="1151"/>
      <c r="Q13" s="1151"/>
      <c r="R13" s="1219"/>
    </row>
    <row r="14" spans="2:19" ht="31.5" customHeight="1">
      <c r="B14" s="1217"/>
      <c r="C14" s="1146"/>
      <c r="D14" s="1146"/>
      <c r="E14" s="1170" t="s">
        <v>1570</v>
      </c>
      <c r="F14" s="1592" t="s">
        <v>1625</v>
      </c>
      <c r="G14" s="1289"/>
      <c r="H14" s="1289"/>
      <c r="I14" s="1289"/>
      <c r="J14" s="1289"/>
      <c r="K14" s="1289"/>
      <c r="L14" s="1289"/>
      <c r="M14" s="1289"/>
      <c r="N14" s="1289"/>
      <c r="O14" s="1289"/>
      <c r="P14" s="1289"/>
      <c r="Q14" s="1289"/>
      <c r="R14" s="1219"/>
    </row>
    <row r="15" spans="2:19" ht="15.75" customHeight="1">
      <c r="B15" s="1217"/>
      <c r="C15" s="1146"/>
      <c r="D15" s="1146"/>
      <c r="E15" s="1170" t="s">
        <v>1572</v>
      </c>
      <c r="F15" s="1187" t="s">
        <v>1626</v>
      </c>
      <c r="G15" s="1188"/>
      <c r="H15" s="1188"/>
      <c r="I15" s="1188"/>
      <c r="J15" s="1188"/>
      <c r="K15" s="1188"/>
      <c r="L15" s="1188"/>
      <c r="M15" s="1188"/>
      <c r="N15" s="1188"/>
      <c r="O15" s="1188"/>
      <c r="P15" s="1188"/>
      <c r="Q15" s="1188"/>
      <c r="R15" s="1219"/>
    </row>
    <row r="16" spans="2:19" ht="18" customHeight="1">
      <c r="B16" s="1217"/>
      <c r="C16" s="1146"/>
      <c r="D16" s="1146"/>
      <c r="E16" s="1148"/>
      <c r="F16" s="1189" t="s">
        <v>1627</v>
      </c>
      <c r="G16" s="1592" t="s">
        <v>1628</v>
      </c>
      <c r="H16" s="1289"/>
      <c r="I16" s="1289"/>
      <c r="J16" s="1289"/>
      <c r="K16" s="1289"/>
      <c r="L16" s="1289"/>
      <c r="M16" s="1289"/>
      <c r="N16" s="1289"/>
      <c r="O16" s="1289"/>
      <c r="P16" s="1289"/>
      <c r="Q16" s="1289"/>
      <c r="R16" s="1219"/>
    </row>
    <row r="17" spans="2:18" ht="18" customHeight="1">
      <c r="B17" s="1217"/>
      <c r="C17" s="1146"/>
      <c r="D17" s="1146"/>
      <c r="E17" s="1148"/>
      <c r="F17" s="1189" t="s">
        <v>1629</v>
      </c>
      <c r="G17" s="1592" t="s">
        <v>1630</v>
      </c>
      <c r="H17" s="1289"/>
      <c r="I17" s="1289"/>
      <c r="J17" s="1289"/>
      <c r="K17" s="1289"/>
      <c r="L17" s="1289"/>
      <c r="M17" s="1289"/>
      <c r="N17" s="1289"/>
      <c r="O17" s="1289"/>
      <c r="P17" s="1289"/>
      <c r="Q17" s="1289"/>
      <c r="R17" s="1219"/>
    </row>
    <row r="18" spans="2:18" ht="31.5" customHeight="1">
      <c r="B18" s="1217"/>
      <c r="C18" s="1146"/>
      <c r="D18" s="1146"/>
      <c r="E18" s="1188"/>
      <c r="F18" s="1189" t="s">
        <v>1631</v>
      </c>
      <c r="G18" s="1592" t="s">
        <v>1632</v>
      </c>
      <c r="H18" s="1289"/>
      <c r="I18" s="1289"/>
      <c r="J18" s="1289"/>
      <c r="K18" s="1289"/>
      <c r="L18" s="1289"/>
      <c r="M18" s="1289"/>
      <c r="N18" s="1289"/>
      <c r="O18" s="1289"/>
      <c r="P18" s="1289"/>
      <c r="Q18" s="1289"/>
      <c r="R18" s="1219"/>
    </row>
    <row r="19" spans="2:18" ht="15.75" customHeight="1">
      <c r="B19" s="1217"/>
      <c r="C19" s="1146"/>
      <c r="D19" s="1146"/>
      <c r="E19" s="1170"/>
      <c r="F19" s="1189" t="s">
        <v>1633</v>
      </c>
      <c r="G19" s="1592" t="s">
        <v>1634</v>
      </c>
      <c r="H19" s="1289"/>
      <c r="I19" s="1289"/>
      <c r="J19" s="1289"/>
      <c r="K19" s="1289"/>
      <c r="L19" s="1289"/>
      <c r="M19" s="1289"/>
      <c r="N19" s="1289"/>
      <c r="O19" s="1289"/>
      <c r="P19" s="1289"/>
      <c r="Q19" s="1289"/>
      <c r="R19" s="1219"/>
    </row>
    <row r="20" spans="2:18" ht="6.75" customHeight="1">
      <c r="B20" s="1217"/>
      <c r="C20" s="1146"/>
      <c r="D20" s="1146"/>
      <c r="E20" s="1170"/>
      <c r="F20" s="1189"/>
      <c r="G20" s="1168"/>
      <c r="H20" s="1168"/>
      <c r="I20" s="1168"/>
      <c r="J20" s="1168"/>
      <c r="K20" s="1168"/>
      <c r="L20" s="1168"/>
      <c r="M20" s="1168"/>
      <c r="N20" s="1168"/>
      <c r="O20" s="1168"/>
      <c r="P20" s="1168"/>
      <c r="Q20" s="1168"/>
      <c r="R20" s="1219"/>
    </row>
    <row r="21" spans="2:18" ht="15.75" customHeight="1">
      <c r="B21" s="1217"/>
      <c r="C21" s="1174"/>
      <c r="D21" s="1174"/>
      <c r="E21" s="1171"/>
      <c r="F21" s="1173"/>
      <c r="G21" s="1173"/>
      <c r="H21" s="1173"/>
      <c r="I21" s="1173"/>
      <c r="J21" s="1173"/>
      <c r="K21" s="1173"/>
      <c r="L21" s="1173"/>
      <c r="M21" s="1173"/>
      <c r="N21" s="1173"/>
      <c r="O21" s="1173"/>
      <c r="P21" s="1173"/>
      <c r="Q21" s="1161" t="s">
        <v>1584</v>
      </c>
      <c r="R21" s="1219"/>
    </row>
    <row r="22" spans="2:18" ht="8.25" customHeight="1">
      <c r="B22" s="1220"/>
      <c r="C22" s="1221"/>
      <c r="D22" s="1221"/>
      <c r="E22" s="1221"/>
      <c r="F22" s="1221"/>
      <c r="G22" s="1221"/>
      <c r="H22" s="1221"/>
      <c r="I22" s="1221"/>
      <c r="J22" s="1221"/>
      <c r="K22" s="1221"/>
      <c r="L22" s="1221"/>
      <c r="M22" s="1221"/>
      <c r="N22" s="1221"/>
      <c r="O22" s="1221"/>
      <c r="P22" s="1221"/>
      <c r="Q22" s="1221"/>
      <c r="R22" s="1222"/>
    </row>
    <row r="23" spans="2:18" ht="15.75" customHeight="1"/>
    <row r="24" spans="2:18" ht="15.75" customHeight="1"/>
    <row r="25" spans="2:18" ht="15.75" customHeight="1"/>
    <row r="26" spans="2:18" ht="15.75" customHeight="1"/>
    <row r="27" spans="2:18" ht="15.75" customHeight="1"/>
    <row r="28" spans="2:18" ht="15.75" customHeight="1"/>
    <row r="29" spans="2:18" ht="15.75" customHeight="1"/>
    <row r="30" spans="2:18" ht="15.75" customHeight="1"/>
    <row r="31" spans="2:18" ht="15.75" customHeight="1"/>
    <row r="32" spans="2: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
    <mergeCell ref="G18:Q18"/>
    <mergeCell ref="G19:Q19"/>
    <mergeCell ref="B2:R2"/>
    <mergeCell ref="B3:R3"/>
    <mergeCell ref="B4:R4"/>
    <mergeCell ref="C8:C12"/>
    <mergeCell ref="F8:Q8"/>
    <mergeCell ref="F9:Q9"/>
    <mergeCell ref="F10:Q10"/>
    <mergeCell ref="F11:Q11"/>
    <mergeCell ref="F12:Q12"/>
    <mergeCell ref="F14:Q14"/>
    <mergeCell ref="G16:Q16"/>
    <mergeCell ref="G17:Q17"/>
  </mergeCells>
  <pageMargins left="0.7" right="0.3" top="0.61" bottom="0.75" header="0" footer="0"/>
  <pageSetup paperSize="9"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00"/>
  <sheetViews>
    <sheetView showGridLines="0" workbookViewId="0"/>
  </sheetViews>
  <sheetFormatPr defaultColWidth="14.42578125" defaultRowHeight="15" customHeight="1"/>
  <cols>
    <col min="1" max="1" width="10.5703125" customWidth="1"/>
    <col min="2" max="2" width="2.140625" customWidth="1"/>
    <col min="3" max="3" width="16" customWidth="1"/>
    <col min="4" max="4" width="1.42578125" customWidth="1"/>
    <col min="5" max="5" width="4" customWidth="1"/>
    <col min="6" max="6" width="3.5703125" customWidth="1"/>
    <col min="7" max="15" width="9.140625" customWidth="1"/>
    <col min="16" max="16" width="6.42578125" customWidth="1"/>
    <col min="17" max="17" width="10.85546875" customWidth="1"/>
    <col min="18" max="18" width="2.85546875" customWidth="1"/>
    <col min="19" max="26" width="9.140625" customWidth="1"/>
  </cols>
  <sheetData>
    <row r="2" spans="2:19" ht="19.5" customHeight="1">
      <c r="B2" s="1636" t="s">
        <v>1566</v>
      </c>
      <c r="C2" s="1637"/>
      <c r="D2" s="1637"/>
      <c r="E2" s="1637"/>
      <c r="F2" s="1637"/>
      <c r="G2" s="1637"/>
      <c r="H2" s="1637"/>
      <c r="I2" s="1637"/>
      <c r="J2" s="1637"/>
      <c r="K2" s="1637"/>
      <c r="L2" s="1637"/>
      <c r="M2" s="1637"/>
      <c r="N2" s="1637"/>
      <c r="O2" s="1637"/>
      <c r="P2" s="1637"/>
      <c r="Q2" s="1637"/>
      <c r="R2" s="1638"/>
      <c r="S2" s="1136"/>
    </row>
    <row r="3" spans="2:19" ht="19.5" customHeight="1">
      <c r="B3" s="1639" t="s">
        <v>1567</v>
      </c>
      <c r="C3" s="1274"/>
      <c r="D3" s="1274"/>
      <c r="E3" s="1274"/>
      <c r="F3" s="1274"/>
      <c r="G3" s="1274"/>
      <c r="H3" s="1274"/>
      <c r="I3" s="1274"/>
      <c r="J3" s="1274"/>
      <c r="K3" s="1274"/>
      <c r="L3" s="1274"/>
      <c r="M3" s="1274"/>
      <c r="N3" s="1274"/>
      <c r="O3" s="1274"/>
      <c r="P3" s="1274"/>
      <c r="Q3" s="1274"/>
      <c r="R3" s="1640"/>
      <c r="S3" s="1136"/>
    </row>
    <row r="4" spans="2:19" ht="19.5" customHeight="1">
      <c r="B4" s="1641" t="s">
        <v>1635</v>
      </c>
      <c r="C4" s="1642"/>
      <c r="D4" s="1642"/>
      <c r="E4" s="1642"/>
      <c r="F4" s="1642"/>
      <c r="G4" s="1642"/>
      <c r="H4" s="1642"/>
      <c r="I4" s="1642"/>
      <c r="J4" s="1642"/>
      <c r="K4" s="1642"/>
      <c r="L4" s="1642"/>
      <c r="M4" s="1642"/>
      <c r="N4" s="1642"/>
      <c r="O4" s="1642"/>
      <c r="P4" s="1642"/>
      <c r="Q4" s="1642"/>
      <c r="R4" s="1643"/>
      <c r="S4" s="1136"/>
    </row>
    <row r="6" spans="2:19" ht="16.5">
      <c r="B6" s="1213"/>
      <c r="C6" s="1214"/>
      <c r="D6" s="1214"/>
      <c r="E6" s="1214"/>
      <c r="F6" s="1215"/>
      <c r="G6" s="1215"/>
      <c r="H6" s="1215"/>
      <c r="I6" s="1215"/>
      <c r="J6" s="1215"/>
      <c r="K6" s="1215"/>
      <c r="L6" s="1215"/>
      <c r="M6" s="1215"/>
      <c r="N6" s="1215"/>
      <c r="O6" s="1215"/>
      <c r="P6" s="1215"/>
      <c r="Q6" s="1215"/>
      <c r="R6" s="1216"/>
    </row>
    <row r="7" spans="2:19" ht="15.75">
      <c r="B7" s="1217"/>
      <c r="C7" s="1143" t="s">
        <v>1636</v>
      </c>
      <c r="D7" s="1144" t="s">
        <v>252</v>
      </c>
      <c r="E7" s="1166" t="s">
        <v>1139</v>
      </c>
      <c r="F7" s="1146"/>
      <c r="G7" s="1146"/>
      <c r="H7" s="1146"/>
      <c r="I7" s="1146"/>
      <c r="J7" s="1146"/>
      <c r="K7" s="1146"/>
      <c r="L7" s="1146"/>
      <c r="M7" s="1146"/>
      <c r="N7" s="1146"/>
      <c r="O7" s="1146"/>
      <c r="P7" s="1146"/>
      <c r="Q7" s="1146"/>
      <c r="R7" s="1218"/>
    </row>
    <row r="8" spans="2:19" ht="18" customHeight="1">
      <c r="B8" s="1217"/>
      <c r="C8" s="1600" t="s">
        <v>1254</v>
      </c>
      <c r="D8" s="1149" t="s">
        <v>252</v>
      </c>
      <c r="E8" s="1150" t="s">
        <v>1570</v>
      </c>
      <c r="F8" s="1592" t="s">
        <v>1637</v>
      </c>
      <c r="G8" s="1289"/>
      <c r="H8" s="1289"/>
      <c r="I8" s="1289"/>
      <c r="J8" s="1289"/>
      <c r="K8" s="1289"/>
      <c r="L8" s="1289"/>
      <c r="M8" s="1289"/>
      <c r="N8" s="1289"/>
      <c r="O8" s="1289"/>
      <c r="P8" s="1289"/>
      <c r="Q8" s="1289"/>
      <c r="R8" s="1219"/>
    </row>
    <row r="9" spans="2:19" ht="18" customHeight="1">
      <c r="B9" s="1217"/>
      <c r="C9" s="1601"/>
      <c r="D9" s="1153"/>
      <c r="E9" s="1150" t="s">
        <v>1572</v>
      </c>
      <c r="F9" s="1592" t="s">
        <v>1638</v>
      </c>
      <c r="G9" s="1289"/>
      <c r="H9" s="1289"/>
      <c r="I9" s="1289"/>
      <c r="J9" s="1289"/>
      <c r="K9" s="1289"/>
      <c r="L9" s="1289"/>
      <c r="M9" s="1289"/>
      <c r="N9" s="1289"/>
      <c r="O9" s="1289"/>
      <c r="P9" s="1289"/>
      <c r="Q9" s="1289"/>
      <c r="R9" s="1219"/>
    </row>
    <row r="10" spans="2:19" ht="18" customHeight="1">
      <c r="B10" s="1217"/>
      <c r="C10" s="1602"/>
      <c r="D10" s="1153"/>
      <c r="E10" s="1150" t="s">
        <v>1574</v>
      </c>
      <c r="F10" s="1189" t="s">
        <v>1639</v>
      </c>
      <c r="G10" s="1188"/>
      <c r="H10" s="1188"/>
      <c r="I10" s="1188"/>
      <c r="J10" s="1188"/>
      <c r="K10" s="1188"/>
      <c r="L10" s="1188"/>
      <c r="M10" s="1188"/>
      <c r="N10" s="1188"/>
      <c r="O10" s="1188"/>
      <c r="P10" s="1188"/>
      <c r="Q10" s="1188"/>
      <c r="R10" s="1219"/>
    </row>
    <row r="11" spans="2:19" ht="15.75">
      <c r="B11" s="1217"/>
      <c r="C11" s="1151" t="s">
        <v>1576</v>
      </c>
      <c r="D11" s="1154" t="s">
        <v>252</v>
      </c>
      <c r="E11" s="1155" t="s">
        <v>1459</v>
      </c>
      <c r="F11" s="1156"/>
      <c r="G11" s="1151"/>
      <c r="H11" s="1151"/>
      <c r="I11" s="1151"/>
      <c r="J11" s="1151"/>
      <c r="K11" s="1151"/>
      <c r="L11" s="1151"/>
      <c r="M11" s="1151"/>
      <c r="N11" s="1151"/>
      <c r="O11" s="1151"/>
      <c r="P11" s="1151"/>
      <c r="Q11" s="1151"/>
      <c r="R11" s="1219"/>
    </row>
    <row r="12" spans="2:19" ht="45.75" customHeight="1">
      <c r="B12" s="1217"/>
      <c r="C12" s="1146"/>
      <c r="D12" s="1146"/>
      <c r="E12" s="1170" t="s">
        <v>1570</v>
      </c>
      <c r="F12" s="1592" t="s">
        <v>1640</v>
      </c>
      <c r="G12" s="1289"/>
      <c r="H12" s="1289"/>
      <c r="I12" s="1289"/>
      <c r="J12" s="1289"/>
      <c r="K12" s="1289"/>
      <c r="L12" s="1289"/>
      <c r="M12" s="1289"/>
      <c r="N12" s="1289"/>
      <c r="O12" s="1289"/>
      <c r="P12" s="1289"/>
      <c r="Q12" s="1289"/>
      <c r="R12" s="1219"/>
    </row>
    <row r="13" spans="2:19" ht="45.75" customHeight="1">
      <c r="B13" s="1217"/>
      <c r="C13" s="1146"/>
      <c r="D13" s="1146"/>
      <c r="E13" s="1170" t="s">
        <v>1572</v>
      </c>
      <c r="F13" s="1592" t="s">
        <v>1641</v>
      </c>
      <c r="G13" s="1289"/>
      <c r="H13" s="1289"/>
      <c r="I13" s="1289"/>
      <c r="J13" s="1289"/>
      <c r="K13" s="1289"/>
      <c r="L13" s="1289"/>
      <c r="M13" s="1289"/>
      <c r="N13" s="1289"/>
      <c r="O13" s="1289"/>
      <c r="P13" s="1289"/>
      <c r="Q13" s="1289"/>
      <c r="R13" s="1219"/>
    </row>
    <row r="14" spans="2:19" ht="45.75" customHeight="1">
      <c r="B14" s="1217"/>
      <c r="C14" s="1146"/>
      <c r="D14" s="1146"/>
      <c r="E14" s="1170" t="s">
        <v>1574</v>
      </c>
      <c r="F14" s="1592" t="s">
        <v>1642</v>
      </c>
      <c r="G14" s="1289"/>
      <c r="H14" s="1289"/>
      <c r="I14" s="1289"/>
      <c r="J14" s="1289"/>
      <c r="K14" s="1289"/>
      <c r="L14" s="1289"/>
      <c r="M14" s="1289"/>
      <c r="N14" s="1289"/>
      <c r="O14" s="1289"/>
      <c r="P14" s="1289"/>
      <c r="Q14" s="1289"/>
      <c r="R14" s="1219"/>
    </row>
    <row r="15" spans="2:19" ht="8.25" customHeight="1">
      <c r="B15" s="1217"/>
      <c r="C15" s="1146"/>
      <c r="D15" s="1146"/>
      <c r="E15" s="1170"/>
      <c r="F15" s="1189"/>
      <c r="G15" s="1188"/>
      <c r="H15" s="1188"/>
      <c r="I15" s="1188"/>
      <c r="J15" s="1188"/>
      <c r="K15" s="1188"/>
      <c r="L15" s="1188"/>
      <c r="M15" s="1188"/>
      <c r="N15" s="1188"/>
      <c r="O15" s="1188"/>
      <c r="P15" s="1188"/>
      <c r="Q15" s="1188"/>
      <c r="R15" s="1219"/>
    </row>
    <row r="16" spans="2:19" ht="17.25">
      <c r="B16" s="1217"/>
      <c r="C16" s="1174"/>
      <c r="D16" s="1174"/>
      <c r="E16" s="1171"/>
      <c r="F16" s="1173"/>
      <c r="G16" s="1173"/>
      <c r="H16" s="1173"/>
      <c r="I16" s="1173"/>
      <c r="J16" s="1173"/>
      <c r="K16" s="1173"/>
      <c r="L16" s="1173"/>
      <c r="M16" s="1173"/>
      <c r="N16" s="1173"/>
      <c r="O16" s="1173"/>
      <c r="P16" s="1173"/>
      <c r="Q16" s="1161" t="s">
        <v>1584</v>
      </c>
      <c r="R16" s="1219"/>
    </row>
    <row r="17" spans="2:18">
      <c r="B17" s="1220"/>
      <c r="C17" s="1221"/>
      <c r="D17" s="1221"/>
      <c r="E17" s="1221"/>
      <c r="F17" s="1221"/>
      <c r="G17" s="1221"/>
      <c r="H17" s="1221"/>
      <c r="I17" s="1221"/>
      <c r="J17" s="1221"/>
      <c r="K17" s="1221"/>
      <c r="L17" s="1221"/>
      <c r="M17" s="1221"/>
      <c r="N17" s="1221"/>
      <c r="O17" s="1221"/>
      <c r="P17" s="1221"/>
      <c r="Q17" s="1221"/>
      <c r="R17" s="1222"/>
    </row>
    <row r="21" spans="2:18" ht="15.75" customHeight="1"/>
    <row r="22" spans="2:18" ht="15.75" customHeight="1"/>
    <row r="23" spans="2:18" ht="15.75" customHeight="1"/>
    <row r="24" spans="2:18" ht="15.75" customHeight="1"/>
    <row r="25" spans="2:18" ht="15.75" customHeight="1"/>
    <row r="26" spans="2:18" ht="15.75" customHeight="1"/>
    <row r="27" spans="2:18" ht="15.75" customHeight="1"/>
    <row r="28" spans="2:18" ht="15.75" customHeight="1"/>
    <row r="29" spans="2:18" ht="15.75" customHeight="1"/>
    <row r="30" spans="2:18" ht="15.75" customHeight="1"/>
    <row r="31" spans="2:18" ht="15.75" customHeight="1"/>
    <row r="32" spans="2: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F13:Q13"/>
    <mergeCell ref="F14:Q14"/>
    <mergeCell ref="B2:R2"/>
    <mergeCell ref="B3:R3"/>
    <mergeCell ref="B4:R4"/>
    <mergeCell ref="C8:C10"/>
    <mergeCell ref="F8:Q8"/>
    <mergeCell ref="F9:Q9"/>
    <mergeCell ref="F12:Q12"/>
  </mergeCells>
  <pageMargins left="0.7" right="0.3" top="0.61" bottom="0.75" header="0" footer="0"/>
  <pageSetup paperSize="9"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00"/>
  <sheetViews>
    <sheetView showGridLines="0" workbookViewId="0"/>
  </sheetViews>
  <sheetFormatPr defaultColWidth="14.42578125" defaultRowHeight="15" customHeight="1"/>
  <cols>
    <col min="1" max="1" width="5.28515625" customWidth="1"/>
    <col min="2" max="2" width="2.140625" customWidth="1"/>
    <col min="3" max="3" width="16" customWidth="1"/>
    <col min="4" max="4" width="1.42578125" customWidth="1"/>
    <col min="5" max="5" width="4" customWidth="1"/>
    <col min="6" max="6" width="3.5703125" customWidth="1"/>
    <col min="7" max="15" width="9.140625" customWidth="1"/>
    <col min="16" max="16" width="6.42578125" customWidth="1"/>
    <col min="17" max="17" width="10.85546875" customWidth="1"/>
    <col min="18" max="18" width="2.85546875" customWidth="1"/>
    <col min="19" max="26" width="9.140625" customWidth="1"/>
  </cols>
  <sheetData>
    <row r="2" spans="2:19" ht="19.5" customHeight="1">
      <c r="B2" s="1636" t="s">
        <v>1566</v>
      </c>
      <c r="C2" s="1637"/>
      <c r="D2" s="1637"/>
      <c r="E2" s="1637"/>
      <c r="F2" s="1637"/>
      <c r="G2" s="1637"/>
      <c r="H2" s="1637"/>
      <c r="I2" s="1637"/>
      <c r="J2" s="1637"/>
      <c r="K2" s="1637"/>
      <c r="L2" s="1637"/>
      <c r="M2" s="1637"/>
      <c r="N2" s="1637"/>
      <c r="O2" s="1637"/>
      <c r="P2" s="1637"/>
      <c r="Q2" s="1637"/>
      <c r="R2" s="1638"/>
      <c r="S2" s="1136"/>
    </row>
    <row r="3" spans="2:19" ht="19.5" customHeight="1">
      <c r="B3" s="1639" t="s">
        <v>1567</v>
      </c>
      <c r="C3" s="1274"/>
      <c r="D3" s="1274"/>
      <c r="E3" s="1274"/>
      <c r="F3" s="1274"/>
      <c r="G3" s="1274"/>
      <c r="H3" s="1274"/>
      <c r="I3" s="1274"/>
      <c r="J3" s="1274"/>
      <c r="K3" s="1274"/>
      <c r="L3" s="1274"/>
      <c r="M3" s="1274"/>
      <c r="N3" s="1274"/>
      <c r="O3" s="1274"/>
      <c r="P3" s="1274"/>
      <c r="Q3" s="1274"/>
      <c r="R3" s="1640"/>
      <c r="S3" s="1136"/>
    </row>
    <row r="4" spans="2:19" ht="19.5" customHeight="1">
      <c r="B4" s="1641" t="s">
        <v>1643</v>
      </c>
      <c r="C4" s="1642"/>
      <c r="D4" s="1642"/>
      <c r="E4" s="1642"/>
      <c r="F4" s="1642"/>
      <c r="G4" s="1642"/>
      <c r="H4" s="1642"/>
      <c r="I4" s="1642"/>
      <c r="J4" s="1642"/>
      <c r="K4" s="1642"/>
      <c r="L4" s="1642"/>
      <c r="M4" s="1642"/>
      <c r="N4" s="1642"/>
      <c r="O4" s="1642"/>
      <c r="P4" s="1642"/>
      <c r="Q4" s="1642"/>
      <c r="R4" s="1643"/>
      <c r="S4" s="1136"/>
    </row>
    <row r="6" spans="2:19" ht="16.5">
      <c r="B6" s="1213"/>
      <c r="C6" s="1214"/>
      <c r="D6" s="1214"/>
      <c r="E6" s="1214"/>
      <c r="F6" s="1215"/>
      <c r="G6" s="1215"/>
      <c r="H6" s="1215"/>
      <c r="I6" s="1215"/>
      <c r="J6" s="1215"/>
      <c r="K6" s="1215"/>
      <c r="L6" s="1215"/>
      <c r="M6" s="1215"/>
      <c r="N6" s="1215"/>
      <c r="O6" s="1215"/>
      <c r="P6" s="1215"/>
      <c r="Q6" s="1215"/>
      <c r="R6" s="1216"/>
    </row>
    <row r="7" spans="2:19" ht="15.75">
      <c r="B7" s="1217"/>
      <c r="C7" s="1143" t="s">
        <v>1644</v>
      </c>
      <c r="D7" s="1144" t="s">
        <v>252</v>
      </c>
      <c r="E7" s="1166" t="s">
        <v>1143</v>
      </c>
      <c r="F7" s="1146"/>
      <c r="G7" s="1146"/>
      <c r="H7" s="1146"/>
      <c r="I7" s="1146"/>
      <c r="J7" s="1146"/>
      <c r="K7" s="1146"/>
      <c r="L7" s="1146"/>
      <c r="M7" s="1146"/>
      <c r="N7" s="1146"/>
      <c r="O7" s="1146"/>
      <c r="P7" s="1146"/>
      <c r="Q7" s="1146"/>
      <c r="R7" s="1218"/>
    </row>
    <row r="8" spans="2:19" ht="32.25" customHeight="1">
      <c r="B8" s="1217"/>
      <c r="C8" s="1170" t="s">
        <v>1254</v>
      </c>
      <c r="D8" s="1149" t="s">
        <v>252</v>
      </c>
      <c r="E8" s="1592" t="s">
        <v>1645</v>
      </c>
      <c r="F8" s="1289"/>
      <c r="G8" s="1289"/>
      <c r="H8" s="1289"/>
      <c r="I8" s="1289"/>
      <c r="J8" s="1289"/>
      <c r="K8" s="1289"/>
      <c r="L8" s="1289"/>
      <c r="M8" s="1289"/>
      <c r="N8" s="1289"/>
      <c r="O8" s="1289"/>
      <c r="P8" s="1289"/>
      <c r="Q8" s="1289"/>
      <c r="R8" s="1219"/>
    </row>
    <row r="9" spans="2:19" ht="15.75">
      <c r="B9" s="1217"/>
      <c r="C9" s="1151" t="s">
        <v>1576</v>
      </c>
      <c r="D9" s="1154" t="s">
        <v>252</v>
      </c>
      <c r="E9" s="1143" t="s">
        <v>1646</v>
      </c>
      <c r="F9" s="1156"/>
      <c r="G9" s="1151"/>
      <c r="H9" s="1151"/>
      <c r="I9" s="1151"/>
      <c r="J9" s="1151"/>
      <c r="K9" s="1151"/>
      <c r="L9" s="1151"/>
      <c r="M9" s="1151"/>
      <c r="N9" s="1151"/>
      <c r="O9" s="1151"/>
      <c r="P9" s="1151"/>
      <c r="Q9" s="1151"/>
      <c r="R9" s="1219"/>
    </row>
    <row r="10" spans="2:19" ht="15.75" customHeight="1">
      <c r="B10" s="1217"/>
      <c r="C10" s="1146"/>
      <c r="D10" s="1146"/>
      <c r="E10" s="1614" t="s">
        <v>1595</v>
      </c>
      <c r="F10" s="1289"/>
      <c r="G10" s="1289"/>
      <c r="H10" s="1289"/>
      <c r="I10" s="1289"/>
      <c r="J10" s="1289"/>
      <c r="K10" s="1289"/>
      <c r="L10" s="1289"/>
      <c r="M10" s="1289"/>
      <c r="N10" s="1289"/>
      <c r="O10" s="1289"/>
      <c r="P10" s="1289"/>
      <c r="Q10" s="1289"/>
      <c r="R10" s="1219"/>
    </row>
    <row r="11" spans="2:19" ht="31.5" customHeight="1">
      <c r="B11" s="1217"/>
      <c r="C11" s="1146"/>
      <c r="D11" s="1146"/>
      <c r="E11" s="1592" t="s">
        <v>1647</v>
      </c>
      <c r="F11" s="1289"/>
      <c r="G11" s="1289"/>
      <c r="H11" s="1289"/>
      <c r="I11" s="1289"/>
      <c r="J11" s="1289"/>
      <c r="K11" s="1289"/>
      <c r="L11" s="1289"/>
      <c r="M11" s="1289"/>
      <c r="N11" s="1289"/>
      <c r="O11" s="1289"/>
      <c r="P11" s="1289"/>
      <c r="Q11" s="1289"/>
      <c r="R11" s="1219"/>
    </row>
    <row r="12" spans="2:19" ht="15.75">
      <c r="B12" s="1217"/>
      <c r="C12" s="1146"/>
      <c r="D12" s="1146"/>
      <c r="E12" s="1155" t="s">
        <v>1598</v>
      </c>
      <c r="F12" s="1156"/>
      <c r="G12" s="1151"/>
      <c r="H12" s="1151"/>
      <c r="I12" s="1151"/>
      <c r="J12" s="1151"/>
      <c r="K12" s="1151"/>
      <c r="L12" s="1151"/>
      <c r="M12" s="1151"/>
      <c r="N12" s="1151"/>
      <c r="O12" s="1151"/>
      <c r="P12" s="1151"/>
      <c r="Q12" s="1151"/>
      <c r="R12" s="1219"/>
    </row>
    <row r="13" spans="2:19" ht="18" customHeight="1">
      <c r="B13" s="1217"/>
      <c r="C13" s="1146"/>
      <c r="D13" s="1146"/>
      <c r="E13" s="1188" t="s">
        <v>1570</v>
      </c>
      <c r="F13" s="1592" t="s">
        <v>1648</v>
      </c>
      <c r="G13" s="1289"/>
      <c r="H13" s="1289"/>
      <c r="I13" s="1289"/>
      <c r="J13" s="1289"/>
      <c r="K13" s="1289"/>
      <c r="L13" s="1289"/>
      <c r="M13" s="1289"/>
      <c r="N13" s="1289"/>
      <c r="O13" s="1289"/>
      <c r="P13" s="1289"/>
      <c r="Q13" s="1289"/>
      <c r="R13" s="1219"/>
    </row>
    <row r="14" spans="2:19" ht="31.5" customHeight="1">
      <c r="B14" s="1217"/>
      <c r="C14" s="1146"/>
      <c r="D14" s="1146"/>
      <c r="E14" s="1168" t="s">
        <v>1572</v>
      </c>
      <c r="F14" s="1592" t="s">
        <v>1649</v>
      </c>
      <c r="G14" s="1289"/>
      <c r="H14" s="1289"/>
      <c r="I14" s="1289"/>
      <c r="J14" s="1289"/>
      <c r="K14" s="1289"/>
      <c r="L14" s="1289"/>
      <c r="M14" s="1289"/>
      <c r="N14" s="1289"/>
      <c r="O14" s="1289"/>
      <c r="P14" s="1289"/>
      <c r="Q14" s="1289"/>
      <c r="R14" s="1219"/>
    </row>
    <row r="15" spans="2:19" ht="31.5" customHeight="1">
      <c r="B15" s="1217"/>
      <c r="C15" s="1146"/>
      <c r="D15" s="1146"/>
      <c r="E15" s="1168" t="s">
        <v>1574</v>
      </c>
      <c r="F15" s="1592" t="s">
        <v>1650</v>
      </c>
      <c r="G15" s="1289"/>
      <c r="H15" s="1289"/>
      <c r="I15" s="1289"/>
      <c r="J15" s="1289"/>
      <c r="K15" s="1289"/>
      <c r="L15" s="1289"/>
      <c r="M15" s="1289"/>
      <c r="N15" s="1289"/>
      <c r="O15" s="1289"/>
      <c r="P15" s="1289"/>
      <c r="Q15" s="1289"/>
      <c r="R15" s="1219"/>
    </row>
    <row r="16" spans="2:19" ht="18" customHeight="1">
      <c r="B16" s="1217"/>
      <c r="C16" s="1146"/>
      <c r="D16" s="1146"/>
      <c r="E16" s="1168" t="s">
        <v>1591</v>
      </c>
      <c r="F16" s="1592" t="s">
        <v>1651</v>
      </c>
      <c r="G16" s="1289"/>
      <c r="H16" s="1289"/>
      <c r="I16" s="1289"/>
      <c r="J16" s="1289"/>
      <c r="K16" s="1289"/>
      <c r="L16" s="1289"/>
      <c r="M16" s="1289"/>
      <c r="N16" s="1289"/>
      <c r="O16" s="1289"/>
      <c r="P16" s="1289"/>
      <c r="Q16" s="1289"/>
      <c r="R16" s="1219"/>
    </row>
    <row r="17" spans="2:18" ht="21.75" customHeight="1">
      <c r="B17" s="1217"/>
      <c r="C17" s="1146"/>
      <c r="D17" s="1146"/>
      <c r="E17" s="1616" t="s">
        <v>603</v>
      </c>
      <c r="F17" s="1289"/>
      <c r="G17" s="1289"/>
      <c r="H17" s="1289"/>
      <c r="I17" s="1168"/>
      <c r="J17" s="1168"/>
      <c r="K17" s="1168"/>
      <c r="L17" s="1168"/>
      <c r="M17" s="1168"/>
      <c r="N17" s="1168"/>
      <c r="O17" s="1168"/>
      <c r="P17" s="1168"/>
      <c r="Q17" s="1168"/>
      <c r="R17" s="1219"/>
    </row>
    <row r="18" spans="2:18" ht="31.5" customHeight="1">
      <c r="B18" s="1217"/>
      <c r="C18" s="1146"/>
      <c r="D18" s="1146"/>
      <c r="E18" s="1168" t="s">
        <v>1570</v>
      </c>
      <c r="F18" s="1596" t="s">
        <v>1652</v>
      </c>
      <c r="G18" s="1289"/>
      <c r="H18" s="1289"/>
      <c r="I18" s="1289"/>
      <c r="J18" s="1289"/>
      <c r="K18" s="1289"/>
      <c r="L18" s="1289"/>
      <c r="M18" s="1289"/>
      <c r="N18" s="1289"/>
      <c r="O18" s="1289"/>
      <c r="P18" s="1289"/>
      <c r="Q18" s="1289"/>
      <c r="R18" s="1219"/>
    </row>
    <row r="19" spans="2:18" ht="18" customHeight="1">
      <c r="B19" s="1217"/>
      <c r="C19" s="1146"/>
      <c r="D19" s="1146"/>
      <c r="E19" s="1168" t="s">
        <v>1572</v>
      </c>
      <c r="F19" s="1223" t="s">
        <v>1653</v>
      </c>
      <c r="G19" s="1168"/>
      <c r="H19" s="1168"/>
      <c r="I19" s="1168"/>
      <c r="J19" s="1168"/>
      <c r="K19" s="1168"/>
      <c r="L19" s="1168"/>
      <c r="M19" s="1168"/>
      <c r="N19" s="1168"/>
      <c r="O19" s="1168"/>
      <c r="P19" s="1168"/>
      <c r="Q19" s="1168"/>
      <c r="R19" s="1219"/>
    </row>
    <row r="20" spans="2:18" ht="15.75" customHeight="1">
      <c r="B20" s="1217"/>
      <c r="C20" s="1174"/>
      <c r="D20" s="1174"/>
      <c r="E20" s="1171"/>
      <c r="F20" s="1192"/>
      <c r="G20" s="1192"/>
      <c r="H20" s="1192"/>
      <c r="I20" s="1192"/>
      <c r="J20" s="1192"/>
      <c r="K20" s="1192"/>
      <c r="L20" s="1192"/>
      <c r="M20" s="1192"/>
      <c r="N20" s="1192"/>
      <c r="O20" s="1192"/>
      <c r="P20" s="1192"/>
      <c r="Q20" s="1192"/>
      <c r="R20" s="1219"/>
    </row>
    <row r="21" spans="2:18" ht="15.75" customHeight="1">
      <c r="B21" s="1217"/>
      <c r="C21" s="1174"/>
      <c r="D21" s="1174"/>
      <c r="E21" s="1171"/>
      <c r="F21" s="1173"/>
      <c r="G21" s="1173"/>
      <c r="H21" s="1173"/>
      <c r="I21" s="1173"/>
      <c r="J21" s="1173"/>
      <c r="K21" s="1173"/>
      <c r="L21" s="1173"/>
      <c r="M21" s="1173"/>
      <c r="N21" s="1173"/>
      <c r="O21" s="1173"/>
      <c r="P21" s="1173"/>
      <c r="Q21" s="1161" t="s">
        <v>1584</v>
      </c>
      <c r="R21" s="1219"/>
    </row>
    <row r="22" spans="2:18" ht="15.75" customHeight="1">
      <c r="B22" s="1224"/>
      <c r="C22" s="1221"/>
      <c r="D22" s="1221"/>
      <c r="E22" s="1221"/>
      <c r="F22" s="1221"/>
      <c r="G22" s="1221"/>
      <c r="H22" s="1221"/>
      <c r="I22" s="1221"/>
      <c r="J22" s="1221"/>
      <c r="K22" s="1221"/>
      <c r="L22" s="1221"/>
      <c r="M22" s="1221"/>
      <c r="N22" s="1221"/>
      <c r="O22" s="1221"/>
      <c r="P22" s="1221"/>
      <c r="Q22" s="1221"/>
      <c r="R22" s="1222"/>
    </row>
    <row r="23" spans="2:18" ht="15.75" customHeight="1"/>
    <row r="24" spans="2:18" ht="15.75" customHeight="1"/>
    <row r="25" spans="2:18" ht="15.75" customHeight="1"/>
    <row r="26" spans="2:18" ht="15.75" customHeight="1"/>
    <row r="27" spans="2:18" ht="15.75" customHeight="1"/>
    <row r="28" spans="2:18" ht="15.75" customHeight="1"/>
    <row r="29" spans="2:18" ht="15.75" customHeight="1"/>
    <row r="30" spans="2:18" ht="15.75" customHeight="1"/>
    <row r="31" spans="2:18" ht="15.75" customHeight="1"/>
    <row r="32" spans="2: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F14:Q14"/>
    <mergeCell ref="F15:Q15"/>
    <mergeCell ref="F16:Q16"/>
    <mergeCell ref="E17:H17"/>
    <mergeCell ref="F18:Q18"/>
    <mergeCell ref="E11:Q11"/>
    <mergeCell ref="F13:Q13"/>
    <mergeCell ref="B2:R2"/>
    <mergeCell ref="B3:R3"/>
    <mergeCell ref="B4:R4"/>
    <mergeCell ref="E8:Q8"/>
    <mergeCell ref="E10:Q10"/>
  </mergeCells>
  <pageMargins left="0.7" right="0.3" top="0.61" bottom="0.75" header="0" footer="0"/>
  <pageSetup paperSize="9"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00"/>
  <sheetViews>
    <sheetView showGridLines="0" workbookViewId="0"/>
  </sheetViews>
  <sheetFormatPr defaultColWidth="14.42578125" defaultRowHeight="15" customHeight="1"/>
  <cols>
    <col min="1" max="1" width="7.85546875" customWidth="1"/>
    <col min="2" max="2" width="2.140625" customWidth="1"/>
    <col min="3" max="3" width="16" customWidth="1"/>
    <col min="4" max="4" width="1.42578125" customWidth="1"/>
    <col min="5" max="5" width="4" customWidth="1"/>
    <col min="6" max="6" width="3.5703125" customWidth="1"/>
    <col min="7" max="15" width="9.140625" customWidth="1"/>
    <col min="16" max="16" width="6.42578125" customWidth="1"/>
    <col min="17" max="17" width="10.85546875" customWidth="1"/>
    <col min="18" max="18" width="2.85546875" customWidth="1"/>
    <col min="19" max="26" width="9.140625" customWidth="1"/>
  </cols>
  <sheetData>
    <row r="2" spans="2:19" ht="19.5" customHeight="1">
      <c r="B2" s="1636" t="s">
        <v>1566</v>
      </c>
      <c r="C2" s="1637"/>
      <c r="D2" s="1637"/>
      <c r="E2" s="1637"/>
      <c r="F2" s="1637"/>
      <c r="G2" s="1637"/>
      <c r="H2" s="1637"/>
      <c r="I2" s="1637"/>
      <c r="J2" s="1637"/>
      <c r="K2" s="1637"/>
      <c r="L2" s="1637"/>
      <c r="M2" s="1637"/>
      <c r="N2" s="1637"/>
      <c r="O2" s="1637"/>
      <c r="P2" s="1637"/>
      <c r="Q2" s="1637"/>
      <c r="R2" s="1638"/>
      <c r="S2" s="1136"/>
    </row>
    <row r="3" spans="2:19" ht="19.5" customHeight="1">
      <c r="B3" s="1639" t="s">
        <v>1567</v>
      </c>
      <c r="C3" s="1274"/>
      <c r="D3" s="1274"/>
      <c r="E3" s="1274"/>
      <c r="F3" s="1274"/>
      <c r="G3" s="1274"/>
      <c r="H3" s="1274"/>
      <c r="I3" s="1274"/>
      <c r="J3" s="1274"/>
      <c r="K3" s="1274"/>
      <c r="L3" s="1274"/>
      <c r="M3" s="1274"/>
      <c r="N3" s="1274"/>
      <c r="O3" s="1274"/>
      <c r="P3" s="1274"/>
      <c r="Q3" s="1274"/>
      <c r="R3" s="1640"/>
      <c r="S3" s="1136"/>
    </row>
    <row r="4" spans="2:19" ht="19.5" customHeight="1">
      <c r="B4" s="1641" t="s">
        <v>1654</v>
      </c>
      <c r="C4" s="1642"/>
      <c r="D4" s="1642"/>
      <c r="E4" s="1642"/>
      <c r="F4" s="1642"/>
      <c r="G4" s="1642"/>
      <c r="H4" s="1642"/>
      <c r="I4" s="1642"/>
      <c r="J4" s="1642"/>
      <c r="K4" s="1642"/>
      <c r="L4" s="1642"/>
      <c r="M4" s="1642"/>
      <c r="N4" s="1642"/>
      <c r="O4" s="1642"/>
      <c r="P4" s="1642"/>
      <c r="Q4" s="1642"/>
      <c r="R4" s="1643"/>
      <c r="S4" s="1136"/>
    </row>
    <row r="6" spans="2:19" ht="16.5">
      <c r="B6" s="1213"/>
      <c r="C6" s="1214"/>
      <c r="D6" s="1214"/>
      <c r="E6" s="1214"/>
      <c r="F6" s="1215"/>
      <c r="G6" s="1215"/>
      <c r="H6" s="1215"/>
      <c r="I6" s="1215"/>
      <c r="J6" s="1215"/>
      <c r="K6" s="1215"/>
      <c r="L6" s="1215"/>
      <c r="M6" s="1215"/>
      <c r="N6" s="1215"/>
      <c r="O6" s="1215"/>
      <c r="P6" s="1215"/>
      <c r="Q6" s="1215"/>
      <c r="R6" s="1216"/>
    </row>
    <row r="7" spans="2:19" ht="21.75" customHeight="1">
      <c r="B7" s="1217"/>
      <c r="C7" s="1194" t="s">
        <v>1655</v>
      </c>
      <c r="D7" s="1195" t="s">
        <v>252</v>
      </c>
      <c r="E7" s="1196" t="s">
        <v>1147</v>
      </c>
      <c r="F7" s="1153"/>
      <c r="G7" s="1146"/>
      <c r="H7" s="1146"/>
      <c r="I7" s="1146"/>
      <c r="J7" s="1146"/>
      <c r="K7" s="1146"/>
      <c r="L7" s="1146"/>
      <c r="M7" s="1146"/>
      <c r="N7" s="1146"/>
      <c r="O7" s="1146"/>
      <c r="P7" s="1146"/>
      <c r="Q7" s="1146"/>
      <c r="R7" s="1218"/>
    </row>
    <row r="8" spans="2:19" ht="31.5" customHeight="1">
      <c r="B8" s="1217"/>
      <c r="C8" s="1170" t="s">
        <v>1254</v>
      </c>
      <c r="D8" s="1149" t="s">
        <v>252</v>
      </c>
      <c r="E8" s="1188" t="s">
        <v>1570</v>
      </c>
      <c r="F8" s="1592" t="s">
        <v>1656</v>
      </c>
      <c r="G8" s="1289"/>
      <c r="H8" s="1289"/>
      <c r="I8" s="1289"/>
      <c r="J8" s="1289"/>
      <c r="K8" s="1289"/>
      <c r="L8" s="1289"/>
      <c r="M8" s="1289"/>
      <c r="N8" s="1289"/>
      <c r="O8" s="1289"/>
      <c r="P8" s="1289"/>
      <c r="Q8" s="1289"/>
      <c r="R8" s="1219"/>
    </row>
    <row r="9" spans="2:19" ht="48.75" customHeight="1">
      <c r="B9" s="1217"/>
      <c r="C9" s="1170"/>
      <c r="D9" s="1153"/>
      <c r="E9" s="1188" t="s">
        <v>1572</v>
      </c>
      <c r="F9" s="1592" t="s">
        <v>1657</v>
      </c>
      <c r="G9" s="1289"/>
      <c r="H9" s="1289"/>
      <c r="I9" s="1289"/>
      <c r="J9" s="1289"/>
      <c r="K9" s="1289"/>
      <c r="L9" s="1289"/>
      <c r="M9" s="1289"/>
      <c r="N9" s="1289"/>
      <c r="O9" s="1289"/>
      <c r="P9" s="1289"/>
      <c r="Q9" s="1289"/>
      <c r="R9" s="1219"/>
    </row>
    <row r="10" spans="2:19" ht="15.75">
      <c r="B10" s="1217"/>
      <c r="C10" s="1151" t="s">
        <v>1576</v>
      </c>
      <c r="D10" s="1154" t="s">
        <v>252</v>
      </c>
      <c r="E10" s="1143" t="s">
        <v>1459</v>
      </c>
      <c r="F10" s="1156"/>
      <c r="G10" s="1151"/>
      <c r="H10" s="1151"/>
      <c r="I10" s="1151"/>
      <c r="J10" s="1151"/>
      <c r="K10" s="1151"/>
      <c r="L10" s="1151"/>
      <c r="M10" s="1151"/>
      <c r="N10" s="1151"/>
      <c r="O10" s="1151"/>
      <c r="P10" s="1151"/>
      <c r="Q10" s="1151"/>
      <c r="R10" s="1219"/>
    </row>
    <row r="11" spans="2:19" ht="31.5" customHeight="1">
      <c r="B11" s="1217"/>
      <c r="C11" s="1146"/>
      <c r="D11" s="1146"/>
      <c r="E11" s="1188" t="s">
        <v>1570</v>
      </c>
      <c r="F11" s="1592" t="s">
        <v>1658</v>
      </c>
      <c r="G11" s="1289"/>
      <c r="H11" s="1289"/>
      <c r="I11" s="1289"/>
      <c r="J11" s="1289"/>
      <c r="K11" s="1289"/>
      <c r="L11" s="1289"/>
      <c r="M11" s="1289"/>
      <c r="N11" s="1289"/>
      <c r="O11" s="1289"/>
      <c r="P11" s="1289"/>
      <c r="Q11" s="1289"/>
      <c r="R11" s="1219"/>
    </row>
    <row r="12" spans="2:19" ht="31.5" customHeight="1">
      <c r="B12" s="1217"/>
      <c r="C12" s="1146"/>
      <c r="D12" s="1146"/>
      <c r="E12" s="1168" t="s">
        <v>1572</v>
      </c>
      <c r="F12" s="1592" t="s">
        <v>1659</v>
      </c>
      <c r="G12" s="1289"/>
      <c r="H12" s="1289"/>
      <c r="I12" s="1289"/>
      <c r="J12" s="1289"/>
      <c r="K12" s="1289"/>
      <c r="L12" s="1289"/>
      <c r="M12" s="1289"/>
      <c r="N12" s="1289"/>
      <c r="O12" s="1289"/>
      <c r="P12" s="1289"/>
      <c r="Q12" s="1289"/>
      <c r="R12" s="1219"/>
    </row>
    <row r="13" spans="2:19" ht="15.75">
      <c r="B13" s="1217"/>
      <c r="C13" s="1174"/>
      <c r="D13" s="1174"/>
      <c r="E13" s="1171"/>
      <c r="F13" s="1192"/>
      <c r="G13" s="1192"/>
      <c r="H13" s="1192"/>
      <c r="I13" s="1192"/>
      <c r="J13" s="1192"/>
      <c r="K13" s="1192"/>
      <c r="L13" s="1192"/>
      <c r="M13" s="1192"/>
      <c r="N13" s="1192"/>
      <c r="O13" s="1192"/>
      <c r="P13" s="1192"/>
      <c r="Q13" s="1192"/>
      <c r="R13" s="1219"/>
    </row>
    <row r="14" spans="2:19" ht="17.25">
      <c r="B14" s="1217"/>
      <c r="C14" s="1174"/>
      <c r="D14" s="1174"/>
      <c r="E14" s="1171"/>
      <c r="F14" s="1173"/>
      <c r="G14" s="1173"/>
      <c r="H14" s="1173"/>
      <c r="I14" s="1173"/>
      <c r="J14" s="1173"/>
      <c r="K14" s="1173"/>
      <c r="L14" s="1173"/>
      <c r="M14" s="1173"/>
      <c r="N14" s="1173"/>
      <c r="O14" s="1173"/>
      <c r="P14" s="1173"/>
      <c r="Q14" s="1161" t="s">
        <v>1584</v>
      </c>
      <c r="R14" s="1219"/>
    </row>
    <row r="15" spans="2:19">
      <c r="B15" s="1224"/>
      <c r="C15" s="1221"/>
      <c r="D15" s="1221"/>
      <c r="E15" s="1221"/>
      <c r="F15" s="1221"/>
      <c r="G15" s="1221"/>
      <c r="H15" s="1221"/>
      <c r="I15" s="1221"/>
      <c r="J15" s="1221"/>
      <c r="K15" s="1221"/>
      <c r="L15" s="1221"/>
      <c r="M15" s="1221"/>
      <c r="N15" s="1221"/>
      <c r="O15" s="1221"/>
      <c r="P15" s="1221"/>
      <c r="Q15" s="1221"/>
      <c r="R15" s="122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F11:Q11"/>
    <mergeCell ref="F12:Q12"/>
    <mergeCell ref="B2:R2"/>
    <mergeCell ref="B3:R3"/>
    <mergeCell ref="B4:R4"/>
    <mergeCell ref="F8:Q8"/>
    <mergeCell ref="F9:Q9"/>
  </mergeCells>
  <pageMargins left="0.7" right="0.3" top="0.61" bottom="0.75" header="0" footer="0"/>
  <pageSetup paperSize="9"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00"/>
  <sheetViews>
    <sheetView showGridLines="0" workbookViewId="0"/>
  </sheetViews>
  <sheetFormatPr defaultColWidth="14.42578125" defaultRowHeight="15" customHeight="1"/>
  <cols>
    <col min="1" max="1" width="7.7109375" customWidth="1"/>
    <col min="2" max="2" width="2.140625" customWidth="1"/>
    <col min="3" max="3" width="16" customWidth="1"/>
    <col min="4" max="4" width="1.42578125" customWidth="1"/>
    <col min="5" max="5" width="4" customWidth="1"/>
    <col min="6" max="6" width="3.5703125" customWidth="1"/>
    <col min="7" max="15" width="9.140625" customWidth="1"/>
    <col min="16" max="16" width="6.42578125" customWidth="1"/>
    <col min="17" max="17" width="10.85546875" customWidth="1"/>
    <col min="18" max="18" width="2.85546875" customWidth="1"/>
    <col min="19" max="26" width="9.140625" customWidth="1"/>
  </cols>
  <sheetData>
    <row r="2" spans="2:19" ht="19.5" customHeight="1">
      <c r="B2" s="1636" t="s">
        <v>1566</v>
      </c>
      <c r="C2" s="1637"/>
      <c r="D2" s="1637"/>
      <c r="E2" s="1637"/>
      <c r="F2" s="1637"/>
      <c r="G2" s="1637"/>
      <c r="H2" s="1637"/>
      <c r="I2" s="1637"/>
      <c r="J2" s="1637"/>
      <c r="K2" s="1637"/>
      <c r="L2" s="1637"/>
      <c r="M2" s="1637"/>
      <c r="N2" s="1637"/>
      <c r="O2" s="1637"/>
      <c r="P2" s="1637"/>
      <c r="Q2" s="1637"/>
      <c r="R2" s="1638"/>
      <c r="S2" s="1136"/>
    </row>
    <row r="3" spans="2:19" ht="19.5" customHeight="1">
      <c r="B3" s="1639" t="s">
        <v>1567</v>
      </c>
      <c r="C3" s="1274"/>
      <c r="D3" s="1274"/>
      <c r="E3" s="1274"/>
      <c r="F3" s="1274"/>
      <c r="G3" s="1274"/>
      <c r="H3" s="1274"/>
      <c r="I3" s="1274"/>
      <c r="J3" s="1274"/>
      <c r="K3" s="1274"/>
      <c r="L3" s="1274"/>
      <c r="M3" s="1274"/>
      <c r="N3" s="1274"/>
      <c r="O3" s="1274"/>
      <c r="P3" s="1274"/>
      <c r="Q3" s="1274"/>
      <c r="R3" s="1640"/>
      <c r="S3" s="1136"/>
    </row>
    <row r="4" spans="2:19" ht="19.5" customHeight="1">
      <c r="B4" s="1641" t="s">
        <v>1660</v>
      </c>
      <c r="C4" s="1642"/>
      <c r="D4" s="1642"/>
      <c r="E4" s="1642"/>
      <c r="F4" s="1642"/>
      <c r="G4" s="1642"/>
      <c r="H4" s="1642"/>
      <c r="I4" s="1642"/>
      <c r="J4" s="1642"/>
      <c r="K4" s="1642"/>
      <c r="L4" s="1642"/>
      <c r="M4" s="1642"/>
      <c r="N4" s="1642"/>
      <c r="O4" s="1642"/>
      <c r="P4" s="1642"/>
      <c r="Q4" s="1642"/>
      <c r="R4" s="1643"/>
      <c r="S4" s="1136"/>
    </row>
    <row r="7" spans="2:19" ht="16.5">
      <c r="B7" s="1213"/>
      <c r="C7" s="1214"/>
      <c r="D7" s="1214"/>
      <c r="E7" s="1214"/>
      <c r="F7" s="1215"/>
      <c r="G7" s="1215"/>
      <c r="H7" s="1215"/>
      <c r="I7" s="1215"/>
      <c r="J7" s="1215"/>
      <c r="K7" s="1215"/>
      <c r="L7" s="1215"/>
      <c r="M7" s="1215"/>
      <c r="N7" s="1215"/>
      <c r="O7" s="1215"/>
      <c r="P7" s="1215"/>
      <c r="Q7" s="1215"/>
      <c r="R7" s="1216"/>
    </row>
    <row r="8" spans="2:19" ht="21.75" customHeight="1">
      <c r="B8" s="1217"/>
      <c r="C8" s="1194" t="s">
        <v>1661</v>
      </c>
      <c r="D8" s="1195" t="s">
        <v>252</v>
      </c>
      <c r="E8" s="1196" t="s">
        <v>1152</v>
      </c>
      <c r="F8" s="1153"/>
      <c r="G8" s="1153"/>
      <c r="H8" s="1146"/>
      <c r="I8" s="1146"/>
      <c r="J8" s="1146"/>
      <c r="K8" s="1146"/>
      <c r="L8" s="1146"/>
      <c r="M8" s="1146"/>
      <c r="N8" s="1146"/>
      <c r="O8" s="1146"/>
      <c r="P8" s="1146"/>
      <c r="Q8" s="1146"/>
      <c r="R8" s="1218"/>
    </row>
    <row r="9" spans="2:19" ht="31.5" customHeight="1">
      <c r="B9" s="1217"/>
      <c r="C9" s="1170" t="s">
        <v>1254</v>
      </c>
      <c r="D9" s="1149" t="s">
        <v>252</v>
      </c>
      <c r="E9" s="1188" t="s">
        <v>1570</v>
      </c>
      <c r="F9" s="1615" t="s">
        <v>1662</v>
      </c>
      <c r="G9" s="1289"/>
      <c r="H9" s="1289"/>
      <c r="I9" s="1289"/>
      <c r="J9" s="1289"/>
      <c r="K9" s="1289"/>
      <c r="L9" s="1289"/>
      <c r="M9" s="1289"/>
      <c r="N9" s="1289"/>
      <c r="O9" s="1289"/>
      <c r="P9" s="1289"/>
      <c r="Q9" s="1289"/>
      <c r="R9" s="1219"/>
    </row>
    <row r="10" spans="2:19" ht="18" customHeight="1">
      <c r="B10" s="1217"/>
      <c r="C10" s="1170"/>
      <c r="D10" s="1153"/>
      <c r="E10" s="1188" t="s">
        <v>1572</v>
      </c>
      <c r="F10" s="1615" t="s">
        <v>1663</v>
      </c>
      <c r="G10" s="1289"/>
      <c r="H10" s="1289"/>
      <c r="I10" s="1289"/>
      <c r="J10" s="1289"/>
      <c r="K10" s="1289"/>
      <c r="L10" s="1289"/>
      <c r="M10" s="1289"/>
      <c r="N10" s="1289"/>
      <c r="O10" s="1289"/>
      <c r="P10" s="1289"/>
      <c r="Q10" s="1289"/>
      <c r="R10" s="1219"/>
    </row>
    <row r="11" spans="2:19" ht="18" customHeight="1">
      <c r="B11" s="1217"/>
      <c r="C11" s="1170"/>
      <c r="D11" s="1153"/>
      <c r="E11" s="1188" t="s">
        <v>1574</v>
      </c>
      <c r="F11" s="1193" t="s">
        <v>1664</v>
      </c>
      <c r="G11" s="1188"/>
      <c r="H11" s="1188"/>
      <c r="I11" s="1188"/>
      <c r="J11" s="1188"/>
      <c r="K11" s="1188"/>
      <c r="L11" s="1188"/>
      <c r="M11" s="1188"/>
      <c r="N11" s="1188"/>
      <c r="O11" s="1188"/>
      <c r="P11" s="1188"/>
      <c r="Q11" s="1188"/>
      <c r="R11" s="1219"/>
    </row>
    <row r="12" spans="2:19" ht="15.75">
      <c r="B12" s="1217"/>
      <c r="C12" s="1151" t="s">
        <v>1576</v>
      </c>
      <c r="D12" s="1154" t="s">
        <v>252</v>
      </c>
      <c r="E12" s="1143" t="s">
        <v>1459</v>
      </c>
      <c r="F12" s="1156"/>
      <c r="G12" s="1151"/>
      <c r="H12" s="1151"/>
      <c r="I12" s="1151"/>
      <c r="J12" s="1151"/>
      <c r="K12" s="1151"/>
      <c r="L12" s="1151"/>
      <c r="M12" s="1151"/>
      <c r="N12" s="1151"/>
      <c r="O12" s="1151"/>
      <c r="P12" s="1151"/>
      <c r="Q12" s="1151"/>
      <c r="R12" s="1219"/>
    </row>
    <row r="13" spans="2:19" ht="31.5" customHeight="1">
      <c r="B13" s="1217"/>
      <c r="C13" s="1146"/>
      <c r="D13" s="1146"/>
      <c r="E13" s="1188" t="s">
        <v>1570</v>
      </c>
      <c r="F13" s="1592" t="s">
        <v>1665</v>
      </c>
      <c r="G13" s="1289"/>
      <c r="H13" s="1289"/>
      <c r="I13" s="1289"/>
      <c r="J13" s="1289"/>
      <c r="K13" s="1289"/>
      <c r="L13" s="1289"/>
      <c r="M13" s="1289"/>
      <c r="N13" s="1289"/>
      <c r="O13" s="1289"/>
      <c r="P13" s="1289"/>
      <c r="Q13" s="1289"/>
      <c r="R13" s="1219"/>
    </row>
    <row r="14" spans="2:19" ht="31.5" customHeight="1">
      <c r="B14" s="1217"/>
      <c r="C14" s="1146"/>
      <c r="D14" s="1146"/>
      <c r="E14" s="1188" t="s">
        <v>1572</v>
      </c>
      <c r="F14" s="1592" t="s">
        <v>1666</v>
      </c>
      <c r="G14" s="1289"/>
      <c r="H14" s="1289"/>
      <c r="I14" s="1289"/>
      <c r="J14" s="1289"/>
      <c r="K14" s="1289"/>
      <c r="L14" s="1289"/>
      <c r="M14" s="1289"/>
      <c r="N14" s="1289"/>
      <c r="O14" s="1289"/>
      <c r="P14" s="1289"/>
      <c r="Q14" s="1289"/>
      <c r="R14" s="1219"/>
    </row>
    <row r="15" spans="2:19" ht="15.75">
      <c r="B15" s="1217"/>
      <c r="C15" s="1174"/>
      <c r="D15" s="1174"/>
      <c r="E15" s="1171"/>
      <c r="F15" s="1192"/>
      <c r="G15" s="1192"/>
      <c r="H15" s="1192"/>
      <c r="I15" s="1192"/>
      <c r="J15" s="1192"/>
      <c r="K15" s="1192"/>
      <c r="L15" s="1192"/>
      <c r="M15" s="1192"/>
      <c r="N15" s="1192"/>
      <c r="O15" s="1192"/>
      <c r="P15" s="1192"/>
      <c r="Q15" s="1192"/>
      <c r="R15" s="1219"/>
    </row>
    <row r="16" spans="2:19" ht="17.25">
      <c r="B16" s="1217"/>
      <c r="C16" s="1174"/>
      <c r="D16" s="1174"/>
      <c r="E16" s="1171"/>
      <c r="F16" s="1173"/>
      <c r="G16" s="1173"/>
      <c r="H16" s="1173"/>
      <c r="I16" s="1173"/>
      <c r="J16" s="1173"/>
      <c r="K16" s="1173"/>
      <c r="L16" s="1173"/>
      <c r="M16" s="1173"/>
      <c r="N16" s="1173"/>
      <c r="O16" s="1173"/>
      <c r="P16" s="1173"/>
      <c r="Q16" s="1161" t="s">
        <v>1584</v>
      </c>
      <c r="R16" s="1219"/>
    </row>
    <row r="17" spans="2:18">
      <c r="B17" s="1224"/>
      <c r="C17" s="1221"/>
      <c r="D17" s="1221"/>
      <c r="E17" s="1221"/>
      <c r="F17" s="1221"/>
      <c r="G17" s="1221"/>
      <c r="H17" s="1221"/>
      <c r="I17" s="1221"/>
      <c r="J17" s="1221"/>
      <c r="K17" s="1221"/>
      <c r="L17" s="1221"/>
      <c r="M17" s="1221"/>
      <c r="N17" s="1221"/>
      <c r="O17" s="1221"/>
      <c r="P17" s="1221"/>
      <c r="Q17" s="1221"/>
      <c r="R17" s="1222"/>
    </row>
    <row r="21" spans="2:18" ht="15.75" customHeight="1"/>
    <row r="22" spans="2:18" ht="15.75" customHeight="1"/>
    <row r="23" spans="2:18" ht="15.75" customHeight="1"/>
    <row r="24" spans="2:18" ht="15.75" customHeight="1"/>
    <row r="25" spans="2:18" ht="15.75" customHeight="1"/>
    <row r="26" spans="2:18" ht="15.75" customHeight="1"/>
    <row r="27" spans="2:18" ht="15.75" customHeight="1"/>
    <row r="28" spans="2:18" ht="15.75" customHeight="1"/>
    <row r="29" spans="2:18" ht="15.75" customHeight="1"/>
    <row r="30" spans="2:18" ht="15.75" customHeight="1"/>
    <row r="31" spans="2:18" ht="15.75" customHeight="1"/>
    <row r="32" spans="2: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F13:Q13"/>
    <mergeCell ref="F14:Q14"/>
    <mergeCell ref="B2:R2"/>
    <mergeCell ref="B3:R3"/>
    <mergeCell ref="B4:R4"/>
    <mergeCell ref="F9:Q9"/>
    <mergeCell ref="F10:Q10"/>
  </mergeCells>
  <pageMargins left="0.7" right="0.3" top="0.61" bottom="0.75" header="0" footer="0"/>
  <pageSetup paperSize="9"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00"/>
  <sheetViews>
    <sheetView showGridLines="0" workbookViewId="0"/>
  </sheetViews>
  <sheetFormatPr defaultColWidth="14.42578125" defaultRowHeight="15" customHeight="1"/>
  <cols>
    <col min="1" max="1" width="8" customWidth="1"/>
    <col min="2" max="2" width="2.140625" customWidth="1"/>
    <col min="3" max="3" width="16" customWidth="1"/>
    <col min="4" max="4" width="1.42578125" customWidth="1"/>
    <col min="5" max="5" width="4" customWidth="1"/>
    <col min="6" max="6" width="3.5703125" customWidth="1"/>
    <col min="7" max="15" width="9.140625" customWidth="1"/>
    <col min="16" max="16" width="6.42578125" customWidth="1"/>
    <col min="17" max="17" width="10.85546875" customWidth="1"/>
    <col min="18" max="18" width="2.85546875" customWidth="1"/>
    <col min="19" max="26" width="9.140625" customWidth="1"/>
  </cols>
  <sheetData>
    <row r="2" spans="2:19" ht="19.5" customHeight="1">
      <c r="B2" s="1636" t="s">
        <v>1566</v>
      </c>
      <c r="C2" s="1637"/>
      <c r="D2" s="1637"/>
      <c r="E2" s="1637"/>
      <c r="F2" s="1637"/>
      <c r="G2" s="1637"/>
      <c r="H2" s="1637"/>
      <c r="I2" s="1637"/>
      <c r="J2" s="1637"/>
      <c r="K2" s="1637"/>
      <c r="L2" s="1637"/>
      <c r="M2" s="1637"/>
      <c r="N2" s="1637"/>
      <c r="O2" s="1637"/>
      <c r="P2" s="1637"/>
      <c r="Q2" s="1637"/>
      <c r="R2" s="1638"/>
      <c r="S2" s="1136"/>
    </row>
    <row r="3" spans="2:19" ht="19.5" customHeight="1">
      <c r="B3" s="1639" t="s">
        <v>1567</v>
      </c>
      <c r="C3" s="1274"/>
      <c r="D3" s="1274"/>
      <c r="E3" s="1274"/>
      <c r="F3" s="1274"/>
      <c r="G3" s="1274"/>
      <c r="H3" s="1274"/>
      <c r="I3" s="1274"/>
      <c r="J3" s="1274"/>
      <c r="K3" s="1274"/>
      <c r="L3" s="1274"/>
      <c r="M3" s="1274"/>
      <c r="N3" s="1274"/>
      <c r="O3" s="1274"/>
      <c r="P3" s="1274"/>
      <c r="Q3" s="1274"/>
      <c r="R3" s="1640"/>
      <c r="S3" s="1136"/>
    </row>
    <row r="4" spans="2:19" ht="19.5" customHeight="1">
      <c r="B4" s="1641" t="s">
        <v>1667</v>
      </c>
      <c r="C4" s="1642"/>
      <c r="D4" s="1642"/>
      <c r="E4" s="1642"/>
      <c r="F4" s="1642"/>
      <c r="G4" s="1642"/>
      <c r="H4" s="1642"/>
      <c r="I4" s="1642"/>
      <c r="J4" s="1642"/>
      <c r="K4" s="1642"/>
      <c r="L4" s="1642"/>
      <c r="M4" s="1642"/>
      <c r="N4" s="1642"/>
      <c r="O4" s="1642"/>
      <c r="P4" s="1642"/>
      <c r="Q4" s="1642"/>
      <c r="R4" s="1643"/>
      <c r="S4" s="1136"/>
    </row>
    <row r="6" spans="2:19" ht="16.5">
      <c r="B6" s="1213"/>
      <c r="C6" s="1214"/>
      <c r="D6" s="1214"/>
      <c r="E6" s="1214"/>
      <c r="F6" s="1215"/>
      <c r="G6" s="1215"/>
      <c r="H6" s="1215"/>
      <c r="I6" s="1215"/>
      <c r="J6" s="1215"/>
      <c r="K6" s="1215"/>
      <c r="L6" s="1215"/>
      <c r="M6" s="1215"/>
      <c r="N6" s="1215"/>
      <c r="O6" s="1215"/>
      <c r="P6" s="1215"/>
      <c r="Q6" s="1215"/>
      <c r="R6" s="1216"/>
    </row>
    <row r="7" spans="2:19" ht="21.75" customHeight="1">
      <c r="B7" s="1217"/>
      <c r="C7" s="1194" t="s">
        <v>1668</v>
      </c>
      <c r="D7" s="1195" t="s">
        <v>252</v>
      </c>
      <c r="E7" s="1196" t="s">
        <v>1669</v>
      </c>
      <c r="F7" s="1146"/>
      <c r="G7" s="1146"/>
      <c r="H7" s="1146"/>
      <c r="I7" s="1146"/>
      <c r="J7" s="1146"/>
      <c r="K7" s="1146"/>
      <c r="L7" s="1146"/>
      <c r="M7" s="1146"/>
      <c r="N7" s="1146"/>
      <c r="O7" s="1146"/>
      <c r="P7" s="1146"/>
      <c r="Q7" s="1146"/>
      <c r="R7" s="1218"/>
    </row>
    <row r="8" spans="2:19" ht="18" customHeight="1">
      <c r="B8" s="1217"/>
      <c r="C8" s="1170" t="s">
        <v>1254</v>
      </c>
      <c r="D8" s="1149" t="s">
        <v>252</v>
      </c>
      <c r="E8" s="1188" t="s">
        <v>1570</v>
      </c>
      <c r="F8" s="1592" t="s">
        <v>1670</v>
      </c>
      <c r="G8" s="1289"/>
      <c r="H8" s="1289"/>
      <c r="I8" s="1289"/>
      <c r="J8" s="1289"/>
      <c r="K8" s="1289"/>
      <c r="L8" s="1289"/>
      <c r="M8" s="1289"/>
      <c r="N8" s="1289"/>
      <c r="O8" s="1289"/>
      <c r="P8" s="1289"/>
      <c r="Q8" s="1289"/>
      <c r="R8" s="1219"/>
    </row>
    <row r="9" spans="2:19" ht="31.5" customHeight="1">
      <c r="B9" s="1217"/>
      <c r="C9" s="1170"/>
      <c r="D9" s="1153"/>
      <c r="E9" s="1188" t="s">
        <v>1572</v>
      </c>
      <c r="F9" s="1592" t="s">
        <v>1671</v>
      </c>
      <c r="G9" s="1289"/>
      <c r="H9" s="1289"/>
      <c r="I9" s="1289"/>
      <c r="J9" s="1289"/>
      <c r="K9" s="1289"/>
      <c r="L9" s="1289"/>
      <c r="M9" s="1289"/>
      <c r="N9" s="1289"/>
      <c r="O9" s="1289"/>
      <c r="P9" s="1289"/>
      <c r="Q9" s="1289"/>
      <c r="R9" s="1219"/>
    </row>
    <row r="10" spans="2:19" ht="31.5" customHeight="1">
      <c r="B10" s="1217"/>
      <c r="C10" s="1170"/>
      <c r="D10" s="1153"/>
      <c r="E10" s="1188" t="s">
        <v>1574</v>
      </c>
      <c r="F10" s="1592" t="s">
        <v>1672</v>
      </c>
      <c r="G10" s="1289"/>
      <c r="H10" s="1289"/>
      <c r="I10" s="1289"/>
      <c r="J10" s="1289"/>
      <c r="K10" s="1289"/>
      <c r="L10" s="1289"/>
      <c r="M10" s="1289"/>
      <c r="N10" s="1289"/>
      <c r="O10" s="1289"/>
      <c r="P10" s="1289"/>
      <c r="Q10" s="1289"/>
      <c r="R10" s="1219"/>
    </row>
    <row r="11" spans="2:19" ht="15.75">
      <c r="B11" s="1217"/>
      <c r="C11" s="1151" t="s">
        <v>1576</v>
      </c>
      <c r="D11" s="1154" t="s">
        <v>252</v>
      </c>
      <c r="E11" s="1143" t="s">
        <v>1459</v>
      </c>
      <c r="F11" s="1156"/>
      <c r="G11" s="1151"/>
      <c r="H11" s="1151"/>
      <c r="I11" s="1151"/>
      <c r="J11" s="1151"/>
      <c r="K11" s="1151"/>
      <c r="L11" s="1151"/>
      <c r="M11" s="1151"/>
      <c r="N11" s="1151"/>
      <c r="O11" s="1151"/>
      <c r="P11" s="1151"/>
      <c r="Q11" s="1151"/>
      <c r="R11" s="1219"/>
    </row>
    <row r="12" spans="2:19" ht="37.5" customHeight="1">
      <c r="B12" s="1217"/>
      <c r="C12" s="1146"/>
      <c r="D12" s="1146"/>
      <c r="E12" s="1188" t="s">
        <v>1570</v>
      </c>
      <c r="F12" s="1592" t="s">
        <v>1673</v>
      </c>
      <c r="G12" s="1289"/>
      <c r="H12" s="1289"/>
      <c r="I12" s="1289"/>
      <c r="J12" s="1289"/>
      <c r="K12" s="1289"/>
      <c r="L12" s="1289"/>
      <c r="M12" s="1289"/>
      <c r="N12" s="1289"/>
      <c r="O12" s="1289"/>
      <c r="P12" s="1289"/>
      <c r="Q12" s="1289"/>
      <c r="R12" s="1219"/>
    </row>
    <row r="13" spans="2:19" ht="46.5" customHeight="1">
      <c r="B13" s="1217"/>
      <c r="C13" s="1146"/>
      <c r="D13" s="1146"/>
      <c r="E13" s="1188" t="s">
        <v>1572</v>
      </c>
      <c r="F13" s="1592" t="s">
        <v>1674</v>
      </c>
      <c r="G13" s="1289"/>
      <c r="H13" s="1289"/>
      <c r="I13" s="1289"/>
      <c r="J13" s="1289"/>
      <c r="K13" s="1289"/>
      <c r="L13" s="1289"/>
      <c r="M13" s="1289"/>
      <c r="N13" s="1289"/>
      <c r="O13" s="1289"/>
      <c r="P13" s="1289"/>
      <c r="Q13" s="1289"/>
      <c r="R13" s="1219"/>
    </row>
    <row r="14" spans="2:19" ht="47.25" customHeight="1">
      <c r="B14" s="1217"/>
      <c r="C14" s="1146"/>
      <c r="D14" s="1146"/>
      <c r="E14" s="1188" t="s">
        <v>1574</v>
      </c>
      <c r="F14" s="1592" t="s">
        <v>1675</v>
      </c>
      <c r="G14" s="1289"/>
      <c r="H14" s="1289"/>
      <c r="I14" s="1289"/>
      <c r="J14" s="1289"/>
      <c r="K14" s="1289"/>
      <c r="L14" s="1289"/>
      <c r="M14" s="1289"/>
      <c r="N14" s="1289"/>
      <c r="O14" s="1289"/>
      <c r="P14" s="1289"/>
      <c r="Q14" s="1289"/>
      <c r="R14" s="1219"/>
    </row>
    <row r="15" spans="2:19" ht="15.75">
      <c r="B15" s="1217"/>
      <c r="C15" s="1174"/>
      <c r="D15" s="1174"/>
      <c r="E15" s="1171"/>
      <c r="F15" s="1192"/>
      <c r="G15" s="1192"/>
      <c r="H15" s="1192"/>
      <c r="I15" s="1192"/>
      <c r="J15" s="1192"/>
      <c r="K15" s="1192"/>
      <c r="L15" s="1192"/>
      <c r="M15" s="1192"/>
      <c r="N15" s="1192"/>
      <c r="O15" s="1192"/>
      <c r="P15" s="1192"/>
      <c r="Q15" s="1192"/>
      <c r="R15" s="1219"/>
    </row>
    <row r="16" spans="2:19" ht="17.25">
      <c r="B16" s="1217"/>
      <c r="C16" s="1174"/>
      <c r="D16" s="1174"/>
      <c r="E16" s="1171"/>
      <c r="F16" s="1173"/>
      <c r="G16" s="1173"/>
      <c r="H16" s="1173"/>
      <c r="I16" s="1173"/>
      <c r="J16" s="1173"/>
      <c r="K16" s="1173"/>
      <c r="L16" s="1173"/>
      <c r="M16" s="1173"/>
      <c r="N16" s="1173"/>
      <c r="O16" s="1173"/>
      <c r="P16" s="1173"/>
      <c r="Q16" s="1161" t="s">
        <v>1584</v>
      </c>
      <c r="R16" s="1219"/>
    </row>
    <row r="17" spans="2:18">
      <c r="B17" s="1224"/>
      <c r="C17" s="1221"/>
      <c r="D17" s="1221"/>
      <c r="E17" s="1221"/>
      <c r="F17" s="1221"/>
      <c r="G17" s="1221"/>
      <c r="H17" s="1221"/>
      <c r="I17" s="1221"/>
      <c r="J17" s="1221"/>
      <c r="K17" s="1221"/>
      <c r="L17" s="1221"/>
      <c r="M17" s="1221"/>
      <c r="N17" s="1221"/>
      <c r="O17" s="1221"/>
      <c r="P17" s="1221"/>
      <c r="Q17" s="1221"/>
      <c r="R17" s="1222"/>
    </row>
    <row r="21" spans="2:18" ht="15.75" customHeight="1"/>
    <row r="22" spans="2:18" ht="15.75" customHeight="1"/>
    <row r="23" spans="2:18" ht="15.75" customHeight="1"/>
    <row r="24" spans="2:18" ht="15.75" customHeight="1"/>
    <row r="25" spans="2:18" ht="15.75" customHeight="1"/>
    <row r="26" spans="2:18" ht="15.75" customHeight="1"/>
    <row r="27" spans="2:18" ht="15.75" customHeight="1"/>
    <row r="28" spans="2:18" ht="15.75" customHeight="1"/>
    <row r="29" spans="2:18" ht="15.75" customHeight="1"/>
    <row r="30" spans="2:18" ht="15.75" customHeight="1"/>
    <row r="31" spans="2:18" ht="15.75" customHeight="1"/>
    <row r="32" spans="2: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F13:Q13"/>
    <mergeCell ref="F14:Q14"/>
    <mergeCell ref="B2:R2"/>
    <mergeCell ref="B3:R3"/>
    <mergeCell ref="B4:R4"/>
    <mergeCell ref="F8:Q8"/>
    <mergeCell ref="F9:Q9"/>
    <mergeCell ref="F10:Q10"/>
    <mergeCell ref="F12:Q12"/>
  </mergeCells>
  <pageMargins left="0.7" right="0.3" top="0.61" bottom="0.75" header="0" footer="0"/>
  <pageSetup paperSize="9"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00"/>
  <sheetViews>
    <sheetView showGridLines="0" workbookViewId="0"/>
  </sheetViews>
  <sheetFormatPr defaultColWidth="14.42578125" defaultRowHeight="15" customHeight="1"/>
  <cols>
    <col min="1" max="1" width="9.5703125" customWidth="1"/>
    <col min="2" max="2" width="2.140625" customWidth="1"/>
    <col min="3" max="3" width="16" customWidth="1"/>
    <col min="4" max="4" width="1.42578125" customWidth="1"/>
    <col min="5" max="5" width="4" customWidth="1"/>
    <col min="6" max="6" width="3.5703125" customWidth="1"/>
    <col min="7" max="15" width="9.140625" customWidth="1"/>
    <col min="16" max="16" width="6.42578125" customWidth="1"/>
    <col min="17" max="17" width="10.85546875" customWidth="1"/>
    <col min="18" max="18" width="2.85546875" customWidth="1"/>
    <col min="19" max="26" width="9.140625" customWidth="1"/>
  </cols>
  <sheetData>
    <row r="2" spans="2:19" ht="19.5" customHeight="1">
      <c r="B2" s="1636" t="s">
        <v>1566</v>
      </c>
      <c r="C2" s="1637"/>
      <c r="D2" s="1637"/>
      <c r="E2" s="1637"/>
      <c r="F2" s="1637"/>
      <c r="G2" s="1637"/>
      <c r="H2" s="1637"/>
      <c r="I2" s="1637"/>
      <c r="J2" s="1637"/>
      <c r="K2" s="1637"/>
      <c r="L2" s="1637"/>
      <c r="M2" s="1637"/>
      <c r="N2" s="1637"/>
      <c r="O2" s="1637"/>
      <c r="P2" s="1637"/>
      <c r="Q2" s="1637"/>
      <c r="R2" s="1638"/>
      <c r="S2" s="1136"/>
    </row>
    <row r="3" spans="2:19" ht="19.5" customHeight="1">
      <c r="B3" s="1639" t="s">
        <v>1567</v>
      </c>
      <c r="C3" s="1274"/>
      <c r="D3" s="1274"/>
      <c r="E3" s="1274"/>
      <c r="F3" s="1274"/>
      <c r="G3" s="1274"/>
      <c r="H3" s="1274"/>
      <c r="I3" s="1274"/>
      <c r="J3" s="1274"/>
      <c r="K3" s="1274"/>
      <c r="L3" s="1274"/>
      <c r="M3" s="1274"/>
      <c r="N3" s="1274"/>
      <c r="O3" s="1274"/>
      <c r="P3" s="1274"/>
      <c r="Q3" s="1274"/>
      <c r="R3" s="1640"/>
      <c r="S3" s="1136"/>
    </row>
    <row r="4" spans="2:19" ht="19.5" customHeight="1">
      <c r="B4" s="1641" t="s">
        <v>1676</v>
      </c>
      <c r="C4" s="1642"/>
      <c r="D4" s="1642"/>
      <c r="E4" s="1642"/>
      <c r="F4" s="1642"/>
      <c r="G4" s="1642"/>
      <c r="H4" s="1642"/>
      <c r="I4" s="1642"/>
      <c r="J4" s="1642"/>
      <c r="K4" s="1642"/>
      <c r="L4" s="1642"/>
      <c r="M4" s="1642"/>
      <c r="N4" s="1642"/>
      <c r="O4" s="1642"/>
      <c r="P4" s="1642"/>
      <c r="Q4" s="1642"/>
      <c r="R4" s="1643"/>
      <c r="S4" s="1136"/>
    </row>
    <row r="6" spans="2:19" ht="18">
      <c r="B6" s="1625"/>
      <c r="C6" s="1289"/>
      <c r="D6" s="1289"/>
      <c r="E6" s="1289"/>
      <c r="F6" s="1289"/>
      <c r="G6" s="1289"/>
      <c r="H6" s="1289"/>
      <c r="I6" s="1289"/>
      <c r="J6" s="1289"/>
      <c r="K6" s="1289"/>
      <c r="L6" s="1289"/>
      <c r="M6" s="1289"/>
      <c r="N6" s="1289"/>
      <c r="O6" s="1289"/>
      <c r="P6" s="1289"/>
      <c r="Q6" s="1289"/>
      <c r="R6" s="1289"/>
    </row>
    <row r="7" spans="2:19" ht="16.5">
      <c r="B7" s="1213"/>
      <c r="C7" s="1214"/>
      <c r="D7" s="1214"/>
      <c r="E7" s="1214"/>
      <c r="F7" s="1215"/>
      <c r="G7" s="1215"/>
      <c r="H7" s="1215"/>
      <c r="I7" s="1215"/>
      <c r="J7" s="1215"/>
      <c r="K7" s="1215"/>
      <c r="L7" s="1215"/>
      <c r="M7" s="1215"/>
      <c r="N7" s="1215"/>
      <c r="O7" s="1215"/>
      <c r="P7" s="1215"/>
      <c r="Q7" s="1215"/>
      <c r="R7" s="1216"/>
    </row>
    <row r="8" spans="2:19" ht="31.5" customHeight="1">
      <c r="B8" s="1217"/>
      <c r="C8" s="1194" t="s">
        <v>1677</v>
      </c>
      <c r="D8" s="1195" t="s">
        <v>252</v>
      </c>
      <c r="E8" s="1608" t="s">
        <v>1798</v>
      </c>
      <c r="F8" s="1289"/>
      <c r="G8" s="1289"/>
      <c r="H8" s="1289"/>
      <c r="I8" s="1289"/>
      <c r="J8" s="1289"/>
      <c r="K8" s="1289"/>
      <c r="L8" s="1289"/>
      <c r="M8" s="1289"/>
      <c r="N8" s="1289"/>
      <c r="O8" s="1289"/>
      <c r="P8" s="1289"/>
      <c r="Q8" s="1289"/>
      <c r="R8" s="1218"/>
    </row>
    <row r="9" spans="2:19" ht="18" customHeight="1">
      <c r="B9" s="1217"/>
      <c r="C9" s="1170" t="s">
        <v>1254</v>
      </c>
      <c r="D9" s="1149" t="s">
        <v>252</v>
      </c>
      <c r="E9" s="1188" t="s">
        <v>1570</v>
      </c>
      <c r="F9" s="1592" t="s">
        <v>1679</v>
      </c>
      <c r="G9" s="1289"/>
      <c r="H9" s="1289"/>
      <c r="I9" s="1289"/>
      <c r="J9" s="1289"/>
      <c r="K9" s="1289"/>
      <c r="L9" s="1289"/>
      <c r="M9" s="1289"/>
      <c r="N9" s="1289"/>
      <c r="O9" s="1289"/>
      <c r="P9" s="1289"/>
      <c r="Q9" s="1289"/>
      <c r="R9" s="1219"/>
    </row>
    <row r="10" spans="2:19" ht="18" customHeight="1">
      <c r="B10" s="1217"/>
      <c r="C10" s="1170"/>
      <c r="D10" s="1153"/>
      <c r="E10" s="1188" t="s">
        <v>1572</v>
      </c>
      <c r="F10" s="1592" t="s">
        <v>1680</v>
      </c>
      <c r="G10" s="1289"/>
      <c r="H10" s="1289"/>
      <c r="I10" s="1289"/>
      <c r="J10" s="1289"/>
      <c r="K10" s="1289"/>
      <c r="L10" s="1289"/>
      <c r="M10" s="1289"/>
      <c r="N10" s="1289"/>
      <c r="O10" s="1289"/>
      <c r="P10" s="1289"/>
      <c r="Q10" s="1289"/>
      <c r="R10" s="1219"/>
    </row>
    <row r="11" spans="2:19" ht="18" customHeight="1">
      <c r="B11" s="1217"/>
      <c r="C11" s="1170"/>
      <c r="D11" s="1153"/>
      <c r="E11" s="1188" t="s">
        <v>1574</v>
      </c>
      <c r="F11" s="1592" t="s">
        <v>1681</v>
      </c>
      <c r="G11" s="1289"/>
      <c r="H11" s="1289"/>
      <c r="I11" s="1289"/>
      <c r="J11" s="1289"/>
      <c r="K11" s="1289"/>
      <c r="L11" s="1289"/>
      <c r="M11" s="1289"/>
      <c r="N11" s="1289"/>
      <c r="O11" s="1289"/>
      <c r="P11" s="1289"/>
      <c r="Q11" s="1289"/>
      <c r="R11" s="1219"/>
    </row>
    <row r="12" spans="2:19" ht="18" customHeight="1">
      <c r="B12" s="1217"/>
      <c r="C12" s="1170"/>
      <c r="D12" s="1153"/>
      <c r="E12" s="1188" t="s">
        <v>1591</v>
      </c>
      <c r="F12" s="1592" t="s">
        <v>1682</v>
      </c>
      <c r="G12" s="1289"/>
      <c r="H12" s="1289"/>
      <c r="I12" s="1289"/>
      <c r="J12" s="1289"/>
      <c r="K12" s="1289"/>
      <c r="L12" s="1289"/>
      <c r="M12" s="1289"/>
      <c r="N12" s="1289"/>
      <c r="O12" s="1289"/>
      <c r="P12" s="1289"/>
      <c r="Q12" s="1289"/>
      <c r="R12" s="1219"/>
    </row>
    <row r="13" spans="2:19" ht="31.5" customHeight="1">
      <c r="B13" s="1217"/>
      <c r="C13" s="1170"/>
      <c r="D13" s="1153"/>
      <c r="E13" s="1188" t="s">
        <v>1593</v>
      </c>
      <c r="F13" s="1592" t="s">
        <v>1683</v>
      </c>
      <c r="G13" s="1289"/>
      <c r="H13" s="1289"/>
      <c r="I13" s="1289"/>
      <c r="J13" s="1289"/>
      <c r="K13" s="1289"/>
      <c r="L13" s="1289"/>
      <c r="M13" s="1289"/>
      <c r="N13" s="1289"/>
      <c r="O13" s="1289"/>
      <c r="P13" s="1289"/>
      <c r="Q13" s="1289"/>
      <c r="R13" s="1219"/>
    </row>
    <row r="14" spans="2:19" ht="31.5" customHeight="1">
      <c r="B14" s="1217"/>
      <c r="C14" s="1170"/>
      <c r="D14" s="1153"/>
      <c r="E14" s="1188" t="s">
        <v>1684</v>
      </c>
      <c r="F14" s="1592" t="s">
        <v>1685</v>
      </c>
      <c r="G14" s="1289"/>
      <c r="H14" s="1289"/>
      <c r="I14" s="1289"/>
      <c r="J14" s="1289"/>
      <c r="K14" s="1289"/>
      <c r="L14" s="1289"/>
      <c r="M14" s="1289"/>
      <c r="N14" s="1289"/>
      <c r="O14" s="1289"/>
      <c r="P14" s="1289"/>
      <c r="Q14" s="1289"/>
      <c r="R14" s="1219"/>
    </row>
    <row r="15" spans="2:19" ht="18" customHeight="1">
      <c r="B15" s="1217"/>
      <c r="C15" s="1170"/>
      <c r="D15" s="1153"/>
      <c r="E15" s="1188" t="s">
        <v>1686</v>
      </c>
      <c r="F15" s="1592" t="s">
        <v>1687</v>
      </c>
      <c r="G15" s="1289"/>
      <c r="H15" s="1289"/>
      <c r="I15" s="1289"/>
      <c r="J15" s="1289"/>
      <c r="K15" s="1289"/>
      <c r="L15" s="1289"/>
      <c r="M15" s="1289"/>
      <c r="N15" s="1289"/>
      <c r="O15" s="1289"/>
      <c r="P15" s="1289"/>
      <c r="Q15" s="1289"/>
      <c r="R15" s="1219"/>
    </row>
    <row r="16" spans="2:19" ht="18" customHeight="1">
      <c r="B16" s="1217"/>
      <c r="C16" s="1170"/>
      <c r="D16" s="1153"/>
      <c r="E16" s="1188" t="s">
        <v>1688</v>
      </c>
      <c r="F16" s="1592" t="s">
        <v>1689</v>
      </c>
      <c r="G16" s="1289"/>
      <c r="H16" s="1289"/>
      <c r="I16" s="1289"/>
      <c r="J16" s="1289"/>
      <c r="K16" s="1289"/>
      <c r="L16" s="1289"/>
      <c r="M16" s="1289"/>
      <c r="N16" s="1289"/>
      <c r="O16" s="1289"/>
      <c r="P16" s="1289"/>
      <c r="Q16" s="1289"/>
      <c r="R16" s="1219"/>
    </row>
    <row r="17" spans="2:18" ht="18" customHeight="1">
      <c r="B17" s="1217"/>
      <c r="C17" s="1170"/>
      <c r="D17" s="1153"/>
      <c r="E17" s="1188" t="s">
        <v>1690</v>
      </c>
      <c r="F17" s="1599" t="s">
        <v>1691</v>
      </c>
      <c r="G17" s="1289"/>
      <c r="H17" s="1289"/>
      <c r="I17" s="1289"/>
      <c r="J17" s="1289"/>
      <c r="K17" s="1289"/>
      <c r="L17" s="1289"/>
      <c r="M17" s="1289"/>
      <c r="N17" s="1289"/>
      <c r="O17" s="1289"/>
      <c r="P17" s="1289"/>
      <c r="Q17" s="1289"/>
      <c r="R17" s="1219"/>
    </row>
    <row r="18" spans="2:18" ht="15.75">
      <c r="B18" s="1217"/>
      <c r="C18" s="1151" t="s">
        <v>1576</v>
      </c>
      <c r="D18" s="1154" t="s">
        <v>252</v>
      </c>
      <c r="E18" s="1143" t="s">
        <v>1459</v>
      </c>
      <c r="F18" s="1156"/>
      <c r="G18" s="1151"/>
      <c r="H18" s="1151"/>
      <c r="I18" s="1151"/>
      <c r="J18" s="1151"/>
      <c r="K18" s="1151"/>
      <c r="L18" s="1151"/>
      <c r="M18" s="1151"/>
      <c r="N18" s="1151"/>
      <c r="O18" s="1151"/>
      <c r="P18" s="1151"/>
      <c r="Q18" s="1151"/>
      <c r="R18" s="1219"/>
    </row>
    <row r="19" spans="2:18" ht="31.5" customHeight="1">
      <c r="B19" s="1217"/>
      <c r="C19" s="1151"/>
      <c r="D19" s="1146"/>
      <c r="E19" s="1188" t="s">
        <v>1570</v>
      </c>
      <c r="F19" s="1592" t="s">
        <v>1692</v>
      </c>
      <c r="G19" s="1289"/>
      <c r="H19" s="1289"/>
      <c r="I19" s="1289"/>
      <c r="J19" s="1289"/>
      <c r="K19" s="1289"/>
      <c r="L19" s="1289"/>
      <c r="M19" s="1289"/>
      <c r="N19" s="1289"/>
      <c r="O19" s="1289"/>
      <c r="P19" s="1289"/>
      <c r="Q19" s="1289"/>
      <c r="R19" s="1219"/>
    </row>
    <row r="20" spans="2:18" ht="31.5" customHeight="1">
      <c r="B20" s="1217"/>
      <c r="C20" s="1151"/>
      <c r="D20" s="1146"/>
      <c r="E20" s="1188" t="s">
        <v>1572</v>
      </c>
      <c r="F20" s="1592" t="s">
        <v>1693</v>
      </c>
      <c r="G20" s="1289"/>
      <c r="H20" s="1289"/>
      <c r="I20" s="1289"/>
      <c r="J20" s="1289"/>
      <c r="K20" s="1289"/>
      <c r="L20" s="1289"/>
      <c r="M20" s="1289"/>
      <c r="N20" s="1289"/>
      <c r="O20" s="1289"/>
      <c r="P20" s="1289"/>
      <c r="Q20" s="1289"/>
      <c r="R20" s="1219"/>
    </row>
    <row r="21" spans="2:18" ht="31.5" customHeight="1">
      <c r="B21" s="1217"/>
      <c r="C21" s="1151"/>
      <c r="D21" s="1146"/>
      <c r="E21" s="1188" t="s">
        <v>1574</v>
      </c>
      <c r="F21" s="1592" t="s">
        <v>1694</v>
      </c>
      <c r="G21" s="1289"/>
      <c r="H21" s="1289"/>
      <c r="I21" s="1289"/>
      <c r="J21" s="1289"/>
      <c r="K21" s="1289"/>
      <c r="L21" s="1289"/>
      <c r="M21" s="1289"/>
      <c r="N21" s="1289"/>
      <c r="O21" s="1289"/>
      <c r="P21" s="1289"/>
      <c r="Q21" s="1289"/>
      <c r="R21" s="1219"/>
    </row>
    <row r="22" spans="2:18" ht="31.5" customHeight="1">
      <c r="B22" s="1217"/>
      <c r="C22" s="1151"/>
      <c r="D22" s="1146"/>
      <c r="E22" s="1188" t="s">
        <v>1591</v>
      </c>
      <c r="F22" s="1592" t="s">
        <v>1695</v>
      </c>
      <c r="G22" s="1289"/>
      <c r="H22" s="1289"/>
      <c r="I22" s="1289"/>
      <c r="J22" s="1289"/>
      <c r="K22" s="1289"/>
      <c r="L22" s="1289"/>
      <c r="M22" s="1289"/>
      <c r="N22" s="1289"/>
      <c r="O22" s="1289"/>
      <c r="P22" s="1289"/>
      <c r="Q22" s="1289"/>
      <c r="R22" s="1219"/>
    </row>
    <row r="23" spans="2:18" ht="31.5" customHeight="1">
      <c r="B23" s="1217"/>
      <c r="C23" s="1151"/>
      <c r="D23" s="1146"/>
      <c r="E23" s="1188" t="s">
        <v>1593</v>
      </c>
      <c r="F23" s="1592" t="s">
        <v>1696</v>
      </c>
      <c r="G23" s="1289"/>
      <c r="H23" s="1289"/>
      <c r="I23" s="1289"/>
      <c r="J23" s="1289"/>
      <c r="K23" s="1289"/>
      <c r="L23" s="1289"/>
      <c r="M23" s="1289"/>
      <c r="N23" s="1289"/>
      <c r="O23" s="1289"/>
      <c r="P23" s="1289"/>
      <c r="Q23" s="1289"/>
      <c r="R23" s="1219"/>
    </row>
    <row r="24" spans="2:18" ht="31.5" customHeight="1">
      <c r="B24" s="1217"/>
      <c r="C24" s="1151"/>
      <c r="D24" s="1146"/>
      <c r="E24" s="1188" t="s">
        <v>1684</v>
      </c>
      <c r="F24" s="1592" t="s">
        <v>1697</v>
      </c>
      <c r="G24" s="1289"/>
      <c r="H24" s="1289"/>
      <c r="I24" s="1289"/>
      <c r="J24" s="1289"/>
      <c r="K24" s="1289"/>
      <c r="L24" s="1289"/>
      <c r="M24" s="1289"/>
      <c r="N24" s="1289"/>
      <c r="O24" s="1289"/>
      <c r="P24" s="1289"/>
      <c r="Q24" s="1289"/>
      <c r="R24" s="1219"/>
    </row>
    <row r="25" spans="2:18" ht="31.5" customHeight="1">
      <c r="B25" s="1217"/>
      <c r="C25" s="1146"/>
      <c r="D25" s="1146"/>
      <c r="E25" s="1188" t="s">
        <v>1686</v>
      </c>
      <c r="F25" s="1592" t="s">
        <v>1698</v>
      </c>
      <c r="G25" s="1289"/>
      <c r="H25" s="1289"/>
      <c r="I25" s="1289"/>
      <c r="J25" s="1289"/>
      <c r="K25" s="1289"/>
      <c r="L25" s="1289"/>
      <c r="M25" s="1289"/>
      <c r="N25" s="1289"/>
      <c r="O25" s="1289"/>
      <c r="P25" s="1289"/>
      <c r="Q25" s="1289"/>
      <c r="R25" s="1219"/>
    </row>
    <row r="26" spans="2:18" ht="15.75" customHeight="1">
      <c r="B26" s="1217"/>
      <c r="C26" s="1174"/>
      <c r="D26" s="1174"/>
      <c r="E26" s="1171"/>
      <c r="F26" s="1192"/>
      <c r="G26" s="1192"/>
      <c r="H26" s="1192"/>
      <c r="I26" s="1192"/>
      <c r="J26" s="1192"/>
      <c r="K26" s="1192"/>
      <c r="L26" s="1192"/>
      <c r="M26" s="1192"/>
      <c r="N26" s="1192"/>
      <c r="O26" s="1192"/>
      <c r="P26" s="1192"/>
      <c r="Q26" s="1192"/>
      <c r="R26" s="1219"/>
    </row>
    <row r="27" spans="2:18" ht="15.75" customHeight="1">
      <c r="B27" s="1217"/>
      <c r="C27" s="1174"/>
      <c r="D27" s="1174"/>
      <c r="E27" s="1171"/>
      <c r="F27" s="1173"/>
      <c r="G27" s="1173"/>
      <c r="H27" s="1173"/>
      <c r="I27" s="1173"/>
      <c r="J27" s="1173"/>
      <c r="K27" s="1173"/>
      <c r="L27" s="1173"/>
      <c r="M27" s="1173"/>
      <c r="N27" s="1173"/>
      <c r="O27" s="1173"/>
      <c r="P27" s="1173"/>
      <c r="Q27" s="1161" t="s">
        <v>1584</v>
      </c>
      <c r="R27" s="1219"/>
    </row>
    <row r="28" spans="2:18" ht="15.75" customHeight="1">
      <c r="B28" s="1224"/>
      <c r="C28" s="1221"/>
      <c r="D28" s="1221"/>
      <c r="E28" s="1221"/>
      <c r="F28" s="1221"/>
      <c r="G28" s="1221"/>
      <c r="H28" s="1221"/>
      <c r="I28" s="1221"/>
      <c r="J28" s="1221"/>
      <c r="K28" s="1221"/>
      <c r="L28" s="1221"/>
      <c r="M28" s="1221"/>
      <c r="N28" s="1221"/>
      <c r="O28" s="1221"/>
      <c r="P28" s="1221"/>
      <c r="Q28" s="1221"/>
      <c r="R28" s="1222"/>
    </row>
    <row r="29" spans="2:18" ht="15.75" customHeight="1"/>
    <row r="30" spans="2:18" ht="15.75" customHeight="1"/>
    <row r="31" spans="2:18" ht="15.75" customHeight="1"/>
    <row r="32" spans="2: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2:R2"/>
    <mergeCell ref="B3:R3"/>
    <mergeCell ref="B4:R4"/>
    <mergeCell ref="B6:R6"/>
    <mergeCell ref="E8:Q8"/>
    <mergeCell ref="F9:Q9"/>
    <mergeCell ref="F10:Q10"/>
    <mergeCell ref="F19:Q19"/>
    <mergeCell ref="F20:Q20"/>
    <mergeCell ref="F21:Q21"/>
    <mergeCell ref="F22:Q22"/>
    <mergeCell ref="F23:Q23"/>
    <mergeCell ref="F24:Q24"/>
    <mergeCell ref="F25:Q25"/>
    <mergeCell ref="F11:Q11"/>
    <mergeCell ref="F12:Q12"/>
    <mergeCell ref="F13:Q13"/>
    <mergeCell ref="F14:Q14"/>
    <mergeCell ref="F15:Q15"/>
    <mergeCell ref="F16:Q16"/>
    <mergeCell ref="F17:Q17"/>
  </mergeCells>
  <pageMargins left="0.7" right="0.3" top="0.61" bottom="0.75" header="0" footer="0"/>
  <pageSetup paperSize="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00"/>
  <sheetViews>
    <sheetView showGridLines="0" workbookViewId="0"/>
  </sheetViews>
  <sheetFormatPr defaultColWidth="14.42578125" defaultRowHeight="15" customHeight="1"/>
  <cols>
    <col min="1" max="1" width="6.140625" customWidth="1"/>
    <col min="2" max="2" width="2.140625" customWidth="1"/>
    <col min="3" max="3" width="16" customWidth="1"/>
    <col min="4" max="4" width="1.42578125" customWidth="1"/>
    <col min="5" max="5" width="4" customWidth="1"/>
    <col min="6" max="6" width="3.5703125" customWidth="1"/>
    <col min="7" max="15" width="9.140625" customWidth="1"/>
    <col min="16" max="16" width="6.42578125" customWidth="1"/>
    <col min="17" max="17" width="10.85546875" customWidth="1"/>
    <col min="18" max="18" width="2.85546875" customWidth="1"/>
    <col min="19" max="26" width="9.140625" customWidth="1"/>
  </cols>
  <sheetData>
    <row r="2" spans="2:19" ht="19.5" customHeight="1">
      <c r="B2" s="1636" t="s">
        <v>1566</v>
      </c>
      <c r="C2" s="1637"/>
      <c r="D2" s="1637"/>
      <c r="E2" s="1637"/>
      <c r="F2" s="1637"/>
      <c r="G2" s="1637"/>
      <c r="H2" s="1637"/>
      <c r="I2" s="1637"/>
      <c r="J2" s="1637"/>
      <c r="K2" s="1637"/>
      <c r="L2" s="1637"/>
      <c r="M2" s="1637"/>
      <c r="N2" s="1637"/>
      <c r="O2" s="1637"/>
      <c r="P2" s="1637"/>
      <c r="Q2" s="1637"/>
      <c r="R2" s="1638"/>
      <c r="S2" s="1136"/>
    </row>
    <row r="3" spans="2:19" ht="19.5" customHeight="1">
      <c r="B3" s="1639" t="s">
        <v>1567</v>
      </c>
      <c r="C3" s="1274"/>
      <c r="D3" s="1274"/>
      <c r="E3" s="1274"/>
      <c r="F3" s="1274"/>
      <c r="G3" s="1274"/>
      <c r="H3" s="1274"/>
      <c r="I3" s="1274"/>
      <c r="J3" s="1274"/>
      <c r="K3" s="1274"/>
      <c r="L3" s="1274"/>
      <c r="M3" s="1274"/>
      <c r="N3" s="1274"/>
      <c r="O3" s="1274"/>
      <c r="P3" s="1274"/>
      <c r="Q3" s="1274"/>
      <c r="R3" s="1640"/>
      <c r="S3" s="1136"/>
    </row>
    <row r="4" spans="2:19" ht="19.5" customHeight="1">
      <c r="B4" s="1641" t="s">
        <v>1699</v>
      </c>
      <c r="C4" s="1642"/>
      <c r="D4" s="1642"/>
      <c r="E4" s="1642"/>
      <c r="F4" s="1642"/>
      <c r="G4" s="1642"/>
      <c r="H4" s="1642"/>
      <c r="I4" s="1642"/>
      <c r="J4" s="1642"/>
      <c r="K4" s="1642"/>
      <c r="L4" s="1642"/>
      <c r="M4" s="1642"/>
      <c r="N4" s="1642"/>
      <c r="O4" s="1642"/>
      <c r="P4" s="1642"/>
      <c r="Q4" s="1642"/>
      <c r="R4" s="1643"/>
      <c r="S4" s="1136"/>
    </row>
    <row r="6" spans="2:19" ht="18">
      <c r="B6" s="1625"/>
      <c r="C6" s="1289"/>
      <c r="D6" s="1289"/>
      <c r="E6" s="1289"/>
      <c r="F6" s="1289"/>
      <c r="G6" s="1289"/>
      <c r="H6" s="1289"/>
      <c r="I6" s="1289"/>
      <c r="J6" s="1289"/>
      <c r="K6" s="1289"/>
      <c r="L6" s="1289"/>
      <c r="M6" s="1289"/>
      <c r="N6" s="1289"/>
      <c r="O6" s="1289"/>
      <c r="P6" s="1289"/>
      <c r="Q6" s="1289"/>
      <c r="R6" s="1289"/>
    </row>
    <row r="7" spans="2:19" ht="16.5">
      <c r="B7" s="1213"/>
      <c r="C7" s="1214"/>
      <c r="D7" s="1214"/>
      <c r="E7" s="1214"/>
      <c r="F7" s="1215"/>
      <c r="G7" s="1215"/>
      <c r="H7" s="1215"/>
      <c r="I7" s="1215"/>
      <c r="J7" s="1215"/>
      <c r="K7" s="1215"/>
      <c r="L7" s="1215"/>
      <c r="M7" s="1215"/>
      <c r="N7" s="1215"/>
      <c r="O7" s="1215"/>
      <c r="P7" s="1215"/>
      <c r="Q7" s="1215"/>
      <c r="R7" s="1216"/>
    </row>
    <row r="8" spans="2:19" ht="18.75" customHeight="1">
      <c r="B8" s="1217"/>
      <c r="C8" s="1194" t="s">
        <v>1700</v>
      </c>
      <c r="D8" s="1195" t="s">
        <v>252</v>
      </c>
      <c r="E8" s="1196" t="s">
        <v>1172</v>
      </c>
      <c r="F8" s="1197"/>
      <c r="G8" s="1197"/>
      <c r="H8" s="1197"/>
      <c r="I8" s="1197"/>
      <c r="J8" s="1197"/>
      <c r="K8" s="1197"/>
      <c r="L8" s="1197"/>
      <c r="M8" s="1197"/>
      <c r="N8" s="1197"/>
      <c r="O8" s="1197"/>
      <c r="P8" s="1197"/>
      <c r="Q8" s="1197"/>
      <c r="R8" s="1218"/>
    </row>
    <row r="9" spans="2:19" ht="15.75" customHeight="1">
      <c r="B9" s="1217"/>
      <c r="C9" s="1170" t="s">
        <v>1254</v>
      </c>
      <c r="D9" s="1149" t="s">
        <v>252</v>
      </c>
      <c r="E9" s="1188" t="s">
        <v>1570</v>
      </c>
      <c r="F9" s="1592" t="s">
        <v>1701</v>
      </c>
      <c r="G9" s="1289"/>
      <c r="H9" s="1289"/>
      <c r="I9" s="1289"/>
      <c r="J9" s="1289"/>
      <c r="K9" s="1289"/>
      <c r="L9" s="1289"/>
      <c r="M9" s="1289"/>
      <c r="N9" s="1289"/>
      <c r="O9" s="1289"/>
      <c r="P9" s="1289"/>
      <c r="Q9" s="1289"/>
      <c r="R9" s="1219"/>
    </row>
    <row r="10" spans="2:19" ht="15.75" customHeight="1">
      <c r="B10" s="1217"/>
      <c r="C10" s="1170"/>
      <c r="D10" s="1153"/>
      <c r="E10" s="1188" t="s">
        <v>1572</v>
      </c>
      <c r="F10" s="1592" t="s">
        <v>1702</v>
      </c>
      <c r="G10" s="1289"/>
      <c r="H10" s="1289"/>
      <c r="I10" s="1289"/>
      <c r="J10" s="1289"/>
      <c r="K10" s="1289"/>
      <c r="L10" s="1289"/>
      <c r="M10" s="1289"/>
      <c r="N10" s="1289"/>
      <c r="O10" s="1289"/>
      <c r="P10" s="1289"/>
      <c r="Q10" s="1289"/>
      <c r="R10" s="1219"/>
    </row>
    <row r="11" spans="2:19" ht="15.75" customHeight="1">
      <c r="B11" s="1217"/>
      <c r="C11" s="1170"/>
      <c r="D11" s="1153"/>
      <c r="E11" s="1188" t="s">
        <v>1574</v>
      </c>
      <c r="F11" s="1592" t="s">
        <v>1703</v>
      </c>
      <c r="G11" s="1289"/>
      <c r="H11" s="1289"/>
      <c r="I11" s="1289"/>
      <c r="J11" s="1289"/>
      <c r="K11" s="1289"/>
      <c r="L11" s="1289"/>
      <c r="M11" s="1289"/>
      <c r="N11" s="1289"/>
      <c r="O11" s="1289"/>
      <c r="P11" s="1289"/>
      <c r="Q11" s="1289"/>
      <c r="R11" s="1219"/>
    </row>
    <row r="12" spans="2:19" ht="15.75" customHeight="1">
      <c r="B12" s="1217"/>
      <c r="C12" s="1170"/>
      <c r="D12" s="1153"/>
      <c r="E12" s="1188" t="s">
        <v>1591</v>
      </c>
      <c r="F12" s="1592" t="s">
        <v>1704</v>
      </c>
      <c r="G12" s="1289"/>
      <c r="H12" s="1289"/>
      <c r="I12" s="1289"/>
      <c r="J12" s="1289"/>
      <c r="K12" s="1289"/>
      <c r="L12" s="1289"/>
      <c r="M12" s="1289"/>
      <c r="N12" s="1289"/>
      <c r="O12" s="1289"/>
      <c r="P12" s="1289"/>
      <c r="Q12" s="1289"/>
      <c r="R12" s="1219"/>
    </row>
    <row r="13" spans="2:19" ht="15.75" customHeight="1">
      <c r="B13" s="1217"/>
      <c r="C13" s="1170"/>
      <c r="D13" s="1153"/>
      <c r="E13" s="1188" t="s">
        <v>1593</v>
      </c>
      <c r="F13" s="1592" t="s">
        <v>1705</v>
      </c>
      <c r="G13" s="1289"/>
      <c r="H13" s="1289"/>
      <c r="I13" s="1289"/>
      <c r="J13" s="1289"/>
      <c r="K13" s="1289"/>
      <c r="L13" s="1289"/>
      <c r="M13" s="1289"/>
      <c r="N13" s="1289"/>
      <c r="O13" s="1289"/>
      <c r="P13" s="1289"/>
      <c r="Q13" s="1289"/>
      <c r="R13" s="1219"/>
    </row>
    <row r="14" spans="2:19" ht="15.75" customHeight="1">
      <c r="B14" s="1217"/>
      <c r="C14" s="1170"/>
      <c r="D14" s="1153"/>
      <c r="E14" s="1188" t="s">
        <v>1684</v>
      </c>
      <c r="F14" s="1592" t="s">
        <v>1706</v>
      </c>
      <c r="G14" s="1289"/>
      <c r="H14" s="1289"/>
      <c r="I14" s="1289"/>
      <c r="J14" s="1289"/>
      <c r="K14" s="1289"/>
      <c r="L14" s="1289"/>
      <c r="M14" s="1289"/>
      <c r="N14" s="1289"/>
      <c r="O14" s="1289"/>
      <c r="P14" s="1289"/>
      <c r="Q14" s="1289"/>
      <c r="R14" s="1219"/>
    </row>
    <row r="15" spans="2:19" ht="15.75">
      <c r="B15" s="1217"/>
      <c r="C15" s="1151" t="s">
        <v>1576</v>
      </c>
      <c r="D15" s="1154" t="s">
        <v>252</v>
      </c>
      <c r="E15" s="1143" t="s">
        <v>1646</v>
      </c>
      <c r="F15" s="1156"/>
      <c r="G15" s="1151"/>
      <c r="H15" s="1151"/>
      <c r="I15" s="1151"/>
      <c r="J15" s="1151"/>
      <c r="K15" s="1151"/>
      <c r="L15" s="1151"/>
      <c r="M15" s="1151"/>
      <c r="N15" s="1151"/>
      <c r="O15" s="1151"/>
      <c r="P15" s="1151"/>
      <c r="Q15" s="1151"/>
      <c r="R15" s="1219"/>
    </row>
    <row r="16" spans="2:19" ht="15.75">
      <c r="B16" s="1217"/>
      <c r="C16" s="1151"/>
      <c r="D16" s="1146"/>
      <c r="E16" s="1155" t="s">
        <v>532</v>
      </c>
      <c r="F16" s="1156"/>
      <c r="G16" s="1151"/>
      <c r="H16" s="1151"/>
      <c r="I16" s="1151"/>
      <c r="J16" s="1151"/>
      <c r="K16" s="1151"/>
      <c r="L16" s="1151"/>
      <c r="M16" s="1151"/>
      <c r="N16" s="1151"/>
      <c r="O16" s="1151"/>
      <c r="P16" s="1151"/>
      <c r="Q16" s="1151"/>
      <c r="R16" s="1219"/>
    </row>
    <row r="17" spans="2:18" ht="33.75" customHeight="1">
      <c r="B17" s="1217"/>
      <c r="C17" s="1151"/>
      <c r="D17" s="1146"/>
      <c r="E17" s="1170" t="s">
        <v>1570</v>
      </c>
      <c r="F17" s="1592" t="s">
        <v>1707</v>
      </c>
      <c r="G17" s="1289"/>
      <c r="H17" s="1289"/>
      <c r="I17" s="1289"/>
      <c r="J17" s="1289"/>
      <c r="K17" s="1289"/>
      <c r="L17" s="1289"/>
      <c r="M17" s="1289"/>
      <c r="N17" s="1289"/>
      <c r="O17" s="1289"/>
      <c r="P17" s="1289"/>
      <c r="Q17" s="1289"/>
      <c r="R17" s="1219"/>
    </row>
    <row r="18" spans="2:18" ht="33.75" customHeight="1">
      <c r="B18" s="1217"/>
      <c r="C18" s="1151"/>
      <c r="D18" s="1146"/>
      <c r="E18" s="1170" t="s">
        <v>1572</v>
      </c>
      <c r="F18" s="1592" t="s">
        <v>1708</v>
      </c>
      <c r="G18" s="1289"/>
      <c r="H18" s="1289"/>
      <c r="I18" s="1289"/>
      <c r="J18" s="1289"/>
      <c r="K18" s="1289"/>
      <c r="L18" s="1289"/>
      <c r="M18" s="1289"/>
      <c r="N18" s="1289"/>
      <c r="O18" s="1289"/>
      <c r="P18" s="1289"/>
      <c r="Q18" s="1289"/>
      <c r="R18" s="1219"/>
    </row>
    <row r="19" spans="2:18" ht="33.75" customHeight="1">
      <c r="B19" s="1217"/>
      <c r="C19" s="1151"/>
      <c r="D19" s="1146"/>
      <c r="E19" s="1170" t="s">
        <v>1574</v>
      </c>
      <c r="F19" s="1592" t="s">
        <v>1709</v>
      </c>
      <c r="G19" s="1289"/>
      <c r="H19" s="1289"/>
      <c r="I19" s="1289"/>
      <c r="J19" s="1289"/>
      <c r="K19" s="1289"/>
      <c r="L19" s="1289"/>
      <c r="M19" s="1289"/>
      <c r="N19" s="1289"/>
      <c r="O19" s="1289"/>
      <c r="P19" s="1289"/>
      <c r="Q19" s="1289"/>
      <c r="R19" s="1219"/>
    </row>
    <row r="20" spans="2:18" ht="77.25" customHeight="1">
      <c r="B20" s="1217"/>
      <c r="C20" s="1151"/>
      <c r="D20" s="1146"/>
      <c r="E20" s="1170" t="s">
        <v>1591</v>
      </c>
      <c r="F20" s="1592" t="s">
        <v>1799</v>
      </c>
      <c r="G20" s="1289"/>
      <c r="H20" s="1289"/>
      <c r="I20" s="1289"/>
      <c r="J20" s="1289"/>
      <c r="K20" s="1289"/>
      <c r="L20" s="1289"/>
      <c r="M20" s="1289"/>
      <c r="N20" s="1289"/>
      <c r="O20" s="1289"/>
      <c r="P20" s="1289"/>
      <c r="Q20" s="1289"/>
      <c r="R20" s="1219"/>
    </row>
    <row r="21" spans="2:18" ht="49.5" customHeight="1">
      <c r="B21" s="1217"/>
      <c r="C21" s="1151"/>
      <c r="D21" s="1146"/>
      <c r="E21" s="1170" t="s">
        <v>1593</v>
      </c>
      <c r="F21" s="1592" t="s">
        <v>1711</v>
      </c>
      <c r="G21" s="1289"/>
      <c r="H21" s="1289"/>
      <c r="I21" s="1289"/>
      <c r="J21" s="1289"/>
      <c r="K21" s="1289"/>
      <c r="L21" s="1289"/>
      <c r="M21" s="1289"/>
      <c r="N21" s="1289"/>
      <c r="O21" s="1289"/>
      <c r="P21" s="1289"/>
      <c r="Q21" s="1289"/>
      <c r="R21" s="1219"/>
    </row>
    <row r="22" spans="2:18" ht="15.75" customHeight="1">
      <c r="B22" s="1217"/>
      <c r="C22" s="1151"/>
      <c r="D22" s="1146"/>
      <c r="E22" s="1171" t="s">
        <v>538</v>
      </c>
      <c r="F22" s="1156"/>
      <c r="G22" s="1151"/>
      <c r="H22" s="1151"/>
      <c r="I22" s="1151"/>
      <c r="J22" s="1151"/>
      <c r="K22" s="1151"/>
      <c r="L22" s="1151"/>
      <c r="M22" s="1151"/>
      <c r="N22" s="1151"/>
      <c r="O22" s="1151"/>
      <c r="P22" s="1151"/>
      <c r="Q22" s="1151"/>
      <c r="R22" s="1219"/>
    </row>
    <row r="23" spans="2:18" ht="54.75" customHeight="1">
      <c r="B23" s="1217"/>
      <c r="C23" s="1151"/>
      <c r="D23" s="1146"/>
      <c r="E23" s="1170" t="s">
        <v>1570</v>
      </c>
      <c r="F23" s="1592" t="s">
        <v>1712</v>
      </c>
      <c r="G23" s="1289"/>
      <c r="H23" s="1289"/>
      <c r="I23" s="1289"/>
      <c r="J23" s="1289"/>
      <c r="K23" s="1289"/>
      <c r="L23" s="1289"/>
      <c r="M23" s="1289"/>
      <c r="N23" s="1289"/>
      <c r="O23" s="1289"/>
      <c r="P23" s="1289"/>
      <c r="Q23" s="1289"/>
      <c r="R23" s="1219"/>
    </row>
    <row r="24" spans="2:18" ht="69" customHeight="1">
      <c r="B24" s="1217"/>
      <c r="C24" s="1151"/>
      <c r="D24" s="1146"/>
      <c r="E24" s="1170" t="s">
        <v>1572</v>
      </c>
      <c r="F24" s="1592" t="s">
        <v>1713</v>
      </c>
      <c r="G24" s="1289"/>
      <c r="H24" s="1289"/>
      <c r="I24" s="1289"/>
      <c r="J24" s="1289"/>
      <c r="K24" s="1289"/>
      <c r="L24" s="1289"/>
      <c r="M24" s="1289"/>
      <c r="N24" s="1289"/>
      <c r="O24" s="1289"/>
      <c r="P24" s="1289"/>
      <c r="Q24" s="1289"/>
      <c r="R24" s="1219"/>
    </row>
    <row r="25" spans="2:18" ht="15.75" customHeight="1">
      <c r="B25" s="1217"/>
      <c r="C25" s="1151"/>
      <c r="D25" s="1146"/>
      <c r="E25" s="1143" t="s">
        <v>1459</v>
      </c>
      <c r="F25" s="1156"/>
      <c r="G25" s="1151"/>
      <c r="H25" s="1151"/>
      <c r="I25" s="1151"/>
      <c r="J25" s="1151"/>
      <c r="K25" s="1151"/>
      <c r="L25" s="1151"/>
      <c r="M25" s="1151"/>
      <c r="N25" s="1151"/>
      <c r="O25" s="1151"/>
      <c r="P25" s="1151"/>
      <c r="Q25" s="1151"/>
      <c r="R25" s="1219"/>
    </row>
    <row r="26" spans="2:18" ht="15.75" customHeight="1">
      <c r="B26" s="1217"/>
      <c r="C26" s="1151"/>
      <c r="D26" s="1146"/>
      <c r="E26" s="1198" t="s">
        <v>1714</v>
      </c>
      <c r="F26" s="1156"/>
      <c r="G26" s="1151"/>
      <c r="H26" s="1151"/>
      <c r="I26" s="1151"/>
      <c r="J26" s="1151"/>
      <c r="K26" s="1151"/>
      <c r="L26" s="1151"/>
      <c r="M26" s="1151"/>
      <c r="N26" s="1151"/>
      <c r="O26" s="1151"/>
      <c r="P26" s="1151"/>
      <c r="Q26" s="1151"/>
      <c r="R26" s="1219"/>
    </row>
    <row r="27" spans="2:18" ht="15.75" customHeight="1">
      <c r="B27" s="1217"/>
      <c r="C27" s="1174"/>
      <c r="D27" s="1174"/>
      <c r="E27" s="1171"/>
      <c r="F27" s="1192"/>
      <c r="G27" s="1192"/>
      <c r="H27" s="1192"/>
      <c r="I27" s="1192"/>
      <c r="J27" s="1192"/>
      <c r="K27" s="1192"/>
      <c r="L27" s="1192"/>
      <c r="M27" s="1192"/>
      <c r="N27" s="1192"/>
      <c r="O27" s="1192"/>
      <c r="P27" s="1192"/>
      <c r="Q27" s="1192"/>
      <c r="R27" s="1219"/>
    </row>
    <row r="28" spans="2:18" ht="15.75" customHeight="1">
      <c r="B28" s="1217"/>
      <c r="C28" s="1174"/>
      <c r="D28" s="1174"/>
      <c r="E28" s="1171"/>
      <c r="F28" s="1173"/>
      <c r="G28" s="1173"/>
      <c r="H28" s="1173"/>
      <c r="I28" s="1173"/>
      <c r="J28" s="1173"/>
      <c r="K28" s="1173"/>
      <c r="L28" s="1173"/>
      <c r="M28" s="1173"/>
      <c r="N28" s="1173"/>
      <c r="O28" s="1173"/>
      <c r="P28" s="1173"/>
      <c r="Q28" s="1161" t="s">
        <v>1584</v>
      </c>
      <c r="R28" s="1219"/>
    </row>
    <row r="29" spans="2:18" ht="15.75" customHeight="1">
      <c r="B29" s="1224"/>
      <c r="C29" s="1221"/>
      <c r="D29" s="1221"/>
      <c r="E29" s="1221"/>
      <c r="F29" s="1221"/>
      <c r="G29" s="1221"/>
      <c r="H29" s="1221"/>
      <c r="I29" s="1221"/>
      <c r="J29" s="1221"/>
      <c r="K29" s="1221"/>
      <c r="L29" s="1221"/>
      <c r="M29" s="1221"/>
      <c r="N29" s="1221"/>
      <c r="O29" s="1221"/>
      <c r="P29" s="1221"/>
      <c r="Q29" s="1221"/>
      <c r="R29" s="1222"/>
    </row>
    <row r="30" spans="2:18" ht="15.75" customHeight="1"/>
    <row r="31" spans="2:18" ht="15.75" customHeight="1"/>
    <row r="32" spans="2: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B2:R2"/>
    <mergeCell ref="B3:R3"/>
    <mergeCell ref="B4:R4"/>
    <mergeCell ref="B6:R6"/>
    <mergeCell ref="F9:Q9"/>
    <mergeCell ref="F10:Q10"/>
    <mergeCell ref="F11:Q11"/>
    <mergeCell ref="F21:Q21"/>
    <mergeCell ref="F23:Q23"/>
    <mergeCell ref="F24:Q24"/>
    <mergeCell ref="F12:Q12"/>
    <mergeCell ref="F13:Q13"/>
    <mergeCell ref="F14:Q14"/>
    <mergeCell ref="F17:Q17"/>
    <mergeCell ref="F18:Q18"/>
    <mergeCell ref="F19:Q19"/>
    <mergeCell ref="F20:Q20"/>
  </mergeCells>
  <pageMargins left="0.7" right="0.3" top="0.61" bottom="0.75"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00"/>
  <sheetViews>
    <sheetView showGridLines="0" workbookViewId="0"/>
  </sheetViews>
  <sheetFormatPr defaultColWidth="14.42578125" defaultRowHeight="15" customHeight="1"/>
  <cols>
    <col min="1" max="1" width="6.140625" customWidth="1"/>
    <col min="2" max="2" width="2.140625" customWidth="1"/>
    <col min="3" max="3" width="16" customWidth="1"/>
    <col min="4" max="4" width="1.42578125" customWidth="1"/>
    <col min="5" max="5" width="4" customWidth="1"/>
    <col min="6" max="6" width="3.5703125" customWidth="1"/>
    <col min="7" max="15" width="9.140625" customWidth="1"/>
    <col min="16" max="16" width="6.42578125" customWidth="1"/>
    <col min="17" max="17" width="10.85546875" customWidth="1"/>
    <col min="18" max="18" width="2.85546875" customWidth="1"/>
    <col min="19" max="26" width="9.140625" customWidth="1"/>
  </cols>
  <sheetData>
    <row r="2" spans="2:19" ht="19.5" customHeight="1">
      <c r="B2" s="1636" t="s">
        <v>1566</v>
      </c>
      <c r="C2" s="1637"/>
      <c r="D2" s="1637"/>
      <c r="E2" s="1637"/>
      <c r="F2" s="1637"/>
      <c r="G2" s="1637"/>
      <c r="H2" s="1637"/>
      <c r="I2" s="1637"/>
      <c r="J2" s="1637"/>
      <c r="K2" s="1637"/>
      <c r="L2" s="1637"/>
      <c r="M2" s="1637"/>
      <c r="N2" s="1637"/>
      <c r="O2" s="1637"/>
      <c r="P2" s="1637"/>
      <c r="Q2" s="1637"/>
      <c r="R2" s="1638"/>
      <c r="S2" s="1136"/>
    </row>
    <row r="3" spans="2:19" ht="19.5" customHeight="1">
      <c r="B3" s="1639" t="s">
        <v>1567</v>
      </c>
      <c r="C3" s="1274"/>
      <c r="D3" s="1274"/>
      <c r="E3" s="1274"/>
      <c r="F3" s="1274"/>
      <c r="G3" s="1274"/>
      <c r="H3" s="1274"/>
      <c r="I3" s="1274"/>
      <c r="J3" s="1274"/>
      <c r="K3" s="1274"/>
      <c r="L3" s="1274"/>
      <c r="M3" s="1274"/>
      <c r="N3" s="1274"/>
      <c r="O3" s="1274"/>
      <c r="P3" s="1274"/>
      <c r="Q3" s="1274"/>
      <c r="R3" s="1640"/>
      <c r="S3" s="1136"/>
    </row>
    <row r="4" spans="2:19" ht="19.5" customHeight="1">
      <c r="B4" s="1641" t="s">
        <v>1715</v>
      </c>
      <c r="C4" s="1642"/>
      <c r="D4" s="1642"/>
      <c r="E4" s="1642"/>
      <c r="F4" s="1642"/>
      <c r="G4" s="1642"/>
      <c r="H4" s="1642"/>
      <c r="I4" s="1642"/>
      <c r="J4" s="1642"/>
      <c r="K4" s="1642"/>
      <c r="L4" s="1642"/>
      <c r="M4" s="1642"/>
      <c r="N4" s="1642"/>
      <c r="O4" s="1642"/>
      <c r="P4" s="1642"/>
      <c r="Q4" s="1642"/>
      <c r="R4" s="1643"/>
      <c r="S4" s="1136"/>
    </row>
    <row r="6" spans="2:19" ht="18">
      <c r="B6" s="1625"/>
      <c r="C6" s="1289"/>
      <c r="D6" s="1289"/>
      <c r="E6" s="1289"/>
      <c r="F6" s="1289"/>
      <c r="G6" s="1289"/>
      <c r="H6" s="1289"/>
      <c r="I6" s="1289"/>
      <c r="J6" s="1289"/>
      <c r="K6" s="1289"/>
      <c r="L6" s="1289"/>
      <c r="M6" s="1289"/>
      <c r="N6" s="1289"/>
      <c r="O6" s="1289"/>
      <c r="P6" s="1289"/>
      <c r="Q6" s="1289"/>
      <c r="R6" s="1289"/>
    </row>
    <row r="7" spans="2:19" ht="16.5">
      <c r="B7" s="1213"/>
      <c r="C7" s="1214"/>
      <c r="D7" s="1214"/>
      <c r="E7" s="1214"/>
      <c r="F7" s="1215"/>
      <c r="G7" s="1215"/>
      <c r="H7" s="1215"/>
      <c r="I7" s="1215"/>
      <c r="J7" s="1215"/>
      <c r="K7" s="1215"/>
      <c r="L7" s="1215"/>
      <c r="M7" s="1215"/>
      <c r="N7" s="1215"/>
      <c r="O7" s="1215"/>
      <c r="P7" s="1215"/>
      <c r="Q7" s="1215"/>
      <c r="R7" s="1216"/>
    </row>
    <row r="8" spans="2:19" ht="19.5" customHeight="1">
      <c r="B8" s="1217"/>
      <c r="C8" s="1194" t="s">
        <v>1716</v>
      </c>
      <c r="D8" s="1195" t="s">
        <v>252</v>
      </c>
      <c r="E8" s="1196" t="s">
        <v>1182</v>
      </c>
      <c r="F8" s="30"/>
      <c r="G8" s="1197"/>
      <c r="H8" s="1197"/>
      <c r="I8" s="1197"/>
      <c r="J8" s="1197"/>
      <c r="K8" s="1197"/>
      <c r="L8" s="1197"/>
      <c r="M8" s="1197"/>
      <c r="N8" s="1197"/>
      <c r="O8" s="1197"/>
      <c r="P8" s="1197"/>
      <c r="Q8" s="1197"/>
      <c r="R8" s="1218"/>
    </row>
    <row r="9" spans="2:19" ht="15.75" customHeight="1">
      <c r="B9" s="1217"/>
      <c r="C9" s="1170" t="s">
        <v>1254</v>
      </c>
      <c r="D9" s="1149" t="s">
        <v>252</v>
      </c>
      <c r="E9" s="1188" t="s">
        <v>1570</v>
      </c>
      <c r="F9" s="1596" t="s">
        <v>1717</v>
      </c>
      <c r="G9" s="1289"/>
      <c r="H9" s="1289"/>
      <c r="I9" s="1289"/>
      <c r="J9" s="1289"/>
      <c r="K9" s="1289"/>
      <c r="L9" s="1289"/>
      <c r="M9" s="1289"/>
      <c r="N9" s="1289"/>
      <c r="O9" s="1289"/>
      <c r="P9" s="1289"/>
      <c r="Q9" s="1289"/>
      <c r="R9" s="1219"/>
    </row>
    <row r="10" spans="2:19" ht="15.75" customHeight="1">
      <c r="B10" s="1217"/>
      <c r="C10" s="1170"/>
      <c r="D10" s="1153"/>
      <c r="E10" s="1188" t="s">
        <v>1572</v>
      </c>
      <c r="F10" s="1596" t="s">
        <v>1718</v>
      </c>
      <c r="G10" s="1289"/>
      <c r="H10" s="1289"/>
      <c r="I10" s="1289"/>
      <c r="J10" s="1289"/>
      <c r="K10" s="1289"/>
      <c r="L10" s="1289"/>
      <c r="M10" s="1289"/>
      <c r="N10" s="1289"/>
      <c r="O10" s="1289"/>
      <c r="P10" s="1289"/>
      <c r="Q10" s="1289"/>
      <c r="R10" s="1219"/>
    </row>
    <row r="11" spans="2:19" ht="15.75" customHeight="1">
      <c r="B11" s="1217"/>
      <c r="C11" s="1170"/>
      <c r="D11" s="1153"/>
      <c r="E11" s="1188" t="s">
        <v>1574</v>
      </c>
      <c r="F11" s="1596" t="s">
        <v>1719</v>
      </c>
      <c r="G11" s="1289"/>
      <c r="H11" s="1289"/>
      <c r="I11" s="1289"/>
      <c r="J11" s="1289"/>
      <c r="K11" s="1289"/>
      <c r="L11" s="1289"/>
      <c r="M11" s="1289"/>
      <c r="N11" s="1289"/>
      <c r="O11" s="1289"/>
      <c r="P11" s="1289"/>
      <c r="Q11" s="1289"/>
      <c r="R11" s="1219"/>
    </row>
    <row r="12" spans="2:19" ht="15.75" customHeight="1">
      <c r="B12" s="1217"/>
      <c r="C12" s="1170"/>
      <c r="D12" s="1153"/>
      <c r="E12" s="1188" t="s">
        <v>1591</v>
      </c>
      <c r="F12" s="1596" t="s">
        <v>1720</v>
      </c>
      <c r="G12" s="1289"/>
      <c r="H12" s="1289"/>
      <c r="I12" s="1289"/>
      <c r="J12" s="1289"/>
      <c r="K12" s="1289"/>
      <c r="L12" s="1289"/>
      <c r="M12" s="1289"/>
      <c r="N12" s="1289"/>
      <c r="O12" s="1289"/>
      <c r="P12" s="1289"/>
      <c r="Q12" s="1289"/>
      <c r="R12" s="1219"/>
    </row>
    <row r="13" spans="2:19" ht="15.75">
      <c r="B13" s="1217"/>
      <c r="C13" s="1151" t="s">
        <v>1576</v>
      </c>
      <c r="D13" s="1154" t="s">
        <v>252</v>
      </c>
      <c r="E13" s="1143" t="s">
        <v>1646</v>
      </c>
      <c r="F13" s="1156"/>
      <c r="G13" s="1151"/>
      <c r="H13" s="1151"/>
      <c r="I13" s="1151"/>
      <c r="J13" s="1151"/>
      <c r="K13" s="1151"/>
      <c r="L13" s="1151"/>
      <c r="M13" s="1151"/>
      <c r="N13" s="1151"/>
      <c r="O13" s="1151"/>
      <c r="P13" s="1151"/>
      <c r="Q13" s="1151"/>
      <c r="R13" s="1219"/>
    </row>
    <row r="14" spans="2:19" ht="15.75">
      <c r="B14" s="1217"/>
      <c r="C14" s="1151"/>
      <c r="D14" s="1146"/>
      <c r="E14" s="1155" t="s">
        <v>532</v>
      </c>
      <c r="F14" s="1156"/>
      <c r="G14" s="1151"/>
      <c r="H14" s="1151"/>
      <c r="I14" s="1151"/>
      <c r="J14" s="1151"/>
      <c r="K14" s="1151"/>
      <c r="L14" s="1151"/>
      <c r="M14" s="1151"/>
      <c r="N14" s="1151"/>
      <c r="O14" s="1151"/>
      <c r="P14" s="1151"/>
      <c r="Q14" s="1151"/>
      <c r="R14" s="1219"/>
    </row>
    <row r="15" spans="2:19" ht="48" customHeight="1">
      <c r="B15" s="1217"/>
      <c r="C15" s="1151"/>
      <c r="D15" s="1146"/>
      <c r="E15" s="1170" t="s">
        <v>1570</v>
      </c>
      <c r="F15" s="1592" t="s">
        <v>1721</v>
      </c>
      <c r="G15" s="1289"/>
      <c r="H15" s="1289"/>
      <c r="I15" s="1289"/>
      <c r="J15" s="1289"/>
      <c r="K15" s="1289"/>
      <c r="L15" s="1289"/>
      <c r="M15" s="1289"/>
      <c r="N15" s="1289"/>
      <c r="O15" s="1289"/>
      <c r="P15" s="1289"/>
      <c r="Q15" s="1289"/>
      <c r="R15" s="1219"/>
    </row>
    <row r="16" spans="2:19" ht="48" customHeight="1">
      <c r="B16" s="1217"/>
      <c r="C16" s="1151"/>
      <c r="D16" s="1146"/>
      <c r="E16" s="1170" t="s">
        <v>1572</v>
      </c>
      <c r="F16" s="1592" t="s">
        <v>1722</v>
      </c>
      <c r="G16" s="1289"/>
      <c r="H16" s="1289"/>
      <c r="I16" s="1289"/>
      <c r="J16" s="1289"/>
      <c r="K16" s="1289"/>
      <c r="L16" s="1289"/>
      <c r="M16" s="1289"/>
      <c r="N16" s="1289"/>
      <c r="O16" s="1289"/>
      <c r="P16" s="1289"/>
      <c r="Q16" s="1289"/>
      <c r="R16" s="1219"/>
    </row>
    <row r="17" spans="2:18" ht="48" customHeight="1">
      <c r="B17" s="1217"/>
      <c r="C17" s="1151"/>
      <c r="D17" s="1146"/>
      <c r="E17" s="1170" t="s">
        <v>1574</v>
      </c>
      <c r="F17" s="1592" t="s">
        <v>1723</v>
      </c>
      <c r="G17" s="1289"/>
      <c r="H17" s="1289"/>
      <c r="I17" s="1289"/>
      <c r="J17" s="1289"/>
      <c r="K17" s="1289"/>
      <c r="L17" s="1289"/>
      <c r="M17" s="1289"/>
      <c r="N17" s="1289"/>
      <c r="O17" s="1289"/>
      <c r="P17" s="1289"/>
      <c r="Q17" s="1289"/>
      <c r="R17" s="1219"/>
    </row>
    <row r="18" spans="2:18" ht="15.75">
      <c r="B18" s="1217"/>
      <c r="C18" s="1151"/>
      <c r="D18" s="1146"/>
      <c r="E18" s="1155" t="s">
        <v>538</v>
      </c>
      <c r="F18" s="1156"/>
      <c r="G18" s="1151"/>
      <c r="H18" s="1151"/>
      <c r="I18" s="1151"/>
      <c r="J18" s="1151"/>
      <c r="K18" s="1151"/>
      <c r="L18" s="1151"/>
      <c r="M18" s="1151"/>
      <c r="N18" s="1151"/>
      <c r="O18" s="1151"/>
      <c r="P18" s="1151"/>
      <c r="Q18" s="1151"/>
      <c r="R18" s="1219"/>
    </row>
    <row r="19" spans="2:18" ht="33.75" customHeight="1">
      <c r="B19" s="1217"/>
      <c r="C19" s="1151"/>
      <c r="D19" s="1146"/>
      <c r="E19" s="1170" t="s">
        <v>1570</v>
      </c>
      <c r="F19" s="1592" t="s">
        <v>1724</v>
      </c>
      <c r="G19" s="1289"/>
      <c r="H19" s="1289"/>
      <c r="I19" s="1289"/>
      <c r="J19" s="1289"/>
      <c r="K19" s="1289"/>
      <c r="L19" s="1289"/>
      <c r="M19" s="1289"/>
      <c r="N19" s="1289"/>
      <c r="O19" s="1289"/>
      <c r="P19" s="1289"/>
      <c r="Q19" s="1289"/>
      <c r="R19" s="1219"/>
    </row>
    <row r="20" spans="2:18" ht="48" customHeight="1">
      <c r="B20" s="1217"/>
      <c r="C20" s="1151"/>
      <c r="D20" s="1146"/>
      <c r="E20" s="1170" t="s">
        <v>1572</v>
      </c>
      <c r="F20" s="1592" t="s">
        <v>1725</v>
      </c>
      <c r="G20" s="1289"/>
      <c r="H20" s="1289"/>
      <c r="I20" s="1289"/>
      <c r="J20" s="1289"/>
      <c r="K20" s="1289"/>
      <c r="L20" s="1289"/>
      <c r="M20" s="1289"/>
      <c r="N20" s="1289"/>
      <c r="O20" s="1289"/>
      <c r="P20" s="1289"/>
      <c r="Q20" s="1289"/>
      <c r="R20" s="1219"/>
    </row>
    <row r="21" spans="2:18" ht="15.75" customHeight="1">
      <c r="B21" s="1217"/>
      <c r="C21" s="1151"/>
      <c r="D21" s="1146"/>
      <c r="E21" s="1155" t="s">
        <v>603</v>
      </c>
      <c r="F21" s="1156"/>
      <c r="G21" s="1151"/>
      <c r="H21" s="1151"/>
      <c r="I21" s="1151"/>
      <c r="J21" s="1151"/>
      <c r="K21" s="1151"/>
      <c r="L21" s="1151"/>
      <c r="M21" s="1151"/>
      <c r="N21" s="1151"/>
      <c r="O21" s="1151"/>
      <c r="P21" s="1151"/>
      <c r="Q21" s="1151"/>
      <c r="R21" s="1219"/>
    </row>
    <row r="22" spans="2:18" ht="33.75" customHeight="1">
      <c r="B22" s="1217"/>
      <c r="C22" s="1151"/>
      <c r="D22" s="1146"/>
      <c r="E22" s="1592" t="s">
        <v>1726</v>
      </c>
      <c r="F22" s="1289"/>
      <c r="G22" s="1289"/>
      <c r="H22" s="1289"/>
      <c r="I22" s="1289"/>
      <c r="J22" s="1289"/>
      <c r="K22" s="1289"/>
      <c r="L22" s="1289"/>
      <c r="M22" s="1289"/>
      <c r="N22" s="1289"/>
      <c r="O22" s="1289"/>
      <c r="P22" s="1289"/>
      <c r="Q22" s="1289"/>
      <c r="R22" s="1219"/>
    </row>
    <row r="23" spans="2:18" ht="15.75" customHeight="1">
      <c r="B23" s="1217"/>
      <c r="C23" s="1174"/>
      <c r="D23" s="1174"/>
      <c r="E23" s="1171"/>
      <c r="F23" s="1192"/>
      <c r="G23" s="1192"/>
      <c r="H23" s="1192"/>
      <c r="I23" s="1192"/>
      <c r="J23" s="1192"/>
      <c r="K23" s="1192"/>
      <c r="L23" s="1192"/>
      <c r="M23" s="1192"/>
      <c r="N23" s="1192"/>
      <c r="O23" s="1192"/>
      <c r="P23" s="1192"/>
      <c r="Q23" s="1192"/>
      <c r="R23" s="1219"/>
    </row>
    <row r="24" spans="2:18" ht="15.75" customHeight="1">
      <c r="B24" s="1217"/>
      <c r="C24" s="1174"/>
      <c r="D24" s="1174"/>
      <c r="E24" s="1171"/>
      <c r="F24" s="1173"/>
      <c r="G24" s="1173"/>
      <c r="H24" s="1173"/>
      <c r="I24" s="1173"/>
      <c r="J24" s="1173"/>
      <c r="K24" s="1173"/>
      <c r="L24" s="1173"/>
      <c r="M24" s="1173"/>
      <c r="N24" s="1173"/>
      <c r="O24" s="1173"/>
      <c r="P24" s="1173"/>
      <c r="Q24" s="1161" t="s">
        <v>1584</v>
      </c>
      <c r="R24" s="1219"/>
    </row>
    <row r="25" spans="2:18" ht="15.75" customHeight="1">
      <c r="B25" s="1224"/>
      <c r="C25" s="1221"/>
      <c r="D25" s="1221"/>
      <c r="E25" s="1221"/>
      <c r="F25" s="1221"/>
      <c r="G25" s="1221"/>
      <c r="H25" s="1221"/>
      <c r="I25" s="1221"/>
      <c r="J25" s="1221"/>
      <c r="K25" s="1221"/>
      <c r="L25" s="1221"/>
      <c r="M25" s="1221"/>
      <c r="N25" s="1221"/>
      <c r="O25" s="1221"/>
      <c r="P25" s="1221"/>
      <c r="Q25" s="1221"/>
      <c r="R25" s="1222"/>
    </row>
    <row r="26" spans="2:18" ht="15.75" customHeight="1"/>
    <row r="27" spans="2:18" ht="15.75" customHeight="1"/>
    <row r="28" spans="2:18" ht="15.75" customHeight="1"/>
    <row r="29" spans="2:18" ht="15.75" customHeight="1"/>
    <row r="30" spans="2:18" ht="15.75" customHeight="1"/>
    <row r="31" spans="2:18" ht="15.75" customHeight="1"/>
    <row r="32" spans="2: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
    <mergeCell ref="F20:Q20"/>
    <mergeCell ref="E22:Q22"/>
    <mergeCell ref="B2:R2"/>
    <mergeCell ref="B3:R3"/>
    <mergeCell ref="B4:R4"/>
    <mergeCell ref="B6:R6"/>
    <mergeCell ref="F9:Q9"/>
    <mergeCell ref="F10:Q10"/>
    <mergeCell ref="F11:Q11"/>
    <mergeCell ref="F12:Q12"/>
    <mergeCell ref="F15:Q15"/>
    <mergeCell ref="F16:Q16"/>
    <mergeCell ref="F17:Q17"/>
    <mergeCell ref="F19:Q19"/>
  </mergeCells>
  <pageMargins left="0.7" right="0.3" top="0.61" bottom="0.75"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00"/>
  <sheetViews>
    <sheetView showGridLines="0" workbookViewId="0"/>
  </sheetViews>
  <sheetFormatPr defaultColWidth="14.42578125" defaultRowHeight="15" customHeight="1"/>
  <cols>
    <col min="1" max="1" width="7.28515625" customWidth="1"/>
    <col min="2" max="2" width="2.140625" customWidth="1"/>
    <col min="3" max="3" width="16" customWidth="1"/>
    <col min="4" max="4" width="1.42578125" customWidth="1"/>
    <col min="5" max="5" width="4" customWidth="1"/>
    <col min="6" max="6" width="3.5703125" customWidth="1"/>
    <col min="7" max="15" width="9.140625" customWidth="1"/>
    <col min="16" max="16" width="6.42578125" customWidth="1"/>
    <col min="17" max="17" width="10.85546875" customWidth="1"/>
    <col min="18" max="18" width="2.85546875" customWidth="1"/>
    <col min="19" max="26" width="9.140625" customWidth="1"/>
  </cols>
  <sheetData>
    <row r="2" spans="2:19" ht="19.5" customHeight="1">
      <c r="B2" s="1636" t="s">
        <v>1566</v>
      </c>
      <c r="C2" s="1637"/>
      <c r="D2" s="1637"/>
      <c r="E2" s="1637"/>
      <c r="F2" s="1637"/>
      <c r="G2" s="1637"/>
      <c r="H2" s="1637"/>
      <c r="I2" s="1637"/>
      <c r="J2" s="1637"/>
      <c r="K2" s="1637"/>
      <c r="L2" s="1637"/>
      <c r="M2" s="1637"/>
      <c r="N2" s="1637"/>
      <c r="O2" s="1637"/>
      <c r="P2" s="1637"/>
      <c r="Q2" s="1637"/>
      <c r="R2" s="1638"/>
      <c r="S2" s="1136"/>
    </row>
    <row r="3" spans="2:19" ht="19.5" customHeight="1">
      <c r="B3" s="1639" t="s">
        <v>1567</v>
      </c>
      <c r="C3" s="1274"/>
      <c r="D3" s="1274"/>
      <c r="E3" s="1274"/>
      <c r="F3" s="1274"/>
      <c r="G3" s="1274"/>
      <c r="H3" s="1274"/>
      <c r="I3" s="1274"/>
      <c r="J3" s="1274"/>
      <c r="K3" s="1274"/>
      <c r="L3" s="1274"/>
      <c r="M3" s="1274"/>
      <c r="N3" s="1274"/>
      <c r="O3" s="1274"/>
      <c r="P3" s="1274"/>
      <c r="Q3" s="1274"/>
      <c r="R3" s="1640"/>
      <c r="S3" s="1136"/>
    </row>
    <row r="4" spans="2:19" ht="19.5" customHeight="1">
      <c r="B4" s="1641" t="s">
        <v>1727</v>
      </c>
      <c r="C4" s="1642"/>
      <c r="D4" s="1642"/>
      <c r="E4" s="1642"/>
      <c r="F4" s="1642"/>
      <c r="G4" s="1642"/>
      <c r="H4" s="1642"/>
      <c r="I4" s="1642"/>
      <c r="J4" s="1642"/>
      <c r="K4" s="1642"/>
      <c r="L4" s="1642"/>
      <c r="M4" s="1642"/>
      <c r="N4" s="1642"/>
      <c r="O4" s="1642"/>
      <c r="P4" s="1642"/>
      <c r="Q4" s="1642"/>
      <c r="R4" s="1643"/>
      <c r="S4" s="1136"/>
    </row>
    <row r="6" spans="2:19" ht="18">
      <c r="B6" s="1625"/>
      <c r="C6" s="1289"/>
      <c r="D6" s="1289"/>
      <c r="E6" s="1289"/>
      <c r="F6" s="1289"/>
      <c r="G6" s="1289"/>
      <c r="H6" s="1289"/>
      <c r="I6" s="1289"/>
      <c r="J6" s="1289"/>
      <c r="K6" s="1289"/>
      <c r="L6" s="1289"/>
      <c r="M6" s="1289"/>
      <c r="N6" s="1289"/>
      <c r="O6" s="1289"/>
      <c r="P6" s="1289"/>
      <c r="Q6" s="1289"/>
      <c r="R6" s="1289"/>
    </row>
    <row r="7" spans="2:19" ht="16.5">
      <c r="B7" s="1213"/>
      <c r="C7" s="1214"/>
      <c r="D7" s="1214"/>
      <c r="E7" s="1214"/>
      <c r="F7" s="1215"/>
      <c r="G7" s="1215"/>
      <c r="H7" s="1215"/>
      <c r="I7" s="1215"/>
      <c r="J7" s="1215"/>
      <c r="K7" s="1215"/>
      <c r="L7" s="1215"/>
      <c r="M7" s="1215"/>
      <c r="N7" s="1215"/>
      <c r="O7" s="1215"/>
      <c r="P7" s="1215"/>
      <c r="Q7" s="1215"/>
      <c r="R7" s="1216"/>
    </row>
    <row r="8" spans="2:19" ht="21.75" customHeight="1">
      <c r="B8" s="1217"/>
      <c r="C8" s="1194" t="s">
        <v>1728</v>
      </c>
      <c r="D8" s="1195" t="s">
        <v>252</v>
      </c>
      <c r="E8" s="1199" t="s">
        <v>1729</v>
      </c>
      <c r="F8" s="30"/>
      <c r="G8" s="1197"/>
      <c r="H8" s="1197"/>
      <c r="I8" s="1197"/>
      <c r="J8" s="1197"/>
      <c r="K8" s="1197"/>
      <c r="L8" s="1197"/>
      <c r="M8" s="1197"/>
      <c r="N8" s="1197"/>
      <c r="O8" s="1197"/>
      <c r="P8" s="1197"/>
      <c r="Q8" s="1197"/>
      <c r="R8" s="1218"/>
    </row>
    <row r="9" spans="2:19" ht="15.75" customHeight="1">
      <c r="B9" s="1217"/>
      <c r="C9" s="1170" t="s">
        <v>1254</v>
      </c>
      <c r="D9" s="1149" t="s">
        <v>252</v>
      </c>
      <c r="E9" s="1188" t="s">
        <v>1570</v>
      </c>
      <c r="F9" s="1596" t="s">
        <v>1730</v>
      </c>
      <c r="G9" s="1289"/>
      <c r="H9" s="1289"/>
      <c r="I9" s="1289"/>
      <c r="J9" s="1289"/>
      <c r="K9" s="1289"/>
      <c r="L9" s="1289"/>
      <c r="M9" s="1289"/>
      <c r="N9" s="1289"/>
      <c r="O9" s="1289"/>
      <c r="P9" s="1289"/>
      <c r="Q9" s="1289"/>
      <c r="R9" s="1219"/>
    </row>
    <row r="10" spans="2:19" ht="15.75" customHeight="1">
      <c r="B10" s="1217"/>
      <c r="C10" s="1170"/>
      <c r="D10" s="1153"/>
      <c r="E10" s="1188" t="s">
        <v>1572</v>
      </c>
      <c r="F10" s="1596" t="s">
        <v>1731</v>
      </c>
      <c r="G10" s="1289"/>
      <c r="H10" s="1289"/>
      <c r="I10" s="1289"/>
      <c r="J10" s="1289"/>
      <c r="K10" s="1289"/>
      <c r="L10" s="1289"/>
      <c r="M10" s="1289"/>
      <c r="N10" s="1289"/>
      <c r="O10" s="1289"/>
      <c r="P10" s="1289"/>
      <c r="Q10" s="1289"/>
      <c r="R10" s="1219"/>
    </row>
    <row r="11" spans="2:19" ht="15.75" customHeight="1">
      <c r="B11" s="1217"/>
      <c r="C11" s="1170"/>
      <c r="D11" s="1153"/>
      <c r="E11" s="1188" t="s">
        <v>1574</v>
      </c>
      <c r="F11" s="1596" t="s">
        <v>1732</v>
      </c>
      <c r="G11" s="1289"/>
      <c r="H11" s="1289"/>
      <c r="I11" s="1289"/>
      <c r="J11" s="1289"/>
      <c r="K11" s="1289"/>
      <c r="L11" s="1289"/>
      <c r="M11" s="1289"/>
      <c r="N11" s="1289"/>
      <c r="O11" s="1289"/>
      <c r="P11" s="1289"/>
      <c r="Q11" s="1289"/>
      <c r="R11" s="1219"/>
    </row>
    <row r="12" spans="2:19" ht="15.75" customHeight="1">
      <c r="B12" s="1217"/>
      <c r="C12" s="1170"/>
      <c r="D12" s="1153"/>
      <c r="E12" s="1188" t="s">
        <v>1591</v>
      </c>
      <c r="F12" s="1596" t="s">
        <v>1733</v>
      </c>
      <c r="G12" s="1289"/>
      <c r="H12" s="1289"/>
      <c r="I12" s="1289"/>
      <c r="J12" s="1289"/>
      <c r="K12" s="1289"/>
      <c r="L12" s="1289"/>
      <c r="M12" s="1289"/>
      <c r="N12" s="1289"/>
      <c r="O12" s="1289"/>
      <c r="P12" s="1289"/>
      <c r="Q12" s="1289"/>
      <c r="R12" s="1219"/>
    </row>
    <row r="13" spans="2:19" ht="21.75" customHeight="1">
      <c r="B13" s="1217"/>
      <c r="C13" s="1225" t="s">
        <v>1576</v>
      </c>
      <c r="D13" s="1226" t="s">
        <v>252</v>
      </c>
      <c r="E13" s="1227" t="s">
        <v>1646</v>
      </c>
      <c r="F13" s="1228"/>
      <c r="G13" s="1225"/>
      <c r="H13" s="1151"/>
      <c r="I13" s="1151"/>
      <c r="J13" s="1151"/>
      <c r="K13" s="1151"/>
      <c r="L13" s="1151"/>
      <c r="M13" s="1151"/>
      <c r="N13" s="1151"/>
      <c r="O13" s="1151"/>
      <c r="P13" s="1151"/>
      <c r="Q13" s="1151"/>
      <c r="R13" s="1219"/>
    </row>
    <row r="14" spans="2:19" ht="15.75">
      <c r="B14" s="1217"/>
      <c r="C14" s="1151"/>
      <c r="D14" s="1146"/>
      <c r="E14" s="1155" t="s">
        <v>532</v>
      </c>
      <c r="F14" s="1156"/>
      <c r="G14" s="1151"/>
      <c r="H14" s="1151"/>
      <c r="I14" s="1151"/>
      <c r="J14" s="1151"/>
      <c r="K14" s="1151"/>
      <c r="L14" s="1151"/>
      <c r="M14" s="1151"/>
      <c r="N14" s="1151"/>
      <c r="O14" s="1151"/>
      <c r="P14" s="1151"/>
      <c r="Q14" s="1151"/>
      <c r="R14" s="1219"/>
    </row>
    <row r="15" spans="2:19" ht="33.75" customHeight="1">
      <c r="B15" s="1217"/>
      <c r="C15" s="1151"/>
      <c r="D15" s="1146"/>
      <c r="E15" s="1170" t="s">
        <v>1570</v>
      </c>
      <c r="F15" s="1592" t="s">
        <v>1734</v>
      </c>
      <c r="G15" s="1289"/>
      <c r="H15" s="1289"/>
      <c r="I15" s="1289"/>
      <c r="J15" s="1289"/>
      <c r="K15" s="1289"/>
      <c r="L15" s="1289"/>
      <c r="M15" s="1289"/>
      <c r="N15" s="1289"/>
      <c r="O15" s="1289"/>
      <c r="P15" s="1289"/>
      <c r="Q15" s="1289"/>
      <c r="R15" s="1219"/>
    </row>
    <row r="16" spans="2:19" ht="33.75" customHeight="1">
      <c r="B16" s="1217"/>
      <c r="C16" s="1151"/>
      <c r="D16" s="1146"/>
      <c r="E16" s="1170" t="s">
        <v>1572</v>
      </c>
      <c r="F16" s="1592" t="s">
        <v>1735</v>
      </c>
      <c r="G16" s="1289"/>
      <c r="H16" s="1289"/>
      <c r="I16" s="1289"/>
      <c r="J16" s="1289"/>
      <c r="K16" s="1289"/>
      <c r="L16" s="1289"/>
      <c r="M16" s="1289"/>
      <c r="N16" s="1289"/>
      <c r="O16" s="1289"/>
      <c r="P16" s="1289"/>
      <c r="Q16" s="1289"/>
      <c r="R16" s="1219"/>
    </row>
    <row r="17" spans="2:18" ht="33.75" customHeight="1">
      <c r="B17" s="1217"/>
      <c r="C17" s="1151"/>
      <c r="D17" s="1146"/>
      <c r="E17" s="1170" t="s">
        <v>1574</v>
      </c>
      <c r="F17" s="1592" t="s">
        <v>1736</v>
      </c>
      <c r="G17" s="1289"/>
      <c r="H17" s="1289"/>
      <c r="I17" s="1289"/>
      <c r="J17" s="1289"/>
      <c r="K17" s="1289"/>
      <c r="L17" s="1289"/>
      <c r="M17" s="1289"/>
      <c r="N17" s="1289"/>
      <c r="O17" s="1289"/>
      <c r="P17" s="1289"/>
      <c r="Q17" s="1289"/>
      <c r="R17" s="1219"/>
    </row>
    <row r="18" spans="2:18" ht="33.75" customHeight="1">
      <c r="B18" s="1217"/>
      <c r="C18" s="1151"/>
      <c r="D18" s="1146"/>
      <c r="E18" s="1170" t="s">
        <v>1591</v>
      </c>
      <c r="F18" s="1592" t="s">
        <v>1737</v>
      </c>
      <c r="G18" s="1289"/>
      <c r="H18" s="1289"/>
      <c r="I18" s="1289"/>
      <c r="J18" s="1289"/>
      <c r="K18" s="1289"/>
      <c r="L18" s="1289"/>
      <c r="M18" s="1289"/>
      <c r="N18" s="1289"/>
      <c r="O18" s="1289"/>
      <c r="P18" s="1289"/>
      <c r="Q18" s="1289"/>
      <c r="R18" s="1219"/>
    </row>
    <row r="19" spans="2:18" ht="33.75" customHeight="1">
      <c r="B19" s="1217"/>
      <c r="C19" s="1151"/>
      <c r="D19" s="1146"/>
      <c r="E19" s="1170" t="s">
        <v>1593</v>
      </c>
      <c r="F19" s="1592" t="s">
        <v>1738</v>
      </c>
      <c r="G19" s="1289"/>
      <c r="H19" s="1289"/>
      <c r="I19" s="1289"/>
      <c r="J19" s="1289"/>
      <c r="K19" s="1289"/>
      <c r="L19" s="1289"/>
      <c r="M19" s="1289"/>
      <c r="N19" s="1289"/>
      <c r="O19" s="1289"/>
      <c r="P19" s="1289"/>
      <c r="Q19" s="1289"/>
      <c r="R19" s="1219"/>
    </row>
    <row r="20" spans="2:18" ht="15.75">
      <c r="B20" s="1217"/>
      <c r="C20" s="1151"/>
      <c r="D20" s="1146"/>
      <c r="E20" s="1155" t="s">
        <v>538</v>
      </c>
      <c r="F20" s="1156"/>
      <c r="G20" s="1151"/>
      <c r="H20" s="1151"/>
      <c r="I20" s="1151"/>
      <c r="J20" s="1151"/>
      <c r="K20" s="1151"/>
      <c r="L20" s="1151"/>
      <c r="M20" s="1151"/>
      <c r="N20" s="1151"/>
      <c r="O20" s="1151"/>
      <c r="P20" s="1151"/>
      <c r="Q20" s="1151"/>
      <c r="R20" s="1219"/>
    </row>
    <row r="21" spans="2:18" ht="33.75" customHeight="1">
      <c r="B21" s="1217"/>
      <c r="C21" s="1151"/>
      <c r="D21" s="1146"/>
      <c r="E21" s="1592" t="s">
        <v>1739</v>
      </c>
      <c r="F21" s="1289"/>
      <c r="G21" s="1289"/>
      <c r="H21" s="1289"/>
      <c r="I21" s="1289"/>
      <c r="J21" s="1289"/>
      <c r="K21" s="1289"/>
      <c r="L21" s="1289"/>
      <c r="M21" s="1289"/>
      <c r="N21" s="1289"/>
      <c r="O21" s="1289"/>
      <c r="P21" s="1289"/>
      <c r="Q21" s="1289"/>
      <c r="R21" s="1219"/>
    </row>
    <row r="22" spans="2:18" ht="18" customHeight="1">
      <c r="B22" s="1217"/>
      <c r="C22" s="1151"/>
      <c r="D22" s="1146"/>
      <c r="E22" s="1170" t="s">
        <v>1570</v>
      </c>
      <c r="F22" s="1592" t="s">
        <v>1740</v>
      </c>
      <c r="G22" s="1289"/>
      <c r="H22" s="1289"/>
      <c r="I22" s="1289"/>
      <c r="J22" s="1289"/>
      <c r="K22" s="1289"/>
      <c r="L22" s="1289"/>
      <c r="M22" s="1289"/>
      <c r="N22" s="1289"/>
      <c r="O22" s="1289"/>
      <c r="P22" s="1289"/>
      <c r="Q22" s="1289"/>
      <c r="R22" s="1219"/>
    </row>
    <row r="23" spans="2:18" ht="18" customHeight="1">
      <c r="B23" s="1217"/>
      <c r="C23" s="1151"/>
      <c r="D23" s="1146"/>
      <c r="E23" s="1170" t="s">
        <v>1572</v>
      </c>
      <c r="F23" s="1592" t="s">
        <v>1741</v>
      </c>
      <c r="G23" s="1289"/>
      <c r="H23" s="1289"/>
      <c r="I23" s="1289"/>
      <c r="J23" s="1289"/>
      <c r="K23" s="1289"/>
      <c r="L23" s="1289"/>
      <c r="M23" s="1289"/>
      <c r="N23" s="1289"/>
      <c r="O23" s="1289"/>
      <c r="P23" s="1289"/>
      <c r="Q23" s="1289"/>
      <c r="R23" s="1219"/>
    </row>
    <row r="24" spans="2:18" ht="18" customHeight="1">
      <c r="B24" s="1217"/>
      <c r="C24" s="1151"/>
      <c r="D24" s="1146"/>
      <c r="E24" s="1170" t="s">
        <v>1574</v>
      </c>
      <c r="F24" s="1592" t="s">
        <v>1742</v>
      </c>
      <c r="G24" s="1289"/>
      <c r="H24" s="1289"/>
      <c r="I24" s="1289"/>
      <c r="J24" s="1289"/>
      <c r="K24" s="1289"/>
      <c r="L24" s="1289"/>
      <c r="M24" s="1289"/>
      <c r="N24" s="1289"/>
      <c r="O24" s="1289"/>
      <c r="P24" s="1289"/>
      <c r="Q24" s="1289"/>
      <c r="R24" s="1219"/>
    </row>
    <row r="25" spans="2:18" ht="31.5" customHeight="1">
      <c r="B25" s="1217"/>
      <c r="C25" s="1151"/>
      <c r="D25" s="1146"/>
      <c r="E25" s="1170" t="s">
        <v>1591</v>
      </c>
      <c r="F25" s="1592" t="s">
        <v>1743</v>
      </c>
      <c r="G25" s="1289"/>
      <c r="H25" s="1289"/>
      <c r="I25" s="1289"/>
      <c r="J25" s="1289"/>
      <c r="K25" s="1289"/>
      <c r="L25" s="1289"/>
      <c r="M25" s="1289"/>
      <c r="N25" s="1289"/>
      <c r="O25" s="1289"/>
      <c r="P25" s="1289"/>
      <c r="Q25" s="1289"/>
      <c r="R25" s="1219"/>
    </row>
    <row r="26" spans="2:18" ht="31.5" customHeight="1">
      <c r="B26" s="1217"/>
      <c r="C26" s="1151"/>
      <c r="D26" s="1146"/>
      <c r="E26" s="1170" t="s">
        <v>1593</v>
      </c>
      <c r="F26" s="1592" t="s">
        <v>1744</v>
      </c>
      <c r="G26" s="1289"/>
      <c r="H26" s="1289"/>
      <c r="I26" s="1289"/>
      <c r="J26" s="1289"/>
      <c r="K26" s="1289"/>
      <c r="L26" s="1289"/>
      <c r="M26" s="1289"/>
      <c r="N26" s="1289"/>
      <c r="O26" s="1289"/>
      <c r="P26" s="1289"/>
      <c r="Q26" s="1289"/>
      <c r="R26" s="1219"/>
    </row>
    <row r="27" spans="2:18" ht="18" customHeight="1">
      <c r="B27" s="1217"/>
      <c r="C27" s="1151"/>
      <c r="D27" s="1146"/>
      <c r="E27" s="1170" t="s">
        <v>1684</v>
      </c>
      <c r="F27" s="1592" t="s">
        <v>1745</v>
      </c>
      <c r="G27" s="1289"/>
      <c r="H27" s="1289"/>
      <c r="I27" s="1289"/>
      <c r="J27" s="1289"/>
      <c r="K27" s="1289"/>
      <c r="L27" s="1289"/>
      <c r="M27" s="1289"/>
      <c r="N27" s="1289"/>
      <c r="O27" s="1289"/>
      <c r="P27" s="1289"/>
      <c r="Q27" s="1289"/>
      <c r="R27" s="1219"/>
    </row>
    <row r="28" spans="2:18" ht="24" customHeight="1">
      <c r="B28" s="1217"/>
      <c r="C28" s="1151"/>
      <c r="D28" s="1146"/>
      <c r="E28" s="1155" t="s">
        <v>603</v>
      </c>
      <c r="F28" s="1156"/>
      <c r="G28" s="1151"/>
      <c r="H28" s="1151"/>
      <c r="I28" s="1151"/>
      <c r="J28" s="1151"/>
      <c r="K28" s="1151"/>
      <c r="L28" s="1151"/>
      <c r="M28" s="1151"/>
      <c r="N28" s="1151"/>
      <c r="O28" s="1151"/>
      <c r="P28" s="1151"/>
      <c r="Q28" s="1151"/>
      <c r="R28" s="1219"/>
    </row>
    <row r="29" spans="2:18" ht="18" customHeight="1">
      <c r="B29" s="1217"/>
      <c r="C29" s="1151"/>
      <c r="D29" s="1146"/>
      <c r="E29" s="1170" t="s">
        <v>1570</v>
      </c>
      <c r="F29" s="1596" t="s">
        <v>1746</v>
      </c>
      <c r="G29" s="1289"/>
      <c r="H29" s="1289"/>
      <c r="I29" s="1289"/>
      <c r="J29" s="1289"/>
      <c r="K29" s="1289"/>
      <c r="L29" s="1289"/>
      <c r="M29" s="1289"/>
      <c r="N29" s="1289"/>
      <c r="O29" s="1289"/>
      <c r="P29" s="1289"/>
      <c r="Q29" s="1289"/>
      <c r="R29" s="1219"/>
    </row>
    <row r="30" spans="2:18" ht="31.5" customHeight="1">
      <c r="B30" s="1217"/>
      <c r="C30" s="1151"/>
      <c r="D30" s="1146"/>
      <c r="E30" s="1170" t="s">
        <v>1572</v>
      </c>
      <c r="F30" s="1592" t="s">
        <v>1747</v>
      </c>
      <c r="G30" s="1289"/>
      <c r="H30" s="1289"/>
      <c r="I30" s="1289"/>
      <c r="J30" s="1289"/>
      <c r="K30" s="1289"/>
      <c r="L30" s="1289"/>
      <c r="M30" s="1289"/>
      <c r="N30" s="1289"/>
      <c r="O30" s="1289"/>
      <c r="P30" s="1289"/>
      <c r="Q30" s="1289"/>
      <c r="R30" s="1219"/>
    </row>
    <row r="31" spans="2:18" ht="18" customHeight="1">
      <c r="B31" s="1217"/>
      <c r="C31" s="1151"/>
      <c r="D31" s="1146"/>
      <c r="E31" s="1170" t="s">
        <v>1574</v>
      </c>
      <c r="F31" s="1592" t="s">
        <v>1748</v>
      </c>
      <c r="G31" s="1289"/>
      <c r="H31" s="1289"/>
      <c r="I31" s="1289"/>
      <c r="J31" s="1289"/>
      <c r="K31" s="1289"/>
      <c r="L31" s="1289"/>
      <c r="M31" s="1289"/>
      <c r="N31" s="1289"/>
      <c r="O31" s="1289"/>
      <c r="P31" s="1289"/>
      <c r="Q31" s="1289"/>
      <c r="R31" s="1219"/>
    </row>
    <row r="32" spans="2:18" ht="31.5" customHeight="1">
      <c r="B32" s="1217"/>
      <c r="C32" s="1174"/>
      <c r="D32" s="1174"/>
      <c r="E32" s="1170" t="s">
        <v>1591</v>
      </c>
      <c r="F32" s="1596" t="s">
        <v>1749</v>
      </c>
      <c r="G32" s="1289"/>
      <c r="H32" s="1289"/>
      <c r="I32" s="1289"/>
      <c r="J32" s="1289"/>
      <c r="K32" s="1289"/>
      <c r="L32" s="1289"/>
      <c r="M32" s="1289"/>
      <c r="N32" s="1289"/>
      <c r="O32" s="1289"/>
      <c r="P32" s="1289"/>
      <c r="Q32" s="1289"/>
      <c r="R32" s="1219"/>
    </row>
    <row r="33" spans="2:18" ht="18" customHeight="1">
      <c r="B33" s="1217"/>
      <c r="C33" s="1174"/>
      <c r="D33" s="1174"/>
      <c r="E33" s="1171"/>
      <c r="F33" s="1198"/>
      <c r="G33" s="1192"/>
      <c r="H33" s="1192"/>
      <c r="I33" s="1192"/>
      <c r="J33" s="1192"/>
      <c r="K33" s="1192"/>
      <c r="L33" s="1192"/>
      <c r="M33" s="1192"/>
      <c r="N33" s="1192"/>
      <c r="O33" s="1192"/>
      <c r="P33" s="1192"/>
      <c r="Q33" s="1192"/>
      <c r="R33" s="1219"/>
    </row>
    <row r="34" spans="2:18" ht="15.75" customHeight="1">
      <c r="B34" s="1217"/>
      <c r="C34" s="1174"/>
      <c r="D34" s="1174"/>
      <c r="E34" s="1171"/>
      <c r="F34" s="1173"/>
      <c r="G34" s="1173"/>
      <c r="H34" s="1173"/>
      <c r="I34" s="1173"/>
      <c r="J34" s="1173"/>
      <c r="K34" s="1173"/>
      <c r="L34" s="1173"/>
      <c r="M34" s="1173"/>
      <c r="N34" s="1173"/>
      <c r="O34" s="1173"/>
      <c r="P34" s="1173"/>
      <c r="Q34" s="1161" t="s">
        <v>1584</v>
      </c>
      <c r="R34" s="1219"/>
    </row>
    <row r="35" spans="2:18" ht="15.75" customHeight="1">
      <c r="B35" s="1224"/>
      <c r="C35" s="1229"/>
      <c r="D35" s="1229"/>
      <c r="E35" s="1229"/>
      <c r="F35" s="1229"/>
      <c r="G35" s="1229"/>
      <c r="H35" s="1229"/>
      <c r="I35" s="1229"/>
      <c r="J35" s="1229"/>
      <c r="K35" s="1229"/>
      <c r="L35" s="1229"/>
      <c r="M35" s="1229"/>
      <c r="N35" s="1229"/>
      <c r="O35" s="1229"/>
      <c r="P35" s="1229"/>
      <c r="Q35" s="1229"/>
      <c r="R35" s="1230"/>
    </row>
    <row r="36" spans="2:18" ht="15.75" customHeight="1"/>
    <row r="37" spans="2:18" ht="15.75" customHeight="1"/>
    <row r="38" spans="2:18" ht="15.75" customHeight="1"/>
    <row r="39" spans="2:18" ht="15.75" customHeight="1"/>
    <row r="40" spans="2:18" ht="15.75" customHeight="1"/>
    <row r="41" spans="2:18" ht="15.75" customHeight="1"/>
    <row r="42" spans="2:18" ht="15.75" customHeight="1"/>
    <row r="43" spans="2:18" ht="15.75" customHeight="1"/>
    <row r="44" spans="2:18" ht="15.75" customHeight="1"/>
    <row r="45" spans="2:18" ht="15.75" customHeight="1"/>
    <row r="46" spans="2:18" ht="15.75" customHeight="1"/>
    <row r="47" spans="2:18" ht="15.75" customHeight="1"/>
    <row r="48" spans="2: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B2:R2"/>
    <mergeCell ref="B3:R3"/>
    <mergeCell ref="B4:R4"/>
    <mergeCell ref="B6:R6"/>
    <mergeCell ref="F9:Q9"/>
    <mergeCell ref="F10:Q10"/>
    <mergeCell ref="F11:Q11"/>
    <mergeCell ref="F12:Q12"/>
    <mergeCell ref="F15:Q15"/>
    <mergeCell ref="F16:Q16"/>
    <mergeCell ref="F17:Q17"/>
    <mergeCell ref="F18:Q18"/>
    <mergeCell ref="F19:Q19"/>
    <mergeCell ref="E21:Q21"/>
    <mergeCell ref="F30:Q30"/>
    <mergeCell ref="F31:Q31"/>
    <mergeCell ref="F32:Q32"/>
    <mergeCell ref="F22:Q22"/>
    <mergeCell ref="F23:Q23"/>
    <mergeCell ref="F24:Q24"/>
    <mergeCell ref="F25:Q25"/>
    <mergeCell ref="F26:Q26"/>
    <mergeCell ref="F27:Q27"/>
    <mergeCell ref="F29:Q29"/>
  </mergeCells>
  <pageMargins left="0.7" right="0.3" top="0.61" bottom="0.75" header="0" footer="0"/>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showGridLines="0" workbookViewId="0">
      <selection activeCell="H13" sqref="H13"/>
    </sheetView>
  </sheetViews>
  <sheetFormatPr defaultColWidth="14.42578125" defaultRowHeight="15" customHeight="1"/>
  <cols>
    <col min="1" max="7" width="2.7109375" customWidth="1"/>
    <col min="8" max="8" width="4.7109375" customWidth="1"/>
    <col min="9" max="24" width="2.7109375" customWidth="1"/>
    <col min="25" max="32" width="9.140625" customWidth="1"/>
  </cols>
  <sheetData>
    <row r="1" spans="1:24">
      <c r="A1" s="18"/>
      <c r="B1" s="18"/>
      <c r="C1" s="18"/>
      <c r="D1" s="18"/>
      <c r="E1" s="18"/>
    </row>
    <row r="2" spans="1:24">
      <c r="A2" s="18"/>
      <c r="B2" s="18"/>
      <c r="C2" s="18"/>
      <c r="D2" s="18"/>
      <c r="E2" s="18"/>
    </row>
    <row r="3" spans="1:24">
      <c r="A3" s="18"/>
      <c r="B3" s="18"/>
      <c r="C3" s="18"/>
      <c r="D3" s="18"/>
      <c r="E3" s="18"/>
    </row>
    <row r="4" spans="1:24">
      <c r="A4" s="18"/>
      <c r="B4" s="18"/>
      <c r="C4" s="18"/>
      <c r="D4" s="18"/>
      <c r="E4" s="18"/>
    </row>
    <row r="6" spans="1:24" ht="20.25">
      <c r="C6" s="19"/>
      <c r="D6" s="1327" t="s">
        <v>202</v>
      </c>
      <c r="E6" s="1289"/>
      <c r="F6" s="1289"/>
      <c r="G6" s="1289"/>
      <c r="H6" s="1289"/>
      <c r="I6" s="1289"/>
      <c r="J6" s="1289"/>
      <c r="K6" s="1289"/>
      <c r="L6" s="1289"/>
      <c r="M6" s="1289"/>
      <c r="N6" s="1289"/>
      <c r="O6" s="1289"/>
      <c r="P6" s="1289"/>
      <c r="Q6" s="1289"/>
      <c r="R6" s="1289"/>
      <c r="S6" s="1289"/>
      <c r="T6" s="1289"/>
      <c r="U6" s="1289"/>
      <c r="V6" s="1289"/>
      <c r="W6" s="1289"/>
      <c r="X6" s="1289"/>
    </row>
    <row r="7" spans="1:24" ht="20.25">
      <c r="C7" s="19"/>
      <c r="D7" s="1327" t="s">
        <v>48</v>
      </c>
      <c r="E7" s="1289"/>
      <c r="F7" s="1289"/>
      <c r="G7" s="1289"/>
      <c r="H7" s="1289"/>
      <c r="I7" s="1289"/>
      <c r="J7" s="1289"/>
      <c r="K7" s="1289"/>
      <c r="L7" s="1289"/>
      <c r="M7" s="1289"/>
      <c r="N7" s="1289"/>
      <c r="O7" s="1289"/>
      <c r="P7" s="1289"/>
      <c r="Q7" s="1289"/>
      <c r="R7" s="1289"/>
      <c r="S7" s="1289"/>
      <c r="T7" s="1289"/>
      <c r="U7" s="1289"/>
      <c r="V7" s="1289"/>
      <c r="W7" s="1289"/>
      <c r="X7" s="1289"/>
    </row>
    <row r="8" spans="1:24" ht="18">
      <c r="C8" s="1328" t="str">
        <f>'2.IDENTITAS'!$G$36</f>
        <v>PENILAIAN SUMATIF</v>
      </c>
      <c r="D8" s="1289"/>
      <c r="E8" s="1289"/>
      <c r="F8" s="1289"/>
      <c r="G8" s="1289"/>
      <c r="H8" s="1289"/>
      <c r="I8" s="1289"/>
      <c r="J8" s="1289"/>
      <c r="K8" s="1289"/>
      <c r="L8" s="1289"/>
      <c r="M8" s="1289"/>
      <c r="N8" s="1289"/>
      <c r="O8" s="1289"/>
      <c r="P8" s="1289"/>
      <c r="Q8" s="1289"/>
      <c r="R8" s="1289"/>
      <c r="S8" s="1289"/>
      <c r="T8" s="1289"/>
      <c r="U8" s="1289"/>
      <c r="V8" s="1289"/>
      <c r="W8" s="1289"/>
      <c r="X8" s="1289"/>
    </row>
    <row r="9" spans="1:24">
      <c r="C9" s="19"/>
      <c r="D9" s="19"/>
      <c r="E9" s="19"/>
      <c r="F9" s="19"/>
      <c r="G9" s="19"/>
      <c r="H9" s="19"/>
      <c r="I9" s="19"/>
      <c r="J9" s="19"/>
      <c r="K9" s="19"/>
      <c r="L9" s="19"/>
      <c r="M9" s="19"/>
      <c r="N9" s="19"/>
      <c r="O9" s="19"/>
      <c r="P9" s="19"/>
      <c r="Q9" s="19"/>
      <c r="R9" s="19"/>
      <c r="S9" s="19"/>
      <c r="T9" s="19"/>
      <c r="U9" s="19"/>
      <c r="V9" s="19"/>
      <c r="W9" s="19"/>
      <c r="X9" s="19"/>
    </row>
    <row r="10" spans="1:24">
      <c r="C10" s="19"/>
      <c r="D10" s="19"/>
      <c r="E10" s="19"/>
      <c r="F10" s="19"/>
      <c r="G10" s="19"/>
      <c r="H10" s="19"/>
      <c r="I10" s="19"/>
      <c r="J10" s="19"/>
      <c r="K10" s="19"/>
      <c r="L10" s="19"/>
      <c r="M10" s="19"/>
      <c r="N10" s="19"/>
      <c r="O10" s="19"/>
      <c r="P10" s="19"/>
      <c r="Q10" s="19"/>
      <c r="R10" s="19"/>
      <c r="S10" s="19"/>
      <c r="T10" s="19"/>
      <c r="U10" s="19"/>
      <c r="V10" s="19"/>
      <c r="W10" s="19"/>
      <c r="X10" s="19"/>
    </row>
    <row r="11" spans="1:24">
      <c r="C11" s="19"/>
      <c r="D11" s="19"/>
      <c r="E11" s="19"/>
      <c r="F11" s="19"/>
      <c r="G11" s="19"/>
      <c r="H11" s="19"/>
      <c r="I11" s="19"/>
      <c r="J11" s="19"/>
      <c r="K11" s="19"/>
      <c r="L11" s="19"/>
      <c r="M11" s="19"/>
      <c r="N11" s="19"/>
      <c r="O11" s="19"/>
      <c r="P11" s="19"/>
      <c r="Q11" s="19"/>
      <c r="R11" s="19"/>
      <c r="S11" s="19"/>
      <c r="T11" s="19"/>
      <c r="U11" s="19"/>
      <c r="V11" s="19"/>
      <c r="W11" s="19"/>
      <c r="X11" s="19"/>
    </row>
    <row r="12" spans="1:24">
      <c r="C12" s="19"/>
      <c r="D12" s="19"/>
      <c r="E12" s="19"/>
      <c r="F12" s="19"/>
      <c r="G12" s="19"/>
      <c r="H12" s="19"/>
      <c r="I12" s="19"/>
      <c r="J12" s="19"/>
      <c r="K12" s="19"/>
      <c r="L12" s="19"/>
      <c r="M12" s="19"/>
      <c r="N12" s="19"/>
      <c r="O12" s="19"/>
      <c r="P12" s="19"/>
      <c r="Q12" s="19"/>
      <c r="R12" s="19"/>
      <c r="S12" s="19"/>
      <c r="T12" s="19"/>
      <c r="U12" s="19"/>
      <c r="V12" s="19"/>
      <c r="W12" s="19"/>
      <c r="X12" s="19"/>
    </row>
    <row r="13" spans="1:24">
      <c r="C13" s="19"/>
      <c r="D13" s="19"/>
      <c r="E13" s="19"/>
      <c r="F13" s="19"/>
      <c r="G13" s="19"/>
      <c r="H13" s="19"/>
      <c r="I13" s="19"/>
      <c r="J13" s="19"/>
      <c r="K13" s="19"/>
      <c r="L13" s="19"/>
      <c r="M13" s="19"/>
      <c r="N13" s="19"/>
      <c r="O13" s="19"/>
      <c r="P13" s="19"/>
      <c r="Q13" s="19"/>
      <c r="R13" s="19"/>
      <c r="S13" s="19"/>
      <c r="T13" s="19"/>
      <c r="U13" s="19"/>
      <c r="V13" s="19"/>
      <c r="W13" s="19"/>
      <c r="X13" s="19"/>
    </row>
    <row r="14" spans="1:24" ht="21.75" customHeight="1">
      <c r="C14" s="88"/>
    </row>
    <row r="15" spans="1:24" ht="21.75" customHeight="1">
      <c r="C15" s="88"/>
    </row>
    <row r="16" spans="1:24" ht="21.75" customHeight="1">
      <c r="C16" s="88"/>
      <c r="D16" s="1329"/>
      <c r="E16" s="1289"/>
      <c r="F16" s="1289"/>
      <c r="G16" s="1289"/>
      <c r="H16" s="1289"/>
      <c r="I16" s="1289"/>
      <c r="J16" s="1289"/>
      <c r="K16" s="1289"/>
      <c r="L16" s="1289"/>
      <c r="M16" s="1289"/>
      <c r="N16" s="1289"/>
      <c r="O16" s="1289"/>
      <c r="P16" s="1289"/>
      <c r="Q16" s="1289"/>
      <c r="R16" s="1289"/>
      <c r="S16" s="1289"/>
      <c r="T16" s="1289"/>
      <c r="U16" s="1289"/>
      <c r="V16" s="1289"/>
      <c r="W16" s="1289"/>
      <c r="X16" s="1289"/>
    </row>
    <row r="17" spans="3:24" ht="12" customHeight="1">
      <c r="C17" s="88"/>
      <c r="D17" s="88"/>
      <c r="E17" s="88"/>
      <c r="F17" s="88"/>
      <c r="G17" s="88"/>
      <c r="H17" s="88"/>
      <c r="I17" s="88"/>
      <c r="J17" s="88"/>
      <c r="K17" s="88"/>
      <c r="L17" s="88"/>
      <c r="M17" s="88"/>
      <c r="N17" s="88"/>
      <c r="O17" s="88"/>
      <c r="P17" s="88"/>
      <c r="Q17" s="88"/>
      <c r="R17" s="88"/>
      <c r="S17" s="88"/>
      <c r="T17" s="88"/>
      <c r="U17" s="88"/>
      <c r="V17" s="88"/>
      <c r="W17" s="88"/>
      <c r="X17" s="88"/>
    </row>
    <row r="18" spans="3:24" ht="21.75" customHeight="1"/>
    <row r="19" spans="3:24" ht="21.75" customHeight="1">
      <c r="C19" s="88"/>
      <c r="D19" s="88"/>
      <c r="E19" s="88"/>
      <c r="F19" s="88"/>
      <c r="G19" s="88"/>
      <c r="H19" s="88"/>
      <c r="I19" s="88"/>
      <c r="J19" s="88"/>
      <c r="K19" s="88"/>
      <c r="L19" s="88"/>
      <c r="M19" s="88"/>
      <c r="N19" s="88"/>
      <c r="O19" s="88"/>
      <c r="P19" s="88"/>
      <c r="Q19" s="88"/>
      <c r="R19" s="88"/>
      <c r="S19" s="88"/>
      <c r="T19" s="88"/>
      <c r="U19" s="88"/>
      <c r="V19" s="88"/>
      <c r="W19" s="88"/>
      <c r="X19" s="88"/>
    </row>
    <row r="20" spans="3:24" ht="21.75" customHeight="1">
      <c r="C20" s="1326"/>
      <c r="D20" s="1289"/>
      <c r="E20" s="1289"/>
      <c r="F20" s="1289"/>
      <c r="G20" s="1289"/>
      <c r="H20" s="1289"/>
      <c r="I20" s="1289"/>
      <c r="J20" s="1289"/>
      <c r="K20" s="1289"/>
      <c r="L20" s="1289"/>
      <c r="M20" s="1289"/>
      <c r="N20" s="1289"/>
      <c r="O20" s="1289"/>
      <c r="P20" s="1289"/>
      <c r="Q20" s="1289"/>
      <c r="R20" s="1289"/>
      <c r="S20" s="1289"/>
      <c r="T20" s="1289"/>
      <c r="U20" s="1289"/>
      <c r="V20" s="1289"/>
      <c r="W20" s="1289"/>
      <c r="X20" s="1289"/>
    </row>
    <row r="21" spans="3:24" ht="21.75" customHeight="1"/>
    <row r="22" spans="3:24" ht="21.75" customHeight="1">
      <c r="C22" s="88"/>
      <c r="D22" s="88"/>
      <c r="E22" s="88"/>
      <c r="F22" s="88"/>
      <c r="G22" s="88"/>
      <c r="H22" s="88"/>
      <c r="I22" s="88"/>
      <c r="J22" s="88"/>
      <c r="K22" s="88"/>
      <c r="L22" s="88"/>
      <c r="M22" s="88"/>
      <c r="N22" s="88"/>
      <c r="O22" s="88"/>
      <c r="P22" s="88"/>
      <c r="Q22" s="88"/>
      <c r="R22" s="88"/>
      <c r="S22" s="88"/>
      <c r="T22" s="88"/>
      <c r="U22" s="88"/>
      <c r="V22" s="88"/>
      <c r="W22" s="88"/>
      <c r="X22" s="88"/>
    </row>
    <row r="23" spans="3:24" ht="21.75" customHeight="1">
      <c r="C23" s="88"/>
      <c r="D23" s="88"/>
      <c r="E23" s="88"/>
      <c r="F23" s="88"/>
      <c r="G23" s="88"/>
      <c r="H23" s="88"/>
      <c r="I23" s="90"/>
      <c r="J23" s="90"/>
      <c r="K23" s="90"/>
      <c r="L23" s="90"/>
      <c r="M23" s="90"/>
      <c r="N23" s="90"/>
      <c r="O23" s="90"/>
      <c r="P23" s="90"/>
      <c r="Q23" s="90"/>
      <c r="R23" s="90"/>
      <c r="S23" s="90"/>
      <c r="T23" s="90"/>
      <c r="U23" s="90"/>
      <c r="V23" s="90"/>
      <c r="W23" s="90"/>
      <c r="X23" s="90"/>
    </row>
    <row r="24" spans="3:24" ht="21.75" customHeight="1">
      <c r="C24" s="88"/>
      <c r="D24" s="88"/>
      <c r="E24" s="88"/>
      <c r="F24" s="88"/>
      <c r="G24" s="88"/>
      <c r="H24" s="88"/>
      <c r="I24" s="90"/>
      <c r="J24" s="90"/>
      <c r="K24" s="90"/>
      <c r="L24" s="90"/>
      <c r="M24" s="90"/>
      <c r="N24" s="90"/>
      <c r="O24" s="90"/>
      <c r="P24" s="90"/>
      <c r="Q24" s="91"/>
      <c r="R24" s="90"/>
      <c r="S24" s="90"/>
      <c r="T24" s="90"/>
      <c r="U24" s="90"/>
      <c r="V24" s="90"/>
      <c r="W24" s="90"/>
      <c r="X24" s="90"/>
    </row>
    <row r="25" spans="3:24" ht="21.75" customHeight="1"/>
    <row r="26" spans="3:24" ht="19.5" customHeight="1"/>
    <row r="27" spans="3:24" ht="21.75" customHeight="1">
      <c r="C27" s="88"/>
      <c r="D27" s="88"/>
      <c r="E27" s="88"/>
      <c r="F27" s="88"/>
      <c r="G27" s="88"/>
      <c r="H27" s="88"/>
      <c r="I27" s="90"/>
      <c r="J27" s="90"/>
      <c r="K27" s="90"/>
      <c r="L27" s="90"/>
      <c r="M27" s="90"/>
      <c r="N27" s="90"/>
      <c r="O27" s="90"/>
      <c r="P27" s="90"/>
      <c r="Q27" s="90"/>
      <c r="R27" s="90"/>
      <c r="S27" s="90"/>
      <c r="T27" s="90"/>
      <c r="U27" s="90"/>
      <c r="V27" s="90"/>
      <c r="W27" s="90"/>
      <c r="X27" s="90"/>
    </row>
    <row r="28" spans="3:24" ht="21.75" customHeight="1">
      <c r="C28" s="88"/>
      <c r="D28" s="88"/>
      <c r="E28" s="88"/>
      <c r="F28" s="88"/>
      <c r="G28" s="88"/>
      <c r="H28" s="88"/>
      <c r="I28" s="90"/>
      <c r="J28" s="90"/>
      <c r="K28" s="90"/>
      <c r="L28" s="90"/>
      <c r="M28" s="90"/>
      <c r="N28" s="90"/>
      <c r="O28" s="90"/>
      <c r="P28" s="90"/>
      <c r="Q28" s="90"/>
      <c r="R28" s="90"/>
      <c r="S28" s="90"/>
      <c r="T28" s="90"/>
      <c r="U28" s="90"/>
      <c r="V28" s="90"/>
      <c r="W28" s="90"/>
      <c r="X28" s="90"/>
    </row>
    <row r="29" spans="3:24" ht="21.75" customHeight="1">
      <c r="C29" s="1330" t="str">
        <f>'2.IDENTITAS'!$G$15</f>
        <v>Suyono</v>
      </c>
      <c r="D29" s="1289"/>
      <c r="E29" s="1289"/>
      <c r="F29" s="1289"/>
      <c r="G29" s="1289"/>
      <c r="H29" s="1289"/>
      <c r="I29" s="1289"/>
      <c r="J29" s="1289"/>
      <c r="K29" s="1289"/>
      <c r="L29" s="1289"/>
      <c r="M29" s="1289"/>
      <c r="N29" s="1289"/>
      <c r="O29" s="1289"/>
      <c r="P29" s="1289"/>
      <c r="Q29" s="1289"/>
      <c r="R29" s="1289"/>
      <c r="S29" s="1289"/>
      <c r="T29" s="1289"/>
      <c r="U29" s="1289"/>
      <c r="V29" s="1289"/>
      <c r="W29" s="1289"/>
      <c r="X29" s="1289"/>
    </row>
    <row r="30" spans="3:24" ht="21.75" customHeight="1">
      <c r="C30" s="1331" t="str">
        <f>'2.IDENTITAS'!$G$28</f>
        <v>PKBM PERMATA UNGGUL</v>
      </c>
      <c r="D30" s="1289"/>
      <c r="E30" s="1289"/>
      <c r="F30" s="1289"/>
      <c r="G30" s="1289"/>
      <c r="H30" s="1289"/>
      <c r="I30" s="1289"/>
      <c r="J30" s="1289"/>
      <c r="K30" s="1289"/>
      <c r="L30" s="1289"/>
      <c r="M30" s="1289"/>
      <c r="N30" s="1289"/>
      <c r="O30" s="1289"/>
      <c r="P30" s="1289"/>
      <c r="Q30" s="1289"/>
      <c r="R30" s="1289"/>
      <c r="S30" s="1289"/>
      <c r="T30" s="1289"/>
      <c r="U30" s="1289"/>
      <c r="V30" s="1289"/>
      <c r="W30" s="1289"/>
      <c r="X30" s="1289"/>
    </row>
    <row r="31" spans="3:24" ht="21.75" customHeight="1">
      <c r="C31" s="88"/>
      <c r="D31" s="88"/>
      <c r="E31" s="88"/>
      <c r="F31" s="88"/>
      <c r="G31" s="88"/>
      <c r="H31" s="88"/>
      <c r="I31" s="90"/>
      <c r="J31" s="90"/>
      <c r="K31" s="90"/>
      <c r="L31" s="90"/>
      <c r="M31" s="90"/>
      <c r="N31" s="90"/>
      <c r="O31" s="90"/>
      <c r="P31" s="90"/>
      <c r="Q31" s="90"/>
      <c r="R31" s="90"/>
      <c r="S31" s="90"/>
      <c r="T31" s="90"/>
      <c r="U31" s="90"/>
      <c r="V31" s="90"/>
      <c r="W31" s="90"/>
      <c r="X31" s="90"/>
    </row>
    <row r="32" spans="3:24" ht="21.75" customHeight="1">
      <c r="C32" s="88"/>
      <c r="D32" s="88"/>
      <c r="E32" s="88"/>
      <c r="F32" s="88"/>
      <c r="G32" s="88"/>
      <c r="H32" s="88"/>
      <c r="I32" s="88"/>
      <c r="J32" s="88"/>
      <c r="K32" s="88"/>
      <c r="L32" s="88"/>
      <c r="M32" s="88"/>
      <c r="N32" s="88"/>
      <c r="O32" s="88"/>
      <c r="P32" s="88"/>
      <c r="Q32" s="88"/>
      <c r="R32" s="88"/>
      <c r="S32" s="88"/>
      <c r="T32" s="88"/>
      <c r="U32" s="88"/>
      <c r="V32" s="88"/>
      <c r="W32" s="88"/>
      <c r="X32" s="88"/>
    </row>
    <row r="33" spans="3:24" ht="18" customHeight="1"/>
    <row r="34" spans="3:24" ht="18" customHeight="1"/>
    <row r="35" spans="3:24" ht="18" customHeight="1"/>
    <row r="36" spans="3:24" ht="18" customHeight="1">
      <c r="C36" s="89"/>
      <c r="D36" s="89"/>
      <c r="E36" s="89"/>
      <c r="F36" s="89"/>
      <c r="G36" s="89"/>
      <c r="H36" s="89"/>
      <c r="I36" s="89"/>
      <c r="J36" s="89"/>
      <c r="K36" s="89"/>
      <c r="L36" s="89"/>
      <c r="M36" s="89"/>
      <c r="N36" s="89"/>
      <c r="O36" s="89"/>
      <c r="P36" s="89"/>
      <c r="Q36" s="89"/>
      <c r="R36" s="89"/>
      <c r="S36" s="89"/>
      <c r="T36" s="89"/>
      <c r="U36" s="89"/>
      <c r="V36" s="89"/>
      <c r="W36" s="89"/>
      <c r="X36" s="89"/>
    </row>
    <row r="37" spans="3:24" ht="21.75" customHeight="1">
      <c r="C37" s="88"/>
      <c r="D37" s="88"/>
      <c r="E37" s="88"/>
      <c r="F37" s="88"/>
      <c r="G37" s="88"/>
      <c r="H37" s="88"/>
      <c r="I37" s="88"/>
      <c r="J37" s="88"/>
      <c r="K37" s="88"/>
      <c r="L37" s="88"/>
      <c r="M37" s="88"/>
      <c r="N37" s="88"/>
      <c r="O37" s="88"/>
      <c r="P37" s="88"/>
      <c r="Q37" s="88"/>
      <c r="R37" s="88"/>
      <c r="S37" s="88"/>
      <c r="T37" s="88"/>
      <c r="U37" s="88"/>
      <c r="V37" s="88"/>
      <c r="W37" s="88"/>
      <c r="X37" s="88"/>
    </row>
    <row r="38" spans="3:24" ht="21.75" customHeight="1">
      <c r="C38" s="88"/>
      <c r="D38" s="88"/>
      <c r="E38" s="88"/>
      <c r="F38" s="88"/>
      <c r="G38" s="88"/>
      <c r="H38" s="88"/>
      <c r="I38" s="88"/>
      <c r="J38" s="88"/>
      <c r="K38" s="88"/>
      <c r="L38" s="88"/>
      <c r="M38" s="88"/>
      <c r="N38" s="88"/>
      <c r="O38" s="88"/>
      <c r="P38" s="88"/>
      <c r="Q38" s="88"/>
      <c r="R38" s="88"/>
      <c r="S38" s="88"/>
      <c r="T38" s="88"/>
      <c r="U38" s="88"/>
      <c r="V38" s="88"/>
      <c r="W38" s="88"/>
      <c r="X38" s="88"/>
    </row>
    <row r="39" spans="3:24" ht="21.75" customHeight="1">
      <c r="C39" s="88"/>
      <c r="D39" s="88"/>
      <c r="E39" s="88"/>
      <c r="F39" s="88"/>
      <c r="G39" s="88"/>
      <c r="H39" s="88"/>
      <c r="I39" s="88"/>
      <c r="J39" s="88"/>
      <c r="K39" s="88"/>
      <c r="L39" s="88"/>
      <c r="M39" s="88"/>
      <c r="N39" s="88"/>
      <c r="O39" s="88"/>
      <c r="P39" s="88"/>
      <c r="Q39" s="88"/>
      <c r="R39" s="88"/>
      <c r="S39" s="88"/>
      <c r="T39" s="88"/>
      <c r="U39" s="88"/>
      <c r="V39" s="88"/>
      <c r="W39" s="88"/>
      <c r="X39" s="88"/>
    </row>
    <row r="40" spans="3:24" ht="21.75" customHeight="1">
      <c r="C40" s="88"/>
      <c r="D40" s="88"/>
      <c r="E40" s="88"/>
      <c r="F40" s="88"/>
      <c r="G40" s="88"/>
      <c r="H40" s="88"/>
      <c r="I40" s="88"/>
      <c r="J40" s="88"/>
      <c r="K40" s="88"/>
      <c r="L40" s="88"/>
      <c r="M40" s="88"/>
      <c r="N40" s="88"/>
      <c r="O40" s="88"/>
      <c r="P40" s="88"/>
      <c r="Q40" s="88"/>
      <c r="R40" s="88"/>
      <c r="S40" s="88"/>
      <c r="T40" s="88"/>
      <c r="U40" s="88"/>
      <c r="V40" s="88"/>
      <c r="W40" s="88"/>
      <c r="X40" s="88"/>
    </row>
    <row r="41" spans="3:24" ht="21.75" customHeight="1">
      <c r="C41" s="88"/>
      <c r="D41" s="88"/>
      <c r="E41" s="88"/>
      <c r="F41" s="88"/>
      <c r="G41" s="88"/>
      <c r="H41" s="88"/>
      <c r="I41" s="88"/>
      <c r="J41" s="88"/>
      <c r="K41" s="88"/>
      <c r="L41" s="88"/>
      <c r="M41" s="88"/>
      <c r="N41" s="88"/>
      <c r="O41" s="88"/>
      <c r="P41" s="88"/>
      <c r="Q41" s="88"/>
      <c r="R41" s="88"/>
      <c r="S41" s="88"/>
      <c r="T41" s="88"/>
      <c r="U41" s="88"/>
      <c r="V41" s="88"/>
      <c r="W41" s="88"/>
      <c r="X41" s="88"/>
    </row>
    <row r="42" spans="3:24" ht="21.75" customHeight="1">
      <c r="C42" s="88"/>
      <c r="D42" s="88"/>
      <c r="E42" s="88"/>
      <c r="F42" s="88"/>
      <c r="G42" s="88"/>
      <c r="H42" s="88"/>
      <c r="I42" s="88"/>
      <c r="J42" s="88"/>
      <c r="K42" s="88"/>
      <c r="L42" s="88"/>
      <c r="M42" s="88"/>
      <c r="N42" s="88"/>
      <c r="O42" s="88"/>
      <c r="P42" s="88"/>
      <c r="Q42" s="88"/>
      <c r="R42" s="88"/>
      <c r="S42" s="88"/>
      <c r="T42" s="88"/>
      <c r="U42" s="88"/>
      <c r="V42" s="88"/>
      <c r="W42" s="88"/>
      <c r="X42" s="88"/>
    </row>
    <row r="43" spans="3:24" ht="21.75" customHeight="1">
      <c r="C43" s="1325" t="s">
        <v>2</v>
      </c>
      <c r="D43" s="1289"/>
      <c r="E43" s="1289"/>
      <c r="F43" s="1289"/>
      <c r="G43" s="1289"/>
      <c r="H43" s="1289"/>
      <c r="I43" s="1289"/>
      <c r="J43" s="1289"/>
      <c r="K43" s="1289"/>
      <c r="L43" s="1289"/>
      <c r="M43" s="1289"/>
      <c r="N43" s="1289"/>
      <c r="O43" s="1289"/>
      <c r="P43" s="1289"/>
      <c r="Q43" s="1289"/>
      <c r="R43" s="1289"/>
      <c r="S43" s="1289"/>
      <c r="T43" s="1289"/>
      <c r="U43" s="1289"/>
      <c r="V43" s="1289"/>
      <c r="W43" s="1289"/>
      <c r="X43" s="1289"/>
    </row>
    <row r="44" spans="3:24" ht="21.75" customHeight="1">
      <c r="C44" s="1326" t="str">
        <f>'2.IDENTITAS'!$F$8</f>
        <v>TAHUN 2023</v>
      </c>
      <c r="D44" s="1289"/>
      <c r="E44" s="1289"/>
      <c r="F44" s="1289"/>
      <c r="G44" s="1289"/>
      <c r="H44" s="1289"/>
      <c r="I44" s="1289"/>
      <c r="J44" s="1289"/>
      <c r="K44" s="1289"/>
      <c r="L44" s="1289"/>
      <c r="M44" s="1289"/>
      <c r="N44" s="1289"/>
      <c r="O44" s="1289"/>
      <c r="P44" s="1289"/>
      <c r="Q44" s="1289"/>
      <c r="R44" s="1289"/>
      <c r="S44" s="1289"/>
      <c r="T44" s="1289"/>
      <c r="U44" s="1289"/>
      <c r="V44" s="1289"/>
      <c r="W44" s="1289"/>
      <c r="X44" s="1289"/>
    </row>
    <row r="45" spans="3:24" ht="21.75" customHeight="1">
      <c r="C45" s="88"/>
      <c r="D45" s="88"/>
      <c r="E45" s="88"/>
      <c r="F45" s="88"/>
      <c r="G45" s="88"/>
      <c r="H45" s="88"/>
      <c r="I45" s="88"/>
      <c r="J45" s="88"/>
      <c r="K45" s="88"/>
      <c r="L45" s="88"/>
      <c r="M45" s="88"/>
      <c r="N45" s="88"/>
      <c r="O45" s="88"/>
      <c r="P45" s="88"/>
      <c r="Q45" s="88"/>
      <c r="R45" s="88"/>
      <c r="S45" s="88"/>
      <c r="T45" s="88"/>
      <c r="U45" s="88"/>
      <c r="V45" s="88"/>
      <c r="W45" s="88"/>
      <c r="X45" s="88"/>
    </row>
    <row r="46" spans="3:24" ht="21.75" customHeight="1">
      <c r="C46" s="88"/>
      <c r="D46" s="88"/>
      <c r="E46" s="88"/>
      <c r="F46" s="88"/>
      <c r="G46" s="88"/>
      <c r="H46" s="88"/>
      <c r="I46" s="88"/>
      <c r="J46" s="88"/>
      <c r="K46" s="88"/>
      <c r="L46" s="88"/>
      <c r="M46" s="88"/>
      <c r="N46" s="88"/>
      <c r="O46" s="88"/>
      <c r="P46" s="88"/>
      <c r="Q46" s="88"/>
      <c r="R46" s="88"/>
      <c r="S46" s="88"/>
      <c r="T46" s="88"/>
      <c r="U46" s="88"/>
      <c r="V46" s="88"/>
      <c r="W46" s="88"/>
      <c r="X46" s="88"/>
    </row>
    <row r="47" spans="3:24" ht="21.75" customHeight="1">
      <c r="C47" s="88"/>
      <c r="D47" s="88"/>
      <c r="E47" s="88"/>
      <c r="F47" s="88"/>
      <c r="G47" s="88"/>
      <c r="H47" s="88"/>
      <c r="I47" s="88"/>
      <c r="J47" s="88"/>
      <c r="K47" s="88"/>
      <c r="L47" s="88"/>
      <c r="M47" s="88"/>
      <c r="N47" s="88"/>
      <c r="O47" s="88"/>
      <c r="P47" s="88"/>
      <c r="Q47" s="88"/>
      <c r="R47" s="88"/>
      <c r="S47" s="88"/>
      <c r="T47" s="88"/>
      <c r="U47" s="88"/>
      <c r="V47" s="88"/>
      <c r="W47" s="88"/>
      <c r="X47" s="88"/>
    </row>
    <row r="48" spans="3:24" ht="21.75" customHeight="1">
      <c r="C48" s="88"/>
      <c r="D48" s="88"/>
      <c r="E48" s="88"/>
      <c r="F48" s="88"/>
      <c r="G48" s="88"/>
      <c r="H48" s="88"/>
      <c r="I48" s="88"/>
      <c r="J48" s="88"/>
      <c r="K48" s="88"/>
      <c r="L48" s="88"/>
      <c r="M48" s="88"/>
      <c r="N48" s="88"/>
      <c r="O48" s="88"/>
      <c r="P48" s="88"/>
      <c r="Q48" s="88"/>
      <c r="R48" s="88"/>
      <c r="S48" s="88"/>
      <c r="T48" s="88"/>
      <c r="U48" s="88"/>
      <c r="V48" s="88"/>
      <c r="W48" s="88"/>
      <c r="X48" s="88"/>
    </row>
    <row r="49" spans="3:24" ht="21.75" customHeight="1">
      <c r="C49" s="88"/>
      <c r="D49" s="88"/>
      <c r="E49" s="88"/>
      <c r="F49" s="88"/>
      <c r="G49" s="88"/>
      <c r="H49" s="88"/>
      <c r="I49" s="88"/>
      <c r="J49" s="88"/>
      <c r="K49" s="88"/>
      <c r="L49" s="88"/>
      <c r="M49" s="88"/>
      <c r="N49" s="88"/>
      <c r="O49" s="88"/>
      <c r="P49" s="88"/>
      <c r="Q49" s="88"/>
      <c r="R49" s="88"/>
      <c r="S49" s="88"/>
      <c r="T49" s="88"/>
      <c r="U49" s="88"/>
      <c r="V49" s="88"/>
      <c r="W49" s="88"/>
      <c r="X49" s="88"/>
    </row>
    <row r="50" spans="3:24" ht="21.75" customHeight="1">
      <c r="C50" s="88"/>
      <c r="D50" s="88"/>
      <c r="E50" s="88"/>
      <c r="F50" s="88"/>
      <c r="G50" s="88"/>
      <c r="H50" s="88"/>
      <c r="I50" s="88"/>
      <c r="J50" s="88"/>
      <c r="K50" s="88"/>
      <c r="L50" s="88"/>
      <c r="M50" s="88"/>
      <c r="N50" s="88"/>
      <c r="O50" s="88"/>
      <c r="P50" s="88"/>
      <c r="Q50" s="88"/>
      <c r="R50" s="88"/>
      <c r="S50" s="88"/>
      <c r="T50" s="88"/>
      <c r="U50" s="88"/>
      <c r="V50" s="88"/>
      <c r="W50" s="88"/>
      <c r="X50" s="88"/>
    </row>
    <row r="51" spans="3:24" ht="21.75" customHeight="1">
      <c r="C51" s="88"/>
      <c r="D51" s="88"/>
      <c r="E51" s="88"/>
      <c r="F51" s="88"/>
      <c r="G51" s="88"/>
      <c r="H51" s="88"/>
      <c r="I51" s="88"/>
      <c r="J51" s="88"/>
      <c r="K51" s="88"/>
      <c r="L51" s="88"/>
      <c r="M51" s="88"/>
      <c r="N51" s="88"/>
      <c r="O51" s="88"/>
      <c r="P51" s="88"/>
      <c r="Q51" s="88"/>
      <c r="R51" s="88"/>
      <c r="S51" s="88"/>
      <c r="T51" s="88"/>
      <c r="U51" s="88"/>
      <c r="V51" s="88"/>
      <c r="W51" s="88"/>
      <c r="X51" s="88"/>
    </row>
    <row r="52" spans="3:24" ht="21.75" customHeight="1">
      <c r="C52" s="88"/>
      <c r="D52" s="88"/>
      <c r="E52" s="88"/>
      <c r="F52" s="88"/>
      <c r="G52" s="88"/>
      <c r="H52" s="88"/>
      <c r="I52" s="88"/>
      <c r="J52" s="88"/>
      <c r="K52" s="88"/>
      <c r="L52" s="88"/>
      <c r="M52" s="88"/>
      <c r="N52" s="88"/>
      <c r="O52" s="88"/>
      <c r="P52" s="88"/>
      <c r="Q52" s="88"/>
      <c r="R52" s="88"/>
      <c r="S52" s="88"/>
      <c r="T52" s="88"/>
      <c r="U52" s="88"/>
      <c r="V52" s="88"/>
      <c r="W52" s="88"/>
      <c r="X52" s="88"/>
    </row>
    <row r="53" spans="3:24" ht="21.75" customHeight="1">
      <c r="C53" s="88"/>
      <c r="D53" s="88"/>
      <c r="E53" s="88"/>
      <c r="F53" s="88"/>
      <c r="G53" s="88"/>
      <c r="H53" s="88"/>
      <c r="I53" s="88"/>
      <c r="J53" s="88"/>
      <c r="K53" s="88"/>
      <c r="L53" s="88"/>
      <c r="M53" s="88"/>
      <c r="N53" s="88"/>
      <c r="O53" s="88"/>
      <c r="P53" s="88"/>
      <c r="Q53" s="88"/>
      <c r="R53" s="88"/>
      <c r="S53" s="88"/>
      <c r="T53" s="88"/>
      <c r="U53" s="88"/>
      <c r="V53" s="88"/>
      <c r="W53" s="88"/>
      <c r="X53" s="88"/>
    </row>
    <row r="54" spans="3:24" ht="21.75" customHeight="1">
      <c r="C54" s="88"/>
      <c r="D54" s="88"/>
      <c r="E54" s="88"/>
      <c r="F54" s="88"/>
      <c r="G54" s="88"/>
      <c r="H54" s="88"/>
      <c r="I54" s="88"/>
      <c r="J54" s="88"/>
      <c r="K54" s="88"/>
      <c r="L54" s="88"/>
      <c r="M54" s="88"/>
      <c r="N54" s="88"/>
      <c r="O54" s="88"/>
      <c r="P54" s="88"/>
      <c r="Q54" s="88"/>
      <c r="R54" s="88"/>
      <c r="S54" s="88"/>
      <c r="T54" s="88"/>
      <c r="U54" s="88"/>
      <c r="V54" s="88"/>
      <c r="W54" s="88"/>
      <c r="X54" s="88"/>
    </row>
    <row r="55" spans="3:24" ht="21.75" customHeight="1">
      <c r="C55" s="88"/>
      <c r="D55" s="88"/>
      <c r="E55" s="88"/>
      <c r="F55" s="88"/>
      <c r="G55" s="88"/>
      <c r="H55" s="88"/>
      <c r="I55" s="88"/>
      <c r="J55" s="88"/>
      <c r="K55" s="88"/>
      <c r="L55" s="88"/>
      <c r="M55" s="88"/>
      <c r="N55" s="88"/>
      <c r="O55" s="88"/>
      <c r="P55" s="88"/>
      <c r="Q55" s="88"/>
      <c r="R55" s="88"/>
      <c r="S55" s="88"/>
      <c r="T55" s="88"/>
      <c r="U55" s="88"/>
      <c r="V55" s="88"/>
      <c r="W55" s="88"/>
      <c r="X55" s="88"/>
    </row>
    <row r="56" spans="3:24" ht="21.75" customHeight="1">
      <c r="C56" s="88"/>
      <c r="D56" s="88"/>
      <c r="E56" s="88"/>
      <c r="F56" s="88"/>
      <c r="G56" s="88"/>
      <c r="H56" s="88"/>
      <c r="I56" s="88"/>
      <c r="J56" s="88"/>
      <c r="K56" s="88"/>
      <c r="L56" s="88"/>
      <c r="M56" s="88"/>
      <c r="N56" s="88"/>
      <c r="O56" s="88"/>
      <c r="P56" s="88"/>
      <c r="Q56" s="88"/>
      <c r="R56" s="88"/>
      <c r="S56" s="88"/>
      <c r="T56" s="88"/>
      <c r="U56" s="88"/>
      <c r="V56" s="88"/>
      <c r="W56" s="88"/>
      <c r="X56" s="88"/>
    </row>
    <row r="57" spans="3:24" ht="21.75" customHeight="1">
      <c r="C57" s="88"/>
      <c r="D57" s="88"/>
      <c r="E57" s="88"/>
      <c r="F57" s="88"/>
      <c r="G57" s="88"/>
      <c r="H57" s="88"/>
      <c r="I57" s="88"/>
      <c r="J57" s="88"/>
      <c r="K57" s="88"/>
      <c r="L57" s="88"/>
      <c r="M57" s="88"/>
      <c r="N57" s="88"/>
      <c r="O57" s="88"/>
      <c r="P57" s="88"/>
      <c r="Q57" s="88"/>
      <c r="R57" s="88"/>
      <c r="S57" s="88"/>
      <c r="T57" s="88"/>
      <c r="U57" s="88"/>
      <c r="V57" s="88"/>
      <c r="W57" s="88"/>
      <c r="X57" s="88"/>
    </row>
    <row r="58" spans="3:24" ht="21.75" customHeight="1">
      <c r="C58" s="88"/>
      <c r="D58" s="88"/>
      <c r="E58" s="88"/>
      <c r="F58" s="88"/>
      <c r="G58" s="88"/>
      <c r="H58" s="88"/>
      <c r="I58" s="88"/>
      <c r="J58" s="88"/>
      <c r="K58" s="88"/>
      <c r="L58" s="88"/>
      <c r="M58" s="88"/>
      <c r="N58" s="88"/>
      <c r="O58" s="88"/>
      <c r="P58" s="88"/>
      <c r="Q58" s="88"/>
      <c r="R58" s="88"/>
      <c r="S58" s="88"/>
      <c r="T58" s="88"/>
      <c r="U58" s="88"/>
      <c r="V58" s="88"/>
      <c r="W58" s="88"/>
      <c r="X58" s="88"/>
    </row>
    <row r="59" spans="3:24" ht="21.75" customHeight="1">
      <c r="C59" s="88"/>
      <c r="D59" s="88"/>
      <c r="E59" s="88"/>
      <c r="F59" s="88"/>
      <c r="G59" s="88"/>
      <c r="H59" s="88"/>
      <c r="I59" s="88"/>
      <c r="J59" s="88"/>
      <c r="K59" s="88"/>
      <c r="L59" s="88"/>
      <c r="M59" s="88"/>
      <c r="N59" s="88"/>
      <c r="O59" s="88"/>
      <c r="P59" s="88"/>
      <c r="Q59" s="88"/>
      <c r="R59" s="88"/>
      <c r="S59" s="88"/>
      <c r="T59" s="88"/>
      <c r="U59" s="88"/>
      <c r="V59" s="88"/>
      <c r="W59" s="88"/>
      <c r="X59" s="88"/>
    </row>
    <row r="60" spans="3:24" ht="21.75" customHeight="1">
      <c r="C60" s="88"/>
      <c r="D60" s="88"/>
      <c r="E60" s="88"/>
      <c r="F60" s="88"/>
      <c r="G60" s="88"/>
      <c r="H60" s="88"/>
      <c r="I60" s="88"/>
      <c r="J60" s="88"/>
      <c r="K60" s="88"/>
      <c r="L60" s="88"/>
      <c r="M60" s="88"/>
      <c r="N60" s="88"/>
      <c r="O60" s="88"/>
      <c r="P60" s="88"/>
      <c r="Q60" s="88"/>
      <c r="R60" s="88"/>
      <c r="S60" s="88"/>
      <c r="T60" s="88"/>
      <c r="U60" s="88"/>
      <c r="V60" s="88"/>
      <c r="W60" s="88"/>
      <c r="X60" s="88"/>
    </row>
    <row r="61" spans="3:24" ht="21.75" customHeight="1">
      <c r="C61" s="88"/>
      <c r="D61" s="88"/>
      <c r="E61" s="88"/>
      <c r="F61" s="88"/>
      <c r="G61" s="88"/>
      <c r="H61" s="88"/>
      <c r="I61" s="88"/>
      <c r="J61" s="88"/>
      <c r="K61" s="88"/>
      <c r="L61" s="88"/>
      <c r="M61" s="88"/>
      <c r="N61" s="88"/>
      <c r="O61" s="88"/>
      <c r="P61" s="88"/>
      <c r="Q61" s="88"/>
      <c r="R61" s="88"/>
      <c r="S61" s="88"/>
      <c r="T61" s="88"/>
      <c r="U61" s="88"/>
      <c r="V61" s="88"/>
      <c r="W61" s="88"/>
      <c r="X61" s="88"/>
    </row>
    <row r="62" spans="3:24" ht="21.75" customHeight="1">
      <c r="C62" s="88"/>
      <c r="D62" s="88"/>
      <c r="E62" s="88"/>
      <c r="F62" s="88"/>
      <c r="G62" s="88"/>
      <c r="H62" s="88"/>
      <c r="I62" s="88"/>
      <c r="J62" s="88"/>
      <c r="K62" s="88"/>
      <c r="L62" s="88"/>
      <c r="M62" s="88"/>
      <c r="N62" s="88"/>
      <c r="O62" s="88"/>
      <c r="P62" s="88"/>
      <c r="Q62" s="88"/>
      <c r="R62" s="88"/>
      <c r="S62" s="88"/>
      <c r="T62" s="88"/>
      <c r="U62" s="88"/>
      <c r="V62" s="88"/>
      <c r="W62" s="88"/>
      <c r="X62" s="88"/>
    </row>
    <row r="63" spans="3:24" ht="21.75" customHeight="1">
      <c r="C63" s="88"/>
      <c r="D63" s="88"/>
      <c r="E63" s="88"/>
      <c r="F63" s="88"/>
      <c r="G63" s="88"/>
      <c r="H63" s="88"/>
      <c r="I63" s="88"/>
      <c r="J63" s="88"/>
      <c r="K63" s="88"/>
      <c r="L63" s="88"/>
      <c r="M63" s="88"/>
      <c r="N63" s="88"/>
      <c r="O63" s="88"/>
      <c r="P63" s="88"/>
      <c r="Q63" s="88"/>
      <c r="R63" s="88"/>
      <c r="S63" s="88"/>
      <c r="T63" s="88"/>
      <c r="U63" s="88"/>
      <c r="V63" s="88"/>
      <c r="W63" s="88"/>
      <c r="X63" s="88"/>
    </row>
    <row r="64" spans="3:2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C43:X43"/>
    <mergeCell ref="C44:X44"/>
    <mergeCell ref="D6:X6"/>
    <mergeCell ref="D7:X7"/>
    <mergeCell ref="C8:X8"/>
    <mergeCell ref="D16:X16"/>
    <mergeCell ref="C20:X20"/>
    <mergeCell ref="C29:X29"/>
    <mergeCell ref="C30:X30"/>
  </mergeCells>
  <pageMargins left="0.94" right="0.59" top="0.97" bottom="0.75" header="0" footer="0"/>
  <pageSetup paperSize="5"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00"/>
  <sheetViews>
    <sheetView showGridLines="0" workbookViewId="0"/>
  </sheetViews>
  <sheetFormatPr defaultColWidth="14.42578125" defaultRowHeight="15" customHeight="1"/>
  <cols>
    <col min="1" max="1" width="6.85546875" customWidth="1"/>
    <col min="2" max="2" width="2.140625" customWidth="1"/>
    <col min="3" max="3" width="16" customWidth="1"/>
    <col min="4" max="4" width="1.42578125" customWidth="1"/>
    <col min="5" max="5" width="4" customWidth="1"/>
    <col min="6" max="6" width="3.5703125" customWidth="1"/>
    <col min="7" max="15" width="9.140625" customWidth="1"/>
    <col min="16" max="16" width="6.42578125" customWidth="1"/>
    <col min="17" max="17" width="10.85546875" customWidth="1"/>
    <col min="18" max="18" width="2.85546875" customWidth="1"/>
    <col min="19" max="26" width="9.140625" customWidth="1"/>
  </cols>
  <sheetData>
    <row r="2" spans="2:19" ht="19.5" customHeight="1">
      <c r="B2" s="1636" t="s">
        <v>1566</v>
      </c>
      <c r="C2" s="1637"/>
      <c r="D2" s="1637"/>
      <c r="E2" s="1637"/>
      <c r="F2" s="1637"/>
      <c r="G2" s="1637"/>
      <c r="H2" s="1637"/>
      <c r="I2" s="1637"/>
      <c r="J2" s="1637"/>
      <c r="K2" s="1637"/>
      <c r="L2" s="1637"/>
      <c r="M2" s="1637"/>
      <c r="N2" s="1637"/>
      <c r="O2" s="1637"/>
      <c r="P2" s="1637"/>
      <c r="Q2" s="1637"/>
      <c r="R2" s="1638"/>
      <c r="S2" s="1136"/>
    </row>
    <row r="3" spans="2:19" ht="19.5" customHeight="1">
      <c r="B3" s="1639" t="s">
        <v>1567</v>
      </c>
      <c r="C3" s="1274"/>
      <c r="D3" s="1274"/>
      <c r="E3" s="1274"/>
      <c r="F3" s="1274"/>
      <c r="G3" s="1274"/>
      <c r="H3" s="1274"/>
      <c r="I3" s="1274"/>
      <c r="J3" s="1274"/>
      <c r="K3" s="1274"/>
      <c r="L3" s="1274"/>
      <c r="M3" s="1274"/>
      <c r="N3" s="1274"/>
      <c r="O3" s="1274"/>
      <c r="P3" s="1274"/>
      <c r="Q3" s="1274"/>
      <c r="R3" s="1640"/>
      <c r="S3" s="1136"/>
    </row>
    <row r="4" spans="2:19" ht="19.5" customHeight="1">
      <c r="B4" s="1641" t="s">
        <v>1750</v>
      </c>
      <c r="C4" s="1642"/>
      <c r="D4" s="1642"/>
      <c r="E4" s="1642"/>
      <c r="F4" s="1642"/>
      <c r="G4" s="1642"/>
      <c r="H4" s="1642"/>
      <c r="I4" s="1642"/>
      <c r="J4" s="1642"/>
      <c r="K4" s="1642"/>
      <c r="L4" s="1642"/>
      <c r="M4" s="1642"/>
      <c r="N4" s="1642"/>
      <c r="O4" s="1642"/>
      <c r="P4" s="1642"/>
      <c r="Q4" s="1642"/>
      <c r="R4" s="1643"/>
      <c r="S4" s="1136"/>
    </row>
    <row r="7" spans="2:19" ht="16.5">
      <c r="B7" s="1213"/>
      <c r="C7" s="1214"/>
      <c r="D7" s="1214"/>
      <c r="E7" s="1214"/>
      <c r="F7" s="1215"/>
      <c r="G7" s="1215"/>
      <c r="H7" s="1215"/>
      <c r="I7" s="1215"/>
      <c r="J7" s="1215"/>
      <c r="K7" s="1215"/>
      <c r="L7" s="1215"/>
      <c r="M7" s="1215"/>
      <c r="N7" s="1215"/>
      <c r="O7" s="1215"/>
      <c r="P7" s="1215"/>
      <c r="Q7" s="1215"/>
      <c r="R7" s="1216"/>
    </row>
    <row r="8" spans="2:19" ht="19.5" customHeight="1">
      <c r="B8" s="1217"/>
      <c r="C8" s="1194" t="s">
        <v>1751</v>
      </c>
      <c r="D8" s="1195" t="s">
        <v>252</v>
      </c>
      <c r="E8" s="1196" t="s">
        <v>1194</v>
      </c>
      <c r="F8" s="1200"/>
      <c r="G8" s="1200"/>
      <c r="H8" s="1200"/>
      <c r="I8" s="1200"/>
      <c r="J8" s="1188"/>
      <c r="K8" s="1188"/>
      <c r="L8" s="1188"/>
      <c r="M8" s="1188"/>
      <c r="N8" s="1188"/>
      <c r="O8" s="1188"/>
      <c r="P8" s="1188"/>
      <c r="Q8" s="1188"/>
      <c r="R8" s="1218"/>
    </row>
    <row r="9" spans="2:19" ht="18" customHeight="1">
      <c r="B9" s="1217"/>
      <c r="C9" s="1170" t="s">
        <v>1254</v>
      </c>
      <c r="D9" s="1149" t="s">
        <v>252</v>
      </c>
      <c r="E9" s="1188" t="s">
        <v>1570</v>
      </c>
      <c r="F9" s="1592" t="s">
        <v>1752</v>
      </c>
      <c r="G9" s="1289"/>
      <c r="H9" s="1289"/>
      <c r="I9" s="1289"/>
      <c r="J9" s="1289"/>
      <c r="K9" s="1289"/>
      <c r="L9" s="1289"/>
      <c r="M9" s="1289"/>
      <c r="N9" s="1289"/>
      <c r="O9" s="1289"/>
      <c r="P9" s="1289"/>
      <c r="Q9" s="1289"/>
      <c r="R9" s="1219"/>
    </row>
    <row r="10" spans="2:19" ht="18" customHeight="1">
      <c r="B10" s="1217"/>
      <c r="C10" s="1170"/>
      <c r="D10" s="1153"/>
      <c r="E10" s="1188" t="s">
        <v>1572</v>
      </c>
      <c r="F10" s="1592" t="s">
        <v>1753</v>
      </c>
      <c r="G10" s="1289"/>
      <c r="H10" s="1289"/>
      <c r="I10" s="1289"/>
      <c r="J10" s="1289"/>
      <c r="K10" s="1289"/>
      <c r="L10" s="1289"/>
      <c r="M10" s="1289"/>
      <c r="N10" s="1289"/>
      <c r="O10" s="1289"/>
      <c r="P10" s="1289"/>
      <c r="Q10" s="1289"/>
      <c r="R10" s="1219"/>
    </row>
    <row r="11" spans="2:19" ht="18" customHeight="1">
      <c r="B11" s="1217"/>
      <c r="C11" s="1170"/>
      <c r="D11" s="1153"/>
      <c r="E11" s="1188" t="s">
        <v>1574</v>
      </c>
      <c r="F11" s="1592" t="s">
        <v>1754</v>
      </c>
      <c r="G11" s="1289"/>
      <c r="H11" s="1289"/>
      <c r="I11" s="1289"/>
      <c r="J11" s="1289"/>
      <c r="K11" s="1289"/>
      <c r="L11" s="1289"/>
      <c r="M11" s="1289"/>
      <c r="N11" s="1289"/>
      <c r="O11" s="1289"/>
      <c r="P11" s="1289"/>
      <c r="Q11" s="1289"/>
      <c r="R11" s="1219"/>
    </row>
    <row r="12" spans="2:19" ht="33.75" customHeight="1">
      <c r="B12" s="1217"/>
      <c r="C12" s="1170"/>
      <c r="D12" s="1153"/>
      <c r="E12" s="1188" t="s">
        <v>1591</v>
      </c>
      <c r="F12" s="1592" t="s">
        <v>1755</v>
      </c>
      <c r="G12" s="1289"/>
      <c r="H12" s="1289"/>
      <c r="I12" s="1289"/>
      <c r="J12" s="1289"/>
      <c r="K12" s="1289"/>
      <c r="L12" s="1289"/>
      <c r="M12" s="1289"/>
      <c r="N12" s="1289"/>
      <c r="O12" s="1289"/>
      <c r="P12" s="1289"/>
      <c r="Q12" s="1289"/>
      <c r="R12" s="1219"/>
    </row>
    <row r="13" spans="2:19" ht="15.75">
      <c r="B13" s="1217"/>
      <c r="C13" s="1151" t="s">
        <v>1576</v>
      </c>
      <c r="D13" s="1154" t="s">
        <v>252</v>
      </c>
      <c r="E13" s="1143" t="s">
        <v>1459</v>
      </c>
      <c r="F13" s="1156"/>
      <c r="G13" s="1151"/>
      <c r="H13" s="1151"/>
      <c r="I13" s="1151"/>
      <c r="J13" s="1151"/>
      <c r="K13" s="1151"/>
      <c r="L13" s="1151"/>
      <c r="M13" s="1151"/>
      <c r="N13" s="1151"/>
      <c r="O13" s="1151"/>
      <c r="P13" s="1151"/>
      <c r="Q13" s="1151"/>
      <c r="R13" s="1219"/>
    </row>
    <row r="14" spans="2:19" ht="33.75" customHeight="1">
      <c r="B14" s="1217"/>
      <c r="C14" s="1151"/>
      <c r="D14" s="1146"/>
      <c r="E14" s="1170" t="s">
        <v>1570</v>
      </c>
      <c r="F14" s="1592" t="s">
        <v>1756</v>
      </c>
      <c r="G14" s="1289"/>
      <c r="H14" s="1289"/>
      <c r="I14" s="1289"/>
      <c r="J14" s="1289"/>
      <c r="K14" s="1289"/>
      <c r="L14" s="1289"/>
      <c r="M14" s="1289"/>
      <c r="N14" s="1289"/>
      <c r="O14" s="1289"/>
      <c r="P14" s="1289"/>
      <c r="Q14" s="1289"/>
      <c r="R14" s="1219"/>
    </row>
    <row r="15" spans="2:19" ht="32.25" customHeight="1">
      <c r="B15" s="1217"/>
      <c r="C15" s="1151"/>
      <c r="D15" s="1146"/>
      <c r="E15" s="1170" t="s">
        <v>1572</v>
      </c>
      <c r="F15" s="1592" t="s">
        <v>1757</v>
      </c>
      <c r="G15" s="1289"/>
      <c r="H15" s="1289"/>
      <c r="I15" s="1289"/>
      <c r="J15" s="1289"/>
      <c r="K15" s="1289"/>
      <c r="L15" s="1289"/>
      <c r="M15" s="1289"/>
      <c r="N15" s="1289"/>
      <c r="O15" s="1289"/>
      <c r="P15" s="1289"/>
      <c r="Q15" s="1289"/>
      <c r="R15" s="1219"/>
    </row>
    <row r="16" spans="2:19" ht="51" customHeight="1">
      <c r="B16" s="1217"/>
      <c r="C16" s="1151"/>
      <c r="D16" s="1146"/>
      <c r="E16" s="1170" t="s">
        <v>1574</v>
      </c>
      <c r="F16" s="1592" t="s">
        <v>1758</v>
      </c>
      <c r="G16" s="1289"/>
      <c r="H16" s="1289"/>
      <c r="I16" s="1289"/>
      <c r="J16" s="1289"/>
      <c r="K16" s="1289"/>
      <c r="L16" s="1289"/>
      <c r="M16" s="1289"/>
      <c r="N16" s="1289"/>
      <c r="O16" s="1289"/>
      <c r="P16" s="1289"/>
      <c r="Q16" s="1289"/>
      <c r="R16" s="1219"/>
    </row>
    <row r="17" spans="2:18" ht="48" customHeight="1">
      <c r="B17" s="1217"/>
      <c r="C17" s="1151"/>
      <c r="D17" s="1146"/>
      <c r="E17" s="1170" t="s">
        <v>1591</v>
      </c>
      <c r="F17" s="1592" t="s">
        <v>1759</v>
      </c>
      <c r="G17" s="1289"/>
      <c r="H17" s="1289"/>
      <c r="I17" s="1289"/>
      <c r="J17" s="1289"/>
      <c r="K17" s="1289"/>
      <c r="L17" s="1289"/>
      <c r="M17" s="1289"/>
      <c r="N17" s="1289"/>
      <c r="O17" s="1289"/>
      <c r="P17" s="1289"/>
      <c r="Q17" s="1289"/>
      <c r="R17" s="1219"/>
    </row>
    <row r="18" spans="2:18" ht="43.5" customHeight="1">
      <c r="B18" s="1217"/>
      <c r="C18" s="1151"/>
      <c r="D18" s="1146"/>
      <c r="E18" s="1170" t="s">
        <v>1593</v>
      </c>
      <c r="F18" s="1592" t="s">
        <v>1760</v>
      </c>
      <c r="G18" s="1289"/>
      <c r="H18" s="1289"/>
      <c r="I18" s="1289"/>
      <c r="J18" s="1289"/>
      <c r="K18" s="1289"/>
      <c r="L18" s="1289"/>
      <c r="M18" s="1289"/>
      <c r="N18" s="1289"/>
      <c r="O18" s="1289"/>
      <c r="P18" s="1289"/>
      <c r="Q18" s="1289"/>
      <c r="R18" s="1219"/>
    </row>
    <row r="19" spans="2:18" ht="15.75">
      <c r="B19" s="1217"/>
      <c r="C19" s="1174"/>
      <c r="D19" s="1174"/>
      <c r="E19" s="1171"/>
      <c r="F19" s="1198"/>
      <c r="G19" s="1192"/>
      <c r="H19" s="1192"/>
      <c r="I19" s="1192"/>
      <c r="J19" s="1192"/>
      <c r="K19" s="1192"/>
      <c r="L19" s="1192"/>
      <c r="M19" s="1192"/>
      <c r="N19" s="1192"/>
      <c r="O19" s="1192"/>
      <c r="P19" s="1192"/>
      <c r="Q19" s="1192"/>
      <c r="R19" s="1219"/>
    </row>
    <row r="20" spans="2:18" ht="17.25">
      <c r="B20" s="1217"/>
      <c r="C20" s="1174"/>
      <c r="D20" s="1174"/>
      <c r="E20" s="1171"/>
      <c r="F20" s="1173"/>
      <c r="G20" s="1173"/>
      <c r="H20" s="1173"/>
      <c r="I20" s="1173"/>
      <c r="J20" s="1173"/>
      <c r="K20" s="1173"/>
      <c r="L20" s="1173"/>
      <c r="M20" s="1173"/>
      <c r="N20" s="1173"/>
      <c r="O20" s="1173"/>
      <c r="P20" s="1173"/>
      <c r="Q20" s="1161" t="s">
        <v>1584</v>
      </c>
      <c r="R20" s="1219"/>
    </row>
    <row r="21" spans="2:18" ht="15.75" customHeight="1">
      <c r="B21" s="1224"/>
      <c r="C21" s="1221"/>
      <c r="D21" s="1221"/>
      <c r="E21" s="1221"/>
      <c r="F21" s="1221"/>
      <c r="G21" s="1221"/>
      <c r="H21" s="1221"/>
      <c r="I21" s="1221"/>
      <c r="J21" s="1221"/>
      <c r="K21" s="1221"/>
      <c r="L21" s="1221"/>
      <c r="M21" s="1221"/>
      <c r="N21" s="1221"/>
      <c r="O21" s="1221"/>
      <c r="P21" s="1221"/>
      <c r="Q21" s="1221"/>
      <c r="R21" s="1222"/>
    </row>
    <row r="22" spans="2:18" ht="15.75" customHeight="1"/>
    <row r="23" spans="2:18" ht="15.75" customHeight="1"/>
    <row r="24" spans="2:18" ht="15.75" customHeight="1"/>
    <row r="25" spans="2:18" ht="15.75" customHeight="1"/>
    <row r="26" spans="2:18" ht="15.75" customHeight="1"/>
    <row r="27" spans="2:18" ht="15.75" customHeight="1"/>
    <row r="28" spans="2:18" ht="15.75" customHeight="1"/>
    <row r="29" spans="2:18" ht="15.75" customHeight="1"/>
    <row r="30" spans="2:18" ht="15.75" customHeight="1"/>
    <row r="31" spans="2:18" ht="15.75" customHeight="1"/>
    <row r="32" spans="2: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F14:Q14"/>
    <mergeCell ref="F15:Q15"/>
    <mergeCell ref="F16:Q16"/>
    <mergeCell ref="F17:Q17"/>
    <mergeCell ref="F18:Q18"/>
    <mergeCell ref="F11:Q11"/>
    <mergeCell ref="F12:Q12"/>
    <mergeCell ref="B2:R2"/>
    <mergeCell ref="B3:R3"/>
    <mergeCell ref="B4:R4"/>
    <mergeCell ref="F9:Q9"/>
    <mergeCell ref="F10:Q10"/>
  </mergeCells>
  <pageMargins left="0.7" right="0.3" top="0.61" bottom="0.75" header="0" footer="0"/>
  <pageSetup paperSize="9"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00"/>
  <sheetViews>
    <sheetView showGridLines="0" workbookViewId="0"/>
  </sheetViews>
  <sheetFormatPr defaultColWidth="14.42578125" defaultRowHeight="15" customHeight="1"/>
  <cols>
    <col min="1" max="1" width="7.5703125" customWidth="1"/>
    <col min="2" max="2" width="2.140625" customWidth="1"/>
    <col min="3" max="3" width="16" customWidth="1"/>
    <col min="4" max="4" width="1.42578125" customWidth="1"/>
    <col min="5" max="5" width="4" customWidth="1"/>
    <col min="6" max="6" width="3.5703125" customWidth="1"/>
    <col min="7" max="15" width="9.140625" customWidth="1"/>
    <col min="16" max="16" width="6.42578125" customWidth="1"/>
    <col min="17" max="17" width="10.85546875" customWidth="1"/>
    <col min="18" max="18" width="2.85546875" customWidth="1"/>
    <col min="19" max="26" width="9.140625" customWidth="1"/>
  </cols>
  <sheetData>
    <row r="2" spans="2:19" ht="19.5" customHeight="1">
      <c r="B2" s="1636" t="s">
        <v>1566</v>
      </c>
      <c r="C2" s="1637"/>
      <c r="D2" s="1637"/>
      <c r="E2" s="1637"/>
      <c r="F2" s="1637"/>
      <c r="G2" s="1637"/>
      <c r="H2" s="1637"/>
      <c r="I2" s="1637"/>
      <c r="J2" s="1637"/>
      <c r="K2" s="1637"/>
      <c r="L2" s="1637"/>
      <c r="M2" s="1637"/>
      <c r="N2" s="1637"/>
      <c r="O2" s="1637"/>
      <c r="P2" s="1637"/>
      <c r="Q2" s="1637"/>
      <c r="R2" s="1638"/>
      <c r="S2" s="1136"/>
    </row>
    <row r="3" spans="2:19" ht="19.5" customHeight="1">
      <c r="B3" s="1639" t="s">
        <v>1567</v>
      </c>
      <c r="C3" s="1274"/>
      <c r="D3" s="1274"/>
      <c r="E3" s="1274"/>
      <c r="F3" s="1274"/>
      <c r="G3" s="1274"/>
      <c r="H3" s="1274"/>
      <c r="I3" s="1274"/>
      <c r="J3" s="1274"/>
      <c r="K3" s="1274"/>
      <c r="L3" s="1274"/>
      <c r="M3" s="1274"/>
      <c r="N3" s="1274"/>
      <c r="O3" s="1274"/>
      <c r="P3" s="1274"/>
      <c r="Q3" s="1274"/>
      <c r="R3" s="1640"/>
      <c r="S3" s="1136"/>
    </row>
    <row r="4" spans="2:19" ht="19.5" customHeight="1">
      <c r="B4" s="1641" t="s">
        <v>1761</v>
      </c>
      <c r="C4" s="1642"/>
      <c r="D4" s="1642"/>
      <c r="E4" s="1642"/>
      <c r="F4" s="1642"/>
      <c r="G4" s="1642"/>
      <c r="H4" s="1642"/>
      <c r="I4" s="1642"/>
      <c r="J4" s="1642"/>
      <c r="K4" s="1642"/>
      <c r="L4" s="1642"/>
      <c r="M4" s="1642"/>
      <c r="N4" s="1642"/>
      <c r="O4" s="1642"/>
      <c r="P4" s="1642"/>
      <c r="Q4" s="1642"/>
      <c r="R4" s="1643"/>
      <c r="S4" s="1136"/>
    </row>
    <row r="7" spans="2:19" ht="16.5">
      <c r="B7" s="1213"/>
      <c r="C7" s="1214"/>
      <c r="D7" s="1214"/>
      <c r="E7" s="1214"/>
      <c r="F7" s="1215"/>
      <c r="G7" s="1215"/>
      <c r="H7" s="1215"/>
      <c r="I7" s="1215"/>
      <c r="J7" s="1215"/>
      <c r="K7" s="1215"/>
      <c r="L7" s="1215"/>
      <c r="M7" s="1215"/>
      <c r="N7" s="1215"/>
      <c r="O7" s="1215"/>
      <c r="P7" s="1215"/>
      <c r="Q7" s="1215"/>
      <c r="R7" s="1216"/>
    </row>
    <row r="8" spans="2:19" ht="21.75" customHeight="1">
      <c r="B8" s="1217"/>
      <c r="C8" s="1194" t="s">
        <v>1762</v>
      </c>
      <c r="D8" s="1195" t="s">
        <v>252</v>
      </c>
      <c r="E8" s="1196" t="s">
        <v>1204</v>
      </c>
      <c r="F8" s="1200"/>
      <c r="G8" s="1200"/>
      <c r="H8" s="1200"/>
      <c r="I8" s="1200"/>
      <c r="J8" s="1188"/>
      <c r="K8" s="1188"/>
      <c r="L8" s="1188"/>
      <c r="M8" s="1188"/>
      <c r="N8" s="1188"/>
      <c r="O8" s="1188"/>
      <c r="P8" s="1188"/>
      <c r="Q8" s="1188"/>
      <c r="R8" s="1218"/>
    </row>
    <row r="9" spans="2:19" ht="18" customHeight="1">
      <c r="B9" s="1217"/>
      <c r="C9" s="1170" t="s">
        <v>1254</v>
      </c>
      <c r="D9" s="1149" t="s">
        <v>252</v>
      </c>
      <c r="E9" s="1188" t="s">
        <v>1570</v>
      </c>
      <c r="F9" s="1592" t="s">
        <v>1763</v>
      </c>
      <c r="G9" s="1289"/>
      <c r="H9" s="1289"/>
      <c r="I9" s="1289"/>
      <c r="J9" s="1289"/>
      <c r="K9" s="1289"/>
      <c r="L9" s="1289"/>
      <c r="M9" s="1289"/>
      <c r="N9" s="1289"/>
      <c r="O9" s="1289"/>
      <c r="P9" s="1289"/>
      <c r="Q9" s="1289"/>
      <c r="R9" s="1219"/>
    </row>
    <row r="10" spans="2:19" ht="18" customHeight="1">
      <c r="B10" s="1217"/>
      <c r="C10" s="1170"/>
      <c r="D10" s="1153"/>
      <c r="E10" s="1188" t="s">
        <v>1572</v>
      </c>
      <c r="F10" s="1592" t="s">
        <v>1764</v>
      </c>
      <c r="G10" s="1289"/>
      <c r="H10" s="1289"/>
      <c r="I10" s="1289"/>
      <c r="J10" s="1289"/>
      <c r="K10" s="1289"/>
      <c r="L10" s="1289"/>
      <c r="M10" s="1289"/>
      <c r="N10" s="1289"/>
      <c r="O10" s="1289"/>
      <c r="P10" s="1289"/>
      <c r="Q10" s="1289"/>
      <c r="R10" s="1219"/>
    </row>
    <row r="11" spans="2:19" ht="18" customHeight="1">
      <c r="B11" s="1217"/>
      <c r="C11" s="1170"/>
      <c r="D11" s="1153"/>
      <c r="E11" s="1188" t="s">
        <v>1574</v>
      </c>
      <c r="F11" s="1592" t="s">
        <v>1765</v>
      </c>
      <c r="G11" s="1289"/>
      <c r="H11" s="1289"/>
      <c r="I11" s="1289"/>
      <c r="J11" s="1289"/>
      <c r="K11" s="1289"/>
      <c r="L11" s="1289"/>
      <c r="M11" s="1289"/>
      <c r="N11" s="1289"/>
      <c r="O11" s="1289"/>
      <c r="P11" s="1289"/>
      <c r="Q11" s="1289"/>
      <c r="R11" s="1219"/>
    </row>
    <row r="12" spans="2:19" ht="18" customHeight="1">
      <c r="B12" s="1217"/>
      <c r="C12" s="1170"/>
      <c r="D12" s="1153"/>
      <c r="E12" s="1188" t="s">
        <v>1591</v>
      </c>
      <c r="F12" s="1592" t="s">
        <v>1766</v>
      </c>
      <c r="G12" s="1289"/>
      <c r="H12" s="1289"/>
      <c r="I12" s="1289"/>
      <c r="J12" s="1289"/>
      <c r="K12" s="1289"/>
      <c r="L12" s="1289"/>
      <c r="M12" s="1289"/>
      <c r="N12" s="1289"/>
      <c r="O12" s="1289"/>
      <c r="P12" s="1289"/>
      <c r="Q12" s="1289"/>
      <c r="R12" s="1219"/>
    </row>
    <row r="13" spans="2:19" ht="18" customHeight="1">
      <c r="B13" s="1217"/>
      <c r="C13" s="1170"/>
      <c r="D13" s="1153"/>
      <c r="E13" s="1188" t="s">
        <v>1593</v>
      </c>
      <c r="F13" s="1592" t="s">
        <v>1767</v>
      </c>
      <c r="G13" s="1289"/>
      <c r="H13" s="1289"/>
      <c r="I13" s="1289"/>
      <c r="J13" s="1289"/>
      <c r="K13" s="1289"/>
      <c r="L13" s="1289"/>
      <c r="M13" s="1289"/>
      <c r="N13" s="1289"/>
      <c r="O13" s="1289"/>
      <c r="P13" s="1289"/>
      <c r="Q13" s="1289"/>
      <c r="R13" s="1219"/>
    </row>
    <row r="14" spans="2:19" ht="18" customHeight="1">
      <c r="B14" s="1217"/>
      <c r="C14" s="1170"/>
      <c r="D14" s="1153"/>
      <c r="E14" s="1188" t="s">
        <v>1684</v>
      </c>
      <c r="F14" s="1592" t="s">
        <v>1768</v>
      </c>
      <c r="G14" s="1289"/>
      <c r="H14" s="1289"/>
      <c r="I14" s="1289"/>
      <c r="J14" s="1289"/>
      <c r="K14" s="1289"/>
      <c r="L14" s="1289"/>
      <c r="M14" s="1289"/>
      <c r="N14" s="1289"/>
      <c r="O14" s="1289"/>
      <c r="P14" s="1289"/>
      <c r="Q14" s="1289"/>
      <c r="R14" s="1219"/>
    </row>
    <row r="15" spans="2:19" ht="18" customHeight="1">
      <c r="B15" s="1217"/>
      <c r="C15" s="1170"/>
      <c r="D15" s="1153"/>
      <c r="E15" s="1188" t="s">
        <v>1686</v>
      </c>
      <c r="F15" s="1187" t="s">
        <v>1769</v>
      </c>
      <c r="G15" s="1188"/>
      <c r="H15" s="1188"/>
      <c r="I15" s="1188"/>
      <c r="J15" s="1188"/>
      <c r="K15" s="1188"/>
      <c r="L15" s="1188"/>
      <c r="M15" s="1188"/>
      <c r="N15" s="1188"/>
      <c r="O15" s="1188"/>
      <c r="P15" s="1188"/>
      <c r="Q15" s="1188"/>
      <c r="R15" s="1219"/>
    </row>
    <row r="16" spans="2:19" ht="15.75">
      <c r="B16" s="1217"/>
      <c r="C16" s="1151" t="s">
        <v>1576</v>
      </c>
      <c r="D16" s="1154" t="s">
        <v>252</v>
      </c>
      <c r="E16" s="1143" t="s">
        <v>1459</v>
      </c>
      <c r="F16" s="1156"/>
      <c r="G16" s="1151"/>
      <c r="H16" s="1151"/>
      <c r="I16" s="1151"/>
      <c r="J16" s="1151"/>
      <c r="K16" s="1151"/>
      <c r="L16" s="1151"/>
      <c r="M16" s="1151"/>
      <c r="N16" s="1151"/>
      <c r="O16" s="1151"/>
      <c r="P16" s="1151"/>
      <c r="Q16" s="1151"/>
      <c r="R16" s="1219"/>
    </row>
    <row r="17" spans="2:18" ht="31.5" customHeight="1">
      <c r="B17" s="1217"/>
      <c r="C17" s="1151"/>
      <c r="D17" s="1146"/>
      <c r="E17" s="1188" t="s">
        <v>1570</v>
      </c>
      <c r="F17" s="1592" t="s">
        <v>1770</v>
      </c>
      <c r="G17" s="1289"/>
      <c r="H17" s="1289"/>
      <c r="I17" s="1289"/>
      <c r="J17" s="1289"/>
      <c r="K17" s="1289"/>
      <c r="L17" s="1289"/>
      <c r="M17" s="1289"/>
      <c r="N17" s="1289"/>
      <c r="O17" s="1289"/>
      <c r="P17" s="1289"/>
      <c r="Q17" s="1289"/>
      <c r="R17" s="1219"/>
    </row>
    <row r="18" spans="2:18" ht="31.5" customHeight="1">
      <c r="B18" s="1217"/>
      <c r="C18" s="1151"/>
      <c r="D18" s="1146"/>
      <c r="E18" s="1188" t="s">
        <v>1572</v>
      </c>
      <c r="F18" s="1592" t="s">
        <v>1771</v>
      </c>
      <c r="G18" s="1289"/>
      <c r="H18" s="1289"/>
      <c r="I18" s="1289"/>
      <c r="J18" s="1289"/>
      <c r="K18" s="1289"/>
      <c r="L18" s="1289"/>
      <c r="M18" s="1289"/>
      <c r="N18" s="1289"/>
      <c r="O18" s="1289"/>
      <c r="P18" s="1289"/>
      <c r="Q18" s="1289"/>
      <c r="R18" s="1219"/>
    </row>
    <row r="19" spans="2:18" ht="31.5" customHeight="1">
      <c r="B19" s="1217"/>
      <c r="C19" s="1151"/>
      <c r="D19" s="1146"/>
      <c r="E19" s="1188" t="s">
        <v>1574</v>
      </c>
      <c r="F19" s="1592" t="s">
        <v>1772</v>
      </c>
      <c r="G19" s="1289"/>
      <c r="H19" s="1289"/>
      <c r="I19" s="1289"/>
      <c r="J19" s="1289"/>
      <c r="K19" s="1289"/>
      <c r="L19" s="1289"/>
      <c r="M19" s="1289"/>
      <c r="N19" s="1289"/>
      <c r="O19" s="1289"/>
      <c r="P19" s="1289"/>
      <c r="Q19" s="1289"/>
      <c r="R19" s="1219"/>
    </row>
    <row r="20" spans="2:18" ht="31.5" customHeight="1">
      <c r="B20" s="1217"/>
      <c r="C20" s="1151"/>
      <c r="D20" s="1146"/>
      <c r="E20" s="1188" t="s">
        <v>1591</v>
      </c>
      <c r="F20" s="1592" t="s">
        <v>1773</v>
      </c>
      <c r="G20" s="1289"/>
      <c r="H20" s="1289"/>
      <c r="I20" s="1289"/>
      <c r="J20" s="1289"/>
      <c r="K20" s="1289"/>
      <c r="L20" s="1289"/>
      <c r="M20" s="1289"/>
      <c r="N20" s="1289"/>
      <c r="O20" s="1289"/>
      <c r="P20" s="1289"/>
      <c r="Q20" s="1289"/>
      <c r="R20" s="1219"/>
    </row>
    <row r="21" spans="2:18" ht="31.5" customHeight="1">
      <c r="B21" s="1217"/>
      <c r="C21" s="1151"/>
      <c r="D21" s="1146"/>
      <c r="E21" s="1188" t="s">
        <v>1593</v>
      </c>
      <c r="F21" s="1592" t="s">
        <v>1774</v>
      </c>
      <c r="G21" s="1289"/>
      <c r="H21" s="1289"/>
      <c r="I21" s="1289"/>
      <c r="J21" s="1289"/>
      <c r="K21" s="1289"/>
      <c r="L21" s="1289"/>
      <c r="M21" s="1289"/>
      <c r="N21" s="1289"/>
      <c r="O21" s="1289"/>
      <c r="P21" s="1289"/>
      <c r="Q21" s="1289"/>
      <c r="R21" s="1219"/>
    </row>
    <row r="22" spans="2:18" ht="31.5" customHeight="1">
      <c r="B22" s="1217"/>
      <c r="C22" s="1151"/>
      <c r="D22" s="1146"/>
      <c r="E22" s="1188" t="s">
        <v>1684</v>
      </c>
      <c r="F22" s="1592" t="s">
        <v>1775</v>
      </c>
      <c r="G22" s="1289"/>
      <c r="H22" s="1289"/>
      <c r="I22" s="1289"/>
      <c r="J22" s="1289"/>
      <c r="K22" s="1289"/>
      <c r="L22" s="1289"/>
      <c r="M22" s="1289"/>
      <c r="N22" s="1289"/>
      <c r="O22" s="1289"/>
      <c r="P22" s="1289"/>
      <c r="Q22" s="1289"/>
      <c r="R22" s="1219"/>
    </row>
    <row r="23" spans="2:18" ht="31.5" customHeight="1">
      <c r="B23" s="1217"/>
      <c r="C23" s="1151"/>
      <c r="D23" s="1146"/>
      <c r="E23" s="1188" t="s">
        <v>1686</v>
      </c>
      <c r="F23" s="1592" t="s">
        <v>1776</v>
      </c>
      <c r="G23" s="1289"/>
      <c r="H23" s="1289"/>
      <c r="I23" s="1289"/>
      <c r="J23" s="1289"/>
      <c r="K23" s="1289"/>
      <c r="L23" s="1289"/>
      <c r="M23" s="1289"/>
      <c r="N23" s="1289"/>
      <c r="O23" s="1289"/>
      <c r="P23" s="1289"/>
      <c r="Q23" s="1289"/>
      <c r="R23" s="1219"/>
    </row>
    <row r="24" spans="2:18" ht="31.5" customHeight="1">
      <c r="B24" s="1217"/>
      <c r="C24" s="1151"/>
      <c r="D24" s="1146"/>
      <c r="E24" s="1170" t="s">
        <v>1688</v>
      </c>
      <c r="F24" s="1592" t="s">
        <v>1777</v>
      </c>
      <c r="G24" s="1289"/>
      <c r="H24" s="1289"/>
      <c r="I24" s="1289"/>
      <c r="J24" s="1289"/>
      <c r="K24" s="1289"/>
      <c r="L24" s="1289"/>
      <c r="M24" s="1289"/>
      <c r="N24" s="1289"/>
      <c r="O24" s="1289"/>
      <c r="P24" s="1289"/>
      <c r="Q24" s="1289"/>
      <c r="R24" s="1219"/>
    </row>
    <row r="25" spans="2:18" ht="31.5" customHeight="1">
      <c r="B25" s="1217"/>
      <c r="C25" s="1151"/>
      <c r="D25" s="1146"/>
      <c r="E25" s="1170" t="s">
        <v>1690</v>
      </c>
      <c r="F25" s="1592" t="s">
        <v>1778</v>
      </c>
      <c r="G25" s="1289"/>
      <c r="H25" s="1289"/>
      <c r="I25" s="1289"/>
      <c r="J25" s="1289"/>
      <c r="K25" s="1289"/>
      <c r="L25" s="1289"/>
      <c r="M25" s="1289"/>
      <c r="N25" s="1289"/>
      <c r="O25" s="1289"/>
      <c r="P25" s="1289"/>
      <c r="Q25" s="1289"/>
      <c r="R25" s="1219"/>
    </row>
    <row r="26" spans="2:18" ht="31.5" customHeight="1">
      <c r="B26" s="1217"/>
      <c r="C26" s="1151"/>
      <c r="D26" s="1146"/>
      <c r="E26" s="1170" t="s">
        <v>1779</v>
      </c>
      <c r="F26" s="1592" t="s">
        <v>1780</v>
      </c>
      <c r="G26" s="1289"/>
      <c r="H26" s="1289"/>
      <c r="I26" s="1289"/>
      <c r="J26" s="1289"/>
      <c r="K26" s="1289"/>
      <c r="L26" s="1289"/>
      <c r="M26" s="1289"/>
      <c r="N26" s="1289"/>
      <c r="O26" s="1289"/>
      <c r="P26" s="1289"/>
      <c r="Q26" s="1289"/>
      <c r="R26" s="1219"/>
    </row>
    <row r="27" spans="2:18" ht="31.5" customHeight="1">
      <c r="B27" s="1217"/>
      <c r="C27" s="1151"/>
      <c r="D27" s="1146"/>
      <c r="E27" s="1170" t="s">
        <v>1781</v>
      </c>
      <c r="F27" s="1592" t="s">
        <v>1782</v>
      </c>
      <c r="G27" s="1289"/>
      <c r="H27" s="1289"/>
      <c r="I27" s="1289"/>
      <c r="J27" s="1289"/>
      <c r="K27" s="1289"/>
      <c r="L27" s="1289"/>
      <c r="M27" s="1289"/>
      <c r="N27" s="1289"/>
      <c r="O27" s="1289"/>
      <c r="P27" s="1289"/>
      <c r="Q27" s="1289"/>
      <c r="R27" s="1219"/>
    </row>
    <row r="28" spans="2:18" ht="15.75" customHeight="1">
      <c r="B28" s="1217"/>
      <c r="C28" s="1174"/>
      <c r="D28" s="1174"/>
      <c r="E28" s="1171"/>
      <c r="F28" s="1198"/>
      <c r="G28" s="1192"/>
      <c r="H28" s="1192"/>
      <c r="I28" s="1192"/>
      <c r="J28" s="1192"/>
      <c r="K28" s="1192"/>
      <c r="L28" s="1192"/>
      <c r="M28" s="1192"/>
      <c r="N28" s="1192"/>
      <c r="O28" s="1192"/>
      <c r="P28" s="1192"/>
      <c r="Q28" s="1192"/>
      <c r="R28" s="1219"/>
    </row>
    <row r="29" spans="2:18" ht="15.75" customHeight="1">
      <c r="B29" s="1217"/>
      <c r="C29" s="1174"/>
      <c r="D29" s="1174"/>
      <c r="E29" s="1171"/>
      <c r="F29" s="1173"/>
      <c r="G29" s="1173"/>
      <c r="H29" s="1173"/>
      <c r="I29" s="1173"/>
      <c r="J29" s="1173"/>
      <c r="K29" s="1173"/>
      <c r="L29" s="1173"/>
      <c r="M29" s="1173"/>
      <c r="N29" s="1173"/>
      <c r="O29" s="1173"/>
      <c r="P29" s="1173"/>
      <c r="Q29" s="1161" t="s">
        <v>1584</v>
      </c>
      <c r="R29" s="1219"/>
    </row>
    <row r="30" spans="2:18" ht="15.75" customHeight="1">
      <c r="B30" s="1224"/>
      <c r="C30" s="1229"/>
      <c r="D30" s="1229"/>
      <c r="E30" s="1229"/>
      <c r="F30" s="1229"/>
      <c r="G30" s="1229"/>
      <c r="H30" s="1229"/>
      <c r="I30" s="1229"/>
      <c r="J30" s="1229"/>
      <c r="K30" s="1229"/>
      <c r="L30" s="1229"/>
      <c r="M30" s="1229"/>
      <c r="N30" s="1229"/>
      <c r="O30" s="1229"/>
      <c r="P30" s="1229"/>
      <c r="Q30" s="1229"/>
      <c r="R30" s="1230"/>
    </row>
    <row r="31" spans="2:18" ht="15.75" customHeight="1"/>
    <row r="32" spans="2: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B2:R2"/>
    <mergeCell ref="B3:R3"/>
    <mergeCell ref="B4:R4"/>
    <mergeCell ref="F9:Q9"/>
    <mergeCell ref="F10:Q10"/>
    <mergeCell ref="F11:Q11"/>
    <mergeCell ref="F12:Q12"/>
    <mergeCell ref="F22:Q22"/>
    <mergeCell ref="F23:Q23"/>
    <mergeCell ref="F24:Q24"/>
    <mergeCell ref="F25:Q25"/>
    <mergeCell ref="F26:Q26"/>
    <mergeCell ref="F27:Q27"/>
    <mergeCell ref="F13:Q13"/>
    <mergeCell ref="F14:Q14"/>
    <mergeCell ref="F17:Q17"/>
    <mergeCell ref="F18:Q18"/>
    <mergeCell ref="F19:Q19"/>
    <mergeCell ref="F20:Q20"/>
    <mergeCell ref="F21:Q21"/>
  </mergeCells>
  <pageMargins left="0.7" right="0.3" top="0.61" bottom="0.75" header="0" footer="0"/>
  <pageSetup paperSize="9"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0"/>
  <sheetViews>
    <sheetView showGridLines="0" workbookViewId="0">
      <selection activeCell="P13" sqref="P13"/>
    </sheetView>
  </sheetViews>
  <sheetFormatPr defaultColWidth="14.42578125" defaultRowHeight="15" customHeight="1"/>
  <cols>
    <col min="1" max="1" width="5" customWidth="1"/>
    <col min="2" max="2" width="26.140625" customWidth="1"/>
    <col min="3" max="3" width="3.140625" customWidth="1"/>
    <col min="4" max="4" width="15.7109375" customWidth="1"/>
    <col min="5" max="5" width="10.140625" customWidth="1"/>
    <col min="6" max="6" width="4.42578125" customWidth="1"/>
    <col min="7" max="7" width="11.7109375" customWidth="1"/>
    <col min="8" max="8" width="17.42578125" customWidth="1"/>
    <col min="9" max="12" width="9.140625" hidden="1" customWidth="1"/>
    <col min="13" max="13" width="9.140625" customWidth="1"/>
    <col min="14" max="26" width="9" customWidth="1"/>
  </cols>
  <sheetData>
    <row r="1" spans="1:12">
      <c r="A1" s="719"/>
      <c r="B1" s="3"/>
      <c r="I1" s="54"/>
      <c r="J1" s="54"/>
      <c r="K1" s="54"/>
      <c r="L1" s="54"/>
    </row>
    <row r="2" spans="1:12">
      <c r="A2" s="719"/>
      <c r="B2" s="3"/>
      <c r="I2" s="54"/>
      <c r="J2" s="54"/>
      <c r="K2" s="54"/>
      <c r="L2" s="54"/>
    </row>
    <row r="3" spans="1:12">
      <c r="A3" s="719"/>
      <c r="B3" s="3"/>
      <c r="I3" s="54"/>
      <c r="J3" s="54"/>
      <c r="K3" s="54"/>
      <c r="L3" s="54"/>
    </row>
    <row r="4" spans="1:12">
      <c r="A4" s="719"/>
      <c r="B4" s="3"/>
      <c r="I4" s="54"/>
      <c r="J4" s="54"/>
      <c r="K4" s="54"/>
      <c r="L4" s="54"/>
    </row>
    <row r="5" spans="1:12">
      <c r="A5" s="20"/>
      <c r="I5" s="54"/>
      <c r="J5" s="54"/>
      <c r="K5" s="54"/>
      <c r="L5" s="54"/>
    </row>
    <row r="6" spans="1:12" ht="35.25" customHeight="1">
      <c r="A6" s="1657" t="s">
        <v>1800</v>
      </c>
      <c r="B6" s="1289"/>
      <c r="C6" s="1289"/>
      <c r="D6" s="1289"/>
      <c r="E6" s="1289"/>
      <c r="F6" s="1289"/>
      <c r="G6" s="1289"/>
      <c r="H6" s="1289"/>
      <c r="I6" s="54"/>
      <c r="J6" s="54"/>
      <c r="K6" s="54"/>
      <c r="L6" s="54"/>
    </row>
    <row r="7" spans="1:12" ht="15.75">
      <c r="A7" s="747"/>
      <c r="B7" s="606"/>
      <c r="C7" s="1231"/>
      <c r="D7" s="606"/>
      <c r="E7" s="606"/>
      <c r="F7" s="606"/>
      <c r="G7" s="1231"/>
      <c r="H7" s="606"/>
      <c r="I7" s="54"/>
      <c r="J7" s="54"/>
      <c r="K7" s="54"/>
      <c r="L7" s="54"/>
    </row>
    <row r="8" spans="1:12" ht="20.25" customHeight="1">
      <c r="A8" s="1232" t="s">
        <v>509</v>
      </c>
      <c r="B8" s="1233" t="s">
        <v>54</v>
      </c>
      <c r="C8" s="1232" t="s">
        <v>252</v>
      </c>
      <c r="D8" s="1650" t="str">
        <f>'2.IDENTITAS'!$G$15</f>
        <v>Suyono</v>
      </c>
      <c r="E8" s="1289"/>
      <c r="F8" s="1289"/>
      <c r="G8" s="1289"/>
      <c r="H8" s="1289"/>
      <c r="I8" s="54"/>
      <c r="J8" s="54"/>
      <c r="K8" s="54"/>
      <c r="L8" s="54"/>
    </row>
    <row r="9" spans="1:12" ht="18" customHeight="1">
      <c r="A9" s="1232"/>
      <c r="B9" s="1233" t="s">
        <v>1801</v>
      </c>
      <c r="C9" s="1232" t="s">
        <v>252</v>
      </c>
      <c r="D9" s="1658">
        <f>'2.IDENTITAS'!$G$16</f>
        <v>0</v>
      </c>
      <c r="E9" s="1289"/>
      <c r="F9" s="1289"/>
      <c r="G9" s="1289"/>
      <c r="H9" s="1289"/>
      <c r="I9" s="54"/>
      <c r="J9" s="54"/>
      <c r="K9" s="54"/>
      <c r="L9" s="54"/>
    </row>
    <row r="10" spans="1:12" ht="20.25" customHeight="1">
      <c r="A10" s="1232"/>
      <c r="B10" s="1233" t="s">
        <v>1802</v>
      </c>
      <c r="C10" s="1232" t="s">
        <v>252</v>
      </c>
      <c r="D10" s="1650" t="str">
        <f>'2.IDENTITAS'!$G$17</f>
        <v>Sleman, 00 April 1900</v>
      </c>
      <c r="E10" s="1289"/>
      <c r="F10" s="1289"/>
      <c r="G10" s="1289"/>
      <c r="H10" s="1289"/>
      <c r="I10" s="54"/>
      <c r="J10" s="54"/>
      <c r="K10" s="54"/>
      <c r="L10" s="54"/>
    </row>
    <row r="11" spans="1:12" ht="20.25" customHeight="1">
      <c r="A11" s="1232"/>
      <c r="B11" s="1233" t="s">
        <v>1803</v>
      </c>
      <c r="C11" s="1232" t="s">
        <v>252</v>
      </c>
      <c r="D11" s="1658">
        <f>'2.IDENTITAS'!$G$21</f>
        <v>0</v>
      </c>
      <c r="E11" s="1289"/>
      <c r="F11" s="1650" t="s">
        <v>1422</v>
      </c>
      <c r="G11" s="1289"/>
      <c r="H11" s="1235">
        <f>'2.IDENTITAS'!$V$21</f>
        <v>0</v>
      </c>
      <c r="I11" s="54"/>
      <c r="J11" s="54"/>
      <c r="K11" s="54"/>
      <c r="L11" s="54"/>
    </row>
    <row r="12" spans="1:12" ht="20.25" customHeight="1">
      <c r="A12" s="1232"/>
      <c r="B12" s="1233" t="s">
        <v>79</v>
      </c>
      <c r="C12" s="1232" t="s">
        <v>252</v>
      </c>
      <c r="D12" s="1236">
        <f>'2.IDENTITAS'!G22</f>
        <v>34060</v>
      </c>
      <c r="E12" s="1237"/>
      <c r="F12" s="1237"/>
      <c r="G12" s="1237"/>
      <c r="H12" s="1237"/>
      <c r="I12" s="54"/>
      <c r="J12" s="54"/>
      <c r="K12" s="54"/>
      <c r="L12" s="54"/>
    </row>
    <row r="13" spans="1:12" ht="16.5" customHeight="1">
      <c r="A13" s="1232"/>
      <c r="B13" s="1233" t="s">
        <v>1804</v>
      </c>
      <c r="C13" s="1232" t="s">
        <v>252</v>
      </c>
      <c r="D13" s="1234">
        <f>'2.IDENTITAS'!$G$23</f>
        <v>0</v>
      </c>
      <c r="E13" s="1234" t="s">
        <v>84</v>
      </c>
      <c r="F13" s="1234"/>
      <c r="G13" s="1232">
        <f>'2.IDENTITAS'!$G$24</f>
        <v>5</v>
      </c>
      <c r="H13" s="1232" t="s">
        <v>87</v>
      </c>
      <c r="I13" s="54"/>
      <c r="J13" s="54"/>
      <c r="K13" s="54"/>
      <c r="L13" s="54"/>
    </row>
    <row r="14" spans="1:12" ht="20.25" customHeight="1">
      <c r="A14" s="1232"/>
      <c r="B14" s="1233" t="s">
        <v>1426</v>
      </c>
      <c r="C14" s="1232" t="s">
        <v>252</v>
      </c>
      <c r="D14" s="1650" t="str">
        <f>'2.IDENTITAS'!G18</f>
        <v>Perempuan</v>
      </c>
      <c r="E14" s="1289"/>
      <c r="F14" s="1289"/>
      <c r="G14" s="1289"/>
      <c r="H14" s="1289"/>
      <c r="I14" s="54"/>
      <c r="J14" s="54"/>
      <c r="K14" s="54"/>
      <c r="L14" s="54"/>
    </row>
    <row r="15" spans="1:12" ht="28.5" customHeight="1">
      <c r="A15" s="1232"/>
      <c r="B15" s="1233" t="s">
        <v>1805</v>
      </c>
      <c r="C15" s="1232" t="s">
        <v>252</v>
      </c>
      <c r="D15" s="1650" t="str">
        <f>'2.IDENTITAS'!$G$25</f>
        <v>S1</v>
      </c>
      <c r="E15" s="1289"/>
      <c r="F15" s="1289"/>
      <c r="G15" s="1289"/>
      <c r="H15" s="1289"/>
      <c r="I15" s="54"/>
      <c r="J15" s="54"/>
      <c r="K15" s="54"/>
      <c r="L15" s="54"/>
    </row>
    <row r="16" spans="1:12" ht="15.75">
      <c r="A16" s="1232"/>
      <c r="B16" s="1233" t="s">
        <v>1806</v>
      </c>
      <c r="C16" s="1232" t="s">
        <v>252</v>
      </c>
      <c r="D16" s="1237" t="str">
        <f>'2.IDENTITAS'!G26</f>
        <v>Sejarah</v>
      </c>
      <c r="E16" s="1237" t="str">
        <f>'2.IDENTITAS'!O26</f>
        <v>/Kelas 11</v>
      </c>
      <c r="F16" s="1233"/>
      <c r="G16" s="1233"/>
      <c r="H16" s="1233"/>
      <c r="I16" s="54"/>
      <c r="J16" s="54"/>
      <c r="K16" s="54"/>
      <c r="L16" s="54"/>
    </row>
    <row r="17" spans="1:14" ht="15.75" customHeight="1">
      <c r="A17" s="1232" t="s">
        <v>511</v>
      </c>
      <c r="B17" s="1233" t="s">
        <v>1428</v>
      </c>
      <c r="C17" s="1232" t="s">
        <v>252</v>
      </c>
      <c r="D17" s="1650" t="str">
        <f>'2.IDENTITAS'!$G$28</f>
        <v>PKBM PERMATA UNGGUL</v>
      </c>
      <c r="E17" s="1289"/>
      <c r="F17" s="1289"/>
      <c r="G17" s="1289"/>
      <c r="H17" s="1289"/>
      <c r="I17" s="54"/>
      <c r="J17" s="54"/>
      <c r="K17" s="54"/>
      <c r="L17" s="54"/>
    </row>
    <row r="18" spans="1:14" ht="15.75" customHeight="1">
      <c r="A18" s="1232"/>
      <c r="B18" s="1233" t="s">
        <v>1807</v>
      </c>
      <c r="C18" s="1232" t="s">
        <v>252</v>
      </c>
      <c r="D18" s="1650" t="str">
        <f>'2.IDENTITAS'!$G$29</f>
        <v>(0274) 000000</v>
      </c>
      <c r="E18" s="1289"/>
      <c r="F18" s="1289"/>
      <c r="G18" s="1289"/>
      <c r="H18" s="1289"/>
      <c r="I18" s="54"/>
      <c r="J18" s="54"/>
      <c r="K18" s="54"/>
      <c r="L18" s="54"/>
    </row>
    <row r="19" spans="1:14" ht="15.75" customHeight="1">
      <c r="A19" s="1232"/>
      <c r="B19" s="1233" t="s">
        <v>1808</v>
      </c>
      <c r="C19" s="1232" t="s">
        <v>252</v>
      </c>
      <c r="D19" s="1650" t="str">
        <f>'2.IDENTITAS'!$G$30</f>
        <v>Sembada</v>
      </c>
      <c r="E19" s="1289"/>
      <c r="F19" s="1289"/>
      <c r="G19" s="1289"/>
      <c r="H19" s="1289"/>
      <c r="I19" s="54"/>
      <c r="J19" s="54"/>
      <c r="K19" s="54"/>
      <c r="L19" s="54"/>
    </row>
    <row r="20" spans="1:14" ht="15.75" customHeight="1">
      <c r="A20" s="1232"/>
      <c r="B20" s="1233" t="s">
        <v>123</v>
      </c>
      <c r="C20" s="1232" t="s">
        <v>252</v>
      </c>
      <c r="D20" s="1650" t="str">
        <f>'2.IDENTITAS'!$G$31</f>
        <v>Sleman</v>
      </c>
      <c r="E20" s="1289"/>
      <c r="F20" s="1289"/>
      <c r="G20" s="1289"/>
      <c r="H20" s="1289"/>
      <c r="I20" s="54"/>
      <c r="J20" s="54"/>
      <c r="K20" s="54"/>
      <c r="L20" s="54"/>
    </row>
    <row r="21" spans="1:14" ht="15.75" customHeight="1">
      <c r="A21" s="1232"/>
      <c r="B21" s="1233" t="s">
        <v>1809</v>
      </c>
      <c r="C21" s="1232" t="s">
        <v>252</v>
      </c>
      <c r="D21" s="1650" t="str">
        <f>'2.IDENTITAS'!$G$32</f>
        <v>Sleman</v>
      </c>
      <c r="E21" s="1289"/>
      <c r="F21" s="1289"/>
      <c r="G21" s="1289"/>
      <c r="H21" s="1289"/>
      <c r="I21" s="54"/>
      <c r="J21" s="54"/>
      <c r="K21" s="54"/>
      <c r="L21" s="54"/>
    </row>
    <row r="22" spans="1:14" ht="15.75" customHeight="1">
      <c r="A22" s="1232"/>
      <c r="B22" s="1233" t="s">
        <v>128</v>
      </c>
      <c r="C22" s="1232" t="s">
        <v>252</v>
      </c>
      <c r="D22" s="1650" t="str">
        <f>'2.IDENTITAS'!$G$33</f>
        <v>Daerah Istimewa Yogyakarta</v>
      </c>
      <c r="E22" s="1289"/>
      <c r="F22" s="1289"/>
      <c r="G22" s="1289"/>
      <c r="H22" s="1289"/>
      <c r="I22" s="54"/>
      <c r="J22" s="54"/>
      <c r="K22" s="54"/>
      <c r="L22" s="54"/>
    </row>
    <row r="23" spans="1:14" ht="12" customHeight="1">
      <c r="A23" s="1232"/>
      <c r="B23" s="1233"/>
      <c r="C23" s="1232"/>
      <c r="D23" s="1233"/>
      <c r="E23" s="1233"/>
      <c r="F23" s="1233"/>
      <c r="G23" s="1232"/>
      <c r="H23" s="1233"/>
      <c r="I23" s="54"/>
      <c r="J23" s="54"/>
      <c r="K23" s="54"/>
      <c r="L23" s="54"/>
    </row>
    <row r="24" spans="1:14" ht="15" customHeight="1">
      <c r="A24" s="1655" t="s">
        <v>258</v>
      </c>
      <c r="B24" s="1656" t="s">
        <v>1255</v>
      </c>
      <c r="C24" s="1358"/>
      <c r="D24" s="1360"/>
      <c r="E24" s="1656" t="s">
        <v>1810</v>
      </c>
      <c r="F24" s="1360"/>
      <c r="G24" s="1655" t="s">
        <v>1811</v>
      </c>
      <c r="H24" s="1655" t="s">
        <v>1108</v>
      </c>
      <c r="I24" s="695"/>
      <c r="J24" s="695"/>
      <c r="K24" s="695"/>
      <c r="L24" s="695"/>
      <c r="M24" s="695"/>
      <c r="N24" s="695"/>
    </row>
    <row r="25" spans="1:14" ht="15.75" customHeight="1">
      <c r="A25" s="1304"/>
      <c r="B25" s="1516"/>
      <c r="C25" s="1393"/>
      <c r="D25" s="1517"/>
      <c r="E25" s="1516"/>
      <c r="F25" s="1517"/>
      <c r="G25" s="1304"/>
      <c r="H25" s="1304"/>
      <c r="I25" s="695"/>
      <c r="J25" s="695"/>
      <c r="K25" s="695"/>
      <c r="L25" s="695"/>
      <c r="M25" s="695"/>
      <c r="N25" s="695"/>
    </row>
    <row r="26" spans="1:14" ht="27" customHeight="1">
      <c r="A26" s="1238">
        <v>1</v>
      </c>
      <c r="B26" s="1652" t="s">
        <v>1812</v>
      </c>
      <c r="C26" s="1347"/>
      <c r="D26" s="1302"/>
      <c r="E26" s="1648">
        <f>'14.REKAPHASILPKP'!M46</f>
        <v>80.357142857142861</v>
      </c>
      <c r="F26" s="1302"/>
      <c r="G26" s="1239">
        <v>0.7</v>
      </c>
      <c r="H26" s="1240">
        <f t="shared" ref="H26:H29" si="0">E26*G26</f>
        <v>56.25</v>
      </c>
      <c r="I26" s="695"/>
      <c r="J26" s="695"/>
      <c r="K26" s="695"/>
      <c r="L26" s="695"/>
      <c r="M26" s="695"/>
      <c r="N26" s="695"/>
    </row>
    <row r="27" spans="1:14" ht="33.75" customHeight="1">
      <c r="A27" s="1238">
        <v>2</v>
      </c>
      <c r="B27" s="1652" t="s">
        <v>1813</v>
      </c>
      <c r="C27" s="1347"/>
      <c r="D27" s="1302"/>
      <c r="E27" s="1648">
        <f>'11.REKAP PENDIDIK'!AI44</f>
        <v>90</v>
      </c>
      <c r="F27" s="1302"/>
      <c r="G27" s="1239">
        <v>0.1</v>
      </c>
      <c r="H27" s="1240">
        <f t="shared" si="0"/>
        <v>9</v>
      </c>
      <c r="I27" s="695"/>
      <c r="J27" s="695"/>
      <c r="K27" s="695"/>
      <c r="L27" s="695"/>
      <c r="M27" s="695"/>
      <c r="N27" s="695"/>
    </row>
    <row r="28" spans="1:14" ht="27" customHeight="1">
      <c r="A28" s="1238">
        <v>3</v>
      </c>
      <c r="B28" s="1653" t="s">
        <v>1814</v>
      </c>
      <c r="C28" s="1347"/>
      <c r="D28" s="1302"/>
      <c r="E28" s="1648">
        <f>'12.REKAP PESERTA DIDIK'!AI54</f>
        <v>25.833333333333329</v>
      </c>
      <c r="F28" s="1302"/>
      <c r="G28" s="1239">
        <v>0.1</v>
      </c>
      <c r="H28" s="1240">
        <f t="shared" si="0"/>
        <v>2.583333333333333</v>
      </c>
      <c r="I28" s="695"/>
      <c r="J28" s="695"/>
      <c r="K28" s="695"/>
      <c r="L28" s="695"/>
      <c r="M28" s="695"/>
      <c r="N28" s="695"/>
    </row>
    <row r="29" spans="1:14" ht="27" customHeight="1">
      <c r="A29" s="1238">
        <v>4</v>
      </c>
      <c r="B29" s="1653" t="s">
        <v>1815</v>
      </c>
      <c r="C29" s="1347"/>
      <c r="D29" s="1302"/>
      <c r="E29" s="1648">
        <f>'13.REKAP ORANG TUA'!$N$22</f>
        <v>89.583333333333343</v>
      </c>
      <c r="F29" s="1302"/>
      <c r="G29" s="1239">
        <v>0.1</v>
      </c>
      <c r="H29" s="1240">
        <f t="shared" si="0"/>
        <v>8.9583333333333339</v>
      </c>
      <c r="I29" s="695"/>
      <c r="J29" s="695"/>
      <c r="K29" s="695"/>
      <c r="L29" s="695"/>
      <c r="M29" s="695"/>
      <c r="N29" s="695"/>
    </row>
    <row r="30" spans="1:14" ht="23.25" customHeight="1">
      <c r="A30" s="1653" t="s">
        <v>1816</v>
      </c>
      <c r="B30" s="1347"/>
      <c r="C30" s="1347"/>
      <c r="D30" s="1302"/>
      <c r="E30" s="1648">
        <f>SUM(H26:H29)</f>
        <v>76.791666666666657</v>
      </c>
      <c r="F30" s="1347"/>
      <c r="G30" s="1347"/>
      <c r="H30" s="1302"/>
      <c r="I30" s="1241">
        <f>'2.IDENTITAS'!$S$26</f>
        <v>24</v>
      </c>
      <c r="J30" s="695"/>
      <c r="K30" s="695"/>
      <c r="L30" s="695"/>
      <c r="M30" s="695"/>
      <c r="N30" s="695"/>
    </row>
    <row r="31" spans="1:14" ht="26.25" customHeight="1">
      <c r="A31" s="1652" t="s">
        <v>1817</v>
      </c>
      <c r="B31" s="1347"/>
      <c r="C31" s="1347"/>
      <c r="D31" s="1302"/>
      <c r="E31" s="1654">
        <f>'17.REKAP KEHADIRAN'!$K$27</f>
        <v>6.1844444444444449</v>
      </c>
      <c r="F31" s="1347"/>
      <c r="G31" s="1347"/>
      <c r="H31" s="1242">
        <f>'17.REKAP KEHADIRAN'!$N$28</f>
        <v>0.86555555555555552</v>
      </c>
      <c r="I31" s="695"/>
      <c r="J31" s="695"/>
      <c r="K31" s="695"/>
      <c r="L31" s="695"/>
      <c r="M31" s="695"/>
      <c r="N31" s="695"/>
    </row>
    <row r="32" spans="1:14" ht="32.25" customHeight="1">
      <c r="A32" s="1652" t="s">
        <v>1818</v>
      </c>
      <c r="B32" s="1347"/>
      <c r="C32" s="1347"/>
      <c r="D32" s="1302"/>
      <c r="E32" s="1648">
        <f>100%-(E31/46)*100%</f>
        <v>0.86555555555555552</v>
      </c>
      <c r="F32" s="1347"/>
      <c r="G32" s="1347"/>
      <c r="H32" s="1302"/>
      <c r="I32" s="695" t="e">
        <f>VLOOKUP(H11,K33:L44,2,0)</f>
        <v>#N/A</v>
      </c>
      <c r="J32" s="695"/>
      <c r="K32" s="1243" t="s">
        <v>1819</v>
      </c>
      <c r="L32" s="1243" t="s">
        <v>96</v>
      </c>
      <c r="M32" s="695"/>
      <c r="N32" s="695"/>
    </row>
    <row r="33" spans="1:14" ht="32.25" customHeight="1">
      <c r="A33" s="1652" t="s">
        <v>1820</v>
      </c>
      <c r="B33" s="1347"/>
      <c r="C33" s="1347"/>
      <c r="D33" s="1302"/>
      <c r="E33" s="1648">
        <f>E30*E32</f>
        <v>66.467453703703697</v>
      </c>
      <c r="F33" s="1347"/>
      <c r="G33" s="1347"/>
      <c r="H33" s="1302"/>
      <c r="I33" s="1244">
        <f>H34</f>
        <v>0.75</v>
      </c>
      <c r="J33" s="695"/>
      <c r="K33" s="1243" t="s">
        <v>59</v>
      </c>
      <c r="L33" s="1243">
        <v>42</v>
      </c>
      <c r="M33" s="695"/>
      <c r="N33" s="695"/>
    </row>
    <row r="34" spans="1:14" ht="15" customHeight="1">
      <c r="A34" s="1645" t="s">
        <v>1296</v>
      </c>
      <c r="B34" s="1360"/>
      <c r="C34" s="1645" t="s">
        <v>1821</v>
      </c>
      <c r="D34" s="1360"/>
      <c r="E34" s="1645" t="str">
        <f>IF(E33&gt;=91,"Amat Baik",IF(E33&gt;=76,"Baik",IF(E33&gt;=61,"Cukup",IF(E33&gt;=51,"Sedang","Kurang"))))</f>
        <v>Cukup</v>
      </c>
      <c r="F34" s="1358"/>
      <c r="G34" s="1360"/>
      <c r="H34" s="1646">
        <f>IF(E33&gt;=91,125%,IF(E33&gt;=76,100%,IF(E33&gt;=61,75%,IF(E33&gt;=51,50%,IF(AND(E33&lt;51,E33&gt;0),25%,0)))))</f>
        <v>0.75</v>
      </c>
      <c r="I34" s="1245"/>
      <c r="J34" s="695"/>
      <c r="K34" s="1243" t="s">
        <v>63</v>
      </c>
      <c r="L34" s="1243">
        <v>38</v>
      </c>
      <c r="M34" s="695"/>
      <c r="N34" s="695"/>
    </row>
    <row r="35" spans="1:14" ht="15" customHeight="1">
      <c r="A35" s="1516"/>
      <c r="B35" s="1517"/>
      <c r="C35" s="1516"/>
      <c r="D35" s="1517"/>
      <c r="E35" s="1516"/>
      <c r="F35" s="1393"/>
      <c r="G35" s="1517"/>
      <c r="H35" s="1304"/>
      <c r="I35" s="695" t="e">
        <f>SUM(I32*I33)</f>
        <v>#N/A</v>
      </c>
      <c r="J35" s="695"/>
      <c r="K35" s="1243" t="s">
        <v>1822</v>
      </c>
      <c r="L35" s="1243">
        <v>81</v>
      </c>
      <c r="M35" s="695"/>
      <c r="N35" s="695"/>
    </row>
    <row r="36" spans="1:14" ht="39.75" customHeight="1">
      <c r="A36" s="1647"/>
      <c r="B36" s="1393"/>
      <c r="C36" s="1393"/>
      <c r="D36" s="1517"/>
      <c r="E36" s="1648" t="e">
        <f>I35/4</f>
        <v>#N/A</v>
      </c>
      <c r="F36" s="1347"/>
      <c r="G36" s="1347"/>
      <c r="H36" s="1302"/>
      <c r="I36" s="695"/>
      <c r="J36" s="695"/>
      <c r="K36" s="1243" t="s">
        <v>70</v>
      </c>
      <c r="L36" s="1243">
        <v>78</v>
      </c>
      <c r="M36" s="695"/>
      <c r="N36" s="695"/>
    </row>
    <row r="37" spans="1:14" ht="13.5" customHeight="1">
      <c r="A37" s="1232"/>
      <c r="B37" s="1233"/>
      <c r="C37" s="1232"/>
      <c r="D37" s="1233"/>
      <c r="E37" s="1649"/>
      <c r="F37" s="1289"/>
      <c r="G37" s="1289"/>
      <c r="H37" s="1289"/>
      <c r="I37" s="695"/>
      <c r="J37" s="695"/>
      <c r="K37" s="1243" t="s">
        <v>74</v>
      </c>
      <c r="L37" s="1243">
        <v>119</v>
      </c>
      <c r="M37" s="695"/>
      <c r="N37" s="695"/>
    </row>
    <row r="38" spans="1:14" ht="19.5" customHeight="1">
      <c r="A38" s="1232"/>
      <c r="B38" s="1233"/>
      <c r="C38" s="1233"/>
      <c r="D38" s="1233"/>
      <c r="E38" s="1233"/>
      <c r="F38" s="1650" t="s">
        <v>333</v>
      </c>
      <c r="G38" s="1289"/>
      <c r="H38" s="1236" t="str">
        <f>'2.IDENTITAS'!$G$41</f>
        <v>30 Desember 2023</v>
      </c>
      <c r="I38" s="695"/>
      <c r="J38" s="695"/>
      <c r="K38" s="1243" t="s">
        <v>1823</v>
      </c>
      <c r="L38" s="1243">
        <v>119</v>
      </c>
      <c r="M38" s="695"/>
      <c r="N38" s="695"/>
    </row>
    <row r="39" spans="1:14" ht="15.75" customHeight="1">
      <c r="A39" s="1650" t="s">
        <v>1824</v>
      </c>
      <c r="B39" s="1289"/>
      <c r="C39" s="1650" t="s">
        <v>256</v>
      </c>
      <c r="D39" s="1289"/>
      <c r="E39" s="1233"/>
      <c r="F39" s="1650" t="s">
        <v>1825</v>
      </c>
      <c r="G39" s="1289"/>
      <c r="H39" s="1289"/>
      <c r="I39" s="695"/>
      <c r="J39" s="695"/>
      <c r="K39" s="1243" t="s">
        <v>78</v>
      </c>
      <c r="L39" s="1243">
        <v>119</v>
      </c>
      <c r="M39" s="695"/>
      <c r="N39" s="695"/>
    </row>
    <row r="40" spans="1:14" ht="15.75" customHeight="1">
      <c r="A40" s="1231"/>
      <c r="B40" s="606"/>
      <c r="C40" s="606"/>
      <c r="D40" s="606"/>
      <c r="E40" s="606"/>
      <c r="F40" s="606"/>
      <c r="G40" s="1231"/>
      <c r="H40" s="606"/>
      <c r="I40" s="695"/>
      <c r="J40" s="695"/>
      <c r="K40" s="1243" t="s">
        <v>81</v>
      </c>
      <c r="L40" s="1243">
        <v>115</v>
      </c>
      <c r="M40" s="695"/>
      <c r="N40" s="695"/>
    </row>
    <row r="41" spans="1:14" ht="15.75" customHeight="1">
      <c r="A41" s="747"/>
      <c r="B41" s="606"/>
      <c r="C41" s="606"/>
      <c r="D41" s="606"/>
      <c r="E41" s="606"/>
      <c r="F41" s="606"/>
      <c r="G41" s="1231"/>
      <c r="H41" s="606"/>
      <c r="I41" s="695"/>
      <c r="J41" s="695"/>
      <c r="K41" s="695" t="s">
        <v>110</v>
      </c>
      <c r="L41" s="695">
        <v>18</v>
      </c>
      <c r="M41" s="695"/>
      <c r="N41" s="695"/>
    </row>
    <row r="42" spans="1:14" ht="15.75" customHeight="1">
      <c r="A42" s="747"/>
      <c r="B42" s="606"/>
      <c r="C42" s="606"/>
      <c r="D42" s="606"/>
      <c r="E42" s="606"/>
      <c r="F42" s="606"/>
      <c r="G42" s="1231"/>
      <c r="H42" s="606"/>
      <c r="I42" s="695"/>
      <c r="J42" s="695"/>
      <c r="K42" s="695" t="s">
        <v>105</v>
      </c>
      <c r="L42" s="695">
        <v>18</v>
      </c>
      <c r="M42" s="695"/>
      <c r="N42" s="695"/>
    </row>
    <row r="43" spans="1:14" ht="15.75" customHeight="1">
      <c r="A43" s="1651" t="str">
        <f>'2.IDENTITAS'!$G$15</f>
        <v>Suyono</v>
      </c>
      <c r="B43" s="1289"/>
      <c r="C43" s="1651" t="str">
        <f>'2.IDENTITAS'!$G$37</f>
        <v>BINTANG, S.Pd.</v>
      </c>
      <c r="D43" s="1289"/>
      <c r="E43" s="606"/>
      <c r="F43" s="1651" t="str">
        <f>'2.IDENTITAS'!$G$39</f>
        <v>BINTANG, S.Pd.</v>
      </c>
      <c r="G43" s="1289"/>
      <c r="H43" s="1289"/>
      <c r="I43" s="695"/>
      <c r="J43" s="695"/>
      <c r="K43" s="695" t="s">
        <v>93</v>
      </c>
      <c r="L43" s="695">
        <v>18</v>
      </c>
      <c r="M43" s="695"/>
      <c r="N43" s="695"/>
    </row>
    <row r="44" spans="1:14" ht="15.75" customHeight="1">
      <c r="A44" s="1231" t="s">
        <v>57</v>
      </c>
      <c r="B44" s="1246">
        <f>'2.IDENTITAS'!$G$16</f>
        <v>0</v>
      </c>
      <c r="C44" s="1231" t="s">
        <v>57</v>
      </c>
      <c r="D44" s="606" t="str">
        <f>'2.IDENTITAS'!$G$38</f>
        <v>19690520 199303 1 011</v>
      </c>
      <c r="E44" s="606"/>
      <c r="F44" s="606" t="s">
        <v>57</v>
      </c>
      <c r="G44" s="1644" t="str">
        <f>'2.IDENTITAS'!$G$40</f>
        <v>00000000 000000 0 000</v>
      </c>
      <c r="H44" s="1289"/>
      <c r="I44" s="695"/>
      <c r="J44" s="695"/>
      <c r="K44" s="695" t="s">
        <v>89</v>
      </c>
      <c r="L44" s="695">
        <v>18</v>
      </c>
      <c r="M44" s="695"/>
      <c r="N44" s="695"/>
    </row>
    <row r="45" spans="1:14" ht="15.75" customHeight="1">
      <c r="A45" s="20"/>
      <c r="I45" s="54"/>
      <c r="J45" s="54"/>
      <c r="K45" s="54"/>
      <c r="L45" s="54"/>
    </row>
    <row r="46" spans="1:14" ht="15.75" customHeight="1">
      <c r="A46" s="20"/>
      <c r="I46" s="54"/>
      <c r="J46" s="54"/>
      <c r="K46" s="54"/>
      <c r="L46" s="54"/>
    </row>
    <row r="47" spans="1:14" ht="15.75" customHeight="1">
      <c r="A47" s="20"/>
      <c r="I47" s="54"/>
      <c r="J47" s="54"/>
      <c r="K47" s="54"/>
      <c r="L47" s="54"/>
    </row>
    <row r="48" spans="1:14" ht="15.75" customHeight="1">
      <c r="A48" s="20"/>
      <c r="I48" s="54"/>
      <c r="J48" s="54"/>
      <c r="K48" s="54"/>
      <c r="L48" s="54"/>
    </row>
    <row r="49" spans="1:12" ht="15.75" customHeight="1">
      <c r="A49" s="20"/>
      <c r="I49" s="54"/>
      <c r="J49" s="54"/>
      <c r="K49" s="54"/>
      <c r="L49" s="54"/>
    </row>
    <row r="50" spans="1:12" ht="15.75" customHeight="1">
      <c r="A50" s="20"/>
      <c r="I50" s="54"/>
      <c r="J50" s="54"/>
      <c r="K50" s="54"/>
      <c r="L50" s="54"/>
    </row>
    <row r="51" spans="1:12" ht="15.75" customHeight="1">
      <c r="A51" s="20"/>
      <c r="I51" s="54"/>
      <c r="J51" s="54"/>
      <c r="K51" s="54"/>
      <c r="L51" s="54"/>
    </row>
    <row r="52" spans="1:12" ht="15.75" customHeight="1">
      <c r="A52" s="20"/>
      <c r="I52" s="54"/>
      <c r="J52" s="37" t="s">
        <v>1826</v>
      </c>
      <c r="K52" s="54" t="s">
        <v>96</v>
      </c>
      <c r="L52" s="54"/>
    </row>
    <row r="53" spans="1:12" ht="15.75" customHeight="1">
      <c r="A53" s="20"/>
      <c r="I53" s="54"/>
      <c r="J53" s="37" t="s">
        <v>147</v>
      </c>
      <c r="K53" s="54">
        <v>42</v>
      </c>
      <c r="L53" s="54"/>
    </row>
    <row r="54" spans="1:12" ht="15.75" customHeight="1">
      <c r="A54" s="20"/>
      <c r="I54" s="54"/>
      <c r="J54" s="37" t="s">
        <v>153</v>
      </c>
      <c r="K54" s="54">
        <v>38</v>
      </c>
      <c r="L54" s="54"/>
    </row>
    <row r="55" spans="1:12" ht="15.75" customHeight="1">
      <c r="A55" s="20"/>
      <c r="I55" s="54"/>
      <c r="J55" s="37" t="s">
        <v>157</v>
      </c>
      <c r="K55" s="54">
        <v>81</v>
      </c>
      <c r="L55" s="54"/>
    </row>
    <row r="56" spans="1:12" ht="15.75" customHeight="1">
      <c r="A56" s="20"/>
      <c r="I56" s="54"/>
      <c r="J56" s="37" t="s">
        <v>1827</v>
      </c>
      <c r="K56" s="54">
        <v>78</v>
      </c>
      <c r="L56" s="54"/>
    </row>
    <row r="57" spans="1:12" ht="15.75" customHeight="1">
      <c r="A57" s="20"/>
      <c r="I57" s="54"/>
      <c r="J57" s="37" t="s">
        <v>168</v>
      </c>
      <c r="K57" s="54">
        <v>119</v>
      </c>
      <c r="L57" s="54"/>
    </row>
    <row r="58" spans="1:12" ht="15.75" customHeight="1">
      <c r="A58" s="20"/>
      <c r="I58" s="54"/>
      <c r="J58" s="37" t="s">
        <v>170</v>
      </c>
      <c r="K58" s="54">
        <v>119</v>
      </c>
      <c r="L58" s="54"/>
    </row>
    <row r="59" spans="1:12" ht="15.75" customHeight="1">
      <c r="A59" s="20"/>
      <c r="I59" s="54"/>
      <c r="J59" s="37" t="s">
        <v>172</v>
      </c>
      <c r="K59" s="54">
        <v>116</v>
      </c>
      <c r="L59" s="54"/>
    </row>
    <row r="60" spans="1:12" ht="15.75" customHeight="1">
      <c r="A60" s="20"/>
      <c r="I60" s="54"/>
      <c r="J60" s="37" t="s">
        <v>174</v>
      </c>
      <c r="K60" s="54">
        <v>155</v>
      </c>
      <c r="L60" s="54"/>
    </row>
    <row r="61" spans="1:12" ht="15.75" customHeight="1">
      <c r="A61" s="20"/>
      <c r="I61" s="54"/>
      <c r="J61" s="1247"/>
      <c r="K61" s="1248"/>
      <c r="L61" s="1248"/>
    </row>
    <row r="62" spans="1:12" ht="15.75" customHeight="1">
      <c r="A62" s="20"/>
      <c r="I62" s="54"/>
      <c r="J62" s="54"/>
      <c r="K62" s="54"/>
      <c r="L62" s="54"/>
    </row>
    <row r="63" spans="1:12" ht="15.75" customHeight="1">
      <c r="A63" s="20"/>
      <c r="I63" s="54"/>
      <c r="J63" s="54"/>
      <c r="K63" s="54"/>
      <c r="L63" s="54"/>
    </row>
    <row r="64" spans="1:12" ht="15.75" customHeight="1">
      <c r="A64" s="20"/>
      <c r="I64" s="54"/>
      <c r="J64" s="54"/>
      <c r="K64" s="54"/>
      <c r="L64" s="54"/>
    </row>
    <row r="65" spans="1:12" ht="15.75" customHeight="1">
      <c r="A65" s="20"/>
      <c r="I65" s="54"/>
      <c r="J65" s="54"/>
      <c r="K65" s="54"/>
      <c r="L65" s="54"/>
    </row>
    <row r="66" spans="1:12" ht="15.75" customHeight="1">
      <c r="A66" s="20"/>
      <c r="I66" s="54"/>
      <c r="J66" s="54"/>
      <c r="K66" s="54"/>
      <c r="L66" s="54"/>
    </row>
    <row r="67" spans="1:12" ht="15.75" customHeight="1">
      <c r="A67" s="20"/>
      <c r="I67" s="54"/>
      <c r="J67" s="54"/>
      <c r="K67" s="54"/>
      <c r="L67" s="54"/>
    </row>
    <row r="68" spans="1:12" ht="15.75" customHeight="1">
      <c r="A68" s="20"/>
      <c r="I68" s="54"/>
      <c r="J68" s="54"/>
      <c r="K68" s="54"/>
      <c r="L68" s="54"/>
    </row>
    <row r="69" spans="1:12" ht="15.75" customHeight="1">
      <c r="A69" s="20"/>
      <c r="I69" s="54"/>
      <c r="J69" s="54"/>
      <c r="K69" s="54"/>
      <c r="L69" s="54"/>
    </row>
    <row r="70" spans="1:12" ht="15.75" customHeight="1">
      <c r="A70" s="20"/>
      <c r="I70" s="54"/>
      <c r="J70" s="54"/>
      <c r="K70" s="54"/>
      <c r="L70" s="54"/>
    </row>
    <row r="71" spans="1:12" ht="15.75" customHeight="1">
      <c r="A71" s="20"/>
      <c r="I71" s="54"/>
      <c r="J71" s="54"/>
      <c r="K71" s="54"/>
      <c r="L71" s="54"/>
    </row>
    <row r="72" spans="1:12" ht="15.75" customHeight="1">
      <c r="A72" s="20"/>
      <c r="I72" s="54"/>
      <c r="J72" s="54"/>
      <c r="K72" s="54"/>
      <c r="L72" s="54"/>
    </row>
    <row r="73" spans="1:12" ht="15.75" customHeight="1">
      <c r="A73" s="20"/>
      <c r="I73" s="54"/>
      <c r="J73" s="54"/>
      <c r="K73" s="54"/>
      <c r="L73" s="54"/>
    </row>
    <row r="74" spans="1:12" ht="15.75" customHeight="1">
      <c r="A74" s="20"/>
      <c r="I74" s="54"/>
      <c r="J74" s="54"/>
      <c r="K74" s="54"/>
      <c r="L74" s="54"/>
    </row>
    <row r="75" spans="1:12" ht="15.75" customHeight="1">
      <c r="A75" s="20"/>
      <c r="I75" s="54"/>
      <c r="J75" s="54"/>
      <c r="K75" s="54"/>
      <c r="L75" s="54"/>
    </row>
    <row r="76" spans="1:12" ht="15.75" customHeight="1">
      <c r="A76" s="20"/>
      <c r="I76" s="54"/>
      <c r="J76" s="54"/>
      <c r="K76" s="54"/>
      <c r="L76" s="54"/>
    </row>
    <row r="77" spans="1:12" ht="15.75" customHeight="1">
      <c r="A77" s="20"/>
      <c r="I77" s="54"/>
      <c r="J77" s="54"/>
      <c r="K77" s="54"/>
      <c r="L77" s="54"/>
    </row>
    <row r="78" spans="1:12" ht="15.75" customHeight="1">
      <c r="A78" s="20"/>
      <c r="I78" s="54"/>
      <c r="J78" s="54"/>
      <c r="K78" s="54"/>
      <c r="L78" s="54"/>
    </row>
    <row r="79" spans="1:12" ht="15.75" customHeight="1">
      <c r="A79" s="20"/>
      <c r="I79" s="54"/>
      <c r="J79" s="54"/>
      <c r="K79" s="54"/>
      <c r="L79" s="54"/>
    </row>
    <row r="80" spans="1:12" ht="15.75" customHeight="1">
      <c r="A80" s="20"/>
      <c r="I80" s="54"/>
      <c r="J80" s="54"/>
      <c r="K80" s="54"/>
      <c r="L80" s="54"/>
    </row>
    <row r="81" spans="1:12" ht="15.75" customHeight="1">
      <c r="A81" s="20"/>
      <c r="I81" s="54"/>
      <c r="J81" s="54"/>
      <c r="K81" s="54"/>
      <c r="L81" s="54"/>
    </row>
    <row r="82" spans="1:12" ht="15.75" customHeight="1">
      <c r="A82" s="20"/>
      <c r="I82" s="54"/>
      <c r="J82" s="54"/>
      <c r="K82" s="54"/>
      <c r="L82" s="54"/>
    </row>
    <row r="83" spans="1:12" ht="15.75" customHeight="1">
      <c r="A83" s="20"/>
      <c r="I83" s="54"/>
      <c r="J83" s="54"/>
      <c r="K83" s="54"/>
      <c r="L83" s="54"/>
    </row>
    <row r="84" spans="1:12" ht="15.75" customHeight="1">
      <c r="A84" s="20"/>
      <c r="I84" s="54"/>
      <c r="J84" s="54"/>
      <c r="K84" s="54"/>
      <c r="L84" s="54"/>
    </row>
    <row r="85" spans="1:12" ht="15.75" customHeight="1">
      <c r="A85" s="20"/>
      <c r="I85" s="54"/>
      <c r="J85" s="54"/>
      <c r="K85" s="54"/>
      <c r="L85" s="54"/>
    </row>
    <row r="86" spans="1:12" ht="15.75" customHeight="1">
      <c r="A86" s="20"/>
      <c r="I86" s="54"/>
      <c r="J86" s="54"/>
      <c r="K86" s="54"/>
      <c r="L86" s="54"/>
    </row>
    <row r="87" spans="1:12" ht="15.75" customHeight="1">
      <c r="A87" s="20"/>
      <c r="I87" s="54"/>
      <c r="J87" s="54"/>
      <c r="K87" s="54"/>
      <c r="L87" s="54"/>
    </row>
    <row r="88" spans="1:12" ht="15.75" customHeight="1">
      <c r="A88" s="20"/>
      <c r="I88" s="54"/>
      <c r="J88" s="54"/>
      <c r="K88" s="54"/>
      <c r="L88" s="54"/>
    </row>
    <row r="89" spans="1:12" ht="15.75" customHeight="1">
      <c r="A89" s="20"/>
      <c r="I89" s="54"/>
      <c r="J89" s="54"/>
      <c r="K89" s="54"/>
      <c r="L89" s="54"/>
    </row>
    <row r="90" spans="1:12" ht="15.75" customHeight="1">
      <c r="A90" s="20"/>
      <c r="I90" s="54"/>
      <c r="J90" s="54"/>
      <c r="K90" s="54"/>
      <c r="L90" s="54"/>
    </row>
    <row r="91" spans="1:12" ht="15.75" customHeight="1">
      <c r="A91" s="20"/>
      <c r="I91" s="54"/>
      <c r="J91" s="54"/>
      <c r="K91" s="54"/>
      <c r="L91" s="54"/>
    </row>
    <row r="92" spans="1:12" ht="15.75" customHeight="1">
      <c r="A92" s="20"/>
      <c r="I92" s="54"/>
      <c r="J92" s="54"/>
      <c r="K92" s="54"/>
      <c r="L92" s="54"/>
    </row>
    <row r="93" spans="1:12" ht="15.75" customHeight="1">
      <c r="A93" s="20"/>
      <c r="I93" s="54"/>
      <c r="J93" s="54"/>
      <c r="K93" s="54"/>
      <c r="L93" s="54"/>
    </row>
    <row r="94" spans="1:12" ht="15.75" customHeight="1">
      <c r="A94" s="20"/>
      <c r="I94" s="54"/>
      <c r="J94" s="54"/>
      <c r="K94" s="54"/>
      <c r="L94" s="54"/>
    </row>
    <row r="95" spans="1:12" ht="15.75" customHeight="1">
      <c r="A95" s="20"/>
      <c r="I95" s="54"/>
      <c r="J95" s="54"/>
      <c r="K95" s="54"/>
      <c r="L95" s="54"/>
    </row>
    <row r="96" spans="1:12" ht="15.75" customHeight="1">
      <c r="A96" s="20"/>
      <c r="I96" s="54"/>
      <c r="J96" s="54"/>
      <c r="K96" s="54"/>
      <c r="L96" s="54"/>
    </row>
    <row r="97" spans="1:12" ht="15.75" customHeight="1">
      <c r="A97" s="20"/>
      <c r="I97" s="54"/>
      <c r="J97" s="54"/>
      <c r="K97" s="54"/>
      <c r="L97" s="54"/>
    </row>
    <row r="98" spans="1:12" ht="15.75" customHeight="1">
      <c r="A98" s="20"/>
      <c r="I98" s="54"/>
      <c r="J98" s="54"/>
      <c r="K98" s="54"/>
      <c r="L98" s="54"/>
    </row>
    <row r="99" spans="1:12" ht="15.75" customHeight="1">
      <c r="A99" s="20"/>
      <c r="I99" s="54"/>
      <c r="J99" s="54"/>
      <c r="K99" s="54"/>
      <c r="L99" s="54"/>
    </row>
    <row r="100" spans="1:12" ht="15.75" customHeight="1">
      <c r="A100" s="20"/>
      <c r="I100" s="54"/>
      <c r="J100" s="54"/>
      <c r="K100" s="54"/>
      <c r="L100" s="54"/>
    </row>
    <row r="101" spans="1:12" ht="15.75" customHeight="1">
      <c r="A101" s="20"/>
      <c r="I101" s="54"/>
      <c r="J101" s="54"/>
      <c r="K101" s="54"/>
      <c r="L101" s="54"/>
    </row>
    <row r="102" spans="1:12" ht="15.75" customHeight="1">
      <c r="A102" s="20"/>
      <c r="I102" s="54"/>
      <c r="J102" s="54"/>
      <c r="K102" s="54"/>
      <c r="L102" s="54"/>
    </row>
    <row r="103" spans="1:12" ht="15.75" customHeight="1">
      <c r="A103" s="20"/>
      <c r="I103" s="54"/>
      <c r="J103" s="54"/>
      <c r="K103" s="54"/>
      <c r="L103" s="54"/>
    </row>
    <row r="104" spans="1:12" ht="15.75" customHeight="1">
      <c r="A104" s="20"/>
      <c r="I104" s="54"/>
      <c r="J104" s="54"/>
      <c r="K104" s="54"/>
      <c r="L104" s="54"/>
    </row>
    <row r="105" spans="1:12" ht="15.75" customHeight="1">
      <c r="A105" s="20"/>
      <c r="I105" s="54"/>
      <c r="J105" s="54"/>
      <c r="K105" s="54"/>
      <c r="L105" s="54"/>
    </row>
    <row r="106" spans="1:12" ht="15.75" customHeight="1">
      <c r="A106" s="20"/>
      <c r="I106" s="54"/>
      <c r="J106" s="54"/>
      <c r="K106" s="54"/>
      <c r="L106" s="54"/>
    </row>
    <row r="107" spans="1:12" ht="15.75" customHeight="1">
      <c r="A107" s="20"/>
      <c r="I107" s="54"/>
      <c r="J107" s="54"/>
      <c r="K107" s="54"/>
      <c r="L107" s="54"/>
    </row>
    <row r="108" spans="1:12" ht="15.75" customHeight="1">
      <c r="A108" s="20"/>
      <c r="I108" s="54"/>
      <c r="J108" s="54"/>
      <c r="K108" s="54"/>
      <c r="L108" s="54"/>
    </row>
    <row r="109" spans="1:12" ht="15.75" customHeight="1">
      <c r="A109" s="20"/>
      <c r="I109" s="54"/>
      <c r="J109" s="54"/>
      <c r="K109" s="54"/>
      <c r="L109" s="54"/>
    </row>
    <row r="110" spans="1:12" ht="15.75" customHeight="1">
      <c r="A110" s="20"/>
      <c r="I110" s="54"/>
      <c r="J110" s="54"/>
      <c r="K110" s="54"/>
      <c r="L110" s="54"/>
    </row>
    <row r="111" spans="1:12" ht="15.75" customHeight="1">
      <c r="A111" s="20"/>
      <c r="I111" s="54"/>
      <c r="J111" s="54"/>
      <c r="K111" s="54"/>
      <c r="L111" s="54"/>
    </row>
    <row r="112" spans="1:12" ht="15.75" customHeight="1">
      <c r="A112" s="20"/>
      <c r="I112" s="54"/>
      <c r="J112" s="54"/>
      <c r="K112" s="54"/>
      <c r="L112" s="54"/>
    </row>
    <row r="113" spans="1:12" ht="15.75" customHeight="1">
      <c r="A113" s="20"/>
      <c r="I113" s="54"/>
      <c r="J113" s="54"/>
      <c r="K113" s="54"/>
      <c r="L113" s="54"/>
    </row>
    <row r="114" spans="1:12" ht="15.75" customHeight="1">
      <c r="A114" s="20"/>
      <c r="I114" s="54"/>
      <c r="J114" s="54"/>
      <c r="K114" s="54"/>
      <c r="L114" s="54"/>
    </row>
    <row r="115" spans="1:12" ht="15.75" customHeight="1">
      <c r="A115" s="20"/>
      <c r="I115" s="54"/>
      <c r="J115" s="54"/>
      <c r="K115" s="54"/>
      <c r="L115" s="54"/>
    </row>
    <row r="116" spans="1:12" ht="15.75" customHeight="1">
      <c r="A116" s="20"/>
      <c r="I116" s="54"/>
      <c r="J116" s="54"/>
      <c r="K116" s="54"/>
      <c r="L116" s="54"/>
    </row>
    <row r="117" spans="1:12" ht="15.75" customHeight="1">
      <c r="A117" s="20"/>
      <c r="I117" s="54"/>
      <c r="J117" s="54"/>
      <c r="K117" s="54"/>
      <c r="L117" s="54"/>
    </row>
    <row r="118" spans="1:12" ht="15.75" customHeight="1">
      <c r="A118" s="20"/>
      <c r="I118" s="54"/>
      <c r="J118" s="54"/>
      <c r="K118" s="54"/>
      <c r="L118" s="54"/>
    </row>
    <row r="119" spans="1:12" ht="15.75" customHeight="1">
      <c r="A119" s="20"/>
      <c r="I119" s="54"/>
      <c r="J119" s="54"/>
      <c r="K119" s="54"/>
      <c r="L119" s="54"/>
    </row>
    <row r="120" spans="1:12" ht="15.75" customHeight="1">
      <c r="A120" s="20"/>
      <c r="I120" s="54"/>
      <c r="J120" s="54"/>
      <c r="K120" s="54"/>
      <c r="L120" s="54"/>
    </row>
    <row r="121" spans="1:12" ht="15.75" customHeight="1">
      <c r="A121" s="20"/>
      <c r="I121" s="54"/>
      <c r="J121" s="54"/>
      <c r="K121" s="54"/>
      <c r="L121" s="54"/>
    </row>
    <row r="122" spans="1:12" ht="15.75" customHeight="1">
      <c r="A122" s="20"/>
      <c r="I122" s="54"/>
      <c r="J122" s="54"/>
      <c r="K122" s="54"/>
      <c r="L122" s="54"/>
    </row>
    <row r="123" spans="1:12" ht="15.75" customHeight="1">
      <c r="A123" s="20"/>
      <c r="I123" s="54"/>
      <c r="J123" s="54"/>
      <c r="K123" s="54"/>
      <c r="L123" s="54"/>
    </row>
    <row r="124" spans="1:12" ht="15.75" customHeight="1">
      <c r="A124" s="20"/>
      <c r="I124" s="54"/>
      <c r="J124" s="54"/>
      <c r="K124" s="54"/>
      <c r="L124" s="54"/>
    </row>
    <row r="125" spans="1:12" ht="15.75" customHeight="1">
      <c r="A125" s="20"/>
      <c r="I125" s="54"/>
      <c r="J125" s="54"/>
      <c r="K125" s="54"/>
      <c r="L125" s="54"/>
    </row>
    <row r="126" spans="1:12" ht="15.75" customHeight="1">
      <c r="A126" s="20"/>
      <c r="I126" s="54"/>
      <c r="J126" s="54"/>
      <c r="K126" s="54"/>
      <c r="L126" s="54"/>
    </row>
    <row r="127" spans="1:12" ht="15.75" customHeight="1">
      <c r="A127" s="20"/>
      <c r="I127" s="54"/>
      <c r="J127" s="54"/>
      <c r="K127" s="54"/>
      <c r="L127" s="54"/>
    </row>
    <row r="128" spans="1:12" ht="15.75" customHeight="1">
      <c r="A128" s="20"/>
      <c r="I128" s="54"/>
      <c r="J128" s="54"/>
      <c r="K128" s="54"/>
      <c r="L128" s="54"/>
    </row>
    <row r="129" spans="1:12" ht="15.75" customHeight="1">
      <c r="A129" s="20"/>
      <c r="I129" s="54"/>
      <c r="J129" s="54"/>
      <c r="K129" s="54"/>
      <c r="L129" s="54"/>
    </row>
    <row r="130" spans="1:12" ht="15.75" customHeight="1">
      <c r="A130" s="20"/>
      <c r="I130" s="54"/>
      <c r="J130" s="54"/>
      <c r="K130" s="54"/>
      <c r="L130" s="54"/>
    </row>
    <row r="131" spans="1:12" ht="15.75" customHeight="1">
      <c r="A131" s="20"/>
      <c r="I131" s="54"/>
      <c r="J131" s="54"/>
      <c r="K131" s="54"/>
      <c r="L131" s="54"/>
    </row>
    <row r="132" spans="1:12" ht="15.75" customHeight="1">
      <c r="A132" s="20"/>
      <c r="I132" s="54"/>
      <c r="J132" s="54"/>
      <c r="K132" s="54"/>
      <c r="L132" s="54"/>
    </row>
    <row r="133" spans="1:12" ht="15.75" customHeight="1">
      <c r="A133" s="20"/>
      <c r="I133" s="54"/>
      <c r="J133" s="54"/>
      <c r="K133" s="54"/>
      <c r="L133" s="54"/>
    </row>
    <row r="134" spans="1:12" ht="15.75" customHeight="1">
      <c r="A134" s="20"/>
      <c r="I134" s="54"/>
      <c r="J134" s="54"/>
      <c r="K134" s="54"/>
      <c r="L134" s="54"/>
    </row>
    <row r="135" spans="1:12" ht="15.75" customHeight="1">
      <c r="A135" s="20"/>
      <c r="I135" s="54"/>
      <c r="J135" s="54"/>
      <c r="K135" s="54"/>
      <c r="L135" s="54"/>
    </row>
    <row r="136" spans="1:12" ht="15.75" customHeight="1">
      <c r="A136" s="20"/>
      <c r="I136" s="54"/>
      <c r="J136" s="54"/>
      <c r="K136" s="54"/>
      <c r="L136" s="54"/>
    </row>
    <row r="137" spans="1:12" ht="15.75" customHeight="1">
      <c r="A137" s="20"/>
      <c r="I137" s="54"/>
      <c r="J137" s="54"/>
      <c r="K137" s="54"/>
      <c r="L137" s="54"/>
    </row>
    <row r="138" spans="1:12" ht="15.75" customHeight="1">
      <c r="A138" s="20"/>
      <c r="I138" s="54"/>
      <c r="J138" s="54"/>
      <c r="K138" s="54"/>
      <c r="L138" s="54"/>
    </row>
    <row r="139" spans="1:12" ht="15.75" customHeight="1">
      <c r="A139" s="20"/>
      <c r="I139" s="54"/>
      <c r="J139" s="54"/>
      <c r="K139" s="54"/>
      <c r="L139" s="54"/>
    </row>
    <row r="140" spans="1:12" ht="15.75" customHeight="1">
      <c r="A140" s="20"/>
      <c r="I140" s="54"/>
      <c r="J140" s="54"/>
      <c r="K140" s="54"/>
      <c r="L140" s="54"/>
    </row>
    <row r="141" spans="1:12" ht="15.75" customHeight="1">
      <c r="A141" s="20"/>
      <c r="I141" s="54"/>
      <c r="J141" s="54"/>
      <c r="K141" s="54"/>
      <c r="L141" s="54"/>
    </row>
    <row r="142" spans="1:12" ht="15.75" customHeight="1">
      <c r="A142" s="20"/>
      <c r="I142" s="54"/>
      <c r="J142" s="54"/>
      <c r="K142" s="54"/>
      <c r="L142" s="54"/>
    </row>
    <row r="143" spans="1:12" ht="15.75" customHeight="1">
      <c r="A143" s="20"/>
      <c r="I143" s="54"/>
      <c r="J143" s="54"/>
      <c r="K143" s="54"/>
      <c r="L143" s="54"/>
    </row>
    <row r="144" spans="1:12" ht="15.75" customHeight="1">
      <c r="A144" s="20"/>
      <c r="I144" s="54"/>
      <c r="J144" s="54"/>
      <c r="K144" s="54"/>
      <c r="L144" s="54"/>
    </row>
    <row r="145" spans="1:12" ht="15.75" customHeight="1">
      <c r="A145" s="20"/>
      <c r="I145" s="54"/>
      <c r="J145" s="54"/>
      <c r="K145" s="54"/>
      <c r="L145" s="54"/>
    </row>
    <row r="146" spans="1:12" ht="15.75" customHeight="1">
      <c r="A146" s="20"/>
      <c r="I146" s="54"/>
      <c r="J146" s="54"/>
      <c r="K146" s="54"/>
      <c r="L146" s="54"/>
    </row>
    <row r="147" spans="1:12" ht="15.75" customHeight="1">
      <c r="A147" s="20"/>
      <c r="I147" s="54"/>
      <c r="J147" s="54"/>
      <c r="K147" s="54"/>
      <c r="L147" s="54"/>
    </row>
    <row r="148" spans="1:12" ht="15.75" customHeight="1">
      <c r="A148" s="20"/>
      <c r="I148" s="54"/>
      <c r="J148" s="54"/>
      <c r="K148" s="54"/>
      <c r="L148" s="54"/>
    </row>
    <row r="149" spans="1:12" ht="15.75" customHeight="1">
      <c r="A149" s="20"/>
      <c r="I149" s="54"/>
      <c r="J149" s="54"/>
      <c r="K149" s="54"/>
      <c r="L149" s="54"/>
    </row>
    <row r="150" spans="1:12" ht="15.75" customHeight="1">
      <c r="A150" s="20"/>
      <c r="I150" s="54"/>
      <c r="J150" s="54"/>
      <c r="K150" s="54"/>
      <c r="L150" s="54"/>
    </row>
    <row r="151" spans="1:12" ht="15.75" customHeight="1">
      <c r="A151" s="20"/>
      <c r="I151" s="54"/>
      <c r="J151" s="54"/>
      <c r="K151" s="54"/>
      <c r="L151" s="54"/>
    </row>
    <row r="152" spans="1:12" ht="15.75" customHeight="1">
      <c r="A152" s="20"/>
      <c r="I152" s="54"/>
      <c r="J152" s="54"/>
      <c r="K152" s="54"/>
      <c r="L152" s="54"/>
    </row>
    <row r="153" spans="1:12" ht="15.75" customHeight="1">
      <c r="A153" s="20"/>
      <c r="I153" s="54"/>
      <c r="J153" s="54"/>
      <c r="K153" s="54"/>
      <c r="L153" s="54"/>
    </row>
    <row r="154" spans="1:12" ht="15.75" customHeight="1">
      <c r="A154" s="20"/>
      <c r="I154" s="54"/>
      <c r="J154" s="54"/>
      <c r="K154" s="54"/>
      <c r="L154" s="54"/>
    </row>
    <row r="155" spans="1:12" ht="15.75" customHeight="1">
      <c r="A155" s="20"/>
      <c r="I155" s="54"/>
      <c r="J155" s="54"/>
      <c r="K155" s="54"/>
      <c r="L155" s="54"/>
    </row>
    <row r="156" spans="1:12" ht="15.75" customHeight="1">
      <c r="A156" s="20"/>
      <c r="I156" s="54"/>
      <c r="J156" s="54"/>
      <c r="K156" s="54"/>
      <c r="L156" s="54"/>
    </row>
    <row r="157" spans="1:12" ht="15.75" customHeight="1">
      <c r="A157" s="20"/>
      <c r="I157" s="54"/>
      <c r="J157" s="54"/>
      <c r="K157" s="54"/>
      <c r="L157" s="54"/>
    </row>
    <row r="158" spans="1:12" ht="15.75" customHeight="1">
      <c r="A158" s="20"/>
      <c r="I158" s="54"/>
      <c r="J158" s="54"/>
      <c r="K158" s="54"/>
      <c r="L158" s="54"/>
    </row>
    <row r="159" spans="1:12" ht="15.75" customHeight="1">
      <c r="A159" s="20"/>
      <c r="I159" s="54"/>
      <c r="J159" s="54"/>
      <c r="K159" s="54"/>
      <c r="L159" s="54"/>
    </row>
    <row r="160" spans="1:12" ht="15.75" customHeight="1">
      <c r="A160" s="20"/>
      <c r="I160" s="54"/>
      <c r="J160" s="54"/>
      <c r="K160" s="54"/>
      <c r="L160" s="54"/>
    </row>
    <row r="161" spans="1:12" ht="15.75" customHeight="1">
      <c r="A161" s="20"/>
      <c r="I161" s="54"/>
      <c r="J161" s="54"/>
      <c r="K161" s="54"/>
      <c r="L161" s="54"/>
    </row>
    <row r="162" spans="1:12" ht="15.75" customHeight="1">
      <c r="A162" s="20"/>
      <c r="I162" s="54"/>
      <c r="J162" s="54"/>
      <c r="K162" s="54"/>
      <c r="L162" s="54"/>
    </row>
    <row r="163" spans="1:12" ht="15.75" customHeight="1">
      <c r="A163" s="20"/>
      <c r="I163" s="54"/>
      <c r="J163" s="54"/>
      <c r="K163" s="54"/>
      <c r="L163" s="54"/>
    </row>
    <row r="164" spans="1:12" ht="15.75" customHeight="1">
      <c r="A164" s="20"/>
      <c r="I164" s="54"/>
      <c r="J164" s="54"/>
      <c r="K164" s="54"/>
      <c r="L164" s="54"/>
    </row>
    <row r="165" spans="1:12" ht="15.75" customHeight="1">
      <c r="A165" s="20"/>
      <c r="I165" s="54"/>
      <c r="J165" s="54"/>
      <c r="K165" s="54"/>
      <c r="L165" s="54"/>
    </row>
    <row r="166" spans="1:12" ht="15.75" customHeight="1">
      <c r="A166" s="20"/>
      <c r="I166" s="54"/>
      <c r="J166" s="54"/>
      <c r="K166" s="54"/>
      <c r="L166" s="54"/>
    </row>
    <row r="167" spans="1:12" ht="15.75" customHeight="1">
      <c r="A167" s="20"/>
      <c r="I167" s="54"/>
      <c r="J167" s="54"/>
      <c r="K167" s="54"/>
      <c r="L167" s="54"/>
    </row>
    <row r="168" spans="1:12" ht="15.75" customHeight="1">
      <c r="A168" s="20"/>
      <c r="I168" s="54"/>
      <c r="J168" s="54"/>
      <c r="K168" s="54"/>
      <c r="L168" s="54"/>
    </row>
    <row r="169" spans="1:12" ht="15.75" customHeight="1">
      <c r="A169" s="20"/>
      <c r="I169" s="54"/>
      <c r="J169" s="54"/>
      <c r="K169" s="54"/>
      <c r="L169" s="54"/>
    </row>
    <row r="170" spans="1:12" ht="15.75" customHeight="1">
      <c r="A170" s="20"/>
      <c r="I170" s="54"/>
      <c r="J170" s="54"/>
      <c r="K170" s="54"/>
      <c r="L170" s="54"/>
    </row>
    <row r="171" spans="1:12" ht="15.75" customHeight="1">
      <c r="A171" s="20"/>
      <c r="I171" s="54"/>
      <c r="J171" s="54"/>
      <c r="K171" s="54"/>
      <c r="L171" s="54"/>
    </row>
    <row r="172" spans="1:12" ht="15.75" customHeight="1">
      <c r="A172" s="20"/>
      <c r="I172" s="54"/>
      <c r="J172" s="54"/>
      <c r="K172" s="54"/>
      <c r="L172" s="54"/>
    </row>
    <row r="173" spans="1:12" ht="15.75" customHeight="1">
      <c r="A173" s="20"/>
      <c r="I173" s="54"/>
      <c r="J173" s="54"/>
      <c r="K173" s="54"/>
      <c r="L173" s="54"/>
    </row>
    <row r="174" spans="1:12" ht="15.75" customHeight="1">
      <c r="A174" s="20"/>
      <c r="I174" s="54"/>
      <c r="J174" s="54"/>
      <c r="K174" s="54"/>
      <c r="L174" s="54"/>
    </row>
    <row r="175" spans="1:12" ht="15.75" customHeight="1">
      <c r="A175" s="20"/>
      <c r="I175" s="54"/>
      <c r="J175" s="54"/>
      <c r="K175" s="54"/>
      <c r="L175" s="54"/>
    </row>
    <row r="176" spans="1:12" ht="15.75" customHeight="1">
      <c r="A176" s="20"/>
      <c r="I176" s="54"/>
      <c r="J176" s="54"/>
      <c r="K176" s="54"/>
      <c r="L176" s="54"/>
    </row>
    <row r="177" spans="1:12" ht="15.75" customHeight="1">
      <c r="A177" s="20"/>
      <c r="I177" s="54"/>
      <c r="J177" s="54"/>
      <c r="K177" s="54"/>
      <c r="L177" s="54"/>
    </row>
    <row r="178" spans="1:12" ht="15.75" customHeight="1">
      <c r="A178" s="20"/>
      <c r="I178" s="54"/>
      <c r="J178" s="54"/>
      <c r="K178" s="54"/>
      <c r="L178" s="54"/>
    </row>
    <row r="179" spans="1:12" ht="15.75" customHeight="1">
      <c r="A179" s="20"/>
      <c r="I179" s="54"/>
      <c r="J179" s="54"/>
      <c r="K179" s="54"/>
      <c r="L179" s="54"/>
    </row>
    <row r="180" spans="1:12" ht="15.75" customHeight="1">
      <c r="A180" s="20"/>
      <c r="I180" s="54"/>
      <c r="J180" s="54"/>
      <c r="K180" s="54"/>
      <c r="L180" s="54"/>
    </row>
    <row r="181" spans="1:12" ht="15.75" customHeight="1">
      <c r="A181" s="20"/>
      <c r="I181" s="54"/>
      <c r="J181" s="54"/>
      <c r="K181" s="54"/>
      <c r="L181" s="54"/>
    </row>
    <row r="182" spans="1:12" ht="15.75" customHeight="1">
      <c r="A182" s="20"/>
      <c r="I182" s="54"/>
      <c r="J182" s="54"/>
      <c r="K182" s="54"/>
      <c r="L182" s="54"/>
    </row>
    <row r="183" spans="1:12" ht="15.75" customHeight="1">
      <c r="A183" s="20"/>
      <c r="I183" s="54"/>
      <c r="J183" s="54"/>
      <c r="K183" s="54"/>
      <c r="L183" s="54"/>
    </row>
    <row r="184" spans="1:12" ht="15.75" customHeight="1">
      <c r="A184" s="20"/>
      <c r="I184" s="54"/>
      <c r="J184" s="54"/>
      <c r="K184" s="54"/>
      <c r="L184" s="54"/>
    </row>
    <row r="185" spans="1:12" ht="15.75" customHeight="1">
      <c r="A185" s="20"/>
      <c r="I185" s="54"/>
      <c r="J185" s="54"/>
      <c r="K185" s="54"/>
      <c r="L185" s="54"/>
    </row>
    <row r="186" spans="1:12" ht="15.75" customHeight="1">
      <c r="A186" s="20"/>
      <c r="I186" s="54"/>
      <c r="J186" s="54"/>
      <c r="K186" s="54"/>
      <c r="L186" s="54"/>
    </row>
    <row r="187" spans="1:12" ht="15.75" customHeight="1">
      <c r="A187" s="20"/>
      <c r="I187" s="54"/>
      <c r="J187" s="54"/>
      <c r="K187" s="54"/>
      <c r="L187" s="54"/>
    </row>
    <row r="188" spans="1:12" ht="15.75" customHeight="1">
      <c r="A188" s="20"/>
      <c r="I188" s="54"/>
      <c r="J188" s="54"/>
      <c r="K188" s="54"/>
      <c r="L188" s="54"/>
    </row>
    <row r="189" spans="1:12" ht="15.75" customHeight="1">
      <c r="A189" s="20"/>
      <c r="I189" s="54"/>
      <c r="J189" s="54"/>
      <c r="K189" s="54"/>
      <c r="L189" s="54"/>
    </row>
    <row r="190" spans="1:12" ht="15.75" customHeight="1">
      <c r="A190" s="20"/>
      <c r="I190" s="54"/>
      <c r="J190" s="54"/>
      <c r="K190" s="54"/>
      <c r="L190" s="54"/>
    </row>
    <row r="191" spans="1:12" ht="15.75" customHeight="1">
      <c r="A191" s="20"/>
      <c r="I191" s="54"/>
      <c r="J191" s="54"/>
      <c r="K191" s="54"/>
      <c r="L191" s="54"/>
    </row>
    <row r="192" spans="1:12" ht="15.75" customHeight="1">
      <c r="A192" s="20"/>
      <c r="I192" s="54"/>
      <c r="J192" s="54"/>
      <c r="K192" s="54"/>
      <c r="L192" s="54"/>
    </row>
    <row r="193" spans="1:12" ht="15.75" customHeight="1">
      <c r="A193" s="20"/>
      <c r="I193" s="54"/>
      <c r="J193" s="54"/>
      <c r="K193" s="54"/>
      <c r="L193" s="54"/>
    </row>
    <row r="194" spans="1:12" ht="15.75" customHeight="1">
      <c r="A194" s="20"/>
      <c r="I194" s="54"/>
      <c r="J194" s="54"/>
      <c r="K194" s="54"/>
      <c r="L194" s="54"/>
    </row>
    <row r="195" spans="1:12" ht="15.75" customHeight="1">
      <c r="A195" s="20"/>
      <c r="I195" s="54"/>
      <c r="J195" s="54"/>
      <c r="K195" s="54"/>
      <c r="L195" s="54"/>
    </row>
    <row r="196" spans="1:12" ht="15.75" customHeight="1">
      <c r="A196" s="20"/>
      <c r="I196" s="54"/>
      <c r="J196" s="54"/>
      <c r="K196" s="54"/>
      <c r="L196" s="54"/>
    </row>
    <row r="197" spans="1:12" ht="15.75" customHeight="1">
      <c r="A197" s="20"/>
      <c r="I197" s="54"/>
      <c r="J197" s="54"/>
      <c r="K197" s="54"/>
      <c r="L197" s="54"/>
    </row>
    <row r="198" spans="1:12" ht="15.75" customHeight="1">
      <c r="A198" s="20"/>
      <c r="I198" s="54"/>
      <c r="J198" s="54"/>
      <c r="K198" s="54"/>
      <c r="L198" s="54"/>
    </row>
    <row r="199" spans="1:12" ht="15.75" customHeight="1">
      <c r="A199" s="20"/>
      <c r="I199" s="54"/>
      <c r="J199" s="54"/>
      <c r="K199" s="54"/>
      <c r="L199" s="54"/>
    </row>
    <row r="200" spans="1:12" ht="15.75" customHeight="1">
      <c r="A200" s="20"/>
      <c r="I200" s="54"/>
      <c r="J200" s="54"/>
      <c r="K200" s="54"/>
      <c r="L200" s="54"/>
    </row>
    <row r="201" spans="1:12" ht="15.75" customHeight="1">
      <c r="A201" s="20"/>
      <c r="I201" s="54"/>
      <c r="J201" s="54"/>
      <c r="K201" s="54"/>
      <c r="L201" s="54"/>
    </row>
    <row r="202" spans="1:12" ht="15.75" customHeight="1">
      <c r="A202" s="20"/>
      <c r="I202" s="54"/>
      <c r="J202" s="54"/>
      <c r="K202" s="54"/>
      <c r="L202" s="54"/>
    </row>
    <row r="203" spans="1:12" ht="15.75" customHeight="1">
      <c r="A203" s="20"/>
      <c r="I203" s="54"/>
      <c r="J203" s="54"/>
      <c r="K203" s="54"/>
      <c r="L203" s="54"/>
    </row>
    <row r="204" spans="1:12" ht="15.75" customHeight="1">
      <c r="A204" s="20"/>
      <c r="I204" s="54"/>
      <c r="J204" s="54"/>
      <c r="K204" s="54"/>
      <c r="L204" s="54"/>
    </row>
    <row r="205" spans="1:12" ht="15.75" customHeight="1">
      <c r="A205" s="20"/>
      <c r="I205" s="54"/>
      <c r="J205" s="54"/>
      <c r="K205" s="54"/>
      <c r="L205" s="54"/>
    </row>
    <row r="206" spans="1:12" ht="15.75" customHeight="1">
      <c r="A206" s="20"/>
      <c r="I206" s="54"/>
      <c r="J206" s="54"/>
      <c r="K206" s="54"/>
      <c r="L206" s="54"/>
    </row>
    <row r="207" spans="1:12" ht="15.75" customHeight="1">
      <c r="A207" s="20"/>
      <c r="I207" s="54"/>
      <c r="J207" s="54"/>
      <c r="K207" s="54"/>
      <c r="L207" s="54"/>
    </row>
    <row r="208" spans="1:12" ht="15.75" customHeight="1">
      <c r="A208" s="20"/>
      <c r="I208" s="54"/>
      <c r="J208" s="54"/>
      <c r="K208" s="54"/>
      <c r="L208" s="54"/>
    </row>
    <row r="209" spans="1:12" ht="15.75" customHeight="1">
      <c r="A209" s="20"/>
      <c r="I209" s="54"/>
      <c r="J209" s="54"/>
      <c r="K209" s="54"/>
      <c r="L209" s="54"/>
    </row>
    <row r="210" spans="1:12" ht="15.75" customHeight="1">
      <c r="A210" s="20"/>
      <c r="I210" s="54"/>
      <c r="J210" s="54"/>
      <c r="K210" s="54"/>
      <c r="L210" s="54"/>
    </row>
    <row r="211" spans="1:12" ht="15.75" customHeight="1">
      <c r="A211" s="20"/>
      <c r="I211" s="54"/>
      <c r="J211" s="54"/>
      <c r="K211" s="54"/>
      <c r="L211" s="54"/>
    </row>
    <row r="212" spans="1:12" ht="15.75" customHeight="1">
      <c r="A212" s="20"/>
      <c r="I212" s="54"/>
      <c r="J212" s="54"/>
      <c r="K212" s="54"/>
      <c r="L212" s="54"/>
    </row>
    <row r="213" spans="1:12" ht="15.75" customHeight="1">
      <c r="A213" s="20"/>
      <c r="I213" s="54"/>
      <c r="J213" s="54"/>
      <c r="K213" s="54"/>
      <c r="L213" s="54"/>
    </row>
    <row r="214" spans="1:12" ht="15.75" customHeight="1">
      <c r="A214" s="20"/>
      <c r="I214" s="54"/>
      <c r="J214" s="54"/>
      <c r="K214" s="54"/>
      <c r="L214" s="54"/>
    </row>
    <row r="215" spans="1:12" ht="15.75" customHeight="1">
      <c r="A215" s="20"/>
      <c r="I215" s="54"/>
      <c r="J215" s="54"/>
      <c r="K215" s="54"/>
      <c r="L215" s="54"/>
    </row>
    <row r="216" spans="1:12" ht="15.75" customHeight="1">
      <c r="A216" s="20"/>
      <c r="I216" s="54"/>
      <c r="J216" s="54"/>
      <c r="K216" s="54"/>
      <c r="L216" s="54"/>
    </row>
    <row r="217" spans="1:12" ht="15.75" customHeight="1">
      <c r="A217" s="20"/>
      <c r="I217" s="54"/>
      <c r="J217" s="54"/>
      <c r="K217" s="54"/>
      <c r="L217" s="54"/>
    </row>
    <row r="218" spans="1:12" ht="15.75" customHeight="1">
      <c r="A218" s="20"/>
      <c r="I218" s="54"/>
      <c r="J218" s="54"/>
      <c r="K218" s="54"/>
      <c r="L218" s="54"/>
    </row>
    <row r="219" spans="1:12" ht="15.75" customHeight="1">
      <c r="A219" s="20"/>
      <c r="I219" s="54"/>
      <c r="J219" s="54"/>
      <c r="K219" s="54"/>
      <c r="L219" s="54"/>
    </row>
    <row r="220" spans="1:12" ht="15.75" customHeight="1">
      <c r="A220" s="20"/>
      <c r="I220" s="54"/>
      <c r="J220" s="54"/>
      <c r="K220" s="54"/>
      <c r="L220" s="54"/>
    </row>
    <row r="221" spans="1:12" ht="15.75" customHeight="1">
      <c r="A221" s="20"/>
      <c r="I221" s="54"/>
      <c r="J221" s="54"/>
      <c r="K221" s="54"/>
      <c r="L221" s="54"/>
    </row>
    <row r="222" spans="1:12" ht="15.75" customHeight="1">
      <c r="A222" s="20"/>
      <c r="I222" s="54"/>
      <c r="J222" s="54"/>
      <c r="K222" s="54"/>
      <c r="L222" s="54"/>
    </row>
    <row r="223" spans="1:12" ht="15.75" customHeight="1">
      <c r="A223" s="20"/>
      <c r="I223" s="54"/>
      <c r="J223" s="54"/>
      <c r="K223" s="54"/>
      <c r="L223" s="54"/>
    </row>
    <row r="224" spans="1:12" ht="15.75" customHeight="1">
      <c r="A224" s="20"/>
      <c r="I224" s="54"/>
      <c r="J224" s="54"/>
      <c r="K224" s="54"/>
      <c r="L224" s="54"/>
    </row>
    <row r="225" spans="1:12" ht="15.75" customHeight="1">
      <c r="A225" s="20"/>
      <c r="I225" s="54"/>
      <c r="J225" s="54"/>
      <c r="K225" s="54"/>
      <c r="L225" s="54"/>
    </row>
    <row r="226" spans="1:12" ht="15.75" customHeight="1">
      <c r="A226" s="20"/>
      <c r="I226" s="54"/>
      <c r="J226" s="54"/>
      <c r="K226" s="54"/>
      <c r="L226" s="54"/>
    </row>
    <row r="227" spans="1:12" ht="15.75" customHeight="1">
      <c r="A227" s="20"/>
      <c r="I227" s="54"/>
      <c r="J227" s="54"/>
      <c r="K227" s="54"/>
      <c r="L227" s="54"/>
    </row>
    <row r="228" spans="1:12" ht="15.75" customHeight="1">
      <c r="A228" s="20"/>
      <c r="I228" s="54"/>
      <c r="J228" s="54"/>
      <c r="K228" s="54"/>
      <c r="L228" s="54"/>
    </row>
    <row r="229" spans="1:12" ht="15.75" customHeight="1">
      <c r="A229" s="20"/>
      <c r="I229" s="54"/>
      <c r="J229" s="54"/>
      <c r="K229" s="54"/>
      <c r="L229" s="54"/>
    </row>
    <row r="230" spans="1:12" ht="15.75" customHeight="1">
      <c r="A230" s="20"/>
      <c r="I230" s="54"/>
      <c r="J230" s="54"/>
      <c r="K230" s="54"/>
      <c r="L230" s="54"/>
    </row>
    <row r="231" spans="1:12" ht="15.75" customHeight="1">
      <c r="A231" s="20"/>
      <c r="I231" s="54"/>
      <c r="J231" s="54"/>
      <c r="K231" s="54"/>
      <c r="L231" s="54"/>
    </row>
    <row r="232" spans="1:12" ht="15.75" customHeight="1">
      <c r="A232" s="20"/>
      <c r="I232" s="54"/>
      <c r="J232" s="54"/>
      <c r="K232" s="54"/>
      <c r="L232" s="54"/>
    </row>
    <row r="233" spans="1:12" ht="15.75" customHeight="1">
      <c r="A233" s="20"/>
      <c r="I233" s="54"/>
      <c r="J233" s="54"/>
      <c r="K233" s="54"/>
      <c r="L233" s="54"/>
    </row>
    <row r="234" spans="1:12" ht="15.75" customHeight="1">
      <c r="A234" s="20"/>
      <c r="I234" s="54"/>
      <c r="J234" s="54"/>
      <c r="K234" s="54"/>
      <c r="L234" s="54"/>
    </row>
    <row r="235" spans="1:12" ht="15.75" customHeight="1">
      <c r="A235" s="20"/>
      <c r="I235" s="54"/>
      <c r="J235" s="54"/>
      <c r="K235" s="54"/>
      <c r="L235" s="54"/>
    </row>
    <row r="236" spans="1:12" ht="15.75" customHeight="1">
      <c r="A236" s="20"/>
      <c r="I236" s="54"/>
      <c r="J236" s="54"/>
      <c r="K236" s="54"/>
      <c r="L236" s="54"/>
    </row>
    <row r="237" spans="1:12" ht="15.75" customHeight="1">
      <c r="A237" s="20"/>
      <c r="I237" s="54"/>
      <c r="J237" s="54"/>
      <c r="K237" s="54"/>
      <c r="L237" s="54"/>
    </row>
    <row r="238" spans="1:12" ht="15.75" customHeight="1">
      <c r="A238" s="20"/>
      <c r="I238" s="54"/>
      <c r="J238" s="54"/>
      <c r="K238" s="54"/>
      <c r="L238" s="54"/>
    </row>
    <row r="239" spans="1:12" ht="15.75" customHeight="1">
      <c r="A239" s="20"/>
      <c r="I239" s="54"/>
      <c r="J239" s="54"/>
      <c r="K239" s="54"/>
      <c r="L239" s="54"/>
    </row>
    <row r="240" spans="1:12" ht="15.75" customHeight="1">
      <c r="A240" s="20"/>
      <c r="I240" s="54"/>
      <c r="J240" s="54"/>
      <c r="K240" s="54"/>
      <c r="L240" s="54"/>
    </row>
    <row r="241" spans="1:12" ht="15.75" customHeight="1">
      <c r="A241" s="20"/>
      <c r="I241" s="54"/>
      <c r="J241" s="54"/>
      <c r="K241" s="54"/>
      <c r="L241" s="54"/>
    </row>
    <row r="242" spans="1:12" ht="15.75" customHeight="1">
      <c r="A242" s="20"/>
      <c r="I242" s="54"/>
      <c r="J242" s="54"/>
      <c r="K242" s="54"/>
      <c r="L242" s="54"/>
    </row>
    <row r="243" spans="1:12" ht="15.75" customHeight="1">
      <c r="A243" s="20"/>
      <c r="I243" s="54"/>
      <c r="J243" s="54"/>
      <c r="K243" s="54"/>
      <c r="L243" s="54"/>
    </row>
    <row r="244" spans="1:12" ht="15.75" customHeight="1">
      <c r="A244" s="20"/>
      <c r="I244" s="54"/>
      <c r="J244" s="54"/>
      <c r="K244" s="54"/>
      <c r="L244" s="54"/>
    </row>
    <row r="245" spans="1:12" ht="15.75" customHeight="1">
      <c r="A245" s="20"/>
      <c r="I245" s="54"/>
      <c r="J245" s="54"/>
      <c r="K245" s="54"/>
      <c r="L245" s="54"/>
    </row>
    <row r="246" spans="1:12" ht="15.75" customHeight="1">
      <c r="A246" s="20"/>
      <c r="I246" s="54"/>
      <c r="J246" s="54"/>
      <c r="K246" s="54"/>
      <c r="L246" s="54"/>
    </row>
    <row r="247" spans="1:12" ht="15.75" customHeight="1">
      <c r="A247" s="20"/>
      <c r="I247" s="54"/>
      <c r="J247" s="54"/>
      <c r="K247" s="54"/>
      <c r="L247" s="54"/>
    </row>
    <row r="248" spans="1:12" ht="15.75" customHeight="1">
      <c r="A248" s="20"/>
      <c r="I248" s="54"/>
      <c r="J248" s="54"/>
      <c r="K248" s="54"/>
      <c r="L248" s="54"/>
    </row>
    <row r="249" spans="1:12" ht="15.75" customHeight="1">
      <c r="A249" s="20"/>
      <c r="I249" s="54"/>
      <c r="J249" s="54"/>
      <c r="K249" s="54"/>
      <c r="L249" s="54"/>
    </row>
    <row r="250" spans="1:12" ht="15.75" customHeight="1">
      <c r="A250" s="20"/>
      <c r="I250" s="54"/>
      <c r="J250" s="54"/>
      <c r="K250" s="54"/>
      <c r="L250" s="54"/>
    </row>
    <row r="251" spans="1:12" ht="15.75" customHeight="1">
      <c r="A251" s="20"/>
      <c r="I251" s="54"/>
      <c r="J251" s="54"/>
      <c r="K251" s="54"/>
      <c r="L251" s="54"/>
    </row>
    <row r="252" spans="1:12" ht="15.75" customHeight="1">
      <c r="A252" s="20"/>
      <c r="I252" s="54"/>
      <c r="J252" s="54"/>
      <c r="K252" s="54"/>
      <c r="L252" s="54"/>
    </row>
    <row r="253" spans="1:12" ht="15.75" customHeight="1">
      <c r="A253" s="20"/>
      <c r="I253" s="54"/>
      <c r="J253" s="54"/>
      <c r="K253" s="54"/>
      <c r="L253" s="54"/>
    </row>
    <row r="254" spans="1:12" ht="15.75" customHeight="1">
      <c r="A254" s="20"/>
      <c r="I254" s="54"/>
      <c r="J254" s="54"/>
      <c r="K254" s="54"/>
      <c r="L254" s="54"/>
    </row>
    <row r="255" spans="1:12" ht="15.75" customHeight="1">
      <c r="A255" s="20"/>
      <c r="I255" s="54"/>
      <c r="J255" s="54"/>
      <c r="K255" s="54"/>
      <c r="L255" s="54"/>
    </row>
    <row r="256" spans="1:12" ht="15.75" customHeight="1">
      <c r="A256" s="20"/>
      <c r="I256" s="54"/>
      <c r="J256" s="54"/>
      <c r="K256" s="54"/>
      <c r="L256" s="54"/>
    </row>
    <row r="257" spans="1:12" ht="15.75" customHeight="1">
      <c r="A257" s="20"/>
      <c r="I257" s="54"/>
      <c r="J257" s="54"/>
      <c r="K257" s="54"/>
      <c r="L257" s="54"/>
    </row>
    <row r="258" spans="1:12" ht="15.75" customHeight="1">
      <c r="A258" s="20"/>
      <c r="I258" s="54"/>
      <c r="J258" s="54"/>
      <c r="K258" s="54"/>
      <c r="L258" s="54"/>
    </row>
    <row r="259" spans="1:12" ht="15.75" customHeight="1">
      <c r="A259" s="20"/>
      <c r="I259" s="54"/>
      <c r="J259" s="54"/>
      <c r="K259" s="54"/>
      <c r="L259" s="54"/>
    </row>
    <row r="260" spans="1:12" ht="15.75" customHeight="1">
      <c r="A260" s="20"/>
      <c r="I260" s="54"/>
      <c r="J260" s="54"/>
      <c r="K260" s="54"/>
      <c r="L260" s="54"/>
    </row>
    <row r="261" spans="1:12" ht="15.75" customHeight="1">
      <c r="A261" s="20"/>
      <c r="I261" s="54"/>
      <c r="J261" s="54"/>
      <c r="K261" s="54"/>
      <c r="L261" s="54"/>
    </row>
    <row r="262" spans="1:12" ht="15.75" customHeight="1">
      <c r="A262" s="20"/>
      <c r="I262" s="54"/>
      <c r="J262" s="54"/>
      <c r="K262" s="54"/>
      <c r="L262" s="54"/>
    </row>
    <row r="263" spans="1:12" ht="15.75" customHeight="1">
      <c r="A263" s="20"/>
      <c r="I263" s="54"/>
      <c r="J263" s="54"/>
      <c r="K263" s="54"/>
      <c r="L263" s="54"/>
    </row>
    <row r="264" spans="1:12" ht="15.75" customHeight="1">
      <c r="A264" s="20"/>
      <c r="I264" s="54"/>
      <c r="J264" s="54"/>
      <c r="K264" s="54"/>
      <c r="L264" s="54"/>
    </row>
    <row r="265" spans="1:12" ht="15.75" customHeight="1">
      <c r="A265" s="20"/>
      <c r="I265" s="54"/>
      <c r="J265" s="54"/>
      <c r="K265" s="54"/>
      <c r="L265" s="54"/>
    </row>
    <row r="266" spans="1:12" ht="15.75" customHeight="1">
      <c r="A266" s="20"/>
      <c r="I266" s="54"/>
      <c r="J266" s="54"/>
      <c r="K266" s="54"/>
      <c r="L266" s="54"/>
    </row>
    <row r="267" spans="1:12" ht="15.75" customHeight="1">
      <c r="A267" s="20"/>
      <c r="I267" s="54"/>
      <c r="J267" s="54"/>
      <c r="K267" s="54"/>
      <c r="L267" s="54"/>
    </row>
    <row r="268" spans="1:12" ht="15.75" customHeight="1">
      <c r="A268" s="20"/>
      <c r="I268" s="54"/>
      <c r="J268" s="54"/>
      <c r="K268" s="54"/>
      <c r="L268" s="54"/>
    </row>
    <row r="269" spans="1:12" ht="15.75" customHeight="1">
      <c r="A269" s="20"/>
      <c r="I269" s="54"/>
      <c r="J269" s="54"/>
      <c r="K269" s="54"/>
      <c r="L269" s="54"/>
    </row>
    <row r="270" spans="1:12" ht="15.75" customHeight="1">
      <c r="A270" s="20"/>
      <c r="I270" s="54"/>
      <c r="J270" s="54"/>
      <c r="K270" s="54"/>
      <c r="L270" s="54"/>
    </row>
    <row r="271" spans="1:12" ht="15.75" customHeight="1">
      <c r="A271" s="20"/>
      <c r="I271" s="54"/>
      <c r="J271" s="54"/>
      <c r="K271" s="54"/>
      <c r="L271" s="54"/>
    </row>
    <row r="272" spans="1:12" ht="15.75" customHeight="1">
      <c r="A272" s="20"/>
      <c r="I272" s="54"/>
      <c r="J272" s="54"/>
      <c r="K272" s="54"/>
      <c r="L272" s="54"/>
    </row>
    <row r="273" spans="1:12" ht="15.75" customHeight="1">
      <c r="A273" s="20"/>
      <c r="I273" s="54"/>
      <c r="J273" s="54"/>
      <c r="K273" s="54"/>
      <c r="L273" s="54"/>
    </row>
    <row r="274" spans="1:12" ht="15.75" customHeight="1">
      <c r="A274" s="20"/>
      <c r="I274" s="54"/>
      <c r="J274" s="54"/>
      <c r="K274" s="54"/>
      <c r="L274" s="54"/>
    </row>
    <row r="275" spans="1:12" ht="15.75" customHeight="1">
      <c r="A275" s="20"/>
      <c r="I275" s="54"/>
      <c r="J275" s="54"/>
      <c r="K275" s="54"/>
      <c r="L275" s="54"/>
    </row>
    <row r="276" spans="1:12" ht="15.75" customHeight="1">
      <c r="A276" s="20"/>
      <c r="I276" s="54"/>
      <c r="J276" s="54"/>
      <c r="K276" s="54"/>
      <c r="L276" s="54"/>
    </row>
    <row r="277" spans="1:12" ht="15.75" customHeight="1">
      <c r="A277" s="20"/>
      <c r="I277" s="54"/>
      <c r="J277" s="54"/>
      <c r="K277" s="54"/>
      <c r="L277" s="54"/>
    </row>
    <row r="278" spans="1:12" ht="15.75" customHeight="1">
      <c r="A278" s="20"/>
      <c r="I278" s="54"/>
      <c r="J278" s="54"/>
      <c r="K278" s="54"/>
      <c r="L278" s="54"/>
    </row>
    <row r="279" spans="1:12" ht="15.75" customHeight="1">
      <c r="A279" s="20"/>
      <c r="I279" s="54"/>
      <c r="J279" s="54"/>
      <c r="K279" s="54"/>
      <c r="L279" s="54"/>
    </row>
    <row r="280" spans="1:12" ht="15.75" customHeight="1">
      <c r="A280" s="20"/>
      <c r="I280" s="54"/>
      <c r="J280" s="54"/>
      <c r="K280" s="54"/>
      <c r="L280" s="54"/>
    </row>
    <row r="281" spans="1:12" ht="15.75" customHeight="1">
      <c r="A281" s="20"/>
      <c r="I281" s="54"/>
      <c r="J281" s="54"/>
      <c r="K281" s="54"/>
      <c r="L281" s="54"/>
    </row>
    <row r="282" spans="1:12" ht="15.75" customHeight="1">
      <c r="A282" s="20"/>
      <c r="I282" s="54"/>
      <c r="J282" s="54"/>
      <c r="K282" s="54"/>
      <c r="L282" s="54"/>
    </row>
    <row r="283" spans="1:12" ht="15.75" customHeight="1">
      <c r="A283" s="20"/>
      <c r="I283" s="54"/>
      <c r="J283" s="54"/>
      <c r="K283" s="54"/>
      <c r="L283" s="54"/>
    </row>
    <row r="284" spans="1:12" ht="15.75" customHeight="1">
      <c r="A284" s="20"/>
      <c r="I284" s="54"/>
      <c r="J284" s="54"/>
      <c r="K284" s="54"/>
      <c r="L284" s="54"/>
    </row>
    <row r="285" spans="1:12" ht="15.75" customHeight="1">
      <c r="A285" s="20"/>
      <c r="I285" s="54"/>
      <c r="J285" s="54"/>
      <c r="K285" s="54"/>
      <c r="L285" s="54"/>
    </row>
    <row r="286" spans="1:12" ht="15.75" customHeight="1">
      <c r="A286" s="20"/>
      <c r="I286" s="54"/>
      <c r="J286" s="54"/>
      <c r="K286" s="54"/>
      <c r="L286" s="54"/>
    </row>
    <row r="287" spans="1:12" ht="15.75" customHeight="1">
      <c r="A287" s="20"/>
      <c r="I287" s="54"/>
      <c r="J287" s="54"/>
      <c r="K287" s="54"/>
      <c r="L287" s="54"/>
    </row>
    <row r="288" spans="1:12" ht="15.75" customHeight="1">
      <c r="A288" s="20"/>
      <c r="I288" s="54"/>
      <c r="J288" s="54"/>
      <c r="K288" s="54"/>
      <c r="L288" s="54"/>
    </row>
    <row r="289" spans="1:12" ht="15.75" customHeight="1">
      <c r="A289" s="20"/>
      <c r="I289" s="54"/>
      <c r="J289" s="54"/>
      <c r="K289" s="54"/>
      <c r="L289" s="54"/>
    </row>
    <row r="290" spans="1:12" ht="15.75" customHeight="1">
      <c r="A290" s="20"/>
      <c r="I290" s="54"/>
      <c r="J290" s="54"/>
      <c r="K290" s="54"/>
      <c r="L290" s="54"/>
    </row>
    <row r="291" spans="1:12" ht="15.75" customHeight="1">
      <c r="A291" s="20"/>
      <c r="I291" s="54"/>
      <c r="J291" s="54"/>
      <c r="K291" s="54"/>
      <c r="L291" s="54"/>
    </row>
    <row r="292" spans="1:12" ht="15.75" customHeight="1">
      <c r="A292" s="20"/>
      <c r="I292" s="54"/>
      <c r="J292" s="54"/>
      <c r="K292" s="54"/>
      <c r="L292" s="54"/>
    </row>
    <row r="293" spans="1:12" ht="15.75" customHeight="1">
      <c r="A293" s="20"/>
      <c r="I293" s="54"/>
      <c r="J293" s="54"/>
      <c r="K293" s="54"/>
      <c r="L293" s="54"/>
    </row>
    <row r="294" spans="1:12" ht="15.75" customHeight="1">
      <c r="A294" s="20"/>
      <c r="I294" s="54"/>
      <c r="J294" s="54"/>
      <c r="K294" s="54"/>
      <c r="L294" s="54"/>
    </row>
    <row r="295" spans="1:12" ht="15.75" customHeight="1">
      <c r="A295" s="20"/>
      <c r="I295" s="54"/>
      <c r="J295" s="54"/>
      <c r="K295" s="54"/>
      <c r="L295" s="54"/>
    </row>
    <row r="296" spans="1:12" ht="15.75" customHeight="1">
      <c r="A296" s="20"/>
      <c r="I296" s="54"/>
      <c r="J296" s="54"/>
      <c r="K296" s="54"/>
      <c r="L296" s="54"/>
    </row>
    <row r="297" spans="1:12" ht="15.75" customHeight="1">
      <c r="A297" s="20"/>
      <c r="I297" s="54"/>
      <c r="J297" s="54"/>
      <c r="K297" s="54"/>
      <c r="L297" s="54"/>
    </row>
    <row r="298" spans="1:12" ht="15.75" customHeight="1">
      <c r="A298" s="20"/>
      <c r="I298" s="54"/>
      <c r="J298" s="54"/>
      <c r="K298" s="54"/>
      <c r="L298" s="54"/>
    </row>
    <row r="299" spans="1:12" ht="15.75" customHeight="1">
      <c r="A299" s="20"/>
      <c r="I299" s="54"/>
      <c r="J299" s="54"/>
      <c r="K299" s="54"/>
      <c r="L299" s="54"/>
    </row>
    <row r="300" spans="1:12" ht="15.75" customHeight="1">
      <c r="A300" s="20"/>
      <c r="I300" s="54"/>
      <c r="J300" s="54"/>
      <c r="K300" s="54"/>
      <c r="L300" s="54"/>
    </row>
    <row r="301" spans="1:12" ht="15.75" customHeight="1">
      <c r="A301" s="20"/>
      <c r="I301" s="54"/>
      <c r="J301" s="54"/>
      <c r="K301" s="54"/>
      <c r="L301" s="54"/>
    </row>
    <row r="302" spans="1:12" ht="15.75" customHeight="1">
      <c r="A302" s="20"/>
      <c r="I302" s="54"/>
      <c r="J302" s="54"/>
      <c r="K302" s="54"/>
      <c r="L302" s="54"/>
    </row>
    <row r="303" spans="1:12" ht="15.75" customHeight="1">
      <c r="A303" s="20"/>
      <c r="I303" s="54"/>
      <c r="J303" s="54"/>
      <c r="K303" s="54"/>
      <c r="L303" s="54"/>
    </row>
    <row r="304" spans="1:12" ht="15.75" customHeight="1">
      <c r="A304" s="20"/>
      <c r="I304" s="54"/>
      <c r="J304" s="54"/>
      <c r="K304" s="54"/>
      <c r="L304" s="54"/>
    </row>
    <row r="305" spans="1:12" ht="15.75" customHeight="1">
      <c r="A305" s="20"/>
      <c r="I305" s="54"/>
      <c r="J305" s="54"/>
      <c r="K305" s="54"/>
      <c r="L305" s="54"/>
    </row>
    <row r="306" spans="1:12" ht="15.75" customHeight="1">
      <c r="A306" s="20"/>
      <c r="I306" s="54"/>
      <c r="J306" s="54"/>
      <c r="K306" s="54"/>
      <c r="L306" s="54"/>
    </row>
    <row r="307" spans="1:12" ht="15.75" customHeight="1">
      <c r="A307" s="20"/>
      <c r="I307" s="54"/>
      <c r="J307" s="54"/>
      <c r="K307" s="54"/>
      <c r="L307" s="54"/>
    </row>
    <row r="308" spans="1:12" ht="15.75" customHeight="1">
      <c r="A308" s="20"/>
      <c r="I308" s="54"/>
      <c r="J308" s="54"/>
      <c r="K308" s="54"/>
      <c r="L308" s="54"/>
    </row>
    <row r="309" spans="1:12" ht="15.75" customHeight="1">
      <c r="A309" s="20"/>
      <c r="I309" s="54"/>
      <c r="J309" s="54"/>
      <c r="K309" s="54"/>
      <c r="L309" s="54"/>
    </row>
    <row r="310" spans="1:12" ht="15.75" customHeight="1">
      <c r="A310" s="20"/>
      <c r="I310" s="54"/>
      <c r="J310" s="54"/>
      <c r="K310" s="54"/>
      <c r="L310" s="54"/>
    </row>
    <row r="311" spans="1:12" ht="15.75" customHeight="1">
      <c r="A311" s="20"/>
      <c r="I311" s="54"/>
      <c r="J311" s="54"/>
      <c r="K311" s="54"/>
      <c r="L311" s="54"/>
    </row>
    <row r="312" spans="1:12" ht="15.75" customHeight="1">
      <c r="A312" s="20"/>
      <c r="I312" s="54"/>
      <c r="J312" s="54"/>
      <c r="K312" s="54"/>
      <c r="L312" s="54"/>
    </row>
    <row r="313" spans="1:12" ht="15.75" customHeight="1">
      <c r="A313" s="20"/>
      <c r="I313" s="54"/>
      <c r="J313" s="54"/>
      <c r="K313" s="54"/>
      <c r="L313" s="54"/>
    </row>
    <row r="314" spans="1:12" ht="15.75" customHeight="1">
      <c r="A314" s="20"/>
      <c r="I314" s="54"/>
      <c r="J314" s="54"/>
      <c r="K314" s="54"/>
      <c r="L314" s="54"/>
    </row>
    <row r="315" spans="1:12" ht="15.75" customHeight="1">
      <c r="A315" s="20"/>
      <c r="I315" s="54"/>
      <c r="J315" s="54"/>
      <c r="K315" s="54"/>
      <c r="L315" s="54"/>
    </row>
    <row r="316" spans="1:12" ht="15.75" customHeight="1">
      <c r="A316" s="20"/>
      <c r="I316" s="54"/>
      <c r="J316" s="54"/>
      <c r="K316" s="54"/>
      <c r="L316" s="54"/>
    </row>
    <row r="317" spans="1:12" ht="15.75" customHeight="1">
      <c r="A317" s="20"/>
      <c r="I317" s="54"/>
      <c r="J317" s="54"/>
      <c r="K317" s="54"/>
      <c r="L317" s="54"/>
    </row>
    <row r="318" spans="1:12" ht="15.75" customHeight="1">
      <c r="A318" s="20"/>
      <c r="I318" s="54"/>
      <c r="J318" s="54"/>
      <c r="K318" s="54"/>
      <c r="L318" s="54"/>
    </row>
    <row r="319" spans="1:12" ht="15.75" customHeight="1">
      <c r="A319" s="20"/>
      <c r="I319" s="54"/>
      <c r="J319" s="54"/>
      <c r="K319" s="54"/>
      <c r="L319" s="54"/>
    </row>
    <row r="320" spans="1:12" ht="15.75" customHeight="1">
      <c r="A320" s="20"/>
      <c r="I320" s="54"/>
      <c r="J320" s="54"/>
      <c r="K320" s="54"/>
      <c r="L320" s="54"/>
    </row>
    <row r="321" spans="1:12" ht="15.75" customHeight="1">
      <c r="A321" s="20"/>
      <c r="I321" s="54"/>
      <c r="J321" s="54"/>
      <c r="K321" s="54"/>
      <c r="L321" s="54"/>
    </row>
    <row r="322" spans="1:12" ht="15.75" customHeight="1">
      <c r="A322" s="20"/>
      <c r="I322" s="54"/>
      <c r="J322" s="54"/>
      <c r="K322" s="54"/>
      <c r="L322" s="54"/>
    </row>
    <row r="323" spans="1:12" ht="15.75" customHeight="1">
      <c r="A323" s="20"/>
      <c r="I323" s="54"/>
      <c r="J323" s="54"/>
      <c r="K323" s="54"/>
      <c r="L323" s="54"/>
    </row>
    <row r="324" spans="1:12" ht="15.75" customHeight="1">
      <c r="A324" s="20"/>
      <c r="I324" s="54"/>
      <c r="J324" s="54"/>
      <c r="K324" s="54"/>
      <c r="L324" s="54"/>
    </row>
    <row r="325" spans="1:12" ht="15.75" customHeight="1">
      <c r="A325" s="20"/>
      <c r="I325" s="54"/>
      <c r="J325" s="54"/>
      <c r="K325" s="54"/>
      <c r="L325" s="54"/>
    </row>
    <row r="326" spans="1:12" ht="15.75" customHeight="1">
      <c r="A326" s="20"/>
      <c r="I326" s="54"/>
      <c r="J326" s="54"/>
      <c r="K326" s="54"/>
      <c r="L326" s="54"/>
    </row>
    <row r="327" spans="1:12" ht="15.75" customHeight="1">
      <c r="A327" s="20"/>
      <c r="I327" s="54"/>
      <c r="J327" s="54"/>
      <c r="K327" s="54"/>
      <c r="L327" s="54"/>
    </row>
    <row r="328" spans="1:12" ht="15.75" customHeight="1">
      <c r="A328" s="20"/>
      <c r="I328" s="54"/>
      <c r="J328" s="54"/>
      <c r="K328" s="54"/>
      <c r="L328" s="54"/>
    </row>
    <row r="329" spans="1:12" ht="15.75" customHeight="1">
      <c r="A329" s="20"/>
      <c r="I329" s="54"/>
      <c r="J329" s="54"/>
      <c r="K329" s="54"/>
      <c r="L329" s="54"/>
    </row>
    <row r="330" spans="1:12" ht="15.75" customHeight="1">
      <c r="A330" s="20"/>
      <c r="I330" s="54"/>
      <c r="J330" s="54"/>
      <c r="K330" s="54"/>
      <c r="L330" s="54"/>
    </row>
    <row r="331" spans="1:12" ht="15.75" customHeight="1">
      <c r="A331" s="20"/>
      <c r="I331" s="54"/>
      <c r="J331" s="54"/>
      <c r="K331" s="54"/>
      <c r="L331" s="54"/>
    </row>
    <row r="332" spans="1:12" ht="15.75" customHeight="1">
      <c r="A332" s="20"/>
      <c r="I332" s="54"/>
      <c r="J332" s="54"/>
      <c r="K332" s="54"/>
      <c r="L332" s="54"/>
    </row>
    <row r="333" spans="1:12" ht="15.75" customHeight="1">
      <c r="A333" s="20"/>
      <c r="I333" s="54"/>
      <c r="J333" s="54"/>
      <c r="K333" s="54"/>
      <c r="L333" s="54"/>
    </row>
    <row r="334" spans="1:12" ht="15.75" customHeight="1">
      <c r="A334" s="20"/>
      <c r="I334" s="54"/>
      <c r="J334" s="54"/>
      <c r="K334" s="54"/>
      <c r="L334" s="54"/>
    </row>
    <row r="335" spans="1:12" ht="15.75" customHeight="1">
      <c r="A335" s="20"/>
      <c r="I335" s="54"/>
      <c r="J335" s="54"/>
      <c r="K335" s="54"/>
      <c r="L335" s="54"/>
    </row>
    <row r="336" spans="1:12" ht="15.75" customHeight="1">
      <c r="A336" s="20"/>
      <c r="I336" s="54"/>
      <c r="J336" s="54"/>
      <c r="K336" s="54"/>
      <c r="L336" s="54"/>
    </row>
    <row r="337" spans="1:12" ht="15.75" customHeight="1">
      <c r="A337" s="20"/>
      <c r="I337" s="54"/>
      <c r="J337" s="54"/>
      <c r="K337" s="54"/>
      <c r="L337" s="54"/>
    </row>
    <row r="338" spans="1:12" ht="15.75" customHeight="1">
      <c r="A338" s="20"/>
      <c r="I338" s="54"/>
      <c r="J338" s="54"/>
      <c r="K338" s="54"/>
      <c r="L338" s="54"/>
    </row>
    <row r="339" spans="1:12" ht="15.75" customHeight="1">
      <c r="A339" s="20"/>
      <c r="I339" s="54"/>
      <c r="J339" s="54"/>
      <c r="K339" s="54"/>
      <c r="L339" s="54"/>
    </row>
    <row r="340" spans="1:12" ht="15.75" customHeight="1">
      <c r="A340" s="20"/>
      <c r="I340" s="54"/>
      <c r="J340" s="54"/>
      <c r="K340" s="54"/>
      <c r="L340" s="54"/>
    </row>
    <row r="341" spans="1:12" ht="15.75" customHeight="1">
      <c r="A341" s="20"/>
      <c r="I341" s="54"/>
      <c r="J341" s="54"/>
      <c r="K341" s="54"/>
      <c r="L341" s="54"/>
    </row>
    <row r="342" spans="1:12" ht="15.75" customHeight="1">
      <c r="A342" s="20"/>
      <c r="I342" s="54"/>
      <c r="J342" s="54"/>
      <c r="K342" s="54"/>
      <c r="L342" s="54"/>
    </row>
    <row r="343" spans="1:12" ht="15.75" customHeight="1">
      <c r="A343" s="20"/>
      <c r="I343" s="54"/>
      <c r="J343" s="54"/>
      <c r="K343" s="54"/>
      <c r="L343" s="54"/>
    </row>
    <row r="344" spans="1:12" ht="15.75" customHeight="1">
      <c r="A344" s="20"/>
      <c r="I344" s="54"/>
      <c r="J344" s="54"/>
      <c r="K344" s="54"/>
      <c r="L344" s="54"/>
    </row>
    <row r="345" spans="1:12" ht="15.75" customHeight="1">
      <c r="A345" s="20"/>
      <c r="I345" s="54"/>
      <c r="J345" s="54"/>
      <c r="K345" s="54"/>
      <c r="L345" s="54"/>
    </row>
    <row r="346" spans="1:12" ht="15.75" customHeight="1">
      <c r="A346" s="20"/>
      <c r="I346" s="54"/>
      <c r="J346" s="54"/>
      <c r="K346" s="54"/>
      <c r="L346" s="54"/>
    </row>
    <row r="347" spans="1:12" ht="15.75" customHeight="1">
      <c r="A347" s="20"/>
      <c r="I347" s="54"/>
      <c r="J347" s="54"/>
      <c r="K347" s="54"/>
      <c r="L347" s="54"/>
    </row>
    <row r="348" spans="1:12" ht="15.75" customHeight="1">
      <c r="A348" s="20"/>
      <c r="I348" s="54"/>
      <c r="J348" s="54"/>
      <c r="K348" s="54"/>
      <c r="L348" s="54"/>
    </row>
    <row r="349" spans="1:12" ht="15.75" customHeight="1">
      <c r="A349" s="20"/>
      <c r="I349" s="54"/>
      <c r="J349" s="54"/>
      <c r="K349" s="54"/>
      <c r="L349" s="54"/>
    </row>
    <row r="350" spans="1:12" ht="15.75" customHeight="1">
      <c r="A350" s="20"/>
      <c r="I350" s="54"/>
      <c r="J350" s="54"/>
      <c r="K350" s="54"/>
      <c r="L350" s="54"/>
    </row>
    <row r="351" spans="1:12" ht="15.75" customHeight="1">
      <c r="A351" s="20"/>
      <c r="I351" s="54"/>
      <c r="J351" s="54"/>
      <c r="K351" s="54"/>
      <c r="L351" s="54"/>
    </row>
    <row r="352" spans="1:12" ht="15.75" customHeight="1">
      <c r="A352" s="20"/>
      <c r="I352" s="54"/>
      <c r="J352" s="54"/>
      <c r="K352" s="54"/>
      <c r="L352" s="54"/>
    </row>
    <row r="353" spans="1:12" ht="15.75" customHeight="1">
      <c r="A353" s="20"/>
      <c r="I353" s="54"/>
      <c r="J353" s="54"/>
      <c r="K353" s="54"/>
      <c r="L353" s="54"/>
    </row>
    <row r="354" spans="1:12" ht="15.75" customHeight="1">
      <c r="A354" s="20"/>
      <c r="I354" s="54"/>
      <c r="J354" s="54"/>
      <c r="K354" s="54"/>
      <c r="L354" s="54"/>
    </row>
    <row r="355" spans="1:12" ht="15.75" customHeight="1">
      <c r="A355" s="20"/>
      <c r="I355" s="54"/>
      <c r="J355" s="54"/>
      <c r="K355" s="54"/>
      <c r="L355" s="54"/>
    </row>
    <row r="356" spans="1:12" ht="15.75" customHeight="1">
      <c r="A356" s="20"/>
      <c r="I356" s="54"/>
      <c r="J356" s="54"/>
      <c r="K356" s="54"/>
      <c r="L356" s="54"/>
    </row>
    <row r="357" spans="1:12" ht="15.75" customHeight="1">
      <c r="A357" s="20"/>
      <c r="I357" s="54"/>
      <c r="J357" s="54"/>
      <c r="K357" s="54"/>
      <c r="L357" s="54"/>
    </row>
    <row r="358" spans="1:12" ht="15.75" customHeight="1">
      <c r="A358" s="20"/>
      <c r="I358" s="54"/>
      <c r="J358" s="54"/>
      <c r="K358" s="54"/>
      <c r="L358" s="54"/>
    </row>
    <row r="359" spans="1:12" ht="15.75" customHeight="1">
      <c r="A359" s="20"/>
      <c r="I359" s="54"/>
      <c r="J359" s="54"/>
      <c r="K359" s="54"/>
      <c r="L359" s="54"/>
    </row>
    <row r="360" spans="1:12" ht="15.75" customHeight="1">
      <c r="A360" s="20"/>
      <c r="I360" s="54"/>
      <c r="J360" s="54"/>
      <c r="K360" s="54"/>
      <c r="L360" s="54"/>
    </row>
    <row r="361" spans="1:12" ht="15.75" customHeight="1">
      <c r="A361" s="20"/>
      <c r="I361" s="54"/>
      <c r="J361" s="54"/>
      <c r="K361" s="54"/>
      <c r="L361" s="54"/>
    </row>
    <row r="362" spans="1:12" ht="15.75" customHeight="1">
      <c r="A362" s="20"/>
      <c r="I362" s="54"/>
      <c r="J362" s="54"/>
      <c r="K362" s="54"/>
      <c r="L362" s="54"/>
    </row>
    <row r="363" spans="1:12" ht="15.75" customHeight="1">
      <c r="A363" s="20"/>
      <c r="I363" s="54"/>
      <c r="J363" s="54"/>
      <c r="K363" s="54"/>
      <c r="L363" s="54"/>
    </row>
    <row r="364" spans="1:12" ht="15.75" customHeight="1">
      <c r="A364" s="20"/>
      <c r="I364" s="54"/>
      <c r="J364" s="54"/>
      <c r="K364" s="54"/>
      <c r="L364" s="54"/>
    </row>
    <row r="365" spans="1:12" ht="15.75" customHeight="1">
      <c r="A365" s="20"/>
      <c r="I365" s="54"/>
      <c r="J365" s="54"/>
      <c r="K365" s="54"/>
      <c r="L365" s="54"/>
    </row>
    <row r="366" spans="1:12" ht="15.75" customHeight="1">
      <c r="A366" s="20"/>
      <c r="I366" s="54"/>
      <c r="J366" s="54"/>
      <c r="K366" s="54"/>
      <c r="L366" s="54"/>
    </row>
    <row r="367" spans="1:12" ht="15.75" customHeight="1">
      <c r="A367" s="20"/>
      <c r="I367" s="54"/>
      <c r="J367" s="54"/>
      <c r="K367" s="54"/>
      <c r="L367" s="54"/>
    </row>
    <row r="368" spans="1:12" ht="15.75" customHeight="1">
      <c r="A368" s="20"/>
      <c r="I368" s="54"/>
      <c r="J368" s="54"/>
      <c r="K368" s="54"/>
      <c r="L368" s="54"/>
    </row>
    <row r="369" spans="1:12" ht="15.75" customHeight="1">
      <c r="A369" s="20"/>
      <c r="I369" s="54"/>
      <c r="J369" s="54"/>
      <c r="K369" s="54"/>
      <c r="L369" s="54"/>
    </row>
    <row r="370" spans="1:12" ht="15.75" customHeight="1">
      <c r="A370" s="20"/>
      <c r="I370" s="54"/>
      <c r="J370" s="54"/>
      <c r="K370" s="54"/>
      <c r="L370" s="54"/>
    </row>
    <row r="371" spans="1:12" ht="15.75" customHeight="1">
      <c r="A371" s="20"/>
      <c r="I371" s="54"/>
      <c r="J371" s="54"/>
      <c r="K371" s="54"/>
      <c r="L371" s="54"/>
    </row>
    <row r="372" spans="1:12" ht="15.75" customHeight="1">
      <c r="A372" s="20"/>
      <c r="I372" s="54"/>
      <c r="J372" s="54"/>
      <c r="K372" s="54"/>
      <c r="L372" s="54"/>
    </row>
    <row r="373" spans="1:12" ht="15.75" customHeight="1">
      <c r="A373" s="20"/>
      <c r="I373" s="54"/>
      <c r="J373" s="54"/>
      <c r="K373" s="54"/>
      <c r="L373" s="54"/>
    </row>
    <row r="374" spans="1:12" ht="15.75" customHeight="1">
      <c r="A374" s="20"/>
      <c r="I374" s="54"/>
      <c r="J374" s="54"/>
      <c r="K374" s="54"/>
      <c r="L374" s="54"/>
    </row>
    <row r="375" spans="1:12" ht="15.75" customHeight="1">
      <c r="A375" s="20"/>
      <c r="I375" s="54"/>
      <c r="J375" s="54"/>
      <c r="K375" s="54"/>
      <c r="L375" s="54"/>
    </row>
    <row r="376" spans="1:12" ht="15.75" customHeight="1">
      <c r="A376" s="20"/>
      <c r="I376" s="54"/>
      <c r="J376" s="54"/>
      <c r="K376" s="54"/>
      <c r="L376" s="54"/>
    </row>
    <row r="377" spans="1:12" ht="15.75" customHeight="1">
      <c r="A377" s="20"/>
      <c r="I377" s="54"/>
      <c r="J377" s="54"/>
      <c r="K377" s="54"/>
      <c r="L377" s="54"/>
    </row>
    <row r="378" spans="1:12" ht="15.75" customHeight="1">
      <c r="A378" s="20"/>
      <c r="I378" s="54"/>
      <c r="J378" s="54"/>
      <c r="K378" s="54"/>
      <c r="L378" s="54"/>
    </row>
    <row r="379" spans="1:12" ht="15.75" customHeight="1">
      <c r="A379" s="20"/>
      <c r="I379" s="54"/>
      <c r="J379" s="54"/>
      <c r="K379" s="54"/>
      <c r="L379" s="54"/>
    </row>
    <row r="380" spans="1:12" ht="15.75" customHeight="1">
      <c r="A380" s="20"/>
      <c r="I380" s="54"/>
      <c r="J380" s="54"/>
      <c r="K380" s="54"/>
      <c r="L380" s="54"/>
    </row>
    <row r="381" spans="1:12" ht="15.75" customHeight="1">
      <c r="A381" s="20"/>
      <c r="I381" s="54"/>
      <c r="J381" s="54"/>
      <c r="K381" s="54"/>
      <c r="L381" s="54"/>
    </row>
    <row r="382" spans="1:12" ht="15.75" customHeight="1">
      <c r="A382" s="20"/>
      <c r="I382" s="54"/>
      <c r="J382" s="54"/>
      <c r="K382" s="54"/>
      <c r="L382" s="54"/>
    </row>
    <row r="383" spans="1:12" ht="15.75" customHeight="1">
      <c r="A383" s="20"/>
      <c r="I383" s="54"/>
      <c r="J383" s="54"/>
      <c r="K383" s="54"/>
      <c r="L383" s="54"/>
    </row>
    <row r="384" spans="1:12" ht="15.75" customHeight="1">
      <c r="A384" s="20"/>
      <c r="I384" s="54"/>
      <c r="J384" s="54"/>
      <c r="K384" s="54"/>
      <c r="L384" s="54"/>
    </row>
    <row r="385" spans="1:12" ht="15.75" customHeight="1">
      <c r="A385" s="20"/>
      <c r="I385" s="54"/>
      <c r="J385" s="54"/>
      <c r="K385" s="54"/>
      <c r="L385" s="54"/>
    </row>
    <row r="386" spans="1:12" ht="15.75" customHeight="1">
      <c r="A386" s="20"/>
      <c r="I386" s="54"/>
      <c r="J386" s="54"/>
      <c r="K386" s="54"/>
      <c r="L386" s="54"/>
    </row>
    <row r="387" spans="1:12" ht="15.75" customHeight="1">
      <c r="A387" s="20"/>
      <c r="I387" s="54"/>
      <c r="J387" s="54"/>
      <c r="K387" s="54"/>
      <c r="L387" s="54"/>
    </row>
    <row r="388" spans="1:12" ht="15.75" customHeight="1">
      <c r="A388" s="20"/>
      <c r="I388" s="54"/>
      <c r="J388" s="54"/>
      <c r="K388" s="54"/>
      <c r="L388" s="54"/>
    </row>
    <row r="389" spans="1:12" ht="15.75" customHeight="1">
      <c r="A389" s="20"/>
      <c r="I389" s="54"/>
      <c r="J389" s="54"/>
      <c r="K389" s="54"/>
      <c r="L389" s="54"/>
    </row>
    <row r="390" spans="1:12" ht="15.75" customHeight="1">
      <c r="A390" s="20"/>
      <c r="I390" s="54"/>
      <c r="J390" s="54"/>
      <c r="K390" s="54"/>
      <c r="L390" s="54"/>
    </row>
    <row r="391" spans="1:12" ht="15.75" customHeight="1">
      <c r="A391" s="20"/>
      <c r="I391" s="54"/>
      <c r="J391" s="54"/>
      <c r="K391" s="54"/>
      <c r="L391" s="54"/>
    </row>
    <row r="392" spans="1:12" ht="15.75" customHeight="1">
      <c r="A392" s="20"/>
      <c r="I392" s="54"/>
      <c r="J392" s="54"/>
      <c r="K392" s="54"/>
      <c r="L392" s="54"/>
    </row>
    <row r="393" spans="1:12" ht="15.75" customHeight="1">
      <c r="A393" s="20"/>
      <c r="I393" s="54"/>
      <c r="J393" s="54"/>
      <c r="K393" s="54"/>
      <c r="L393" s="54"/>
    </row>
    <row r="394" spans="1:12" ht="15.75" customHeight="1">
      <c r="A394" s="20"/>
      <c r="I394" s="54"/>
      <c r="J394" s="54"/>
      <c r="K394" s="54"/>
      <c r="L394" s="54"/>
    </row>
    <row r="395" spans="1:12" ht="15.75" customHeight="1">
      <c r="A395" s="20"/>
      <c r="I395" s="54"/>
      <c r="J395" s="54"/>
      <c r="K395" s="54"/>
      <c r="L395" s="54"/>
    </row>
    <row r="396" spans="1:12" ht="15.75" customHeight="1">
      <c r="A396" s="20"/>
      <c r="I396" s="54"/>
      <c r="J396" s="54"/>
      <c r="K396" s="54"/>
      <c r="L396" s="54"/>
    </row>
    <row r="397" spans="1:12" ht="15.75" customHeight="1">
      <c r="A397" s="20"/>
      <c r="I397" s="54"/>
      <c r="J397" s="54"/>
      <c r="K397" s="54"/>
      <c r="L397" s="54"/>
    </row>
    <row r="398" spans="1:12" ht="15.75" customHeight="1">
      <c r="A398" s="20"/>
      <c r="I398" s="54"/>
      <c r="J398" s="54"/>
      <c r="K398" s="54"/>
      <c r="L398" s="54"/>
    </row>
    <row r="399" spans="1:12" ht="15.75" customHeight="1">
      <c r="A399" s="20"/>
      <c r="I399" s="54"/>
      <c r="J399" s="54"/>
      <c r="K399" s="54"/>
      <c r="L399" s="54"/>
    </row>
    <row r="400" spans="1:12" ht="15.75" customHeight="1">
      <c r="A400" s="20"/>
      <c r="I400" s="54"/>
      <c r="J400" s="54"/>
      <c r="K400" s="54"/>
      <c r="L400" s="54"/>
    </row>
    <row r="401" spans="1:12" ht="15.75" customHeight="1">
      <c r="A401" s="20"/>
      <c r="I401" s="54"/>
      <c r="J401" s="54"/>
      <c r="K401" s="54"/>
      <c r="L401" s="54"/>
    </row>
    <row r="402" spans="1:12" ht="15.75" customHeight="1">
      <c r="A402" s="20"/>
      <c r="I402" s="54"/>
      <c r="J402" s="54"/>
      <c r="K402" s="54"/>
      <c r="L402" s="54"/>
    </row>
    <row r="403" spans="1:12" ht="15.75" customHeight="1">
      <c r="A403" s="20"/>
      <c r="I403" s="54"/>
      <c r="J403" s="54"/>
      <c r="K403" s="54"/>
      <c r="L403" s="54"/>
    </row>
    <row r="404" spans="1:12" ht="15.75" customHeight="1">
      <c r="A404" s="20"/>
      <c r="I404" s="54"/>
      <c r="J404" s="54"/>
      <c r="K404" s="54"/>
      <c r="L404" s="54"/>
    </row>
    <row r="405" spans="1:12" ht="15.75" customHeight="1">
      <c r="A405" s="20"/>
      <c r="I405" s="54"/>
      <c r="J405" s="54"/>
      <c r="K405" s="54"/>
      <c r="L405" s="54"/>
    </row>
    <row r="406" spans="1:12" ht="15.75" customHeight="1">
      <c r="A406" s="20"/>
      <c r="I406" s="54"/>
      <c r="J406" s="54"/>
      <c r="K406" s="54"/>
      <c r="L406" s="54"/>
    </row>
    <row r="407" spans="1:12" ht="15.75" customHeight="1">
      <c r="A407" s="20"/>
      <c r="I407" s="54"/>
      <c r="J407" s="54"/>
      <c r="K407" s="54"/>
      <c r="L407" s="54"/>
    </row>
    <row r="408" spans="1:12" ht="15.75" customHeight="1">
      <c r="A408" s="20"/>
      <c r="I408" s="54"/>
      <c r="J408" s="54"/>
      <c r="K408" s="54"/>
      <c r="L408" s="54"/>
    </row>
    <row r="409" spans="1:12" ht="15.75" customHeight="1">
      <c r="A409" s="20"/>
      <c r="I409" s="54"/>
      <c r="J409" s="54"/>
      <c r="K409" s="54"/>
      <c r="L409" s="54"/>
    </row>
    <row r="410" spans="1:12" ht="15.75" customHeight="1">
      <c r="A410" s="20"/>
      <c r="I410" s="54"/>
      <c r="J410" s="54"/>
      <c r="K410" s="54"/>
      <c r="L410" s="54"/>
    </row>
    <row r="411" spans="1:12" ht="15.75" customHeight="1">
      <c r="A411" s="20"/>
      <c r="I411" s="54"/>
      <c r="J411" s="54"/>
      <c r="K411" s="54"/>
      <c r="L411" s="54"/>
    </row>
    <row r="412" spans="1:12" ht="15.75" customHeight="1">
      <c r="A412" s="20"/>
      <c r="I412" s="54"/>
      <c r="J412" s="54"/>
      <c r="K412" s="54"/>
      <c r="L412" s="54"/>
    </row>
    <row r="413" spans="1:12" ht="15.75" customHeight="1">
      <c r="A413" s="20"/>
      <c r="I413" s="54"/>
      <c r="J413" s="54"/>
      <c r="K413" s="54"/>
      <c r="L413" s="54"/>
    </row>
    <row r="414" spans="1:12" ht="15.75" customHeight="1">
      <c r="A414" s="20"/>
      <c r="I414" s="54"/>
      <c r="J414" s="54"/>
      <c r="K414" s="54"/>
      <c r="L414" s="54"/>
    </row>
    <row r="415" spans="1:12" ht="15.75" customHeight="1">
      <c r="A415" s="20"/>
      <c r="I415" s="54"/>
      <c r="J415" s="54"/>
      <c r="K415" s="54"/>
      <c r="L415" s="54"/>
    </row>
    <row r="416" spans="1:12" ht="15.75" customHeight="1">
      <c r="A416" s="20"/>
      <c r="I416" s="54"/>
      <c r="J416" s="54"/>
      <c r="K416" s="54"/>
      <c r="L416" s="54"/>
    </row>
    <row r="417" spans="1:12" ht="15.75" customHeight="1">
      <c r="A417" s="20"/>
      <c r="I417" s="54"/>
      <c r="J417" s="54"/>
      <c r="K417" s="54"/>
      <c r="L417" s="54"/>
    </row>
    <row r="418" spans="1:12" ht="15.75" customHeight="1">
      <c r="A418" s="20"/>
      <c r="I418" s="54"/>
      <c r="J418" s="54"/>
      <c r="K418" s="54"/>
      <c r="L418" s="54"/>
    </row>
    <row r="419" spans="1:12" ht="15.75" customHeight="1">
      <c r="A419" s="20"/>
      <c r="I419" s="54"/>
      <c r="J419" s="54"/>
      <c r="K419" s="54"/>
      <c r="L419" s="54"/>
    </row>
    <row r="420" spans="1:12" ht="15.75" customHeight="1">
      <c r="A420" s="20"/>
      <c r="I420" s="54"/>
      <c r="J420" s="54"/>
      <c r="K420" s="54"/>
      <c r="L420" s="54"/>
    </row>
    <row r="421" spans="1:12" ht="15.75" customHeight="1">
      <c r="A421" s="20"/>
      <c r="I421" s="54"/>
      <c r="J421" s="54"/>
      <c r="K421" s="54"/>
      <c r="L421" s="54"/>
    </row>
    <row r="422" spans="1:12" ht="15.75" customHeight="1">
      <c r="A422" s="20"/>
      <c r="I422" s="54"/>
      <c r="J422" s="54"/>
      <c r="K422" s="54"/>
      <c r="L422" s="54"/>
    </row>
    <row r="423" spans="1:12" ht="15.75" customHeight="1">
      <c r="A423" s="20"/>
      <c r="I423" s="54"/>
      <c r="J423" s="54"/>
      <c r="K423" s="54"/>
      <c r="L423" s="54"/>
    </row>
    <row r="424" spans="1:12" ht="15.75" customHeight="1">
      <c r="A424" s="20"/>
      <c r="I424" s="54"/>
      <c r="J424" s="54"/>
      <c r="K424" s="54"/>
      <c r="L424" s="54"/>
    </row>
    <row r="425" spans="1:12" ht="15.75" customHeight="1">
      <c r="A425" s="20"/>
      <c r="I425" s="54"/>
      <c r="J425" s="54"/>
      <c r="K425" s="54"/>
      <c r="L425" s="54"/>
    </row>
    <row r="426" spans="1:12" ht="15.75" customHeight="1">
      <c r="A426" s="20"/>
      <c r="I426" s="54"/>
      <c r="J426" s="54"/>
      <c r="K426" s="54"/>
      <c r="L426" s="54"/>
    </row>
    <row r="427" spans="1:12" ht="15.75" customHeight="1">
      <c r="A427" s="20"/>
      <c r="I427" s="54"/>
      <c r="J427" s="54"/>
      <c r="K427" s="54"/>
      <c r="L427" s="54"/>
    </row>
    <row r="428" spans="1:12" ht="15.75" customHeight="1">
      <c r="A428" s="20"/>
      <c r="I428" s="54"/>
      <c r="J428" s="54"/>
      <c r="K428" s="54"/>
      <c r="L428" s="54"/>
    </row>
    <row r="429" spans="1:12" ht="15.75" customHeight="1">
      <c r="A429" s="20"/>
      <c r="I429" s="54"/>
      <c r="J429" s="54"/>
      <c r="K429" s="54"/>
      <c r="L429" s="54"/>
    </row>
    <row r="430" spans="1:12" ht="15.75" customHeight="1">
      <c r="A430" s="20"/>
      <c r="I430" s="54"/>
      <c r="J430" s="54"/>
      <c r="K430" s="54"/>
      <c r="L430" s="54"/>
    </row>
    <row r="431" spans="1:12" ht="15.75" customHeight="1">
      <c r="A431" s="20"/>
      <c r="I431" s="54"/>
      <c r="J431" s="54"/>
      <c r="K431" s="54"/>
      <c r="L431" s="54"/>
    </row>
    <row r="432" spans="1:12" ht="15.75" customHeight="1">
      <c r="A432" s="20"/>
      <c r="I432" s="54"/>
      <c r="J432" s="54"/>
      <c r="K432" s="54"/>
      <c r="L432" s="54"/>
    </row>
    <row r="433" spans="1:12" ht="15.75" customHeight="1">
      <c r="A433" s="20"/>
      <c r="I433" s="54"/>
      <c r="J433" s="54"/>
      <c r="K433" s="54"/>
      <c r="L433" s="54"/>
    </row>
    <row r="434" spans="1:12" ht="15.75" customHeight="1">
      <c r="A434" s="20"/>
      <c r="I434" s="54"/>
      <c r="J434" s="54"/>
      <c r="K434" s="54"/>
      <c r="L434" s="54"/>
    </row>
    <row r="435" spans="1:12" ht="15.75" customHeight="1">
      <c r="A435" s="20"/>
      <c r="I435" s="54"/>
      <c r="J435" s="54"/>
      <c r="K435" s="54"/>
      <c r="L435" s="54"/>
    </row>
    <row r="436" spans="1:12" ht="15.75" customHeight="1">
      <c r="A436" s="20"/>
      <c r="I436" s="54"/>
      <c r="J436" s="54"/>
      <c r="K436" s="54"/>
      <c r="L436" s="54"/>
    </row>
    <row r="437" spans="1:12" ht="15.75" customHeight="1">
      <c r="A437" s="20"/>
      <c r="I437" s="54"/>
      <c r="J437" s="54"/>
      <c r="K437" s="54"/>
      <c r="L437" s="54"/>
    </row>
    <row r="438" spans="1:12" ht="15.75" customHeight="1">
      <c r="A438" s="20"/>
      <c r="I438" s="54"/>
      <c r="J438" s="54"/>
      <c r="K438" s="54"/>
      <c r="L438" s="54"/>
    </row>
    <row r="439" spans="1:12" ht="15.75" customHeight="1">
      <c r="A439" s="20"/>
      <c r="I439" s="54"/>
      <c r="J439" s="54"/>
      <c r="K439" s="54"/>
      <c r="L439" s="54"/>
    </row>
    <row r="440" spans="1:12" ht="15.75" customHeight="1">
      <c r="A440" s="20"/>
      <c r="I440" s="54"/>
      <c r="J440" s="54"/>
      <c r="K440" s="54"/>
      <c r="L440" s="54"/>
    </row>
    <row r="441" spans="1:12" ht="15.75" customHeight="1">
      <c r="A441" s="20"/>
      <c r="I441" s="54"/>
      <c r="J441" s="54"/>
      <c r="K441" s="54"/>
      <c r="L441" s="54"/>
    </row>
    <row r="442" spans="1:12" ht="15.75" customHeight="1">
      <c r="A442" s="20"/>
      <c r="I442" s="54"/>
      <c r="J442" s="54"/>
      <c r="K442" s="54"/>
      <c r="L442" s="54"/>
    </row>
    <row r="443" spans="1:12" ht="15.75" customHeight="1">
      <c r="A443" s="20"/>
      <c r="I443" s="54"/>
      <c r="J443" s="54"/>
      <c r="K443" s="54"/>
      <c r="L443" s="54"/>
    </row>
    <row r="444" spans="1:12" ht="15.75" customHeight="1">
      <c r="A444" s="20"/>
      <c r="I444" s="54"/>
      <c r="J444" s="54"/>
      <c r="K444" s="54"/>
      <c r="L444" s="54"/>
    </row>
    <row r="445" spans="1:12" ht="15.75" customHeight="1">
      <c r="A445" s="20"/>
      <c r="I445" s="54"/>
      <c r="J445" s="54"/>
      <c r="K445" s="54"/>
      <c r="L445" s="54"/>
    </row>
    <row r="446" spans="1:12" ht="15.75" customHeight="1">
      <c r="A446" s="20"/>
      <c r="I446" s="54"/>
      <c r="J446" s="54"/>
      <c r="K446" s="54"/>
      <c r="L446" s="54"/>
    </row>
    <row r="447" spans="1:12" ht="15.75" customHeight="1">
      <c r="A447" s="20"/>
      <c r="I447" s="54"/>
      <c r="J447" s="54"/>
      <c r="K447" s="54"/>
      <c r="L447" s="54"/>
    </row>
    <row r="448" spans="1:12" ht="15.75" customHeight="1">
      <c r="A448" s="20"/>
      <c r="I448" s="54"/>
      <c r="J448" s="54"/>
      <c r="K448" s="54"/>
      <c r="L448" s="54"/>
    </row>
    <row r="449" spans="1:12" ht="15.75" customHeight="1">
      <c r="A449" s="20"/>
      <c r="I449" s="54"/>
      <c r="J449" s="54"/>
      <c r="K449" s="54"/>
      <c r="L449" s="54"/>
    </row>
    <row r="450" spans="1:12" ht="15.75" customHeight="1">
      <c r="A450" s="20"/>
      <c r="I450" s="54"/>
      <c r="J450" s="54"/>
      <c r="K450" s="54"/>
      <c r="L450" s="54"/>
    </row>
    <row r="451" spans="1:12" ht="15.75" customHeight="1">
      <c r="A451" s="20"/>
      <c r="I451" s="54"/>
      <c r="J451" s="54"/>
      <c r="K451" s="54"/>
      <c r="L451" s="54"/>
    </row>
    <row r="452" spans="1:12" ht="15.75" customHeight="1">
      <c r="A452" s="20"/>
      <c r="I452" s="54"/>
      <c r="J452" s="54"/>
      <c r="K452" s="54"/>
      <c r="L452" s="54"/>
    </row>
    <row r="453" spans="1:12" ht="15.75" customHeight="1">
      <c r="A453" s="20"/>
      <c r="I453" s="54"/>
      <c r="J453" s="54"/>
      <c r="K453" s="54"/>
      <c r="L453" s="54"/>
    </row>
    <row r="454" spans="1:12" ht="15.75" customHeight="1">
      <c r="A454" s="20"/>
      <c r="I454" s="54"/>
      <c r="J454" s="54"/>
      <c r="K454" s="54"/>
      <c r="L454" s="54"/>
    </row>
    <row r="455" spans="1:12" ht="15.75" customHeight="1">
      <c r="A455" s="20"/>
      <c r="I455" s="54"/>
      <c r="J455" s="54"/>
      <c r="K455" s="54"/>
      <c r="L455" s="54"/>
    </row>
    <row r="456" spans="1:12" ht="15.75" customHeight="1">
      <c r="A456" s="20"/>
      <c r="I456" s="54"/>
      <c r="J456" s="54"/>
      <c r="K456" s="54"/>
      <c r="L456" s="54"/>
    </row>
    <row r="457" spans="1:12" ht="15.75" customHeight="1">
      <c r="A457" s="20"/>
      <c r="I457" s="54"/>
      <c r="J457" s="54"/>
      <c r="K457" s="54"/>
      <c r="L457" s="54"/>
    </row>
    <row r="458" spans="1:12" ht="15.75" customHeight="1">
      <c r="A458" s="20"/>
      <c r="I458" s="54"/>
      <c r="J458" s="54"/>
      <c r="K458" s="54"/>
      <c r="L458" s="54"/>
    </row>
    <row r="459" spans="1:12" ht="15.75" customHeight="1">
      <c r="A459" s="20"/>
      <c r="I459" s="54"/>
      <c r="J459" s="54"/>
      <c r="K459" s="54"/>
      <c r="L459" s="54"/>
    </row>
    <row r="460" spans="1:12" ht="15.75" customHeight="1">
      <c r="A460" s="20"/>
      <c r="I460" s="54"/>
      <c r="J460" s="54"/>
      <c r="K460" s="54"/>
      <c r="L460" s="54"/>
    </row>
    <row r="461" spans="1:12" ht="15.75" customHeight="1">
      <c r="A461" s="20"/>
      <c r="I461" s="54"/>
      <c r="J461" s="54"/>
      <c r="K461" s="54"/>
      <c r="L461" s="54"/>
    </row>
    <row r="462" spans="1:12" ht="15.75" customHeight="1">
      <c r="A462" s="20"/>
      <c r="I462" s="54"/>
      <c r="J462" s="54"/>
      <c r="K462" s="54"/>
      <c r="L462" s="54"/>
    </row>
    <row r="463" spans="1:12" ht="15.75" customHeight="1">
      <c r="A463" s="20"/>
      <c r="I463" s="54"/>
      <c r="J463" s="54"/>
      <c r="K463" s="54"/>
      <c r="L463" s="54"/>
    </row>
    <row r="464" spans="1:12" ht="15.75" customHeight="1">
      <c r="A464" s="20"/>
      <c r="I464" s="54"/>
      <c r="J464" s="54"/>
      <c r="K464" s="54"/>
      <c r="L464" s="54"/>
    </row>
    <row r="465" spans="1:12" ht="15.75" customHeight="1">
      <c r="A465" s="20"/>
      <c r="I465" s="54"/>
      <c r="J465" s="54"/>
      <c r="K465" s="54"/>
      <c r="L465" s="54"/>
    </row>
    <row r="466" spans="1:12" ht="15.75" customHeight="1">
      <c r="A466" s="20"/>
      <c r="I466" s="54"/>
      <c r="J466" s="54"/>
      <c r="K466" s="54"/>
      <c r="L466" s="54"/>
    </row>
    <row r="467" spans="1:12" ht="15.75" customHeight="1">
      <c r="A467" s="20"/>
      <c r="I467" s="54"/>
      <c r="J467" s="54"/>
      <c r="K467" s="54"/>
      <c r="L467" s="54"/>
    </row>
    <row r="468" spans="1:12" ht="15.75" customHeight="1">
      <c r="A468" s="20"/>
      <c r="I468" s="54"/>
      <c r="J468" s="54"/>
      <c r="K468" s="54"/>
      <c r="L468" s="54"/>
    </row>
    <row r="469" spans="1:12" ht="15.75" customHeight="1">
      <c r="A469" s="20"/>
      <c r="I469" s="54"/>
      <c r="J469" s="54"/>
      <c r="K469" s="54"/>
      <c r="L469" s="54"/>
    </row>
    <row r="470" spans="1:12" ht="15.75" customHeight="1">
      <c r="A470" s="20"/>
      <c r="I470" s="54"/>
      <c r="J470" s="54"/>
      <c r="K470" s="54"/>
      <c r="L470" s="54"/>
    </row>
    <row r="471" spans="1:12" ht="15.75" customHeight="1">
      <c r="A471" s="20"/>
      <c r="I471" s="54"/>
      <c r="J471" s="54"/>
      <c r="K471" s="54"/>
      <c r="L471" s="54"/>
    </row>
    <row r="472" spans="1:12" ht="15.75" customHeight="1">
      <c r="A472" s="20"/>
      <c r="I472" s="54"/>
      <c r="J472" s="54"/>
      <c r="K472" s="54"/>
      <c r="L472" s="54"/>
    </row>
    <row r="473" spans="1:12" ht="15.75" customHeight="1">
      <c r="A473" s="20"/>
      <c r="I473" s="54"/>
      <c r="J473" s="54"/>
      <c r="K473" s="54"/>
      <c r="L473" s="54"/>
    </row>
    <row r="474" spans="1:12" ht="15.75" customHeight="1">
      <c r="A474" s="20"/>
      <c r="I474" s="54"/>
      <c r="J474" s="54"/>
      <c r="K474" s="54"/>
      <c r="L474" s="54"/>
    </row>
    <row r="475" spans="1:12" ht="15.75" customHeight="1">
      <c r="A475" s="20"/>
      <c r="I475" s="54"/>
      <c r="J475" s="54"/>
      <c r="K475" s="54"/>
      <c r="L475" s="54"/>
    </row>
    <row r="476" spans="1:12" ht="15.75" customHeight="1">
      <c r="A476" s="20"/>
      <c r="I476" s="54"/>
      <c r="J476" s="54"/>
      <c r="K476" s="54"/>
      <c r="L476" s="54"/>
    </row>
    <row r="477" spans="1:12" ht="15.75" customHeight="1">
      <c r="A477" s="20"/>
      <c r="I477" s="54"/>
      <c r="J477" s="54"/>
      <c r="K477" s="54"/>
      <c r="L477" s="54"/>
    </row>
    <row r="478" spans="1:12" ht="15.75" customHeight="1">
      <c r="A478" s="20"/>
      <c r="I478" s="54"/>
      <c r="J478" s="54"/>
      <c r="K478" s="54"/>
      <c r="L478" s="54"/>
    </row>
    <row r="479" spans="1:12" ht="15.75" customHeight="1">
      <c r="A479" s="20"/>
      <c r="I479" s="54"/>
      <c r="J479" s="54"/>
      <c r="K479" s="54"/>
      <c r="L479" s="54"/>
    </row>
    <row r="480" spans="1:12" ht="15.75" customHeight="1">
      <c r="A480" s="20"/>
      <c r="I480" s="54"/>
      <c r="J480" s="54"/>
      <c r="K480" s="54"/>
      <c r="L480" s="54"/>
    </row>
    <row r="481" spans="1:12" ht="15.75" customHeight="1">
      <c r="A481" s="20"/>
      <c r="I481" s="54"/>
      <c r="J481" s="54"/>
      <c r="K481" s="54"/>
      <c r="L481" s="54"/>
    </row>
    <row r="482" spans="1:12" ht="15.75" customHeight="1">
      <c r="A482" s="20"/>
      <c r="I482" s="54"/>
      <c r="J482" s="54"/>
      <c r="K482" s="54"/>
      <c r="L482" s="54"/>
    </row>
    <row r="483" spans="1:12" ht="15.75" customHeight="1">
      <c r="A483" s="20"/>
      <c r="I483" s="54"/>
      <c r="J483" s="54"/>
      <c r="K483" s="54"/>
      <c r="L483" s="54"/>
    </row>
    <row r="484" spans="1:12" ht="15.75" customHeight="1">
      <c r="A484" s="20"/>
      <c r="I484" s="54"/>
      <c r="J484" s="54"/>
      <c r="K484" s="54"/>
      <c r="L484" s="54"/>
    </row>
    <row r="485" spans="1:12" ht="15.75" customHeight="1">
      <c r="A485" s="20"/>
      <c r="I485" s="54"/>
      <c r="J485" s="54"/>
      <c r="K485" s="54"/>
      <c r="L485" s="54"/>
    </row>
    <row r="486" spans="1:12" ht="15.75" customHeight="1">
      <c r="A486" s="20"/>
      <c r="I486" s="54"/>
      <c r="J486" s="54"/>
      <c r="K486" s="54"/>
      <c r="L486" s="54"/>
    </row>
    <row r="487" spans="1:12" ht="15.75" customHeight="1">
      <c r="A487" s="20"/>
      <c r="I487" s="54"/>
      <c r="J487" s="54"/>
      <c r="K487" s="54"/>
      <c r="L487" s="54"/>
    </row>
    <row r="488" spans="1:12" ht="15.75" customHeight="1">
      <c r="A488" s="20"/>
      <c r="I488" s="54"/>
      <c r="J488" s="54"/>
      <c r="K488" s="54"/>
      <c r="L488" s="54"/>
    </row>
    <row r="489" spans="1:12" ht="15.75" customHeight="1">
      <c r="A489" s="20"/>
      <c r="I489" s="54"/>
      <c r="J489" s="54"/>
      <c r="K489" s="54"/>
      <c r="L489" s="54"/>
    </row>
    <row r="490" spans="1:12" ht="15.75" customHeight="1">
      <c r="A490" s="20"/>
      <c r="I490" s="54"/>
      <c r="J490" s="54"/>
      <c r="K490" s="54"/>
      <c r="L490" s="54"/>
    </row>
    <row r="491" spans="1:12" ht="15.75" customHeight="1">
      <c r="A491" s="20"/>
      <c r="I491" s="54"/>
      <c r="J491" s="54"/>
      <c r="K491" s="54"/>
      <c r="L491" s="54"/>
    </row>
    <row r="492" spans="1:12" ht="15.75" customHeight="1">
      <c r="A492" s="20"/>
      <c r="I492" s="54"/>
      <c r="J492" s="54"/>
      <c r="K492" s="54"/>
      <c r="L492" s="54"/>
    </row>
    <row r="493" spans="1:12" ht="15.75" customHeight="1">
      <c r="A493" s="20"/>
      <c r="I493" s="54"/>
      <c r="J493" s="54"/>
      <c r="K493" s="54"/>
      <c r="L493" s="54"/>
    </row>
    <row r="494" spans="1:12" ht="15.75" customHeight="1">
      <c r="A494" s="20"/>
      <c r="I494" s="54"/>
      <c r="J494" s="54"/>
      <c r="K494" s="54"/>
      <c r="L494" s="54"/>
    </row>
    <row r="495" spans="1:12" ht="15.75" customHeight="1">
      <c r="A495" s="20"/>
      <c r="I495" s="54"/>
      <c r="J495" s="54"/>
      <c r="K495" s="54"/>
      <c r="L495" s="54"/>
    </row>
    <row r="496" spans="1:12" ht="15.75" customHeight="1">
      <c r="A496" s="20"/>
      <c r="I496" s="54"/>
      <c r="J496" s="54"/>
      <c r="K496" s="54"/>
      <c r="L496" s="54"/>
    </row>
    <row r="497" spans="1:12" ht="15.75" customHeight="1">
      <c r="A497" s="20"/>
      <c r="I497" s="54"/>
      <c r="J497" s="54"/>
      <c r="K497" s="54"/>
      <c r="L497" s="54"/>
    </row>
    <row r="498" spans="1:12" ht="15.75" customHeight="1">
      <c r="A498" s="20"/>
      <c r="I498" s="54"/>
      <c r="J498" s="54"/>
      <c r="K498" s="54"/>
      <c r="L498" s="54"/>
    </row>
    <row r="499" spans="1:12" ht="15.75" customHeight="1">
      <c r="A499" s="20"/>
      <c r="I499" s="54"/>
      <c r="J499" s="54"/>
      <c r="K499" s="54"/>
      <c r="L499" s="54"/>
    </row>
    <row r="500" spans="1:12" ht="15.75" customHeight="1">
      <c r="A500" s="20"/>
      <c r="I500" s="54"/>
      <c r="J500" s="54"/>
      <c r="K500" s="54"/>
      <c r="L500" s="54"/>
    </row>
    <row r="501" spans="1:12" ht="15.75" customHeight="1">
      <c r="A501" s="20"/>
      <c r="I501" s="54"/>
      <c r="J501" s="54"/>
      <c r="K501" s="54"/>
      <c r="L501" s="54"/>
    </row>
    <row r="502" spans="1:12" ht="15.75" customHeight="1">
      <c r="A502" s="20"/>
      <c r="I502" s="54"/>
      <c r="J502" s="54"/>
      <c r="K502" s="54"/>
      <c r="L502" s="54"/>
    </row>
    <row r="503" spans="1:12" ht="15.75" customHeight="1">
      <c r="A503" s="20"/>
      <c r="I503" s="54"/>
      <c r="J503" s="54"/>
      <c r="K503" s="54"/>
      <c r="L503" s="54"/>
    </row>
    <row r="504" spans="1:12" ht="15.75" customHeight="1">
      <c r="A504" s="20"/>
      <c r="I504" s="54"/>
      <c r="J504" s="54"/>
      <c r="K504" s="54"/>
      <c r="L504" s="54"/>
    </row>
    <row r="505" spans="1:12" ht="15.75" customHeight="1">
      <c r="A505" s="20"/>
      <c r="I505" s="54"/>
      <c r="J505" s="54"/>
      <c r="K505" s="54"/>
      <c r="L505" s="54"/>
    </row>
    <row r="506" spans="1:12" ht="15.75" customHeight="1">
      <c r="A506" s="20"/>
      <c r="I506" s="54"/>
      <c r="J506" s="54"/>
      <c r="K506" s="54"/>
      <c r="L506" s="54"/>
    </row>
    <row r="507" spans="1:12" ht="15.75" customHeight="1">
      <c r="A507" s="20"/>
      <c r="I507" s="54"/>
      <c r="J507" s="54"/>
      <c r="K507" s="54"/>
      <c r="L507" s="54"/>
    </row>
    <row r="508" spans="1:12" ht="15.75" customHeight="1">
      <c r="A508" s="20"/>
      <c r="I508" s="54"/>
      <c r="J508" s="54"/>
      <c r="K508" s="54"/>
      <c r="L508" s="54"/>
    </row>
    <row r="509" spans="1:12" ht="15.75" customHeight="1">
      <c r="A509" s="20"/>
      <c r="I509" s="54"/>
      <c r="J509" s="54"/>
      <c r="K509" s="54"/>
      <c r="L509" s="54"/>
    </row>
    <row r="510" spans="1:12" ht="15.75" customHeight="1">
      <c r="A510" s="20"/>
      <c r="I510" s="54"/>
      <c r="J510" s="54"/>
      <c r="K510" s="54"/>
      <c r="L510" s="54"/>
    </row>
    <row r="511" spans="1:12" ht="15.75" customHeight="1">
      <c r="A511" s="20"/>
      <c r="I511" s="54"/>
      <c r="J511" s="54"/>
      <c r="K511" s="54"/>
      <c r="L511" s="54"/>
    </row>
    <row r="512" spans="1:12" ht="15.75" customHeight="1">
      <c r="A512" s="20"/>
      <c r="I512" s="54"/>
      <c r="J512" s="54"/>
      <c r="K512" s="54"/>
      <c r="L512" s="54"/>
    </row>
    <row r="513" spans="1:12" ht="15.75" customHeight="1">
      <c r="A513" s="20"/>
      <c r="I513" s="54"/>
      <c r="J513" s="54"/>
      <c r="K513" s="54"/>
      <c r="L513" s="54"/>
    </row>
    <row r="514" spans="1:12" ht="15.75" customHeight="1">
      <c r="A514" s="20"/>
      <c r="I514" s="54"/>
      <c r="J514" s="54"/>
      <c r="K514" s="54"/>
      <c r="L514" s="54"/>
    </row>
    <row r="515" spans="1:12" ht="15.75" customHeight="1">
      <c r="A515" s="20"/>
      <c r="I515" s="54"/>
      <c r="J515" s="54"/>
      <c r="K515" s="54"/>
      <c r="L515" s="54"/>
    </row>
    <row r="516" spans="1:12" ht="15.75" customHeight="1">
      <c r="A516" s="20"/>
      <c r="I516" s="54"/>
      <c r="J516" s="54"/>
      <c r="K516" s="54"/>
      <c r="L516" s="54"/>
    </row>
    <row r="517" spans="1:12" ht="15.75" customHeight="1">
      <c r="A517" s="20"/>
      <c r="I517" s="54"/>
      <c r="J517" s="54"/>
      <c r="K517" s="54"/>
      <c r="L517" s="54"/>
    </row>
    <row r="518" spans="1:12" ht="15.75" customHeight="1">
      <c r="A518" s="20"/>
      <c r="I518" s="54"/>
      <c r="J518" s="54"/>
      <c r="K518" s="54"/>
      <c r="L518" s="54"/>
    </row>
    <row r="519" spans="1:12" ht="15.75" customHeight="1">
      <c r="A519" s="20"/>
      <c r="I519" s="54"/>
      <c r="J519" s="54"/>
      <c r="K519" s="54"/>
      <c r="L519" s="54"/>
    </row>
    <row r="520" spans="1:12" ht="15.75" customHeight="1">
      <c r="A520" s="20"/>
      <c r="I520" s="54"/>
      <c r="J520" s="54"/>
      <c r="K520" s="54"/>
      <c r="L520" s="54"/>
    </row>
    <row r="521" spans="1:12" ht="15.75" customHeight="1">
      <c r="A521" s="20"/>
      <c r="I521" s="54"/>
      <c r="J521" s="54"/>
      <c r="K521" s="54"/>
      <c r="L521" s="54"/>
    </row>
    <row r="522" spans="1:12" ht="15.75" customHeight="1">
      <c r="A522" s="20"/>
      <c r="I522" s="54"/>
      <c r="J522" s="54"/>
      <c r="K522" s="54"/>
      <c r="L522" s="54"/>
    </row>
    <row r="523" spans="1:12" ht="15.75" customHeight="1">
      <c r="A523" s="20"/>
      <c r="I523" s="54"/>
      <c r="J523" s="54"/>
      <c r="K523" s="54"/>
      <c r="L523" s="54"/>
    </row>
    <row r="524" spans="1:12" ht="15.75" customHeight="1">
      <c r="A524" s="20"/>
      <c r="I524" s="54"/>
      <c r="J524" s="54"/>
      <c r="K524" s="54"/>
      <c r="L524" s="54"/>
    </row>
    <row r="525" spans="1:12" ht="15.75" customHeight="1">
      <c r="A525" s="20"/>
      <c r="I525" s="54"/>
      <c r="J525" s="54"/>
      <c r="K525" s="54"/>
      <c r="L525" s="54"/>
    </row>
    <row r="526" spans="1:12" ht="15.75" customHeight="1">
      <c r="A526" s="20"/>
      <c r="I526" s="54"/>
      <c r="J526" s="54"/>
      <c r="K526" s="54"/>
      <c r="L526" s="54"/>
    </row>
    <row r="527" spans="1:12" ht="15.75" customHeight="1">
      <c r="A527" s="20"/>
      <c r="I527" s="54"/>
      <c r="J527" s="54"/>
      <c r="K527" s="54"/>
      <c r="L527" s="54"/>
    </row>
    <row r="528" spans="1:12" ht="15.75" customHeight="1">
      <c r="A528" s="20"/>
      <c r="I528" s="54"/>
      <c r="J528" s="54"/>
      <c r="K528" s="54"/>
      <c r="L528" s="54"/>
    </row>
    <row r="529" spans="1:12" ht="15.75" customHeight="1">
      <c r="A529" s="20"/>
      <c r="I529" s="54"/>
      <c r="J529" s="54"/>
      <c r="K529" s="54"/>
      <c r="L529" s="54"/>
    </row>
    <row r="530" spans="1:12" ht="15.75" customHeight="1">
      <c r="A530" s="20"/>
      <c r="I530" s="54"/>
      <c r="J530" s="54"/>
      <c r="K530" s="54"/>
      <c r="L530" s="54"/>
    </row>
    <row r="531" spans="1:12" ht="15.75" customHeight="1">
      <c r="A531" s="20"/>
      <c r="I531" s="54"/>
      <c r="J531" s="54"/>
      <c r="K531" s="54"/>
      <c r="L531" s="54"/>
    </row>
    <row r="532" spans="1:12" ht="15.75" customHeight="1">
      <c r="A532" s="20"/>
      <c r="I532" s="54"/>
      <c r="J532" s="54"/>
      <c r="K532" s="54"/>
      <c r="L532" s="54"/>
    </row>
    <row r="533" spans="1:12" ht="15.75" customHeight="1">
      <c r="A533" s="20"/>
      <c r="I533" s="54"/>
      <c r="J533" s="54"/>
      <c r="K533" s="54"/>
      <c r="L533" s="54"/>
    </row>
    <row r="534" spans="1:12" ht="15.75" customHeight="1">
      <c r="A534" s="20"/>
      <c r="I534" s="54"/>
      <c r="J534" s="54"/>
      <c r="K534" s="54"/>
      <c r="L534" s="54"/>
    </row>
    <row r="535" spans="1:12" ht="15.75" customHeight="1">
      <c r="A535" s="20"/>
      <c r="I535" s="54"/>
      <c r="J535" s="54"/>
      <c r="K535" s="54"/>
      <c r="L535" s="54"/>
    </row>
    <row r="536" spans="1:12" ht="15.75" customHeight="1">
      <c r="A536" s="20"/>
      <c r="I536" s="54"/>
      <c r="J536" s="54"/>
      <c r="K536" s="54"/>
      <c r="L536" s="54"/>
    </row>
    <row r="537" spans="1:12" ht="15.75" customHeight="1">
      <c r="A537" s="20"/>
      <c r="I537" s="54"/>
      <c r="J537" s="54"/>
      <c r="K537" s="54"/>
      <c r="L537" s="54"/>
    </row>
    <row r="538" spans="1:12" ht="15.75" customHeight="1">
      <c r="A538" s="20"/>
      <c r="I538" s="54"/>
      <c r="J538" s="54"/>
      <c r="K538" s="54"/>
      <c r="L538" s="54"/>
    </row>
    <row r="539" spans="1:12" ht="15.75" customHeight="1">
      <c r="A539" s="20"/>
      <c r="I539" s="54"/>
      <c r="J539" s="54"/>
      <c r="K539" s="54"/>
      <c r="L539" s="54"/>
    </row>
    <row r="540" spans="1:12" ht="15.75" customHeight="1">
      <c r="A540" s="20"/>
      <c r="I540" s="54"/>
      <c r="J540" s="54"/>
      <c r="K540" s="54"/>
      <c r="L540" s="54"/>
    </row>
    <row r="541" spans="1:12" ht="15.75" customHeight="1">
      <c r="A541" s="20"/>
      <c r="I541" s="54"/>
      <c r="J541" s="54"/>
      <c r="K541" s="54"/>
      <c r="L541" s="54"/>
    </row>
    <row r="542" spans="1:12" ht="15.75" customHeight="1">
      <c r="A542" s="20"/>
      <c r="I542" s="54"/>
      <c r="J542" s="54"/>
      <c r="K542" s="54"/>
      <c r="L542" s="54"/>
    </row>
    <row r="543" spans="1:12" ht="15.75" customHeight="1">
      <c r="A543" s="20"/>
      <c r="I543" s="54"/>
      <c r="J543" s="54"/>
      <c r="K543" s="54"/>
      <c r="L543" s="54"/>
    </row>
    <row r="544" spans="1:12" ht="15.75" customHeight="1">
      <c r="A544" s="20"/>
      <c r="I544" s="54"/>
      <c r="J544" s="54"/>
      <c r="K544" s="54"/>
      <c r="L544" s="54"/>
    </row>
    <row r="545" spans="1:12" ht="15.75" customHeight="1">
      <c r="A545" s="20"/>
      <c r="I545" s="54"/>
      <c r="J545" s="54"/>
      <c r="K545" s="54"/>
      <c r="L545" s="54"/>
    </row>
    <row r="546" spans="1:12" ht="15.75" customHeight="1">
      <c r="A546" s="20"/>
      <c r="I546" s="54"/>
      <c r="J546" s="54"/>
      <c r="K546" s="54"/>
      <c r="L546" s="54"/>
    </row>
    <row r="547" spans="1:12" ht="15.75" customHeight="1">
      <c r="A547" s="20"/>
      <c r="I547" s="54"/>
      <c r="J547" s="54"/>
      <c r="K547" s="54"/>
      <c r="L547" s="54"/>
    </row>
    <row r="548" spans="1:12" ht="15.75" customHeight="1">
      <c r="A548" s="20"/>
      <c r="I548" s="54"/>
      <c r="J548" s="54"/>
      <c r="K548" s="54"/>
      <c r="L548" s="54"/>
    </row>
    <row r="549" spans="1:12" ht="15.75" customHeight="1">
      <c r="A549" s="20"/>
      <c r="I549" s="54"/>
      <c r="J549" s="54"/>
      <c r="K549" s="54"/>
      <c r="L549" s="54"/>
    </row>
    <row r="550" spans="1:12" ht="15.75" customHeight="1">
      <c r="A550" s="20"/>
      <c r="I550" s="54"/>
      <c r="J550" s="54"/>
      <c r="K550" s="54"/>
      <c r="L550" s="54"/>
    </row>
    <row r="551" spans="1:12" ht="15.75" customHeight="1">
      <c r="A551" s="20"/>
      <c r="I551" s="54"/>
      <c r="J551" s="54"/>
      <c r="K551" s="54"/>
      <c r="L551" s="54"/>
    </row>
    <row r="552" spans="1:12" ht="15.75" customHeight="1">
      <c r="A552" s="20"/>
      <c r="I552" s="54"/>
      <c r="J552" s="54"/>
      <c r="K552" s="54"/>
      <c r="L552" s="54"/>
    </row>
    <row r="553" spans="1:12" ht="15.75" customHeight="1">
      <c r="A553" s="20"/>
      <c r="I553" s="54"/>
      <c r="J553" s="54"/>
      <c r="K553" s="54"/>
      <c r="L553" s="54"/>
    </row>
    <row r="554" spans="1:12" ht="15.75" customHeight="1">
      <c r="A554" s="20"/>
      <c r="I554" s="54"/>
      <c r="J554" s="54"/>
      <c r="K554" s="54"/>
      <c r="L554" s="54"/>
    </row>
    <row r="555" spans="1:12" ht="15.75" customHeight="1">
      <c r="A555" s="20"/>
      <c r="I555" s="54"/>
      <c r="J555" s="54"/>
      <c r="K555" s="54"/>
      <c r="L555" s="54"/>
    </row>
    <row r="556" spans="1:12" ht="15.75" customHeight="1">
      <c r="A556" s="20"/>
      <c r="I556" s="54"/>
      <c r="J556" s="54"/>
      <c r="K556" s="54"/>
      <c r="L556" s="54"/>
    </row>
    <row r="557" spans="1:12" ht="15.75" customHeight="1">
      <c r="A557" s="20"/>
      <c r="I557" s="54"/>
      <c r="J557" s="54"/>
      <c r="K557" s="54"/>
      <c r="L557" s="54"/>
    </row>
    <row r="558" spans="1:12" ht="15.75" customHeight="1">
      <c r="A558" s="20"/>
      <c r="I558" s="54"/>
      <c r="J558" s="54"/>
      <c r="K558" s="54"/>
      <c r="L558" s="54"/>
    </row>
    <row r="559" spans="1:12" ht="15.75" customHeight="1">
      <c r="A559" s="20"/>
      <c r="I559" s="54"/>
      <c r="J559" s="54"/>
      <c r="K559" s="54"/>
      <c r="L559" s="54"/>
    </row>
    <row r="560" spans="1:12" ht="15.75" customHeight="1">
      <c r="A560" s="20"/>
      <c r="I560" s="54"/>
      <c r="J560" s="54"/>
      <c r="K560" s="54"/>
      <c r="L560" s="54"/>
    </row>
    <row r="561" spans="1:12" ht="15.75" customHeight="1">
      <c r="A561" s="20"/>
      <c r="I561" s="54"/>
      <c r="J561" s="54"/>
      <c r="K561" s="54"/>
      <c r="L561" s="54"/>
    </row>
    <row r="562" spans="1:12" ht="15.75" customHeight="1">
      <c r="A562" s="20"/>
      <c r="I562" s="54"/>
      <c r="J562" s="54"/>
      <c r="K562" s="54"/>
      <c r="L562" s="54"/>
    </row>
    <row r="563" spans="1:12" ht="15.75" customHeight="1">
      <c r="A563" s="20"/>
      <c r="I563" s="54"/>
      <c r="J563" s="54"/>
      <c r="K563" s="54"/>
      <c r="L563" s="54"/>
    </row>
    <row r="564" spans="1:12" ht="15.75" customHeight="1">
      <c r="A564" s="20"/>
      <c r="I564" s="54"/>
      <c r="J564" s="54"/>
      <c r="K564" s="54"/>
      <c r="L564" s="54"/>
    </row>
    <row r="565" spans="1:12" ht="15.75" customHeight="1">
      <c r="A565" s="20"/>
      <c r="I565" s="54"/>
      <c r="J565" s="54"/>
      <c r="K565" s="54"/>
      <c r="L565" s="54"/>
    </row>
    <row r="566" spans="1:12" ht="15.75" customHeight="1">
      <c r="A566" s="20"/>
      <c r="I566" s="54"/>
      <c r="J566" s="54"/>
      <c r="K566" s="54"/>
      <c r="L566" s="54"/>
    </row>
    <row r="567" spans="1:12" ht="15.75" customHeight="1">
      <c r="A567" s="20"/>
      <c r="I567" s="54"/>
      <c r="J567" s="54"/>
      <c r="K567" s="54"/>
      <c r="L567" s="54"/>
    </row>
    <row r="568" spans="1:12" ht="15.75" customHeight="1">
      <c r="A568" s="20"/>
      <c r="I568" s="54"/>
      <c r="J568" s="54"/>
      <c r="K568" s="54"/>
      <c r="L568" s="54"/>
    </row>
    <row r="569" spans="1:12" ht="15.75" customHeight="1">
      <c r="A569" s="20"/>
      <c r="I569" s="54"/>
      <c r="J569" s="54"/>
      <c r="K569" s="54"/>
      <c r="L569" s="54"/>
    </row>
    <row r="570" spans="1:12" ht="15.75" customHeight="1">
      <c r="A570" s="20"/>
      <c r="I570" s="54"/>
      <c r="J570" s="54"/>
      <c r="K570" s="54"/>
      <c r="L570" s="54"/>
    </row>
    <row r="571" spans="1:12" ht="15.75" customHeight="1">
      <c r="A571" s="20"/>
      <c r="I571" s="54"/>
      <c r="J571" s="54"/>
      <c r="K571" s="54"/>
      <c r="L571" s="54"/>
    </row>
    <row r="572" spans="1:12" ht="15.75" customHeight="1">
      <c r="A572" s="20"/>
      <c r="I572" s="54"/>
      <c r="J572" s="54"/>
      <c r="K572" s="54"/>
      <c r="L572" s="54"/>
    </row>
    <row r="573" spans="1:12" ht="15.75" customHeight="1">
      <c r="A573" s="20"/>
      <c r="I573" s="54"/>
      <c r="J573" s="54"/>
      <c r="K573" s="54"/>
      <c r="L573" s="54"/>
    </row>
    <row r="574" spans="1:12" ht="15.75" customHeight="1">
      <c r="A574" s="20"/>
      <c r="I574" s="54"/>
      <c r="J574" s="54"/>
      <c r="K574" s="54"/>
      <c r="L574" s="54"/>
    </row>
    <row r="575" spans="1:12" ht="15.75" customHeight="1">
      <c r="A575" s="20"/>
      <c r="I575" s="54"/>
      <c r="J575" s="54"/>
      <c r="K575" s="54"/>
      <c r="L575" s="54"/>
    </row>
    <row r="576" spans="1:12" ht="15.75" customHeight="1">
      <c r="A576" s="20"/>
      <c r="I576" s="54"/>
      <c r="J576" s="54"/>
      <c r="K576" s="54"/>
      <c r="L576" s="54"/>
    </row>
    <row r="577" spans="1:12" ht="15.75" customHeight="1">
      <c r="A577" s="20"/>
      <c r="I577" s="54"/>
      <c r="J577" s="54"/>
      <c r="K577" s="54"/>
      <c r="L577" s="54"/>
    </row>
    <row r="578" spans="1:12" ht="15.75" customHeight="1">
      <c r="A578" s="20"/>
      <c r="I578" s="54"/>
      <c r="J578" s="54"/>
      <c r="K578" s="54"/>
      <c r="L578" s="54"/>
    </row>
    <row r="579" spans="1:12" ht="15.75" customHeight="1">
      <c r="A579" s="20"/>
      <c r="I579" s="54"/>
      <c r="J579" s="54"/>
      <c r="K579" s="54"/>
      <c r="L579" s="54"/>
    </row>
    <row r="580" spans="1:12" ht="15.75" customHeight="1">
      <c r="A580" s="20"/>
      <c r="I580" s="54"/>
      <c r="J580" s="54"/>
      <c r="K580" s="54"/>
      <c r="L580" s="54"/>
    </row>
    <row r="581" spans="1:12" ht="15.75" customHeight="1">
      <c r="A581" s="20"/>
      <c r="I581" s="54"/>
      <c r="J581" s="54"/>
      <c r="K581" s="54"/>
      <c r="L581" s="54"/>
    </row>
    <row r="582" spans="1:12" ht="15.75" customHeight="1">
      <c r="A582" s="20"/>
      <c r="I582" s="54"/>
      <c r="J582" s="54"/>
      <c r="K582" s="54"/>
      <c r="L582" s="54"/>
    </row>
    <row r="583" spans="1:12" ht="15.75" customHeight="1">
      <c r="A583" s="20"/>
      <c r="I583" s="54"/>
      <c r="J583" s="54"/>
      <c r="K583" s="54"/>
      <c r="L583" s="54"/>
    </row>
    <row r="584" spans="1:12" ht="15.75" customHeight="1">
      <c r="A584" s="20"/>
      <c r="I584" s="54"/>
      <c r="J584" s="54"/>
      <c r="K584" s="54"/>
      <c r="L584" s="54"/>
    </row>
    <row r="585" spans="1:12" ht="15.75" customHeight="1">
      <c r="A585" s="20"/>
      <c r="I585" s="54"/>
      <c r="J585" s="54"/>
      <c r="K585" s="54"/>
      <c r="L585" s="54"/>
    </row>
    <row r="586" spans="1:12" ht="15.75" customHeight="1">
      <c r="A586" s="20"/>
      <c r="I586" s="54"/>
      <c r="J586" s="54"/>
      <c r="K586" s="54"/>
      <c r="L586" s="54"/>
    </row>
    <row r="587" spans="1:12" ht="15.75" customHeight="1">
      <c r="A587" s="20"/>
      <c r="I587" s="54"/>
      <c r="J587" s="54"/>
      <c r="K587" s="54"/>
      <c r="L587" s="54"/>
    </row>
    <row r="588" spans="1:12" ht="15.75" customHeight="1">
      <c r="A588" s="20"/>
      <c r="I588" s="54"/>
      <c r="J588" s="54"/>
      <c r="K588" s="54"/>
      <c r="L588" s="54"/>
    </row>
    <row r="589" spans="1:12" ht="15.75" customHeight="1">
      <c r="A589" s="20"/>
      <c r="I589" s="54"/>
      <c r="J589" s="54"/>
      <c r="K589" s="54"/>
      <c r="L589" s="54"/>
    </row>
    <row r="590" spans="1:12" ht="15.75" customHeight="1">
      <c r="A590" s="20"/>
      <c r="I590" s="54"/>
      <c r="J590" s="54"/>
      <c r="K590" s="54"/>
      <c r="L590" s="54"/>
    </row>
    <row r="591" spans="1:12" ht="15.75" customHeight="1">
      <c r="A591" s="20"/>
      <c r="I591" s="54"/>
      <c r="J591" s="54"/>
      <c r="K591" s="54"/>
      <c r="L591" s="54"/>
    </row>
    <row r="592" spans="1:12" ht="15.75" customHeight="1">
      <c r="A592" s="20"/>
      <c r="I592" s="54"/>
      <c r="J592" s="54"/>
      <c r="K592" s="54"/>
      <c r="L592" s="54"/>
    </row>
    <row r="593" spans="1:12" ht="15.75" customHeight="1">
      <c r="A593" s="20"/>
      <c r="I593" s="54"/>
      <c r="J593" s="54"/>
      <c r="K593" s="54"/>
      <c r="L593" s="54"/>
    </row>
    <row r="594" spans="1:12" ht="15.75" customHeight="1">
      <c r="A594" s="20"/>
      <c r="I594" s="54"/>
      <c r="J594" s="54"/>
      <c r="K594" s="54"/>
      <c r="L594" s="54"/>
    </row>
    <row r="595" spans="1:12" ht="15.75" customHeight="1">
      <c r="A595" s="20"/>
      <c r="I595" s="54"/>
      <c r="J595" s="54"/>
      <c r="K595" s="54"/>
      <c r="L595" s="54"/>
    </row>
    <row r="596" spans="1:12" ht="15.75" customHeight="1">
      <c r="A596" s="20"/>
      <c r="I596" s="54"/>
      <c r="J596" s="54"/>
      <c r="K596" s="54"/>
      <c r="L596" s="54"/>
    </row>
    <row r="597" spans="1:12" ht="15.75" customHeight="1">
      <c r="A597" s="20"/>
      <c r="I597" s="54"/>
      <c r="J597" s="54"/>
      <c r="K597" s="54"/>
      <c r="L597" s="54"/>
    </row>
    <row r="598" spans="1:12" ht="15.75" customHeight="1">
      <c r="A598" s="20"/>
      <c r="I598" s="54"/>
      <c r="J598" s="54"/>
      <c r="K598" s="54"/>
      <c r="L598" s="54"/>
    </row>
    <row r="599" spans="1:12" ht="15.75" customHeight="1">
      <c r="A599" s="20"/>
      <c r="I599" s="54"/>
      <c r="J599" s="54"/>
      <c r="K599" s="54"/>
      <c r="L599" s="54"/>
    </row>
    <row r="600" spans="1:12" ht="15.75" customHeight="1">
      <c r="A600" s="20"/>
      <c r="I600" s="54"/>
      <c r="J600" s="54"/>
      <c r="K600" s="54"/>
      <c r="L600" s="54"/>
    </row>
    <row r="601" spans="1:12" ht="15.75" customHeight="1">
      <c r="A601" s="20"/>
      <c r="I601" s="54"/>
      <c r="J601" s="54"/>
      <c r="K601" s="54"/>
      <c r="L601" s="54"/>
    </row>
    <row r="602" spans="1:12" ht="15.75" customHeight="1">
      <c r="A602" s="20"/>
      <c r="I602" s="54"/>
      <c r="J602" s="54"/>
      <c r="K602" s="54"/>
      <c r="L602" s="54"/>
    </row>
    <row r="603" spans="1:12" ht="15.75" customHeight="1">
      <c r="A603" s="20"/>
      <c r="I603" s="54"/>
      <c r="J603" s="54"/>
      <c r="K603" s="54"/>
      <c r="L603" s="54"/>
    </row>
    <row r="604" spans="1:12" ht="15.75" customHeight="1">
      <c r="A604" s="20"/>
      <c r="I604" s="54"/>
      <c r="J604" s="54"/>
      <c r="K604" s="54"/>
      <c r="L604" s="54"/>
    </row>
    <row r="605" spans="1:12" ht="15.75" customHeight="1">
      <c r="A605" s="20"/>
      <c r="I605" s="54"/>
      <c r="J605" s="54"/>
      <c r="K605" s="54"/>
      <c r="L605" s="54"/>
    </row>
    <row r="606" spans="1:12" ht="15.75" customHeight="1">
      <c r="A606" s="20"/>
      <c r="I606" s="54"/>
      <c r="J606" s="54"/>
      <c r="K606" s="54"/>
      <c r="L606" s="54"/>
    </row>
    <row r="607" spans="1:12" ht="15.75" customHeight="1">
      <c r="A607" s="20"/>
      <c r="I607" s="54"/>
      <c r="J607" s="54"/>
      <c r="K607" s="54"/>
      <c r="L607" s="54"/>
    </row>
    <row r="608" spans="1:12" ht="15.75" customHeight="1">
      <c r="A608" s="20"/>
      <c r="I608" s="54"/>
      <c r="J608" s="54"/>
      <c r="K608" s="54"/>
      <c r="L608" s="54"/>
    </row>
    <row r="609" spans="1:12" ht="15.75" customHeight="1">
      <c r="A609" s="20"/>
      <c r="I609" s="54"/>
      <c r="J609" s="54"/>
      <c r="K609" s="54"/>
      <c r="L609" s="54"/>
    </row>
    <row r="610" spans="1:12" ht="15.75" customHeight="1">
      <c r="A610" s="20"/>
      <c r="I610" s="54"/>
      <c r="J610" s="54"/>
      <c r="K610" s="54"/>
      <c r="L610" s="54"/>
    </row>
    <row r="611" spans="1:12" ht="15.75" customHeight="1">
      <c r="A611" s="20"/>
      <c r="I611" s="54"/>
      <c r="J611" s="54"/>
      <c r="K611" s="54"/>
      <c r="L611" s="54"/>
    </row>
    <row r="612" spans="1:12" ht="15.75" customHeight="1">
      <c r="A612" s="20"/>
      <c r="I612" s="54"/>
      <c r="J612" s="54"/>
      <c r="K612" s="54"/>
      <c r="L612" s="54"/>
    </row>
    <row r="613" spans="1:12" ht="15.75" customHeight="1">
      <c r="A613" s="20"/>
      <c r="I613" s="54"/>
      <c r="J613" s="54"/>
      <c r="K613" s="54"/>
      <c r="L613" s="54"/>
    </row>
    <row r="614" spans="1:12" ht="15.75" customHeight="1">
      <c r="A614" s="20"/>
      <c r="I614" s="54"/>
      <c r="J614" s="54"/>
      <c r="K614" s="54"/>
      <c r="L614" s="54"/>
    </row>
    <row r="615" spans="1:12" ht="15.75" customHeight="1">
      <c r="A615" s="20"/>
      <c r="I615" s="54"/>
      <c r="J615" s="54"/>
      <c r="K615" s="54"/>
      <c r="L615" s="54"/>
    </row>
    <row r="616" spans="1:12" ht="15.75" customHeight="1">
      <c r="A616" s="20"/>
      <c r="I616" s="54"/>
      <c r="J616" s="54"/>
      <c r="K616" s="54"/>
      <c r="L616" s="54"/>
    </row>
    <row r="617" spans="1:12" ht="15.75" customHeight="1">
      <c r="A617" s="20"/>
      <c r="I617" s="54"/>
      <c r="J617" s="54"/>
      <c r="K617" s="54"/>
      <c r="L617" s="54"/>
    </row>
    <row r="618" spans="1:12" ht="15.75" customHeight="1">
      <c r="A618" s="20"/>
      <c r="I618" s="54"/>
      <c r="J618" s="54"/>
      <c r="K618" s="54"/>
      <c r="L618" s="54"/>
    </row>
    <row r="619" spans="1:12" ht="15.75" customHeight="1">
      <c r="A619" s="20"/>
      <c r="I619" s="54"/>
      <c r="J619" s="54"/>
      <c r="K619" s="54"/>
      <c r="L619" s="54"/>
    </row>
    <row r="620" spans="1:12" ht="15.75" customHeight="1">
      <c r="A620" s="20"/>
      <c r="I620" s="54"/>
      <c r="J620" s="54"/>
      <c r="K620" s="54"/>
      <c r="L620" s="54"/>
    </row>
    <row r="621" spans="1:12" ht="15.75" customHeight="1">
      <c r="A621" s="20"/>
      <c r="I621" s="54"/>
      <c r="J621" s="54"/>
      <c r="K621" s="54"/>
      <c r="L621" s="54"/>
    </row>
    <row r="622" spans="1:12" ht="15.75" customHeight="1">
      <c r="A622" s="20"/>
      <c r="I622" s="54"/>
      <c r="J622" s="54"/>
      <c r="K622" s="54"/>
      <c r="L622" s="54"/>
    </row>
    <row r="623" spans="1:12" ht="15.75" customHeight="1">
      <c r="A623" s="20"/>
      <c r="I623" s="54"/>
      <c r="J623" s="54"/>
      <c r="K623" s="54"/>
      <c r="L623" s="54"/>
    </row>
    <row r="624" spans="1:12" ht="15.75" customHeight="1">
      <c r="A624" s="20"/>
      <c r="I624" s="54"/>
      <c r="J624" s="54"/>
      <c r="K624" s="54"/>
      <c r="L624" s="54"/>
    </row>
    <row r="625" spans="1:12" ht="15.75" customHeight="1">
      <c r="A625" s="20"/>
      <c r="I625" s="54"/>
      <c r="J625" s="54"/>
      <c r="K625" s="54"/>
      <c r="L625" s="54"/>
    </row>
    <row r="626" spans="1:12" ht="15.75" customHeight="1">
      <c r="A626" s="20"/>
      <c r="I626" s="54"/>
      <c r="J626" s="54"/>
      <c r="K626" s="54"/>
      <c r="L626" s="54"/>
    </row>
    <row r="627" spans="1:12" ht="15.75" customHeight="1">
      <c r="A627" s="20"/>
      <c r="I627" s="54"/>
      <c r="J627" s="54"/>
      <c r="K627" s="54"/>
      <c r="L627" s="54"/>
    </row>
    <row r="628" spans="1:12" ht="15.75" customHeight="1">
      <c r="A628" s="20"/>
      <c r="I628" s="54"/>
      <c r="J628" s="54"/>
      <c r="K628" s="54"/>
      <c r="L628" s="54"/>
    </row>
    <row r="629" spans="1:12" ht="15.75" customHeight="1">
      <c r="A629" s="20"/>
      <c r="I629" s="54"/>
      <c r="J629" s="54"/>
      <c r="K629" s="54"/>
      <c r="L629" s="54"/>
    </row>
    <row r="630" spans="1:12" ht="15.75" customHeight="1">
      <c r="A630" s="20"/>
      <c r="I630" s="54"/>
      <c r="J630" s="54"/>
      <c r="K630" s="54"/>
      <c r="L630" s="54"/>
    </row>
    <row r="631" spans="1:12" ht="15.75" customHeight="1">
      <c r="A631" s="20"/>
      <c r="I631" s="54"/>
      <c r="J631" s="54"/>
      <c r="K631" s="54"/>
      <c r="L631" s="54"/>
    </row>
    <row r="632" spans="1:12" ht="15.75" customHeight="1">
      <c r="A632" s="20"/>
      <c r="I632" s="54"/>
      <c r="J632" s="54"/>
      <c r="K632" s="54"/>
      <c r="L632" s="54"/>
    </row>
    <row r="633" spans="1:12" ht="15.75" customHeight="1">
      <c r="A633" s="20"/>
      <c r="I633" s="54"/>
      <c r="J633" s="54"/>
      <c r="K633" s="54"/>
      <c r="L633" s="54"/>
    </row>
    <row r="634" spans="1:12" ht="15.75" customHeight="1">
      <c r="A634" s="20"/>
      <c r="I634" s="54"/>
      <c r="J634" s="54"/>
      <c r="K634" s="54"/>
      <c r="L634" s="54"/>
    </row>
    <row r="635" spans="1:12" ht="15.75" customHeight="1">
      <c r="A635" s="20"/>
      <c r="I635" s="54"/>
      <c r="J635" s="54"/>
      <c r="K635" s="54"/>
      <c r="L635" s="54"/>
    </row>
    <row r="636" spans="1:12" ht="15.75" customHeight="1">
      <c r="A636" s="20"/>
      <c r="I636" s="54"/>
      <c r="J636" s="54"/>
      <c r="K636" s="54"/>
      <c r="L636" s="54"/>
    </row>
    <row r="637" spans="1:12" ht="15.75" customHeight="1">
      <c r="A637" s="20"/>
      <c r="I637" s="54"/>
      <c r="J637" s="54"/>
      <c r="K637" s="54"/>
      <c r="L637" s="54"/>
    </row>
    <row r="638" spans="1:12" ht="15.75" customHeight="1">
      <c r="A638" s="20"/>
      <c r="I638" s="54"/>
      <c r="J638" s="54"/>
      <c r="K638" s="54"/>
      <c r="L638" s="54"/>
    </row>
    <row r="639" spans="1:12" ht="15.75" customHeight="1">
      <c r="A639" s="20"/>
      <c r="I639" s="54"/>
      <c r="J639" s="54"/>
      <c r="K639" s="54"/>
      <c r="L639" s="54"/>
    </row>
    <row r="640" spans="1:12" ht="15.75" customHeight="1">
      <c r="A640" s="20"/>
      <c r="I640" s="54"/>
      <c r="J640" s="54"/>
      <c r="K640" s="54"/>
      <c r="L640" s="54"/>
    </row>
    <row r="641" spans="1:12" ht="15.75" customHeight="1">
      <c r="A641" s="20"/>
      <c r="I641" s="54"/>
      <c r="J641" s="54"/>
      <c r="K641" s="54"/>
      <c r="L641" s="54"/>
    </row>
    <row r="642" spans="1:12" ht="15.75" customHeight="1">
      <c r="A642" s="20"/>
      <c r="I642" s="54"/>
      <c r="J642" s="54"/>
      <c r="K642" s="54"/>
      <c r="L642" s="54"/>
    </row>
    <row r="643" spans="1:12" ht="15.75" customHeight="1">
      <c r="A643" s="20"/>
      <c r="I643" s="54"/>
      <c r="J643" s="54"/>
      <c r="K643" s="54"/>
      <c r="L643" s="54"/>
    </row>
    <row r="644" spans="1:12" ht="15.75" customHeight="1">
      <c r="A644" s="20"/>
      <c r="I644" s="54"/>
      <c r="J644" s="54"/>
      <c r="K644" s="54"/>
      <c r="L644" s="54"/>
    </row>
    <row r="645" spans="1:12" ht="15.75" customHeight="1">
      <c r="A645" s="20"/>
      <c r="I645" s="54"/>
      <c r="J645" s="54"/>
      <c r="K645" s="54"/>
      <c r="L645" s="54"/>
    </row>
    <row r="646" spans="1:12" ht="15.75" customHeight="1">
      <c r="A646" s="20"/>
      <c r="I646" s="54"/>
      <c r="J646" s="54"/>
      <c r="K646" s="54"/>
      <c r="L646" s="54"/>
    </row>
    <row r="647" spans="1:12" ht="15.75" customHeight="1">
      <c r="A647" s="20"/>
      <c r="I647" s="54"/>
      <c r="J647" s="54"/>
      <c r="K647" s="54"/>
      <c r="L647" s="54"/>
    </row>
    <row r="648" spans="1:12" ht="15.75" customHeight="1">
      <c r="A648" s="20"/>
      <c r="I648" s="54"/>
      <c r="J648" s="54"/>
      <c r="K648" s="54"/>
      <c r="L648" s="54"/>
    </row>
    <row r="649" spans="1:12" ht="15.75" customHeight="1">
      <c r="A649" s="20"/>
      <c r="I649" s="54"/>
      <c r="J649" s="54"/>
      <c r="K649" s="54"/>
      <c r="L649" s="54"/>
    </row>
    <row r="650" spans="1:12" ht="15.75" customHeight="1">
      <c r="A650" s="20"/>
      <c r="I650" s="54"/>
      <c r="J650" s="54"/>
      <c r="K650" s="54"/>
      <c r="L650" s="54"/>
    </row>
    <row r="651" spans="1:12" ht="15.75" customHeight="1">
      <c r="A651" s="20"/>
      <c r="I651" s="54"/>
      <c r="J651" s="54"/>
      <c r="K651" s="54"/>
      <c r="L651" s="54"/>
    </row>
    <row r="652" spans="1:12" ht="15.75" customHeight="1">
      <c r="A652" s="20"/>
      <c r="I652" s="54"/>
      <c r="J652" s="54"/>
      <c r="K652" s="54"/>
      <c r="L652" s="54"/>
    </row>
    <row r="653" spans="1:12" ht="15.75" customHeight="1">
      <c r="A653" s="20"/>
      <c r="I653" s="54"/>
      <c r="J653" s="54"/>
      <c r="K653" s="54"/>
      <c r="L653" s="54"/>
    </row>
    <row r="654" spans="1:12" ht="15.75" customHeight="1">
      <c r="A654" s="20"/>
      <c r="I654" s="54"/>
      <c r="J654" s="54"/>
      <c r="K654" s="54"/>
      <c r="L654" s="54"/>
    </row>
    <row r="655" spans="1:12" ht="15.75" customHeight="1">
      <c r="A655" s="20"/>
      <c r="I655" s="54"/>
      <c r="J655" s="54"/>
      <c r="K655" s="54"/>
      <c r="L655" s="54"/>
    </row>
    <row r="656" spans="1:12" ht="15.75" customHeight="1">
      <c r="A656" s="20"/>
      <c r="I656" s="54"/>
      <c r="J656" s="54"/>
      <c r="K656" s="54"/>
      <c r="L656" s="54"/>
    </row>
    <row r="657" spans="1:12" ht="15.75" customHeight="1">
      <c r="A657" s="20"/>
      <c r="I657" s="54"/>
      <c r="J657" s="54"/>
      <c r="K657" s="54"/>
      <c r="L657" s="54"/>
    </row>
    <row r="658" spans="1:12" ht="15.75" customHeight="1">
      <c r="A658" s="20"/>
      <c r="I658" s="54"/>
      <c r="J658" s="54"/>
      <c r="K658" s="54"/>
      <c r="L658" s="54"/>
    </row>
    <row r="659" spans="1:12" ht="15.75" customHeight="1">
      <c r="A659" s="20"/>
      <c r="I659" s="54"/>
      <c r="J659" s="54"/>
      <c r="K659" s="54"/>
      <c r="L659" s="54"/>
    </row>
    <row r="660" spans="1:12" ht="15.75" customHeight="1">
      <c r="A660" s="20"/>
      <c r="I660" s="54"/>
      <c r="J660" s="54"/>
      <c r="K660" s="54"/>
      <c r="L660" s="54"/>
    </row>
    <row r="661" spans="1:12" ht="15.75" customHeight="1">
      <c r="A661" s="20"/>
      <c r="I661" s="54"/>
      <c r="J661" s="54"/>
      <c r="K661" s="54"/>
      <c r="L661" s="54"/>
    </row>
    <row r="662" spans="1:12" ht="15.75" customHeight="1">
      <c r="A662" s="20"/>
      <c r="I662" s="54"/>
      <c r="J662" s="54"/>
      <c r="K662" s="54"/>
      <c r="L662" s="54"/>
    </row>
    <row r="663" spans="1:12" ht="15.75" customHeight="1">
      <c r="A663" s="20"/>
      <c r="I663" s="54"/>
      <c r="J663" s="54"/>
      <c r="K663" s="54"/>
      <c r="L663" s="54"/>
    </row>
    <row r="664" spans="1:12" ht="15.75" customHeight="1">
      <c r="A664" s="20"/>
      <c r="I664" s="54"/>
      <c r="J664" s="54"/>
      <c r="K664" s="54"/>
      <c r="L664" s="54"/>
    </row>
    <row r="665" spans="1:12" ht="15.75" customHeight="1">
      <c r="A665" s="20"/>
      <c r="I665" s="54"/>
      <c r="J665" s="54"/>
      <c r="K665" s="54"/>
      <c r="L665" s="54"/>
    </row>
    <row r="666" spans="1:12" ht="15.75" customHeight="1">
      <c r="A666" s="20"/>
      <c r="I666" s="54"/>
      <c r="J666" s="54"/>
      <c r="K666" s="54"/>
      <c r="L666" s="54"/>
    </row>
    <row r="667" spans="1:12" ht="15.75" customHeight="1">
      <c r="A667" s="20"/>
      <c r="I667" s="54"/>
      <c r="J667" s="54"/>
      <c r="K667" s="54"/>
      <c r="L667" s="54"/>
    </row>
    <row r="668" spans="1:12" ht="15.75" customHeight="1">
      <c r="A668" s="20"/>
      <c r="I668" s="54"/>
      <c r="J668" s="54"/>
      <c r="K668" s="54"/>
      <c r="L668" s="54"/>
    </row>
    <row r="669" spans="1:12" ht="15.75" customHeight="1">
      <c r="A669" s="20"/>
      <c r="I669" s="54"/>
      <c r="J669" s="54"/>
      <c r="K669" s="54"/>
      <c r="L669" s="54"/>
    </row>
    <row r="670" spans="1:12" ht="15.75" customHeight="1">
      <c r="A670" s="20"/>
      <c r="I670" s="54"/>
      <c r="J670" s="54"/>
      <c r="K670" s="54"/>
      <c r="L670" s="54"/>
    </row>
    <row r="671" spans="1:12" ht="15.75" customHeight="1">
      <c r="A671" s="20"/>
      <c r="I671" s="54"/>
      <c r="J671" s="54"/>
      <c r="K671" s="54"/>
      <c r="L671" s="54"/>
    </row>
    <row r="672" spans="1:12" ht="15.75" customHeight="1">
      <c r="A672" s="20"/>
      <c r="I672" s="54"/>
      <c r="J672" s="54"/>
      <c r="K672" s="54"/>
      <c r="L672" s="54"/>
    </row>
    <row r="673" spans="1:12" ht="15.75" customHeight="1">
      <c r="A673" s="20"/>
      <c r="I673" s="54"/>
      <c r="J673" s="54"/>
      <c r="K673" s="54"/>
      <c r="L673" s="54"/>
    </row>
    <row r="674" spans="1:12" ht="15.75" customHeight="1">
      <c r="A674" s="20"/>
      <c r="I674" s="54"/>
      <c r="J674" s="54"/>
      <c r="K674" s="54"/>
      <c r="L674" s="54"/>
    </row>
    <row r="675" spans="1:12" ht="15.75" customHeight="1">
      <c r="A675" s="20"/>
      <c r="I675" s="54"/>
      <c r="J675" s="54"/>
      <c r="K675" s="54"/>
      <c r="L675" s="54"/>
    </row>
    <row r="676" spans="1:12" ht="15.75" customHeight="1">
      <c r="A676" s="20"/>
      <c r="I676" s="54"/>
      <c r="J676" s="54"/>
      <c r="K676" s="54"/>
      <c r="L676" s="54"/>
    </row>
    <row r="677" spans="1:12" ht="15.75" customHeight="1">
      <c r="A677" s="20"/>
      <c r="I677" s="54"/>
      <c r="J677" s="54"/>
      <c r="K677" s="54"/>
      <c r="L677" s="54"/>
    </row>
    <row r="678" spans="1:12" ht="15.75" customHeight="1">
      <c r="A678" s="20"/>
      <c r="I678" s="54"/>
      <c r="J678" s="54"/>
      <c r="K678" s="54"/>
      <c r="L678" s="54"/>
    </row>
    <row r="679" spans="1:12" ht="15.75" customHeight="1">
      <c r="A679" s="20"/>
      <c r="I679" s="54"/>
      <c r="J679" s="54"/>
      <c r="K679" s="54"/>
      <c r="L679" s="54"/>
    </row>
    <row r="680" spans="1:12" ht="15.75" customHeight="1">
      <c r="A680" s="20"/>
      <c r="I680" s="54"/>
      <c r="J680" s="54"/>
      <c r="K680" s="54"/>
      <c r="L680" s="54"/>
    </row>
    <row r="681" spans="1:12" ht="15.75" customHeight="1">
      <c r="A681" s="20"/>
      <c r="I681" s="54"/>
      <c r="J681" s="54"/>
      <c r="K681" s="54"/>
      <c r="L681" s="54"/>
    </row>
    <row r="682" spans="1:12" ht="15.75" customHeight="1">
      <c r="A682" s="20"/>
      <c r="I682" s="54"/>
      <c r="J682" s="54"/>
      <c r="K682" s="54"/>
      <c r="L682" s="54"/>
    </row>
    <row r="683" spans="1:12" ht="15.75" customHeight="1">
      <c r="A683" s="20"/>
      <c r="I683" s="54"/>
      <c r="J683" s="54"/>
      <c r="K683" s="54"/>
      <c r="L683" s="54"/>
    </row>
    <row r="684" spans="1:12" ht="15.75" customHeight="1">
      <c r="A684" s="20"/>
      <c r="I684" s="54"/>
      <c r="J684" s="54"/>
      <c r="K684" s="54"/>
      <c r="L684" s="54"/>
    </row>
    <row r="685" spans="1:12" ht="15.75" customHeight="1">
      <c r="A685" s="20"/>
      <c r="I685" s="54"/>
      <c r="J685" s="54"/>
      <c r="K685" s="54"/>
      <c r="L685" s="54"/>
    </row>
    <row r="686" spans="1:12" ht="15.75" customHeight="1">
      <c r="A686" s="20"/>
      <c r="I686" s="54"/>
      <c r="J686" s="54"/>
      <c r="K686" s="54"/>
      <c r="L686" s="54"/>
    </row>
    <row r="687" spans="1:12" ht="15.75" customHeight="1">
      <c r="A687" s="20"/>
      <c r="I687" s="54"/>
      <c r="J687" s="54"/>
      <c r="K687" s="54"/>
      <c r="L687" s="54"/>
    </row>
    <row r="688" spans="1:12" ht="15.75" customHeight="1">
      <c r="A688" s="20"/>
      <c r="I688" s="54"/>
      <c r="J688" s="54"/>
      <c r="K688" s="54"/>
      <c r="L688" s="54"/>
    </row>
    <row r="689" spans="1:12" ht="15.75" customHeight="1">
      <c r="A689" s="20"/>
      <c r="I689" s="54"/>
      <c r="J689" s="54"/>
      <c r="K689" s="54"/>
      <c r="L689" s="54"/>
    </row>
    <row r="690" spans="1:12" ht="15.75" customHeight="1">
      <c r="A690" s="20"/>
      <c r="I690" s="54"/>
      <c r="J690" s="54"/>
      <c r="K690" s="54"/>
      <c r="L690" s="54"/>
    </row>
    <row r="691" spans="1:12" ht="15.75" customHeight="1">
      <c r="A691" s="20"/>
      <c r="I691" s="54"/>
      <c r="J691" s="54"/>
      <c r="K691" s="54"/>
      <c r="L691" s="54"/>
    </row>
    <row r="692" spans="1:12" ht="15.75" customHeight="1">
      <c r="A692" s="20"/>
      <c r="I692" s="54"/>
      <c r="J692" s="54"/>
      <c r="K692" s="54"/>
      <c r="L692" s="54"/>
    </row>
    <row r="693" spans="1:12" ht="15.75" customHeight="1">
      <c r="A693" s="20"/>
      <c r="I693" s="54"/>
      <c r="J693" s="54"/>
      <c r="K693" s="54"/>
      <c r="L693" s="54"/>
    </row>
    <row r="694" spans="1:12" ht="15.75" customHeight="1">
      <c r="A694" s="20"/>
      <c r="I694" s="54"/>
      <c r="J694" s="54"/>
      <c r="K694" s="54"/>
      <c r="L694" s="54"/>
    </row>
    <row r="695" spans="1:12" ht="15.75" customHeight="1">
      <c r="A695" s="20"/>
      <c r="I695" s="54"/>
      <c r="J695" s="54"/>
      <c r="K695" s="54"/>
      <c r="L695" s="54"/>
    </row>
    <row r="696" spans="1:12" ht="15.75" customHeight="1">
      <c r="A696" s="20"/>
      <c r="I696" s="54"/>
      <c r="J696" s="54"/>
      <c r="K696" s="54"/>
      <c r="L696" s="54"/>
    </row>
    <row r="697" spans="1:12" ht="15.75" customHeight="1">
      <c r="A697" s="20"/>
      <c r="I697" s="54"/>
      <c r="J697" s="54"/>
      <c r="K697" s="54"/>
      <c r="L697" s="54"/>
    </row>
    <row r="698" spans="1:12" ht="15.75" customHeight="1">
      <c r="A698" s="20"/>
      <c r="I698" s="54"/>
      <c r="J698" s="54"/>
      <c r="K698" s="54"/>
      <c r="L698" s="54"/>
    </row>
    <row r="699" spans="1:12" ht="15.75" customHeight="1">
      <c r="A699" s="20"/>
      <c r="I699" s="54"/>
      <c r="J699" s="54"/>
      <c r="K699" s="54"/>
      <c r="L699" s="54"/>
    </row>
    <row r="700" spans="1:12" ht="15.75" customHeight="1">
      <c r="A700" s="20"/>
      <c r="I700" s="54"/>
      <c r="J700" s="54"/>
      <c r="K700" s="54"/>
      <c r="L700" s="54"/>
    </row>
    <row r="701" spans="1:12" ht="15.75" customHeight="1">
      <c r="A701" s="20"/>
      <c r="I701" s="54"/>
      <c r="J701" s="54"/>
      <c r="K701" s="54"/>
      <c r="L701" s="54"/>
    </row>
    <row r="702" spans="1:12" ht="15.75" customHeight="1">
      <c r="A702" s="20"/>
      <c r="I702" s="54"/>
      <c r="J702" s="54"/>
      <c r="K702" s="54"/>
      <c r="L702" s="54"/>
    </row>
    <row r="703" spans="1:12" ht="15.75" customHeight="1">
      <c r="A703" s="20"/>
      <c r="I703" s="54"/>
      <c r="J703" s="54"/>
      <c r="K703" s="54"/>
      <c r="L703" s="54"/>
    </row>
    <row r="704" spans="1:12" ht="15.75" customHeight="1">
      <c r="A704" s="20"/>
      <c r="I704" s="54"/>
      <c r="J704" s="54"/>
      <c r="K704" s="54"/>
      <c r="L704" s="54"/>
    </row>
    <row r="705" spans="1:12" ht="15.75" customHeight="1">
      <c r="A705" s="20"/>
      <c r="I705" s="54"/>
      <c r="J705" s="54"/>
      <c r="K705" s="54"/>
      <c r="L705" s="54"/>
    </row>
    <row r="706" spans="1:12" ht="15.75" customHeight="1">
      <c r="A706" s="20"/>
      <c r="I706" s="54"/>
      <c r="J706" s="54"/>
      <c r="K706" s="54"/>
      <c r="L706" s="54"/>
    </row>
    <row r="707" spans="1:12" ht="15.75" customHeight="1">
      <c r="A707" s="20"/>
      <c r="I707" s="54"/>
      <c r="J707" s="54"/>
      <c r="K707" s="54"/>
      <c r="L707" s="54"/>
    </row>
    <row r="708" spans="1:12" ht="15.75" customHeight="1">
      <c r="A708" s="20"/>
      <c r="I708" s="54"/>
      <c r="J708" s="54"/>
      <c r="K708" s="54"/>
      <c r="L708" s="54"/>
    </row>
    <row r="709" spans="1:12" ht="15.75" customHeight="1">
      <c r="A709" s="20"/>
      <c r="I709" s="54"/>
      <c r="J709" s="54"/>
      <c r="K709" s="54"/>
      <c r="L709" s="54"/>
    </row>
    <row r="710" spans="1:12" ht="15.75" customHeight="1">
      <c r="A710" s="20"/>
      <c r="I710" s="54"/>
      <c r="J710" s="54"/>
      <c r="K710" s="54"/>
      <c r="L710" s="54"/>
    </row>
    <row r="711" spans="1:12" ht="15.75" customHeight="1">
      <c r="A711" s="20"/>
      <c r="I711" s="54"/>
      <c r="J711" s="54"/>
      <c r="K711" s="54"/>
      <c r="L711" s="54"/>
    </row>
    <row r="712" spans="1:12" ht="15.75" customHeight="1">
      <c r="A712" s="20"/>
      <c r="I712" s="54"/>
      <c r="J712" s="54"/>
      <c r="K712" s="54"/>
      <c r="L712" s="54"/>
    </row>
    <row r="713" spans="1:12" ht="15.75" customHeight="1">
      <c r="A713" s="20"/>
      <c r="I713" s="54"/>
      <c r="J713" s="54"/>
      <c r="K713" s="54"/>
      <c r="L713" s="54"/>
    </row>
    <row r="714" spans="1:12" ht="15.75" customHeight="1">
      <c r="A714" s="20"/>
      <c r="I714" s="54"/>
      <c r="J714" s="54"/>
      <c r="K714" s="54"/>
      <c r="L714" s="54"/>
    </row>
    <row r="715" spans="1:12" ht="15.75" customHeight="1">
      <c r="A715" s="20"/>
      <c r="I715" s="54"/>
      <c r="J715" s="54"/>
      <c r="K715" s="54"/>
      <c r="L715" s="54"/>
    </row>
    <row r="716" spans="1:12" ht="15.75" customHeight="1">
      <c r="A716" s="20"/>
      <c r="I716" s="54"/>
      <c r="J716" s="54"/>
      <c r="K716" s="54"/>
      <c r="L716" s="54"/>
    </row>
    <row r="717" spans="1:12" ht="15.75" customHeight="1">
      <c r="A717" s="20"/>
      <c r="I717" s="54"/>
      <c r="J717" s="54"/>
      <c r="K717" s="54"/>
      <c r="L717" s="54"/>
    </row>
    <row r="718" spans="1:12" ht="15.75" customHeight="1">
      <c r="A718" s="20"/>
      <c r="I718" s="54"/>
      <c r="J718" s="54"/>
      <c r="K718" s="54"/>
      <c r="L718" s="54"/>
    </row>
    <row r="719" spans="1:12" ht="15.75" customHeight="1">
      <c r="A719" s="20"/>
      <c r="I719" s="54"/>
      <c r="J719" s="54"/>
      <c r="K719" s="54"/>
      <c r="L719" s="54"/>
    </row>
    <row r="720" spans="1:12" ht="15.75" customHeight="1">
      <c r="A720" s="20"/>
      <c r="I720" s="54"/>
      <c r="J720" s="54"/>
      <c r="K720" s="54"/>
      <c r="L720" s="54"/>
    </row>
    <row r="721" spans="1:12" ht="15.75" customHeight="1">
      <c r="A721" s="20"/>
      <c r="I721" s="54"/>
      <c r="J721" s="54"/>
      <c r="K721" s="54"/>
      <c r="L721" s="54"/>
    </row>
    <row r="722" spans="1:12" ht="15.75" customHeight="1">
      <c r="A722" s="20"/>
      <c r="I722" s="54"/>
      <c r="J722" s="54"/>
      <c r="K722" s="54"/>
      <c r="L722" s="54"/>
    </row>
    <row r="723" spans="1:12" ht="15.75" customHeight="1">
      <c r="A723" s="20"/>
      <c r="I723" s="54"/>
      <c r="J723" s="54"/>
      <c r="K723" s="54"/>
      <c r="L723" s="54"/>
    </row>
    <row r="724" spans="1:12" ht="15.75" customHeight="1">
      <c r="A724" s="20"/>
      <c r="I724" s="54"/>
      <c r="J724" s="54"/>
      <c r="K724" s="54"/>
      <c r="L724" s="54"/>
    </row>
    <row r="725" spans="1:12" ht="15.75" customHeight="1">
      <c r="A725" s="20"/>
      <c r="I725" s="54"/>
      <c r="J725" s="54"/>
      <c r="K725" s="54"/>
      <c r="L725" s="54"/>
    </row>
    <row r="726" spans="1:12" ht="15.75" customHeight="1">
      <c r="A726" s="20"/>
      <c r="I726" s="54"/>
      <c r="J726" s="54"/>
      <c r="K726" s="54"/>
      <c r="L726" s="54"/>
    </row>
    <row r="727" spans="1:12" ht="15.75" customHeight="1">
      <c r="A727" s="20"/>
      <c r="I727" s="54"/>
      <c r="J727" s="54"/>
      <c r="K727" s="54"/>
      <c r="L727" s="54"/>
    </row>
    <row r="728" spans="1:12" ht="15.75" customHeight="1">
      <c r="A728" s="20"/>
      <c r="I728" s="54"/>
      <c r="J728" s="54"/>
      <c r="K728" s="54"/>
      <c r="L728" s="54"/>
    </row>
    <row r="729" spans="1:12" ht="15.75" customHeight="1">
      <c r="A729" s="20"/>
      <c r="I729" s="54"/>
      <c r="J729" s="54"/>
      <c r="K729" s="54"/>
      <c r="L729" s="54"/>
    </row>
    <row r="730" spans="1:12" ht="15.75" customHeight="1">
      <c r="A730" s="20"/>
      <c r="I730" s="54"/>
      <c r="J730" s="54"/>
      <c r="K730" s="54"/>
      <c r="L730" s="54"/>
    </row>
    <row r="731" spans="1:12" ht="15.75" customHeight="1">
      <c r="A731" s="20"/>
      <c r="I731" s="54"/>
      <c r="J731" s="54"/>
      <c r="K731" s="54"/>
      <c r="L731" s="54"/>
    </row>
    <row r="732" spans="1:12" ht="15.75" customHeight="1">
      <c r="A732" s="20"/>
      <c r="I732" s="54"/>
      <c r="J732" s="54"/>
      <c r="K732" s="54"/>
      <c r="L732" s="54"/>
    </row>
    <row r="733" spans="1:12" ht="15.75" customHeight="1">
      <c r="A733" s="20"/>
      <c r="I733" s="54"/>
      <c r="J733" s="54"/>
      <c r="K733" s="54"/>
      <c r="L733" s="54"/>
    </row>
    <row r="734" spans="1:12" ht="15.75" customHeight="1">
      <c r="A734" s="20"/>
      <c r="I734" s="54"/>
      <c r="J734" s="54"/>
      <c r="K734" s="54"/>
      <c r="L734" s="54"/>
    </row>
    <row r="735" spans="1:12" ht="15.75" customHeight="1">
      <c r="A735" s="20"/>
      <c r="I735" s="54"/>
      <c r="J735" s="54"/>
      <c r="K735" s="54"/>
      <c r="L735" s="54"/>
    </row>
    <row r="736" spans="1:12" ht="15.75" customHeight="1">
      <c r="A736" s="20"/>
      <c r="I736" s="54"/>
      <c r="J736" s="54"/>
      <c r="K736" s="54"/>
      <c r="L736" s="54"/>
    </row>
    <row r="737" spans="1:12" ht="15.75" customHeight="1">
      <c r="A737" s="20"/>
      <c r="I737" s="54"/>
      <c r="J737" s="54"/>
      <c r="K737" s="54"/>
      <c r="L737" s="54"/>
    </row>
    <row r="738" spans="1:12" ht="15.75" customHeight="1">
      <c r="A738" s="20"/>
      <c r="I738" s="54"/>
      <c r="J738" s="54"/>
      <c r="K738" s="54"/>
      <c r="L738" s="54"/>
    </row>
    <row r="739" spans="1:12" ht="15.75" customHeight="1">
      <c r="A739" s="20"/>
      <c r="I739" s="54"/>
      <c r="J739" s="54"/>
      <c r="K739" s="54"/>
      <c r="L739" s="54"/>
    </row>
    <row r="740" spans="1:12" ht="15.75" customHeight="1">
      <c r="A740" s="20"/>
      <c r="I740" s="54"/>
      <c r="J740" s="54"/>
      <c r="K740" s="54"/>
      <c r="L740" s="54"/>
    </row>
    <row r="741" spans="1:12" ht="15.75" customHeight="1">
      <c r="A741" s="20"/>
      <c r="I741" s="54"/>
      <c r="J741" s="54"/>
      <c r="K741" s="54"/>
      <c r="L741" s="54"/>
    </row>
    <row r="742" spans="1:12" ht="15.75" customHeight="1">
      <c r="A742" s="20"/>
      <c r="I742" s="54"/>
      <c r="J742" s="54"/>
      <c r="K742" s="54"/>
      <c r="L742" s="54"/>
    </row>
    <row r="743" spans="1:12" ht="15.75" customHeight="1">
      <c r="A743" s="20"/>
      <c r="I743" s="54"/>
      <c r="J743" s="54"/>
      <c r="K743" s="54"/>
      <c r="L743" s="54"/>
    </row>
    <row r="744" spans="1:12" ht="15.75" customHeight="1">
      <c r="A744" s="20"/>
      <c r="I744" s="54"/>
      <c r="J744" s="54"/>
      <c r="K744" s="54"/>
      <c r="L744" s="54"/>
    </row>
    <row r="745" spans="1:12" ht="15.75" customHeight="1">
      <c r="A745" s="20"/>
      <c r="I745" s="54"/>
      <c r="J745" s="54"/>
      <c r="K745" s="54"/>
      <c r="L745" s="54"/>
    </row>
    <row r="746" spans="1:12" ht="15.75" customHeight="1">
      <c r="A746" s="20"/>
      <c r="I746" s="54"/>
      <c r="J746" s="54"/>
      <c r="K746" s="54"/>
      <c r="L746" s="54"/>
    </row>
    <row r="747" spans="1:12" ht="15.75" customHeight="1">
      <c r="A747" s="20"/>
      <c r="I747" s="54"/>
      <c r="J747" s="54"/>
      <c r="K747" s="54"/>
      <c r="L747" s="54"/>
    </row>
    <row r="748" spans="1:12" ht="15.75" customHeight="1">
      <c r="A748" s="20"/>
      <c r="I748" s="54"/>
      <c r="J748" s="54"/>
      <c r="K748" s="54"/>
      <c r="L748" s="54"/>
    </row>
    <row r="749" spans="1:12" ht="15.75" customHeight="1">
      <c r="A749" s="20"/>
      <c r="I749" s="54"/>
      <c r="J749" s="54"/>
      <c r="K749" s="54"/>
      <c r="L749" s="54"/>
    </row>
    <row r="750" spans="1:12" ht="15.75" customHeight="1">
      <c r="A750" s="20"/>
      <c r="I750" s="54"/>
      <c r="J750" s="54"/>
      <c r="K750" s="54"/>
      <c r="L750" s="54"/>
    </row>
    <row r="751" spans="1:12" ht="15.75" customHeight="1">
      <c r="A751" s="20"/>
      <c r="I751" s="54"/>
      <c r="J751" s="54"/>
      <c r="K751" s="54"/>
      <c r="L751" s="54"/>
    </row>
    <row r="752" spans="1:12" ht="15.75" customHeight="1">
      <c r="A752" s="20"/>
      <c r="I752" s="54"/>
      <c r="J752" s="54"/>
      <c r="K752" s="54"/>
      <c r="L752" s="54"/>
    </row>
    <row r="753" spans="1:12" ht="15.75" customHeight="1">
      <c r="A753" s="20"/>
      <c r="I753" s="54"/>
      <c r="J753" s="54"/>
      <c r="K753" s="54"/>
      <c r="L753" s="54"/>
    </row>
    <row r="754" spans="1:12" ht="15.75" customHeight="1">
      <c r="A754" s="20"/>
      <c r="I754" s="54"/>
      <c r="J754" s="54"/>
      <c r="K754" s="54"/>
      <c r="L754" s="54"/>
    </row>
    <row r="755" spans="1:12" ht="15.75" customHeight="1">
      <c r="A755" s="20"/>
      <c r="I755" s="54"/>
      <c r="J755" s="54"/>
      <c r="K755" s="54"/>
      <c r="L755" s="54"/>
    </row>
    <row r="756" spans="1:12" ht="15.75" customHeight="1">
      <c r="A756" s="20"/>
      <c r="I756" s="54"/>
      <c r="J756" s="54"/>
      <c r="K756" s="54"/>
      <c r="L756" s="54"/>
    </row>
    <row r="757" spans="1:12" ht="15.75" customHeight="1">
      <c r="A757" s="20"/>
      <c r="I757" s="54"/>
      <c r="J757" s="54"/>
      <c r="K757" s="54"/>
      <c r="L757" s="54"/>
    </row>
    <row r="758" spans="1:12" ht="15.75" customHeight="1">
      <c r="A758" s="20"/>
      <c r="I758" s="54"/>
      <c r="J758" s="54"/>
      <c r="K758" s="54"/>
      <c r="L758" s="54"/>
    </row>
    <row r="759" spans="1:12" ht="15.75" customHeight="1">
      <c r="A759" s="20"/>
      <c r="I759" s="54"/>
      <c r="J759" s="54"/>
      <c r="K759" s="54"/>
      <c r="L759" s="54"/>
    </row>
    <row r="760" spans="1:12" ht="15.75" customHeight="1">
      <c r="A760" s="20"/>
      <c r="I760" s="54"/>
      <c r="J760" s="54"/>
      <c r="K760" s="54"/>
      <c r="L760" s="54"/>
    </row>
    <row r="761" spans="1:12" ht="15.75" customHeight="1">
      <c r="A761" s="20"/>
      <c r="I761" s="54"/>
      <c r="J761" s="54"/>
      <c r="K761" s="54"/>
      <c r="L761" s="54"/>
    </row>
    <row r="762" spans="1:12" ht="15.75" customHeight="1">
      <c r="A762" s="20"/>
      <c r="I762" s="54"/>
      <c r="J762" s="54"/>
      <c r="K762" s="54"/>
      <c r="L762" s="54"/>
    </row>
    <row r="763" spans="1:12" ht="15.75" customHeight="1">
      <c r="A763" s="20"/>
      <c r="I763" s="54"/>
      <c r="J763" s="54"/>
      <c r="K763" s="54"/>
      <c r="L763" s="54"/>
    </row>
    <row r="764" spans="1:12" ht="15.75" customHeight="1">
      <c r="A764" s="20"/>
      <c r="I764" s="54"/>
      <c r="J764" s="54"/>
      <c r="K764" s="54"/>
      <c r="L764" s="54"/>
    </row>
    <row r="765" spans="1:12" ht="15.75" customHeight="1">
      <c r="A765" s="20"/>
      <c r="I765" s="54"/>
      <c r="J765" s="54"/>
      <c r="K765" s="54"/>
      <c r="L765" s="54"/>
    </row>
    <row r="766" spans="1:12" ht="15.75" customHeight="1">
      <c r="A766" s="20"/>
      <c r="I766" s="54"/>
      <c r="J766" s="54"/>
      <c r="K766" s="54"/>
      <c r="L766" s="54"/>
    </row>
    <row r="767" spans="1:12" ht="15.75" customHeight="1">
      <c r="A767" s="20"/>
      <c r="I767" s="54"/>
      <c r="J767" s="54"/>
      <c r="K767" s="54"/>
      <c r="L767" s="54"/>
    </row>
    <row r="768" spans="1:12" ht="15.75" customHeight="1">
      <c r="A768" s="20"/>
      <c r="I768" s="54"/>
      <c r="J768" s="54"/>
      <c r="K768" s="54"/>
      <c r="L768" s="54"/>
    </row>
    <row r="769" spans="1:12" ht="15.75" customHeight="1">
      <c r="A769" s="20"/>
      <c r="I769" s="54"/>
      <c r="J769" s="54"/>
      <c r="K769" s="54"/>
      <c r="L769" s="54"/>
    </row>
    <row r="770" spans="1:12" ht="15.75" customHeight="1">
      <c r="A770" s="20"/>
      <c r="I770" s="54"/>
      <c r="J770" s="54"/>
      <c r="K770" s="54"/>
      <c r="L770" s="54"/>
    </row>
    <row r="771" spans="1:12" ht="15.75" customHeight="1">
      <c r="A771" s="20"/>
      <c r="I771" s="54"/>
      <c r="J771" s="54"/>
      <c r="K771" s="54"/>
      <c r="L771" s="54"/>
    </row>
    <row r="772" spans="1:12" ht="15.75" customHeight="1">
      <c r="A772" s="20"/>
      <c r="I772" s="54"/>
      <c r="J772" s="54"/>
      <c r="K772" s="54"/>
      <c r="L772" s="54"/>
    </row>
    <row r="773" spans="1:12" ht="15.75" customHeight="1">
      <c r="A773" s="20"/>
      <c r="I773" s="54"/>
      <c r="J773" s="54"/>
      <c r="K773" s="54"/>
      <c r="L773" s="54"/>
    </row>
    <row r="774" spans="1:12" ht="15.75" customHeight="1">
      <c r="A774" s="20"/>
      <c r="I774" s="54"/>
      <c r="J774" s="54"/>
      <c r="K774" s="54"/>
      <c r="L774" s="54"/>
    </row>
    <row r="775" spans="1:12" ht="15.75" customHeight="1">
      <c r="A775" s="20"/>
      <c r="I775" s="54"/>
      <c r="J775" s="54"/>
      <c r="K775" s="54"/>
      <c r="L775" s="54"/>
    </row>
    <row r="776" spans="1:12" ht="15.75" customHeight="1">
      <c r="A776" s="20"/>
      <c r="I776" s="54"/>
      <c r="J776" s="54"/>
      <c r="K776" s="54"/>
      <c r="L776" s="54"/>
    </row>
    <row r="777" spans="1:12" ht="15.75" customHeight="1">
      <c r="A777" s="20"/>
      <c r="I777" s="54"/>
      <c r="J777" s="54"/>
      <c r="K777" s="54"/>
      <c r="L777" s="54"/>
    </row>
    <row r="778" spans="1:12" ht="15.75" customHeight="1">
      <c r="A778" s="20"/>
      <c r="I778" s="54"/>
      <c r="J778" s="54"/>
      <c r="K778" s="54"/>
      <c r="L778" s="54"/>
    </row>
    <row r="779" spans="1:12" ht="15.75" customHeight="1">
      <c r="A779" s="20"/>
      <c r="I779" s="54"/>
      <c r="J779" s="54"/>
      <c r="K779" s="54"/>
      <c r="L779" s="54"/>
    </row>
    <row r="780" spans="1:12" ht="15.75" customHeight="1">
      <c r="A780" s="20"/>
      <c r="I780" s="54"/>
      <c r="J780" s="54"/>
      <c r="K780" s="54"/>
      <c r="L780" s="54"/>
    </row>
    <row r="781" spans="1:12" ht="15.75" customHeight="1">
      <c r="A781" s="20"/>
      <c r="I781" s="54"/>
      <c r="J781" s="54"/>
      <c r="K781" s="54"/>
      <c r="L781" s="54"/>
    </row>
    <row r="782" spans="1:12" ht="15.75" customHeight="1">
      <c r="A782" s="20"/>
      <c r="I782" s="54"/>
      <c r="J782" s="54"/>
      <c r="K782" s="54"/>
      <c r="L782" s="54"/>
    </row>
    <row r="783" spans="1:12" ht="15.75" customHeight="1">
      <c r="A783" s="20"/>
      <c r="I783" s="54"/>
      <c r="J783" s="54"/>
      <c r="K783" s="54"/>
      <c r="L783" s="54"/>
    </row>
    <row r="784" spans="1:12" ht="15.75" customHeight="1">
      <c r="A784" s="20"/>
      <c r="I784" s="54"/>
      <c r="J784" s="54"/>
      <c r="K784" s="54"/>
      <c r="L784" s="54"/>
    </row>
    <row r="785" spans="1:12" ht="15.75" customHeight="1">
      <c r="A785" s="20"/>
      <c r="I785" s="54"/>
      <c r="J785" s="54"/>
      <c r="K785" s="54"/>
      <c r="L785" s="54"/>
    </row>
    <row r="786" spans="1:12" ht="15.75" customHeight="1">
      <c r="A786" s="20"/>
      <c r="I786" s="54"/>
      <c r="J786" s="54"/>
      <c r="K786" s="54"/>
      <c r="L786" s="54"/>
    </row>
    <row r="787" spans="1:12" ht="15.75" customHeight="1">
      <c r="A787" s="20"/>
      <c r="I787" s="54"/>
      <c r="J787" s="54"/>
      <c r="K787" s="54"/>
      <c r="L787" s="54"/>
    </row>
    <row r="788" spans="1:12" ht="15.75" customHeight="1">
      <c r="A788" s="20"/>
      <c r="I788" s="54"/>
      <c r="J788" s="54"/>
      <c r="K788" s="54"/>
      <c r="L788" s="54"/>
    </row>
    <row r="789" spans="1:12" ht="15.75" customHeight="1">
      <c r="A789" s="20"/>
      <c r="I789" s="54"/>
      <c r="J789" s="54"/>
      <c r="K789" s="54"/>
      <c r="L789" s="54"/>
    </row>
    <row r="790" spans="1:12" ht="15.75" customHeight="1">
      <c r="A790" s="20"/>
      <c r="I790" s="54"/>
      <c r="J790" s="54"/>
      <c r="K790" s="54"/>
      <c r="L790" s="54"/>
    </row>
    <row r="791" spans="1:12" ht="15.75" customHeight="1">
      <c r="A791" s="20"/>
      <c r="I791" s="54"/>
      <c r="J791" s="54"/>
      <c r="K791" s="54"/>
      <c r="L791" s="54"/>
    </row>
    <row r="792" spans="1:12" ht="15.75" customHeight="1">
      <c r="A792" s="20"/>
      <c r="I792" s="54"/>
      <c r="J792" s="54"/>
      <c r="K792" s="54"/>
      <c r="L792" s="54"/>
    </row>
    <row r="793" spans="1:12" ht="15.75" customHeight="1">
      <c r="A793" s="20"/>
      <c r="I793" s="54"/>
      <c r="J793" s="54"/>
      <c r="K793" s="54"/>
      <c r="L793" s="54"/>
    </row>
    <row r="794" spans="1:12" ht="15.75" customHeight="1">
      <c r="A794" s="20"/>
      <c r="I794" s="54"/>
      <c r="J794" s="54"/>
      <c r="K794" s="54"/>
      <c r="L794" s="54"/>
    </row>
    <row r="795" spans="1:12" ht="15.75" customHeight="1">
      <c r="A795" s="20"/>
      <c r="I795" s="54"/>
      <c r="J795" s="54"/>
      <c r="K795" s="54"/>
      <c r="L795" s="54"/>
    </row>
    <row r="796" spans="1:12" ht="15.75" customHeight="1">
      <c r="A796" s="20"/>
      <c r="I796" s="54"/>
      <c r="J796" s="54"/>
      <c r="K796" s="54"/>
      <c r="L796" s="54"/>
    </row>
    <row r="797" spans="1:12" ht="15.75" customHeight="1">
      <c r="A797" s="20"/>
      <c r="I797" s="54"/>
      <c r="J797" s="54"/>
      <c r="K797" s="54"/>
      <c r="L797" s="54"/>
    </row>
    <row r="798" spans="1:12" ht="15.75" customHeight="1">
      <c r="A798" s="20"/>
      <c r="I798" s="54"/>
      <c r="J798" s="54"/>
      <c r="K798" s="54"/>
      <c r="L798" s="54"/>
    </row>
    <row r="799" spans="1:12" ht="15.75" customHeight="1">
      <c r="A799" s="20"/>
      <c r="I799" s="54"/>
      <c r="J799" s="54"/>
      <c r="K799" s="54"/>
      <c r="L799" s="54"/>
    </row>
    <row r="800" spans="1:12" ht="15.75" customHeight="1">
      <c r="A800" s="20"/>
      <c r="I800" s="54"/>
      <c r="J800" s="54"/>
      <c r="K800" s="54"/>
      <c r="L800" s="54"/>
    </row>
    <row r="801" spans="1:12" ht="15.75" customHeight="1">
      <c r="A801" s="20"/>
      <c r="I801" s="54"/>
      <c r="J801" s="54"/>
      <c r="K801" s="54"/>
      <c r="L801" s="54"/>
    </row>
    <row r="802" spans="1:12" ht="15.75" customHeight="1">
      <c r="A802" s="20"/>
      <c r="I802" s="54"/>
      <c r="J802" s="54"/>
      <c r="K802" s="54"/>
      <c r="L802" s="54"/>
    </row>
    <row r="803" spans="1:12" ht="15.75" customHeight="1">
      <c r="A803" s="20"/>
      <c r="I803" s="54"/>
      <c r="J803" s="54"/>
      <c r="K803" s="54"/>
      <c r="L803" s="54"/>
    </row>
    <row r="804" spans="1:12" ht="15.75" customHeight="1">
      <c r="A804" s="20"/>
      <c r="I804" s="54"/>
      <c r="J804" s="54"/>
      <c r="K804" s="54"/>
      <c r="L804" s="54"/>
    </row>
    <row r="805" spans="1:12" ht="15.75" customHeight="1">
      <c r="A805" s="20"/>
      <c r="I805" s="54"/>
      <c r="J805" s="54"/>
      <c r="K805" s="54"/>
      <c r="L805" s="54"/>
    </row>
    <row r="806" spans="1:12" ht="15.75" customHeight="1">
      <c r="A806" s="20"/>
      <c r="I806" s="54"/>
      <c r="J806" s="54"/>
      <c r="K806" s="54"/>
      <c r="L806" s="54"/>
    </row>
    <row r="807" spans="1:12" ht="15.75" customHeight="1">
      <c r="A807" s="20"/>
      <c r="I807" s="54"/>
      <c r="J807" s="54"/>
      <c r="K807" s="54"/>
      <c r="L807" s="54"/>
    </row>
    <row r="808" spans="1:12" ht="15.75" customHeight="1">
      <c r="A808" s="20"/>
      <c r="I808" s="54"/>
      <c r="J808" s="54"/>
      <c r="K808" s="54"/>
      <c r="L808" s="54"/>
    </row>
    <row r="809" spans="1:12" ht="15.75" customHeight="1">
      <c r="A809" s="20"/>
      <c r="I809" s="54"/>
      <c r="J809" s="54"/>
      <c r="K809" s="54"/>
      <c r="L809" s="54"/>
    </row>
    <row r="810" spans="1:12" ht="15.75" customHeight="1">
      <c r="A810" s="20"/>
      <c r="I810" s="54"/>
      <c r="J810" s="54"/>
      <c r="K810" s="54"/>
      <c r="L810" s="54"/>
    </row>
    <row r="811" spans="1:12" ht="15.75" customHeight="1">
      <c r="A811" s="20"/>
      <c r="I811" s="54"/>
      <c r="J811" s="54"/>
      <c r="K811" s="54"/>
      <c r="L811" s="54"/>
    </row>
    <row r="812" spans="1:12" ht="15.75" customHeight="1">
      <c r="A812" s="20"/>
      <c r="I812" s="54"/>
      <c r="J812" s="54"/>
      <c r="K812" s="54"/>
      <c r="L812" s="54"/>
    </row>
    <row r="813" spans="1:12" ht="15.75" customHeight="1">
      <c r="A813" s="20"/>
      <c r="I813" s="54"/>
      <c r="J813" s="54"/>
      <c r="K813" s="54"/>
      <c r="L813" s="54"/>
    </row>
    <row r="814" spans="1:12" ht="15.75" customHeight="1">
      <c r="A814" s="20"/>
      <c r="I814" s="54"/>
      <c r="J814" s="54"/>
      <c r="K814" s="54"/>
      <c r="L814" s="54"/>
    </row>
    <row r="815" spans="1:12" ht="15.75" customHeight="1">
      <c r="A815" s="20"/>
      <c r="I815" s="54"/>
      <c r="J815" s="54"/>
      <c r="K815" s="54"/>
      <c r="L815" s="54"/>
    </row>
    <row r="816" spans="1:12" ht="15.75" customHeight="1">
      <c r="A816" s="20"/>
      <c r="I816" s="54"/>
      <c r="J816" s="54"/>
      <c r="K816" s="54"/>
      <c r="L816" s="54"/>
    </row>
    <row r="817" spans="1:12" ht="15.75" customHeight="1">
      <c r="A817" s="20"/>
      <c r="I817" s="54"/>
      <c r="J817" s="54"/>
      <c r="K817" s="54"/>
      <c r="L817" s="54"/>
    </row>
    <row r="818" spans="1:12" ht="15.75" customHeight="1">
      <c r="A818" s="20"/>
      <c r="I818" s="54"/>
      <c r="J818" s="54"/>
      <c r="K818" s="54"/>
      <c r="L818" s="54"/>
    </row>
    <row r="819" spans="1:12" ht="15.75" customHeight="1">
      <c r="A819" s="20"/>
      <c r="I819" s="54"/>
      <c r="J819" s="54"/>
      <c r="K819" s="54"/>
      <c r="L819" s="54"/>
    </row>
    <row r="820" spans="1:12" ht="15.75" customHeight="1">
      <c r="A820" s="20"/>
      <c r="I820" s="54"/>
      <c r="J820" s="54"/>
      <c r="K820" s="54"/>
      <c r="L820" s="54"/>
    </row>
    <row r="821" spans="1:12" ht="15.75" customHeight="1">
      <c r="A821" s="20"/>
      <c r="I821" s="54"/>
      <c r="J821" s="54"/>
      <c r="K821" s="54"/>
      <c r="L821" s="54"/>
    </row>
    <row r="822" spans="1:12" ht="15.75" customHeight="1">
      <c r="A822" s="20"/>
      <c r="I822" s="54"/>
      <c r="J822" s="54"/>
      <c r="K822" s="54"/>
      <c r="L822" s="54"/>
    </row>
    <row r="823" spans="1:12" ht="15.75" customHeight="1">
      <c r="A823" s="20"/>
      <c r="I823" s="54"/>
      <c r="J823" s="54"/>
      <c r="K823" s="54"/>
      <c r="L823" s="54"/>
    </row>
    <row r="824" spans="1:12" ht="15.75" customHeight="1">
      <c r="A824" s="20"/>
      <c r="I824" s="54"/>
      <c r="J824" s="54"/>
      <c r="K824" s="54"/>
      <c r="L824" s="54"/>
    </row>
    <row r="825" spans="1:12" ht="15.75" customHeight="1">
      <c r="A825" s="20"/>
      <c r="I825" s="54"/>
      <c r="J825" s="54"/>
      <c r="K825" s="54"/>
      <c r="L825" s="54"/>
    </row>
    <row r="826" spans="1:12" ht="15.75" customHeight="1">
      <c r="A826" s="20"/>
      <c r="I826" s="54"/>
      <c r="J826" s="54"/>
      <c r="K826" s="54"/>
      <c r="L826" s="54"/>
    </row>
    <row r="827" spans="1:12" ht="15.75" customHeight="1">
      <c r="A827" s="20"/>
      <c r="I827" s="54"/>
      <c r="J827" s="54"/>
      <c r="K827" s="54"/>
      <c r="L827" s="54"/>
    </row>
    <row r="828" spans="1:12" ht="15.75" customHeight="1">
      <c r="A828" s="20"/>
      <c r="I828" s="54"/>
      <c r="J828" s="54"/>
      <c r="K828" s="54"/>
      <c r="L828" s="54"/>
    </row>
    <row r="829" spans="1:12" ht="15.75" customHeight="1">
      <c r="A829" s="20"/>
      <c r="I829" s="54"/>
      <c r="J829" s="54"/>
      <c r="K829" s="54"/>
      <c r="L829" s="54"/>
    </row>
    <row r="830" spans="1:12" ht="15.75" customHeight="1">
      <c r="A830" s="20"/>
      <c r="I830" s="54"/>
      <c r="J830" s="54"/>
      <c r="K830" s="54"/>
      <c r="L830" s="54"/>
    </row>
    <row r="831" spans="1:12" ht="15.75" customHeight="1">
      <c r="A831" s="20"/>
      <c r="I831" s="54"/>
      <c r="J831" s="54"/>
      <c r="K831" s="54"/>
      <c r="L831" s="54"/>
    </row>
    <row r="832" spans="1:12" ht="15.75" customHeight="1">
      <c r="A832" s="20"/>
      <c r="I832" s="54"/>
      <c r="J832" s="54"/>
      <c r="K832" s="54"/>
      <c r="L832" s="54"/>
    </row>
    <row r="833" spans="1:12" ht="15.75" customHeight="1">
      <c r="A833" s="20"/>
      <c r="I833" s="54"/>
      <c r="J833" s="54"/>
      <c r="K833" s="54"/>
      <c r="L833" s="54"/>
    </row>
    <row r="834" spans="1:12" ht="15.75" customHeight="1">
      <c r="A834" s="20"/>
      <c r="I834" s="54"/>
      <c r="J834" s="54"/>
      <c r="K834" s="54"/>
      <c r="L834" s="54"/>
    </row>
    <row r="835" spans="1:12" ht="15.75" customHeight="1">
      <c r="A835" s="20"/>
      <c r="I835" s="54"/>
      <c r="J835" s="54"/>
      <c r="K835" s="54"/>
      <c r="L835" s="54"/>
    </row>
    <row r="836" spans="1:12" ht="15.75" customHeight="1">
      <c r="A836" s="20"/>
      <c r="I836" s="54"/>
      <c r="J836" s="54"/>
      <c r="K836" s="54"/>
      <c r="L836" s="54"/>
    </row>
    <row r="837" spans="1:12" ht="15.75" customHeight="1">
      <c r="A837" s="20"/>
      <c r="I837" s="54"/>
      <c r="J837" s="54"/>
      <c r="K837" s="54"/>
      <c r="L837" s="54"/>
    </row>
    <row r="838" spans="1:12" ht="15.75" customHeight="1">
      <c r="A838" s="20"/>
      <c r="I838" s="54"/>
      <c r="J838" s="54"/>
      <c r="K838" s="54"/>
      <c r="L838" s="54"/>
    </row>
    <row r="839" spans="1:12" ht="15.75" customHeight="1">
      <c r="A839" s="20"/>
      <c r="I839" s="54"/>
      <c r="J839" s="54"/>
      <c r="K839" s="54"/>
      <c r="L839" s="54"/>
    </row>
    <row r="840" spans="1:12" ht="15.75" customHeight="1">
      <c r="A840" s="20"/>
      <c r="I840" s="54"/>
      <c r="J840" s="54"/>
      <c r="K840" s="54"/>
      <c r="L840" s="54"/>
    </row>
    <row r="841" spans="1:12" ht="15.75" customHeight="1">
      <c r="A841" s="20"/>
      <c r="I841" s="54"/>
      <c r="J841" s="54"/>
      <c r="K841" s="54"/>
      <c r="L841" s="54"/>
    </row>
    <row r="842" spans="1:12" ht="15.75" customHeight="1">
      <c r="A842" s="20"/>
      <c r="I842" s="54"/>
      <c r="J842" s="54"/>
      <c r="K842" s="54"/>
      <c r="L842" s="54"/>
    </row>
    <row r="843" spans="1:12" ht="15.75" customHeight="1">
      <c r="A843" s="20"/>
      <c r="I843" s="54"/>
      <c r="J843" s="54"/>
      <c r="K843" s="54"/>
      <c r="L843" s="54"/>
    </row>
    <row r="844" spans="1:12" ht="15.75" customHeight="1">
      <c r="A844" s="20"/>
      <c r="I844" s="54"/>
      <c r="J844" s="54"/>
      <c r="K844" s="54"/>
      <c r="L844" s="54"/>
    </row>
    <row r="845" spans="1:12" ht="15.75" customHeight="1">
      <c r="A845" s="20"/>
      <c r="I845" s="54"/>
      <c r="J845" s="54"/>
      <c r="K845" s="54"/>
      <c r="L845" s="54"/>
    </row>
    <row r="846" spans="1:12" ht="15.75" customHeight="1">
      <c r="A846" s="20"/>
      <c r="I846" s="54"/>
      <c r="J846" s="54"/>
      <c r="K846" s="54"/>
      <c r="L846" s="54"/>
    </row>
    <row r="847" spans="1:12" ht="15.75" customHeight="1">
      <c r="A847" s="20"/>
      <c r="I847" s="54"/>
      <c r="J847" s="54"/>
      <c r="K847" s="54"/>
      <c r="L847" s="54"/>
    </row>
    <row r="848" spans="1:12" ht="15.75" customHeight="1">
      <c r="A848" s="20"/>
      <c r="I848" s="54"/>
      <c r="J848" s="54"/>
      <c r="K848" s="54"/>
      <c r="L848" s="54"/>
    </row>
    <row r="849" spans="1:12" ht="15.75" customHeight="1">
      <c r="A849" s="20"/>
      <c r="I849" s="54"/>
      <c r="J849" s="54"/>
      <c r="K849" s="54"/>
      <c r="L849" s="54"/>
    </row>
    <row r="850" spans="1:12" ht="15.75" customHeight="1">
      <c r="A850" s="20"/>
      <c r="I850" s="54"/>
      <c r="J850" s="54"/>
      <c r="K850" s="54"/>
      <c r="L850" s="54"/>
    </row>
    <row r="851" spans="1:12" ht="15.75" customHeight="1">
      <c r="A851" s="20"/>
      <c r="I851" s="54"/>
      <c r="J851" s="54"/>
      <c r="K851" s="54"/>
      <c r="L851" s="54"/>
    </row>
    <row r="852" spans="1:12" ht="15.75" customHeight="1">
      <c r="A852" s="20"/>
      <c r="I852" s="54"/>
      <c r="J852" s="54"/>
      <c r="K852" s="54"/>
      <c r="L852" s="54"/>
    </row>
    <row r="853" spans="1:12" ht="15.75" customHeight="1">
      <c r="A853" s="20"/>
      <c r="I853" s="54"/>
      <c r="J853" s="54"/>
      <c r="K853" s="54"/>
      <c r="L853" s="54"/>
    </row>
    <row r="854" spans="1:12" ht="15.75" customHeight="1">
      <c r="A854" s="20"/>
      <c r="I854" s="54"/>
      <c r="J854" s="54"/>
      <c r="K854" s="54"/>
      <c r="L854" s="54"/>
    </row>
    <row r="855" spans="1:12" ht="15.75" customHeight="1">
      <c r="A855" s="20"/>
      <c r="I855" s="54"/>
      <c r="J855" s="54"/>
      <c r="K855" s="54"/>
      <c r="L855" s="54"/>
    </row>
    <row r="856" spans="1:12" ht="15.75" customHeight="1">
      <c r="A856" s="20"/>
      <c r="I856" s="54"/>
      <c r="J856" s="54"/>
      <c r="K856" s="54"/>
      <c r="L856" s="54"/>
    </row>
    <row r="857" spans="1:12" ht="15.75" customHeight="1">
      <c r="A857" s="20"/>
      <c r="I857" s="54"/>
      <c r="J857" s="54"/>
      <c r="K857" s="54"/>
      <c r="L857" s="54"/>
    </row>
    <row r="858" spans="1:12" ht="15.75" customHeight="1">
      <c r="A858" s="20"/>
      <c r="I858" s="54"/>
      <c r="J858" s="54"/>
      <c r="K858" s="54"/>
      <c r="L858" s="54"/>
    </row>
    <row r="859" spans="1:12" ht="15.75" customHeight="1">
      <c r="A859" s="20"/>
      <c r="I859" s="54"/>
      <c r="J859" s="54"/>
      <c r="K859" s="54"/>
      <c r="L859" s="54"/>
    </row>
    <row r="860" spans="1:12" ht="15.75" customHeight="1">
      <c r="A860" s="20"/>
      <c r="I860" s="54"/>
      <c r="J860" s="54"/>
      <c r="K860" s="54"/>
      <c r="L860" s="54"/>
    </row>
    <row r="861" spans="1:12" ht="15.75" customHeight="1">
      <c r="A861" s="20"/>
      <c r="I861" s="54"/>
      <c r="J861" s="54"/>
      <c r="K861" s="54"/>
      <c r="L861" s="54"/>
    </row>
    <row r="862" spans="1:12" ht="15.75" customHeight="1">
      <c r="A862" s="20"/>
      <c r="I862" s="54"/>
      <c r="J862" s="54"/>
      <c r="K862" s="54"/>
      <c r="L862" s="54"/>
    </row>
    <row r="863" spans="1:12" ht="15.75" customHeight="1">
      <c r="A863" s="20"/>
      <c r="I863" s="54"/>
      <c r="J863" s="54"/>
      <c r="K863" s="54"/>
      <c r="L863" s="54"/>
    </row>
    <row r="864" spans="1:12" ht="15.75" customHeight="1">
      <c r="A864" s="20"/>
      <c r="I864" s="54"/>
      <c r="J864" s="54"/>
      <c r="K864" s="54"/>
      <c r="L864" s="54"/>
    </row>
    <row r="865" spans="1:12" ht="15.75" customHeight="1">
      <c r="A865" s="20"/>
      <c r="I865" s="54"/>
      <c r="J865" s="54"/>
      <c r="K865" s="54"/>
      <c r="L865" s="54"/>
    </row>
    <row r="866" spans="1:12" ht="15.75" customHeight="1">
      <c r="A866" s="20"/>
      <c r="I866" s="54"/>
      <c r="J866" s="54"/>
      <c r="K866" s="54"/>
      <c r="L866" s="54"/>
    </row>
    <row r="867" spans="1:12" ht="15.75" customHeight="1">
      <c r="A867" s="20"/>
      <c r="I867" s="54"/>
      <c r="J867" s="54"/>
      <c r="K867" s="54"/>
      <c r="L867" s="54"/>
    </row>
    <row r="868" spans="1:12" ht="15.75" customHeight="1">
      <c r="A868" s="20"/>
      <c r="I868" s="54"/>
      <c r="J868" s="54"/>
      <c r="K868" s="54"/>
      <c r="L868" s="54"/>
    </row>
    <row r="869" spans="1:12" ht="15.75" customHeight="1">
      <c r="A869" s="20"/>
      <c r="I869" s="54"/>
      <c r="J869" s="54"/>
      <c r="K869" s="54"/>
      <c r="L869" s="54"/>
    </row>
    <row r="870" spans="1:12" ht="15.75" customHeight="1">
      <c r="A870" s="20"/>
      <c r="I870" s="54"/>
      <c r="J870" s="54"/>
      <c r="K870" s="54"/>
      <c r="L870" s="54"/>
    </row>
    <row r="871" spans="1:12" ht="15.75" customHeight="1">
      <c r="A871" s="20"/>
      <c r="I871" s="54"/>
      <c r="J871" s="54"/>
      <c r="K871" s="54"/>
      <c r="L871" s="54"/>
    </row>
    <row r="872" spans="1:12" ht="15.75" customHeight="1">
      <c r="A872" s="20"/>
      <c r="I872" s="54"/>
      <c r="J872" s="54"/>
      <c r="K872" s="54"/>
      <c r="L872" s="54"/>
    </row>
    <row r="873" spans="1:12" ht="15.75" customHeight="1">
      <c r="A873" s="20"/>
      <c r="I873" s="54"/>
      <c r="J873" s="54"/>
      <c r="K873" s="54"/>
      <c r="L873" s="54"/>
    </row>
    <row r="874" spans="1:12" ht="15.75" customHeight="1">
      <c r="A874" s="20"/>
      <c r="I874" s="54"/>
      <c r="J874" s="54"/>
      <c r="K874" s="54"/>
      <c r="L874" s="54"/>
    </row>
    <row r="875" spans="1:12" ht="15.75" customHeight="1">
      <c r="A875" s="20"/>
      <c r="I875" s="54"/>
      <c r="J875" s="54"/>
      <c r="K875" s="54"/>
      <c r="L875" s="54"/>
    </row>
    <row r="876" spans="1:12" ht="15.75" customHeight="1">
      <c r="A876" s="20"/>
      <c r="I876" s="54"/>
      <c r="J876" s="54"/>
      <c r="K876" s="54"/>
      <c r="L876" s="54"/>
    </row>
    <row r="877" spans="1:12" ht="15.75" customHeight="1">
      <c r="A877" s="20"/>
      <c r="I877" s="54"/>
      <c r="J877" s="54"/>
      <c r="K877" s="54"/>
      <c r="L877" s="54"/>
    </row>
    <row r="878" spans="1:12" ht="15.75" customHeight="1">
      <c r="A878" s="20"/>
      <c r="I878" s="54"/>
      <c r="J878" s="54"/>
      <c r="K878" s="54"/>
      <c r="L878" s="54"/>
    </row>
    <row r="879" spans="1:12" ht="15.75" customHeight="1">
      <c r="A879" s="20"/>
      <c r="I879" s="54"/>
      <c r="J879" s="54"/>
      <c r="K879" s="54"/>
      <c r="L879" s="54"/>
    </row>
    <row r="880" spans="1:12" ht="15.75" customHeight="1">
      <c r="A880" s="20"/>
      <c r="I880" s="54"/>
      <c r="J880" s="54"/>
      <c r="K880" s="54"/>
      <c r="L880" s="54"/>
    </row>
    <row r="881" spans="1:12" ht="15.75" customHeight="1">
      <c r="A881" s="20"/>
      <c r="I881" s="54"/>
      <c r="J881" s="54"/>
      <c r="K881" s="54"/>
      <c r="L881" s="54"/>
    </row>
    <row r="882" spans="1:12" ht="15.75" customHeight="1">
      <c r="A882" s="20"/>
      <c r="I882" s="54"/>
      <c r="J882" s="54"/>
      <c r="K882" s="54"/>
      <c r="L882" s="54"/>
    </row>
    <row r="883" spans="1:12" ht="15.75" customHeight="1">
      <c r="A883" s="20"/>
      <c r="I883" s="54"/>
      <c r="J883" s="54"/>
      <c r="K883" s="54"/>
      <c r="L883" s="54"/>
    </row>
    <row r="884" spans="1:12" ht="15.75" customHeight="1">
      <c r="A884" s="20"/>
      <c r="I884" s="54"/>
      <c r="J884" s="54"/>
      <c r="K884" s="54"/>
      <c r="L884" s="54"/>
    </row>
    <row r="885" spans="1:12" ht="15.75" customHeight="1">
      <c r="A885" s="20"/>
      <c r="I885" s="54"/>
      <c r="J885" s="54"/>
      <c r="K885" s="54"/>
      <c r="L885" s="54"/>
    </row>
    <row r="886" spans="1:12" ht="15.75" customHeight="1">
      <c r="A886" s="20"/>
      <c r="I886" s="54"/>
      <c r="J886" s="54"/>
      <c r="K886" s="54"/>
      <c r="L886" s="54"/>
    </row>
    <row r="887" spans="1:12" ht="15.75" customHeight="1">
      <c r="A887" s="20"/>
      <c r="I887" s="54"/>
      <c r="J887" s="54"/>
      <c r="K887" s="54"/>
      <c r="L887" s="54"/>
    </row>
    <row r="888" spans="1:12" ht="15.75" customHeight="1">
      <c r="A888" s="20"/>
      <c r="I888" s="54"/>
      <c r="J888" s="54"/>
      <c r="K888" s="54"/>
      <c r="L888" s="54"/>
    </row>
    <row r="889" spans="1:12" ht="15.75" customHeight="1">
      <c r="A889" s="20"/>
      <c r="I889" s="54"/>
      <c r="J889" s="54"/>
      <c r="K889" s="54"/>
      <c r="L889" s="54"/>
    </row>
    <row r="890" spans="1:12" ht="15.75" customHeight="1">
      <c r="A890" s="20"/>
      <c r="I890" s="54"/>
      <c r="J890" s="54"/>
      <c r="K890" s="54"/>
      <c r="L890" s="54"/>
    </row>
    <row r="891" spans="1:12" ht="15.75" customHeight="1">
      <c r="A891" s="20"/>
      <c r="I891" s="54"/>
      <c r="J891" s="54"/>
      <c r="K891" s="54"/>
      <c r="L891" s="54"/>
    </row>
    <row r="892" spans="1:12" ht="15.75" customHeight="1">
      <c r="A892" s="20"/>
      <c r="I892" s="54"/>
      <c r="J892" s="54"/>
      <c r="K892" s="54"/>
      <c r="L892" s="54"/>
    </row>
    <row r="893" spans="1:12" ht="15.75" customHeight="1">
      <c r="A893" s="20"/>
      <c r="I893" s="54"/>
      <c r="J893" s="54"/>
      <c r="K893" s="54"/>
      <c r="L893" s="54"/>
    </row>
    <row r="894" spans="1:12" ht="15.75" customHeight="1">
      <c r="A894" s="20"/>
      <c r="I894" s="54"/>
      <c r="J894" s="54"/>
      <c r="K894" s="54"/>
      <c r="L894" s="54"/>
    </row>
    <row r="895" spans="1:12" ht="15.75" customHeight="1">
      <c r="A895" s="20"/>
      <c r="I895" s="54"/>
      <c r="J895" s="54"/>
      <c r="K895" s="54"/>
      <c r="L895" s="54"/>
    </row>
    <row r="896" spans="1:12" ht="15.75" customHeight="1">
      <c r="A896" s="20"/>
      <c r="I896" s="54"/>
      <c r="J896" s="54"/>
      <c r="K896" s="54"/>
      <c r="L896" s="54"/>
    </row>
    <row r="897" spans="1:12" ht="15.75" customHeight="1">
      <c r="A897" s="20"/>
      <c r="I897" s="54"/>
      <c r="J897" s="54"/>
      <c r="K897" s="54"/>
      <c r="L897" s="54"/>
    </row>
    <row r="898" spans="1:12" ht="15.75" customHeight="1">
      <c r="A898" s="20"/>
      <c r="I898" s="54"/>
      <c r="J898" s="54"/>
      <c r="K898" s="54"/>
      <c r="L898" s="54"/>
    </row>
    <row r="899" spans="1:12" ht="15.75" customHeight="1">
      <c r="A899" s="20"/>
      <c r="I899" s="54"/>
      <c r="J899" s="54"/>
      <c r="K899" s="54"/>
      <c r="L899" s="54"/>
    </row>
    <row r="900" spans="1:12" ht="15.75" customHeight="1">
      <c r="A900" s="20"/>
      <c r="I900" s="54"/>
      <c r="J900" s="54"/>
      <c r="K900" s="54"/>
      <c r="L900" s="54"/>
    </row>
    <row r="901" spans="1:12" ht="15.75" customHeight="1">
      <c r="A901" s="20"/>
      <c r="I901" s="54"/>
      <c r="J901" s="54"/>
      <c r="K901" s="54"/>
      <c r="L901" s="54"/>
    </row>
    <row r="902" spans="1:12" ht="15.75" customHeight="1">
      <c r="A902" s="20"/>
      <c r="I902" s="54"/>
      <c r="J902" s="54"/>
      <c r="K902" s="54"/>
      <c r="L902" s="54"/>
    </row>
    <row r="903" spans="1:12" ht="15.75" customHeight="1">
      <c r="A903" s="20"/>
      <c r="I903" s="54"/>
      <c r="J903" s="54"/>
      <c r="K903" s="54"/>
      <c r="L903" s="54"/>
    </row>
    <row r="904" spans="1:12" ht="15.75" customHeight="1">
      <c r="A904" s="20"/>
      <c r="I904" s="54"/>
      <c r="J904" s="54"/>
      <c r="K904" s="54"/>
      <c r="L904" s="54"/>
    </row>
    <row r="905" spans="1:12" ht="15.75" customHeight="1">
      <c r="A905" s="20"/>
      <c r="I905" s="54"/>
      <c r="J905" s="54"/>
      <c r="K905" s="54"/>
      <c r="L905" s="54"/>
    </row>
    <row r="906" spans="1:12" ht="15.75" customHeight="1">
      <c r="A906" s="20"/>
      <c r="I906" s="54"/>
      <c r="J906" s="54"/>
      <c r="K906" s="54"/>
      <c r="L906" s="54"/>
    </row>
    <row r="907" spans="1:12" ht="15.75" customHeight="1">
      <c r="A907" s="20"/>
      <c r="I907" s="54"/>
      <c r="J907" s="54"/>
      <c r="K907" s="54"/>
      <c r="L907" s="54"/>
    </row>
    <row r="908" spans="1:12" ht="15.75" customHeight="1">
      <c r="A908" s="20"/>
      <c r="I908" s="54"/>
      <c r="J908" s="54"/>
      <c r="K908" s="54"/>
      <c r="L908" s="54"/>
    </row>
    <row r="909" spans="1:12" ht="15.75" customHeight="1">
      <c r="A909" s="20"/>
      <c r="I909" s="54"/>
      <c r="J909" s="54"/>
      <c r="K909" s="54"/>
      <c r="L909" s="54"/>
    </row>
    <row r="910" spans="1:12" ht="15.75" customHeight="1">
      <c r="A910" s="20"/>
      <c r="I910" s="54"/>
      <c r="J910" s="54"/>
      <c r="K910" s="54"/>
      <c r="L910" s="54"/>
    </row>
    <row r="911" spans="1:12" ht="15.75" customHeight="1">
      <c r="A911" s="20"/>
      <c r="I911" s="54"/>
      <c r="J911" s="54"/>
      <c r="K911" s="54"/>
      <c r="L911" s="54"/>
    </row>
    <row r="912" spans="1:12" ht="15.75" customHeight="1">
      <c r="A912" s="20"/>
      <c r="I912" s="54"/>
      <c r="J912" s="54"/>
      <c r="K912" s="54"/>
      <c r="L912" s="54"/>
    </row>
    <row r="913" spans="1:12" ht="15.75" customHeight="1">
      <c r="A913" s="20"/>
      <c r="I913" s="54"/>
      <c r="J913" s="54"/>
      <c r="K913" s="54"/>
      <c r="L913" s="54"/>
    </row>
    <row r="914" spans="1:12" ht="15.75" customHeight="1">
      <c r="A914" s="20"/>
      <c r="I914" s="54"/>
      <c r="J914" s="54"/>
      <c r="K914" s="54"/>
      <c r="L914" s="54"/>
    </row>
    <row r="915" spans="1:12" ht="15.75" customHeight="1">
      <c r="A915" s="20"/>
      <c r="I915" s="54"/>
      <c r="J915" s="54"/>
      <c r="K915" s="54"/>
      <c r="L915" s="54"/>
    </row>
    <row r="916" spans="1:12" ht="15.75" customHeight="1">
      <c r="A916" s="20"/>
      <c r="I916" s="54"/>
      <c r="J916" s="54"/>
      <c r="K916" s="54"/>
      <c r="L916" s="54"/>
    </row>
    <row r="917" spans="1:12" ht="15.75" customHeight="1">
      <c r="A917" s="20"/>
      <c r="I917" s="54"/>
      <c r="J917" s="54"/>
      <c r="K917" s="54"/>
      <c r="L917" s="54"/>
    </row>
    <row r="918" spans="1:12" ht="15.75" customHeight="1">
      <c r="A918" s="20"/>
      <c r="I918" s="54"/>
      <c r="J918" s="54"/>
      <c r="K918" s="54"/>
      <c r="L918" s="54"/>
    </row>
    <row r="919" spans="1:12" ht="15.75" customHeight="1">
      <c r="A919" s="20"/>
      <c r="I919" s="54"/>
      <c r="J919" s="54"/>
      <c r="K919" s="54"/>
      <c r="L919" s="54"/>
    </row>
    <row r="920" spans="1:12" ht="15.75" customHeight="1">
      <c r="A920" s="20"/>
      <c r="I920" s="54"/>
      <c r="J920" s="54"/>
      <c r="K920" s="54"/>
      <c r="L920" s="54"/>
    </row>
    <row r="921" spans="1:12" ht="15.75" customHeight="1">
      <c r="A921" s="20"/>
      <c r="I921" s="54"/>
      <c r="J921" s="54"/>
      <c r="K921" s="54"/>
      <c r="L921" s="54"/>
    </row>
    <row r="922" spans="1:12" ht="15.75" customHeight="1">
      <c r="A922" s="20"/>
      <c r="I922" s="54"/>
      <c r="J922" s="54"/>
      <c r="K922" s="54"/>
      <c r="L922" s="54"/>
    </row>
    <row r="923" spans="1:12" ht="15.75" customHeight="1">
      <c r="A923" s="20"/>
      <c r="I923" s="54"/>
      <c r="J923" s="54"/>
      <c r="K923" s="54"/>
      <c r="L923" s="54"/>
    </row>
    <row r="924" spans="1:12" ht="15.75" customHeight="1">
      <c r="A924" s="20"/>
      <c r="I924" s="54"/>
      <c r="J924" s="54"/>
      <c r="K924" s="54"/>
      <c r="L924" s="54"/>
    </row>
    <row r="925" spans="1:12" ht="15.75" customHeight="1">
      <c r="A925" s="20"/>
      <c r="I925" s="54"/>
      <c r="J925" s="54"/>
      <c r="K925" s="54"/>
      <c r="L925" s="54"/>
    </row>
    <row r="926" spans="1:12" ht="15.75" customHeight="1">
      <c r="A926" s="20"/>
      <c r="I926" s="54"/>
      <c r="J926" s="54"/>
      <c r="K926" s="54"/>
      <c r="L926" s="54"/>
    </row>
    <row r="927" spans="1:12" ht="15.75" customHeight="1">
      <c r="A927" s="20"/>
      <c r="I927" s="54"/>
      <c r="J927" s="54"/>
      <c r="K927" s="54"/>
      <c r="L927" s="54"/>
    </row>
    <row r="928" spans="1:12" ht="15.75" customHeight="1">
      <c r="A928" s="20"/>
      <c r="I928" s="54"/>
      <c r="J928" s="54"/>
      <c r="K928" s="54"/>
      <c r="L928" s="54"/>
    </row>
    <row r="929" spans="1:12" ht="15.75" customHeight="1">
      <c r="A929" s="20"/>
      <c r="I929" s="54"/>
      <c r="J929" s="54"/>
      <c r="K929" s="54"/>
      <c r="L929" s="54"/>
    </row>
    <row r="930" spans="1:12" ht="15.75" customHeight="1">
      <c r="A930" s="20"/>
      <c r="I930" s="54"/>
      <c r="J930" s="54"/>
      <c r="K930" s="54"/>
      <c r="L930" s="54"/>
    </row>
    <row r="931" spans="1:12" ht="15.75" customHeight="1">
      <c r="A931" s="20"/>
      <c r="I931" s="54"/>
      <c r="J931" s="54"/>
      <c r="K931" s="54"/>
      <c r="L931" s="54"/>
    </row>
    <row r="932" spans="1:12" ht="15.75" customHeight="1">
      <c r="A932" s="20"/>
      <c r="I932" s="54"/>
      <c r="J932" s="54"/>
      <c r="K932" s="54"/>
      <c r="L932" s="54"/>
    </row>
    <row r="933" spans="1:12" ht="15.75" customHeight="1">
      <c r="A933" s="20"/>
      <c r="I933" s="54"/>
      <c r="J933" s="54"/>
      <c r="K933" s="54"/>
      <c r="L933" s="54"/>
    </row>
    <row r="934" spans="1:12" ht="15.75" customHeight="1">
      <c r="A934" s="20"/>
      <c r="I934" s="54"/>
      <c r="J934" s="54"/>
      <c r="K934" s="54"/>
      <c r="L934" s="54"/>
    </row>
    <row r="935" spans="1:12" ht="15.75" customHeight="1">
      <c r="A935" s="20"/>
      <c r="I935" s="54"/>
      <c r="J935" s="54"/>
      <c r="K935" s="54"/>
      <c r="L935" s="54"/>
    </row>
    <row r="936" spans="1:12" ht="15.75" customHeight="1">
      <c r="A936" s="20"/>
      <c r="I936" s="54"/>
      <c r="J936" s="54"/>
      <c r="K936" s="54"/>
      <c r="L936" s="54"/>
    </row>
    <row r="937" spans="1:12" ht="15.75" customHeight="1">
      <c r="A937" s="20"/>
      <c r="I937" s="54"/>
      <c r="J937" s="54"/>
      <c r="K937" s="54"/>
      <c r="L937" s="54"/>
    </row>
    <row r="938" spans="1:12" ht="15.75" customHeight="1">
      <c r="A938" s="20"/>
      <c r="I938" s="54"/>
      <c r="J938" s="54"/>
      <c r="K938" s="54"/>
      <c r="L938" s="54"/>
    </row>
    <row r="939" spans="1:12" ht="15.75" customHeight="1">
      <c r="A939" s="20"/>
      <c r="I939" s="54"/>
      <c r="J939" s="54"/>
      <c r="K939" s="54"/>
      <c r="L939" s="54"/>
    </row>
    <row r="940" spans="1:12" ht="15.75" customHeight="1">
      <c r="A940" s="20"/>
      <c r="I940" s="54"/>
      <c r="J940" s="54"/>
      <c r="K940" s="54"/>
      <c r="L940" s="54"/>
    </row>
    <row r="941" spans="1:12" ht="15.75" customHeight="1">
      <c r="A941" s="20"/>
      <c r="I941" s="54"/>
      <c r="J941" s="54"/>
      <c r="K941" s="54"/>
      <c r="L941" s="54"/>
    </row>
    <row r="942" spans="1:12" ht="15.75" customHeight="1">
      <c r="A942" s="20"/>
      <c r="I942" s="54"/>
      <c r="J942" s="54"/>
      <c r="K942" s="54"/>
      <c r="L942" s="54"/>
    </row>
    <row r="943" spans="1:12" ht="15.75" customHeight="1">
      <c r="A943" s="20"/>
      <c r="I943" s="54"/>
      <c r="J943" s="54"/>
      <c r="K943" s="54"/>
      <c r="L943" s="54"/>
    </row>
    <row r="944" spans="1:12" ht="15.75" customHeight="1">
      <c r="A944" s="20"/>
      <c r="I944" s="54"/>
      <c r="J944" s="54"/>
      <c r="K944" s="54"/>
      <c r="L944" s="54"/>
    </row>
    <row r="945" spans="1:12" ht="15.75" customHeight="1">
      <c r="A945" s="20"/>
      <c r="I945" s="54"/>
      <c r="J945" s="54"/>
      <c r="K945" s="54"/>
      <c r="L945" s="54"/>
    </row>
    <row r="946" spans="1:12" ht="15.75" customHeight="1">
      <c r="A946" s="20"/>
      <c r="I946" s="54"/>
      <c r="J946" s="54"/>
      <c r="K946" s="54"/>
      <c r="L946" s="54"/>
    </row>
    <row r="947" spans="1:12" ht="15.75" customHeight="1">
      <c r="A947" s="20"/>
      <c r="I947" s="54"/>
      <c r="J947" s="54"/>
      <c r="K947" s="54"/>
      <c r="L947" s="54"/>
    </row>
    <row r="948" spans="1:12" ht="15.75" customHeight="1">
      <c r="A948" s="20"/>
      <c r="I948" s="54"/>
      <c r="J948" s="54"/>
      <c r="K948" s="54"/>
      <c r="L948" s="54"/>
    </row>
    <row r="949" spans="1:12" ht="15.75" customHeight="1">
      <c r="A949" s="20"/>
      <c r="I949" s="54"/>
      <c r="J949" s="54"/>
      <c r="K949" s="54"/>
      <c r="L949" s="54"/>
    </row>
    <row r="950" spans="1:12" ht="15.75" customHeight="1">
      <c r="A950" s="20"/>
      <c r="I950" s="54"/>
      <c r="J950" s="54"/>
      <c r="K950" s="54"/>
      <c r="L950" s="54"/>
    </row>
    <row r="951" spans="1:12" ht="15.75" customHeight="1">
      <c r="A951" s="20"/>
      <c r="I951" s="54"/>
      <c r="J951" s="54"/>
      <c r="K951" s="54"/>
      <c r="L951" s="54"/>
    </row>
    <row r="952" spans="1:12" ht="15.75" customHeight="1">
      <c r="A952" s="20"/>
      <c r="I952" s="54"/>
      <c r="J952" s="54"/>
      <c r="K952" s="54"/>
      <c r="L952" s="54"/>
    </row>
    <row r="953" spans="1:12" ht="15.75" customHeight="1">
      <c r="A953" s="20"/>
      <c r="I953" s="54"/>
      <c r="J953" s="54"/>
      <c r="K953" s="54"/>
      <c r="L953" s="54"/>
    </row>
    <row r="954" spans="1:12" ht="15.75" customHeight="1">
      <c r="A954" s="20"/>
      <c r="I954" s="54"/>
      <c r="J954" s="54"/>
      <c r="K954" s="54"/>
      <c r="L954" s="54"/>
    </row>
    <row r="955" spans="1:12" ht="15.75" customHeight="1">
      <c r="A955" s="20"/>
      <c r="I955" s="54"/>
      <c r="J955" s="54"/>
      <c r="K955" s="54"/>
      <c r="L955" s="54"/>
    </row>
    <row r="956" spans="1:12" ht="15.75" customHeight="1">
      <c r="A956" s="20"/>
      <c r="I956" s="54"/>
      <c r="J956" s="54"/>
      <c r="K956" s="54"/>
      <c r="L956" s="54"/>
    </row>
    <row r="957" spans="1:12" ht="15.75" customHeight="1">
      <c r="A957" s="20"/>
      <c r="I957" s="54"/>
      <c r="J957" s="54"/>
      <c r="K957" s="54"/>
      <c r="L957" s="54"/>
    </row>
    <row r="958" spans="1:12" ht="15.75" customHeight="1">
      <c r="A958" s="20"/>
      <c r="I958" s="54"/>
      <c r="J958" s="54"/>
      <c r="K958" s="54"/>
      <c r="L958" s="54"/>
    </row>
    <row r="959" spans="1:12" ht="15.75" customHeight="1">
      <c r="A959" s="20"/>
      <c r="I959" s="54"/>
      <c r="J959" s="54"/>
      <c r="K959" s="54"/>
      <c r="L959" s="54"/>
    </row>
    <row r="960" spans="1:12" ht="15.75" customHeight="1">
      <c r="A960" s="20"/>
      <c r="I960" s="54"/>
      <c r="J960" s="54"/>
      <c r="K960" s="54"/>
      <c r="L960" s="54"/>
    </row>
    <row r="961" spans="1:12" ht="15.75" customHeight="1">
      <c r="A961" s="20"/>
      <c r="I961" s="54"/>
      <c r="J961" s="54"/>
      <c r="K961" s="54"/>
      <c r="L961" s="54"/>
    </row>
    <row r="962" spans="1:12" ht="15.75" customHeight="1">
      <c r="A962" s="20"/>
      <c r="I962" s="54"/>
      <c r="J962" s="54"/>
      <c r="K962" s="54"/>
      <c r="L962" s="54"/>
    </row>
    <row r="963" spans="1:12" ht="15.75" customHeight="1">
      <c r="A963" s="20"/>
      <c r="I963" s="54"/>
      <c r="J963" s="54"/>
      <c r="K963" s="54"/>
      <c r="L963" s="54"/>
    </row>
    <row r="964" spans="1:12" ht="15.75" customHeight="1">
      <c r="A964" s="20"/>
      <c r="I964" s="54"/>
      <c r="J964" s="54"/>
      <c r="K964" s="54"/>
      <c r="L964" s="54"/>
    </row>
    <row r="965" spans="1:12" ht="15.75" customHeight="1">
      <c r="A965" s="20"/>
      <c r="I965" s="54"/>
      <c r="J965" s="54"/>
      <c r="K965" s="54"/>
      <c r="L965" s="54"/>
    </row>
    <row r="966" spans="1:12" ht="15.75" customHeight="1">
      <c r="A966" s="20"/>
      <c r="I966" s="54"/>
      <c r="J966" s="54"/>
      <c r="K966" s="54"/>
      <c r="L966" s="54"/>
    </row>
    <row r="967" spans="1:12" ht="15.75" customHeight="1">
      <c r="A967" s="20"/>
      <c r="I967" s="54"/>
      <c r="J967" s="54"/>
      <c r="K967" s="54"/>
      <c r="L967" s="54"/>
    </row>
    <row r="968" spans="1:12" ht="15.75" customHeight="1">
      <c r="A968" s="20"/>
      <c r="I968" s="54"/>
      <c r="J968" s="54"/>
      <c r="K968" s="54"/>
      <c r="L968" s="54"/>
    </row>
    <row r="969" spans="1:12" ht="15.75" customHeight="1">
      <c r="A969" s="20"/>
      <c r="I969" s="54"/>
      <c r="J969" s="54"/>
      <c r="K969" s="54"/>
      <c r="L969" s="54"/>
    </row>
    <row r="970" spans="1:12" ht="15.75" customHeight="1">
      <c r="A970" s="20"/>
      <c r="I970" s="54"/>
      <c r="J970" s="54"/>
      <c r="K970" s="54"/>
      <c r="L970" s="54"/>
    </row>
    <row r="971" spans="1:12" ht="15.75" customHeight="1">
      <c r="A971" s="20"/>
      <c r="I971" s="54"/>
      <c r="J971" s="54"/>
      <c r="K971" s="54"/>
      <c r="L971" s="54"/>
    </row>
    <row r="972" spans="1:12" ht="15.75" customHeight="1">
      <c r="A972" s="20"/>
      <c r="I972" s="54"/>
      <c r="J972" s="54"/>
      <c r="K972" s="54"/>
      <c r="L972" s="54"/>
    </row>
    <row r="973" spans="1:12" ht="15.75" customHeight="1">
      <c r="A973" s="20"/>
      <c r="I973" s="54"/>
      <c r="J973" s="54"/>
      <c r="K973" s="54"/>
      <c r="L973" s="54"/>
    </row>
    <row r="974" spans="1:12" ht="15.75" customHeight="1">
      <c r="A974" s="20"/>
      <c r="I974" s="54"/>
      <c r="J974" s="54"/>
      <c r="K974" s="54"/>
      <c r="L974" s="54"/>
    </row>
    <row r="975" spans="1:12" ht="15.75" customHeight="1">
      <c r="A975" s="20"/>
      <c r="I975" s="54"/>
      <c r="J975" s="54"/>
      <c r="K975" s="54"/>
      <c r="L975" s="54"/>
    </row>
    <row r="976" spans="1:12" ht="15.75" customHeight="1">
      <c r="A976" s="20"/>
      <c r="I976" s="54"/>
      <c r="J976" s="54"/>
      <c r="K976" s="54"/>
      <c r="L976" s="54"/>
    </row>
    <row r="977" spans="1:12" ht="15.75" customHeight="1">
      <c r="A977" s="20"/>
      <c r="I977" s="54"/>
      <c r="J977" s="54"/>
      <c r="K977" s="54"/>
      <c r="L977" s="54"/>
    </row>
    <row r="978" spans="1:12" ht="15.75" customHeight="1">
      <c r="A978" s="20"/>
      <c r="I978" s="54"/>
      <c r="J978" s="54"/>
      <c r="K978" s="54"/>
      <c r="L978" s="54"/>
    </row>
    <row r="979" spans="1:12" ht="15.75" customHeight="1">
      <c r="A979" s="20"/>
      <c r="I979" s="54"/>
      <c r="J979" s="54"/>
      <c r="K979" s="54"/>
      <c r="L979" s="54"/>
    </row>
    <row r="980" spans="1:12" ht="15.75" customHeight="1">
      <c r="A980" s="20"/>
      <c r="I980" s="54"/>
      <c r="J980" s="54"/>
      <c r="K980" s="54"/>
      <c r="L980" s="54"/>
    </row>
    <row r="981" spans="1:12" ht="15.75" customHeight="1">
      <c r="A981" s="20"/>
      <c r="I981" s="54"/>
      <c r="J981" s="54"/>
      <c r="K981" s="54"/>
      <c r="L981" s="54"/>
    </row>
    <row r="982" spans="1:12" ht="15.75" customHeight="1">
      <c r="A982" s="20"/>
      <c r="I982" s="54"/>
      <c r="J982" s="54"/>
      <c r="K982" s="54"/>
      <c r="L982" s="54"/>
    </row>
    <row r="983" spans="1:12" ht="15.75" customHeight="1">
      <c r="A983" s="20"/>
      <c r="I983" s="54"/>
      <c r="J983" s="54"/>
      <c r="K983" s="54"/>
      <c r="L983" s="54"/>
    </row>
    <row r="984" spans="1:12" ht="15.75" customHeight="1">
      <c r="A984" s="20"/>
      <c r="I984" s="54"/>
      <c r="J984" s="54"/>
      <c r="K984" s="54"/>
      <c r="L984" s="54"/>
    </row>
    <row r="985" spans="1:12" ht="15.75" customHeight="1">
      <c r="A985" s="20"/>
      <c r="I985" s="54"/>
      <c r="J985" s="54"/>
      <c r="K985" s="54"/>
      <c r="L985" s="54"/>
    </row>
    <row r="986" spans="1:12" ht="15.75" customHeight="1">
      <c r="A986" s="20"/>
      <c r="I986" s="54"/>
      <c r="J986" s="54"/>
      <c r="K986" s="54"/>
      <c r="L986" s="54"/>
    </row>
    <row r="987" spans="1:12" ht="15.75" customHeight="1">
      <c r="A987" s="20"/>
      <c r="I987" s="54"/>
      <c r="J987" s="54"/>
      <c r="K987" s="54"/>
      <c r="L987" s="54"/>
    </row>
    <row r="988" spans="1:12" ht="15.75" customHeight="1">
      <c r="A988" s="20"/>
      <c r="I988" s="54"/>
      <c r="J988" s="54"/>
      <c r="K988" s="54"/>
      <c r="L988" s="54"/>
    </row>
    <row r="989" spans="1:12" ht="15.75" customHeight="1">
      <c r="A989" s="20"/>
      <c r="I989" s="54"/>
      <c r="J989" s="54"/>
      <c r="K989" s="54"/>
      <c r="L989" s="54"/>
    </row>
    <row r="990" spans="1:12" ht="15.75" customHeight="1">
      <c r="A990" s="20"/>
      <c r="I990" s="54"/>
      <c r="J990" s="54"/>
      <c r="K990" s="54"/>
      <c r="L990" s="54"/>
    </row>
    <row r="991" spans="1:12" ht="15.75" customHeight="1">
      <c r="A991" s="20"/>
      <c r="I991" s="54"/>
      <c r="J991" s="54"/>
      <c r="K991" s="54"/>
      <c r="L991" s="54"/>
    </row>
    <row r="992" spans="1:12" ht="15.75" customHeight="1">
      <c r="A992" s="20"/>
      <c r="I992" s="54"/>
      <c r="J992" s="54"/>
      <c r="K992" s="54"/>
      <c r="L992" s="54"/>
    </row>
    <row r="993" spans="1:12" ht="15.75" customHeight="1">
      <c r="A993" s="20"/>
      <c r="I993" s="54"/>
      <c r="J993" s="54"/>
      <c r="K993" s="54"/>
      <c r="L993" s="54"/>
    </row>
    <row r="994" spans="1:12" ht="15.75" customHeight="1">
      <c r="A994" s="20"/>
      <c r="I994" s="54"/>
      <c r="J994" s="54"/>
      <c r="K994" s="54"/>
      <c r="L994" s="54"/>
    </row>
    <row r="995" spans="1:12" ht="15.75" customHeight="1">
      <c r="A995" s="20"/>
      <c r="I995" s="54"/>
      <c r="J995" s="54"/>
      <c r="K995" s="54"/>
      <c r="L995" s="54"/>
    </row>
    <row r="996" spans="1:12" ht="15.75" customHeight="1">
      <c r="A996" s="20"/>
      <c r="I996" s="54"/>
      <c r="J996" s="54"/>
      <c r="K996" s="54"/>
      <c r="L996" s="54"/>
    </row>
    <row r="997" spans="1:12" ht="15.75" customHeight="1">
      <c r="A997" s="20"/>
      <c r="I997" s="54"/>
      <c r="J997" s="54"/>
      <c r="K997" s="54"/>
      <c r="L997" s="54"/>
    </row>
    <row r="998" spans="1:12" ht="15.75" customHeight="1">
      <c r="A998" s="20"/>
      <c r="I998" s="54"/>
      <c r="J998" s="54"/>
      <c r="K998" s="54"/>
      <c r="L998" s="54"/>
    </row>
    <row r="999" spans="1:12" ht="15.75" customHeight="1">
      <c r="A999" s="20"/>
      <c r="I999" s="54"/>
      <c r="J999" s="54"/>
      <c r="K999" s="54"/>
      <c r="L999" s="54"/>
    </row>
    <row r="1000" spans="1:12" ht="15.75" customHeight="1">
      <c r="A1000" s="20"/>
      <c r="I1000" s="54"/>
      <c r="J1000" s="54"/>
      <c r="K1000" s="54"/>
      <c r="L1000" s="54"/>
    </row>
  </sheetData>
  <mergeCells count="50">
    <mergeCell ref="A6:H6"/>
    <mergeCell ref="D8:H8"/>
    <mergeCell ref="D9:H9"/>
    <mergeCell ref="D10:H10"/>
    <mergeCell ref="D11:E11"/>
    <mergeCell ref="F11:G11"/>
    <mergeCell ref="D14:H14"/>
    <mergeCell ref="D15:H15"/>
    <mergeCell ref="D17:H17"/>
    <mergeCell ref="D18:H18"/>
    <mergeCell ref="D19:H19"/>
    <mergeCell ref="D20:H20"/>
    <mergeCell ref="D21:H21"/>
    <mergeCell ref="D22:H22"/>
    <mergeCell ref="A24:A25"/>
    <mergeCell ref="B24:D25"/>
    <mergeCell ref="E24:F25"/>
    <mergeCell ref="G24:G25"/>
    <mergeCell ref="H24:H25"/>
    <mergeCell ref="B26:D26"/>
    <mergeCell ref="E26:F26"/>
    <mergeCell ref="B27:D27"/>
    <mergeCell ref="E27:F27"/>
    <mergeCell ref="B28:D28"/>
    <mergeCell ref="E28:F28"/>
    <mergeCell ref="B29:D29"/>
    <mergeCell ref="E29:F29"/>
    <mergeCell ref="E30:H30"/>
    <mergeCell ref="A30:D30"/>
    <mergeCell ref="A31:D31"/>
    <mergeCell ref="E31:G31"/>
    <mergeCell ref="A32:D32"/>
    <mergeCell ref="E32:H32"/>
    <mergeCell ref="A33:D33"/>
    <mergeCell ref="E33:H33"/>
    <mergeCell ref="A34:B35"/>
    <mergeCell ref="G44:H44"/>
    <mergeCell ref="C34:D35"/>
    <mergeCell ref="E34:G35"/>
    <mergeCell ref="H34:H35"/>
    <mergeCell ref="A36:D36"/>
    <mergeCell ref="E36:H36"/>
    <mergeCell ref="E37:H37"/>
    <mergeCell ref="F38:G38"/>
    <mergeCell ref="A39:B39"/>
    <mergeCell ref="A43:B43"/>
    <mergeCell ref="C43:D43"/>
    <mergeCell ref="C39:D39"/>
    <mergeCell ref="F39:H39"/>
    <mergeCell ref="F43:H43"/>
  </mergeCells>
  <pageMargins left="0.31496062992126" right="0.31496062992126" top="0.35433070866141703" bottom="0.15748031496063" header="0" footer="0"/>
  <pageSetup paperSize="9"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1" width="6.28515625" customWidth="1"/>
    <col min="2" max="2" width="4.5703125" customWidth="1"/>
    <col min="3" max="3" width="19" customWidth="1"/>
    <col min="4" max="4" width="3.140625" customWidth="1"/>
    <col min="5" max="5" width="12.5703125" customWidth="1"/>
    <col min="6" max="6" width="9.140625" customWidth="1"/>
    <col min="7" max="7" width="3.5703125" customWidth="1"/>
    <col min="8" max="8" width="10.28515625" customWidth="1"/>
    <col min="9" max="9" width="11.42578125" customWidth="1"/>
    <col min="10" max="10" width="12.85546875" customWidth="1"/>
    <col min="11" max="11" width="4.85546875" customWidth="1"/>
    <col min="12" max="12" width="5.140625" customWidth="1"/>
    <col min="13" max="13" width="16" customWidth="1"/>
    <col min="14" max="14" width="11.5703125" customWidth="1"/>
    <col min="15" max="26" width="9" customWidth="1"/>
  </cols>
  <sheetData>
    <row r="1" spans="1:26">
      <c r="A1" s="130"/>
      <c r="B1" s="130"/>
      <c r="C1" s="92"/>
      <c r="D1" s="20"/>
    </row>
    <row r="2" spans="1:26">
      <c r="A2" s="130"/>
      <c r="B2" s="130"/>
      <c r="C2" s="92"/>
      <c r="D2" s="20"/>
    </row>
    <row r="3" spans="1:26">
      <c r="A3" s="130"/>
      <c r="B3" s="130"/>
      <c r="C3" s="92"/>
      <c r="D3" s="20"/>
    </row>
    <row r="4" spans="1:26">
      <c r="A4" s="131"/>
      <c r="B4" s="131"/>
      <c r="D4" s="20"/>
    </row>
    <row r="5" spans="1:26" ht="18.75">
      <c r="A5" s="1671" t="s">
        <v>1828</v>
      </c>
      <c r="B5" s="1289"/>
      <c r="C5" s="1289"/>
      <c r="D5" s="1289"/>
      <c r="E5" s="1289"/>
      <c r="F5" s="1289"/>
      <c r="G5" s="1289"/>
      <c r="H5" s="1289"/>
      <c r="I5" s="1289"/>
      <c r="J5" s="1289"/>
      <c r="K5" s="1289"/>
      <c r="L5" s="1289"/>
      <c r="M5" s="1289"/>
      <c r="N5" s="1289"/>
    </row>
    <row r="6" spans="1:26" ht="18.75">
      <c r="A6" s="1671" t="str">
        <f>'2.IDENTITAS'!$G$28</f>
        <v>PKBM PERMATA UNGGUL</v>
      </c>
      <c r="B6" s="1289"/>
      <c r="C6" s="1289"/>
      <c r="D6" s="1289"/>
      <c r="E6" s="1289"/>
      <c r="F6" s="1289"/>
      <c r="G6" s="1289"/>
      <c r="H6" s="1289"/>
      <c r="I6" s="1289"/>
      <c r="J6" s="1289"/>
      <c r="K6" s="1289"/>
      <c r="L6" s="1289"/>
      <c r="M6" s="1289"/>
      <c r="N6" s="1289"/>
    </row>
    <row r="7" spans="1:26">
      <c r="A7" s="131"/>
      <c r="B7" s="131"/>
      <c r="C7" s="131"/>
      <c r="D7" s="131"/>
      <c r="E7" s="131"/>
      <c r="F7" s="131"/>
      <c r="G7" s="131"/>
      <c r="H7" s="131"/>
      <c r="I7" s="131"/>
      <c r="J7" s="131"/>
      <c r="K7" s="131"/>
      <c r="L7" s="131"/>
      <c r="M7" s="131"/>
      <c r="N7" s="131"/>
    </row>
    <row r="8" spans="1:26">
      <c r="A8" s="1354" t="s">
        <v>1829</v>
      </c>
      <c r="B8" s="1289"/>
      <c r="C8" s="1289"/>
      <c r="D8" s="131" t="s">
        <v>252</v>
      </c>
      <c r="E8" s="132" t="str">
        <f>'2.IDENTITAS'!$G$15</f>
        <v>Suyono</v>
      </c>
    </row>
    <row r="9" spans="1:26">
      <c r="A9" s="1354" t="s">
        <v>57</v>
      </c>
      <c r="B9" s="1289"/>
      <c r="C9" s="1289"/>
      <c r="D9" s="131" t="s">
        <v>252</v>
      </c>
      <c r="E9" s="1249">
        <f>'2.IDENTITAS'!$G$16</f>
        <v>0</v>
      </c>
    </row>
    <row r="10" spans="1:26">
      <c r="A10" s="131"/>
      <c r="B10" s="131"/>
      <c r="D10" s="20"/>
    </row>
    <row r="11" spans="1:26">
      <c r="A11" s="1666" t="s">
        <v>258</v>
      </c>
      <c r="B11" s="1668" t="s">
        <v>1830</v>
      </c>
      <c r="C11" s="1360"/>
      <c r="D11" s="1672" t="s">
        <v>1831</v>
      </c>
      <c r="E11" s="1673"/>
      <c r="F11" s="1673"/>
      <c r="G11" s="1673"/>
      <c r="H11" s="1673"/>
      <c r="I11" s="1673"/>
      <c r="J11" s="1673"/>
      <c r="K11" s="1673"/>
      <c r="L11" s="1506"/>
      <c r="M11" s="1663" t="s">
        <v>1832</v>
      </c>
      <c r="N11" s="1302"/>
      <c r="O11" s="679"/>
      <c r="P11" s="679"/>
      <c r="Q11" s="679"/>
      <c r="R11" s="679"/>
      <c r="S11" s="679"/>
      <c r="T11" s="679"/>
      <c r="U11" s="679"/>
      <c r="V11" s="679"/>
      <c r="W11" s="679"/>
      <c r="X11" s="679"/>
      <c r="Y11" s="679"/>
      <c r="Z11" s="679"/>
    </row>
    <row r="12" spans="1:26" ht="30" customHeight="1">
      <c r="A12" s="1341"/>
      <c r="B12" s="1669"/>
      <c r="C12" s="1337"/>
      <c r="D12" s="1663" t="s">
        <v>1833</v>
      </c>
      <c r="E12" s="1302"/>
      <c r="F12" s="1674" t="s">
        <v>1834</v>
      </c>
      <c r="G12" s="1302"/>
      <c r="H12" s="739" t="s">
        <v>1835</v>
      </c>
      <c r="I12" s="739" t="s">
        <v>1836</v>
      </c>
      <c r="J12" s="1250" t="s">
        <v>1837</v>
      </c>
      <c r="K12" s="1664" t="s">
        <v>1838</v>
      </c>
      <c r="L12" s="1360"/>
      <c r="M12" s="1665" t="s">
        <v>1831</v>
      </c>
      <c r="N12" s="1666" t="s">
        <v>1839</v>
      </c>
      <c r="O12" s="679"/>
      <c r="P12" s="679"/>
      <c r="Q12" s="679"/>
      <c r="R12" s="679"/>
      <c r="S12" s="679"/>
      <c r="T12" s="679"/>
      <c r="U12" s="679"/>
      <c r="V12" s="679"/>
      <c r="W12" s="679"/>
      <c r="X12" s="679"/>
      <c r="Y12" s="679"/>
      <c r="Z12" s="679"/>
    </row>
    <row r="13" spans="1:26">
      <c r="A13" s="1304"/>
      <c r="B13" s="1516"/>
      <c r="C13" s="1517"/>
      <c r="D13" s="1670" t="s">
        <v>1840</v>
      </c>
      <c r="E13" s="1462"/>
      <c r="F13" s="1662" t="s">
        <v>1840</v>
      </c>
      <c r="G13" s="1302"/>
      <c r="H13" s="751" t="s">
        <v>1840</v>
      </c>
      <c r="I13" s="751" t="s">
        <v>1841</v>
      </c>
      <c r="J13" s="751" t="s">
        <v>1841</v>
      </c>
      <c r="K13" s="1516"/>
      <c r="L13" s="1517"/>
      <c r="M13" s="1304"/>
      <c r="N13" s="1304"/>
    </row>
    <row r="14" spans="1:26">
      <c r="A14" s="1251" t="s">
        <v>1842</v>
      </c>
      <c r="B14" s="1667" t="s">
        <v>1843</v>
      </c>
      <c r="C14" s="1302"/>
      <c r="D14" s="1667" t="s">
        <v>1844</v>
      </c>
      <c r="E14" s="1302"/>
      <c r="F14" s="1667" t="s">
        <v>1845</v>
      </c>
      <c r="G14" s="1302"/>
      <c r="H14" s="1252" t="s">
        <v>1846</v>
      </c>
      <c r="I14" s="1252" t="s">
        <v>1847</v>
      </c>
      <c r="J14" s="1252" t="s">
        <v>1848</v>
      </c>
      <c r="K14" s="1667" t="s">
        <v>1849</v>
      </c>
      <c r="L14" s="1302"/>
      <c r="M14" s="1252" t="s">
        <v>1850</v>
      </c>
      <c r="N14" s="1252" t="s">
        <v>1851</v>
      </c>
      <c r="O14" s="1253"/>
      <c r="P14" s="1253"/>
      <c r="Q14" s="1253"/>
      <c r="R14" s="1253"/>
      <c r="S14" s="1253"/>
      <c r="T14" s="1253"/>
      <c r="U14" s="1253"/>
      <c r="V14" s="1253"/>
      <c r="W14" s="1253"/>
      <c r="X14" s="1253"/>
      <c r="Y14" s="1253"/>
      <c r="Z14" s="1253"/>
    </row>
    <row r="15" spans="1:26">
      <c r="A15" s="739">
        <v>1</v>
      </c>
      <c r="B15" s="1661" t="s">
        <v>1852</v>
      </c>
      <c r="C15" s="1302"/>
      <c r="D15" s="1662">
        <f>'HITUNG KEHADIRAN'!CQ9</f>
        <v>30</v>
      </c>
      <c r="E15" s="1302"/>
      <c r="F15" s="1662">
        <f>'HITUNG KEHADIRAN'!CR9</f>
        <v>65</v>
      </c>
      <c r="G15" s="1302"/>
      <c r="H15" s="751">
        <f t="shared" ref="H15:H27" si="0">D15+F15</f>
        <v>95</v>
      </c>
      <c r="I15" s="752">
        <f t="shared" ref="I15:I27" si="1">H15/450</f>
        <v>0.21111111111111111</v>
      </c>
      <c r="J15" s="751">
        <v>0</v>
      </c>
      <c r="K15" s="1659">
        <f t="shared" ref="K15:K26" si="2">J15+I15</f>
        <v>0.21111111111111111</v>
      </c>
      <c r="L15" s="1302"/>
      <c r="M15" s="1254">
        <f t="shared" ref="M15:M26" si="3">IF(B15=0,0,K15/46)</f>
        <v>4.5893719806763284E-3</v>
      </c>
      <c r="N15" s="1254">
        <f t="shared" ref="N15:N26" si="4">IF(B15=0,0,1-M15)</f>
        <v>0.99541062801932367</v>
      </c>
    </row>
    <row r="16" spans="1:26">
      <c r="A16" s="739">
        <v>2</v>
      </c>
      <c r="B16" s="1661" t="s">
        <v>1853</v>
      </c>
      <c r="C16" s="1302"/>
      <c r="D16" s="1662">
        <f>'HITUNG KEHADIRAN'!CQ10</f>
        <v>582</v>
      </c>
      <c r="E16" s="1302"/>
      <c r="F16" s="1662">
        <f>'HITUNG KEHADIRAN'!CR10</f>
        <v>0</v>
      </c>
      <c r="G16" s="1302"/>
      <c r="H16" s="751">
        <f t="shared" si="0"/>
        <v>582</v>
      </c>
      <c r="I16" s="752">
        <f t="shared" si="1"/>
        <v>1.2933333333333332</v>
      </c>
      <c r="J16" s="751">
        <v>0</v>
      </c>
      <c r="K16" s="1659">
        <f t="shared" si="2"/>
        <v>1.2933333333333332</v>
      </c>
      <c r="L16" s="1302"/>
      <c r="M16" s="1254">
        <f t="shared" si="3"/>
        <v>2.8115942028985506E-2</v>
      </c>
      <c r="N16" s="1254">
        <f t="shared" si="4"/>
        <v>0.97188405797101451</v>
      </c>
    </row>
    <row r="17" spans="1:14">
      <c r="A17" s="739">
        <v>3</v>
      </c>
      <c r="B17" s="1661" t="s">
        <v>1854</v>
      </c>
      <c r="C17" s="1302"/>
      <c r="D17" s="1662">
        <f>'HITUNG KEHADIRAN'!CQ11</f>
        <v>290</v>
      </c>
      <c r="E17" s="1302"/>
      <c r="F17" s="1662">
        <f>'HITUNG KEHADIRAN'!CR11</f>
        <v>0</v>
      </c>
      <c r="G17" s="1302"/>
      <c r="H17" s="751">
        <f t="shared" si="0"/>
        <v>290</v>
      </c>
      <c r="I17" s="752">
        <f t="shared" si="1"/>
        <v>0.64444444444444449</v>
      </c>
      <c r="J17" s="751">
        <v>0</v>
      </c>
      <c r="K17" s="1659">
        <f t="shared" si="2"/>
        <v>0.64444444444444449</v>
      </c>
      <c r="L17" s="1302"/>
      <c r="M17" s="1254">
        <f t="shared" si="3"/>
        <v>1.4009661835748793E-2</v>
      </c>
      <c r="N17" s="1254">
        <f t="shared" si="4"/>
        <v>0.98599033816425119</v>
      </c>
    </row>
    <row r="18" spans="1:14">
      <c r="A18" s="739">
        <v>4</v>
      </c>
      <c r="B18" s="1661" t="s">
        <v>1855</v>
      </c>
      <c r="C18" s="1302"/>
      <c r="D18" s="1662">
        <f>'HITUNG KEHADIRAN'!CQ12</f>
        <v>115</v>
      </c>
      <c r="E18" s="1302"/>
      <c r="F18" s="1662">
        <f>'HITUNG KEHADIRAN'!CR12</f>
        <v>0</v>
      </c>
      <c r="G18" s="1302"/>
      <c r="H18" s="751">
        <f t="shared" si="0"/>
        <v>115</v>
      </c>
      <c r="I18" s="752">
        <f t="shared" si="1"/>
        <v>0.25555555555555554</v>
      </c>
      <c r="J18" s="751">
        <v>0</v>
      </c>
      <c r="K18" s="1659">
        <f t="shared" si="2"/>
        <v>0.25555555555555554</v>
      </c>
      <c r="L18" s="1302"/>
      <c r="M18" s="1254">
        <f t="shared" si="3"/>
        <v>5.5555555555555549E-3</v>
      </c>
      <c r="N18" s="1254">
        <f t="shared" si="4"/>
        <v>0.99444444444444446</v>
      </c>
    </row>
    <row r="19" spans="1:14">
      <c r="A19" s="739">
        <v>5</v>
      </c>
      <c r="B19" s="1661" t="s">
        <v>1856</v>
      </c>
      <c r="C19" s="1302"/>
      <c r="D19" s="1662">
        <f>'HITUNG KEHADIRAN'!CQ13</f>
        <v>264</v>
      </c>
      <c r="E19" s="1302"/>
      <c r="F19" s="1662">
        <f>'HITUNG KEHADIRAN'!CR13</f>
        <v>0</v>
      </c>
      <c r="G19" s="1302"/>
      <c r="H19" s="751">
        <f t="shared" si="0"/>
        <v>264</v>
      </c>
      <c r="I19" s="752">
        <f t="shared" si="1"/>
        <v>0.58666666666666667</v>
      </c>
      <c r="J19" s="751">
        <v>0</v>
      </c>
      <c r="K19" s="1659">
        <f t="shared" si="2"/>
        <v>0.58666666666666667</v>
      </c>
      <c r="L19" s="1302"/>
      <c r="M19" s="1254">
        <f t="shared" si="3"/>
        <v>1.2753623188405797E-2</v>
      </c>
      <c r="N19" s="1254">
        <f t="shared" si="4"/>
        <v>0.98724637681159422</v>
      </c>
    </row>
    <row r="20" spans="1:14">
      <c r="A20" s="739">
        <v>6</v>
      </c>
      <c r="B20" s="1661" t="s">
        <v>1857</v>
      </c>
      <c r="C20" s="1302"/>
      <c r="D20" s="1662">
        <f>'HITUNG KEHADIRAN'!CQ14</f>
        <v>67</v>
      </c>
      <c r="E20" s="1302"/>
      <c r="F20" s="1662">
        <f>'HITUNG KEHADIRAN'!CR14</f>
        <v>0</v>
      </c>
      <c r="G20" s="1302"/>
      <c r="H20" s="751">
        <f t="shared" si="0"/>
        <v>67</v>
      </c>
      <c r="I20" s="752">
        <f t="shared" si="1"/>
        <v>0.14888888888888888</v>
      </c>
      <c r="J20" s="751">
        <v>0</v>
      </c>
      <c r="K20" s="1659">
        <f t="shared" si="2"/>
        <v>0.14888888888888888</v>
      </c>
      <c r="L20" s="1302"/>
      <c r="M20" s="1254">
        <f t="shared" si="3"/>
        <v>3.2367149758454105E-3</v>
      </c>
      <c r="N20" s="1254">
        <f t="shared" si="4"/>
        <v>0.99676328502415457</v>
      </c>
    </row>
    <row r="21" spans="1:14" ht="15.75" customHeight="1">
      <c r="A21" s="739">
        <v>7</v>
      </c>
      <c r="B21" s="1661" t="s">
        <v>1858</v>
      </c>
      <c r="C21" s="1302"/>
      <c r="D21" s="1662">
        <f>'HITUNG KEHADIRAN'!CQ15</f>
        <v>63</v>
      </c>
      <c r="E21" s="1302"/>
      <c r="F21" s="1662">
        <f>'HITUNG KEHADIRAN'!CR15</f>
        <v>0</v>
      </c>
      <c r="G21" s="1302"/>
      <c r="H21" s="751">
        <f t="shared" si="0"/>
        <v>63</v>
      </c>
      <c r="I21" s="752">
        <f t="shared" si="1"/>
        <v>0.14000000000000001</v>
      </c>
      <c r="J21" s="751">
        <v>0</v>
      </c>
      <c r="K21" s="1659">
        <f t="shared" si="2"/>
        <v>0.14000000000000001</v>
      </c>
      <c r="L21" s="1302"/>
      <c r="M21" s="1254">
        <f t="shared" si="3"/>
        <v>3.0434782608695656E-3</v>
      </c>
      <c r="N21" s="1254">
        <f t="shared" si="4"/>
        <v>0.99695652173913041</v>
      </c>
    </row>
    <row r="22" spans="1:14" ht="15.75" customHeight="1">
      <c r="A22" s="739">
        <v>8</v>
      </c>
      <c r="B22" s="1661" t="s">
        <v>1859</v>
      </c>
      <c r="C22" s="1302"/>
      <c r="D22" s="1662">
        <f>'HITUNG KEHADIRAN'!CQ16</f>
        <v>577</v>
      </c>
      <c r="E22" s="1302"/>
      <c r="F22" s="1662">
        <f>'HITUNG KEHADIRAN'!CR16</f>
        <v>0</v>
      </c>
      <c r="G22" s="1302"/>
      <c r="H22" s="751">
        <f t="shared" si="0"/>
        <v>577</v>
      </c>
      <c r="I22" s="752">
        <f t="shared" si="1"/>
        <v>1.2822222222222222</v>
      </c>
      <c r="J22" s="751">
        <v>1</v>
      </c>
      <c r="K22" s="1659">
        <f t="shared" si="2"/>
        <v>2.2822222222222219</v>
      </c>
      <c r="L22" s="1302"/>
      <c r="M22" s="1254">
        <f t="shared" si="3"/>
        <v>4.9613526570048305E-2</v>
      </c>
      <c r="N22" s="1254">
        <f t="shared" si="4"/>
        <v>0.95038647342995164</v>
      </c>
    </row>
    <row r="23" spans="1:14" ht="15.75" customHeight="1">
      <c r="A23" s="739">
        <v>9</v>
      </c>
      <c r="B23" s="1661" t="s">
        <v>1860</v>
      </c>
      <c r="C23" s="1302"/>
      <c r="D23" s="1662">
        <f>'HITUNG KEHADIRAN'!CQ17</f>
        <v>280</v>
      </c>
      <c r="E23" s="1302"/>
      <c r="F23" s="1662">
        <f>'HITUNG KEHADIRAN'!CR17</f>
        <v>0</v>
      </c>
      <c r="G23" s="1302"/>
      <c r="H23" s="751">
        <f t="shared" si="0"/>
        <v>280</v>
      </c>
      <c r="I23" s="752">
        <f t="shared" si="1"/>
        <v>0.62222222222222223</v>
      </c>
      <c r="J23" s="751">
        <v>0</v>
      </c>
      <c r="K23" s="1659">
        <f t="shared" si="2"/>
        <v>0.62222222222222223</v>
      </c>
      <c r="L23" s="1302"/>
      <c r="M23" s="1254">
        <f t="shared" si="3"/>
        <v>1.3526570048309179E-2</v>
      </c>
      <c r="N23" s="1254">
        <f t="shared" si="4"/>
        <v>0.98647342995169085</v>
      </c>
    </row>
    <row r="24" spans="1:14" ht="15.75" customHeight="1">
      <c r="A24" s="739">
        <v>10</v>
      </c>
      <c r="B24" s="1661" t="s">
        <v>1861</v>
      </c>
      <c r="C24" s="1302"/>
      <c r="D24" s="1662">
        <f>'HITUNG KEHADIRAN'!CQ18</f>
        <v>0</v>
      </c>
      <c r="E24" s="1302"/>
      <c r="F24" s="1662">
        <f>'HITUNG KEHADIRAN'!CR18</f>
        <v>0</v>
      </c>
      <c r="G24" s="1302"/>
      <c r="H24" s="751">
        <f t="shared" si="0"/>
        <v>0</v>
      </c>
      <c r="I24" s="752">
        <f t="shared" si="1"/>
        <v>0</v>
      </c>
      <c r="J24" s="751">
        <v>0</v>
      </c>
      <c r="K24" s="1659">
        <f t="shared" si="2"/>
        <v>0</v>
      </c>
      <c r="L24" s="1302"/>
      <c r="M24" s="1254">
        <f t="shared" si="3"/>
        <v>0</v>
      </c>
      <c r="N24" s="1254">
        <f t="shared" si="4"/>
        <v>1</v>
      </c>
    </row>
    <row r="25" spans="1:14" ht="15.75" customHeight="1">
      <c r="A25" s="739">
        <v>11</v>
      </c>
      <c r="B25" s="1661" t="s">
        <v>1862</v>
      </c>
      <c r="C25" s="1302"/>
      <c r="D25" s="1662">
        <f>'HITUNG KEHADIRAN'!CQ19</f>
        <v>0</v>
      </c>
      <c r="E25" s="1302"/>
      <c r="F25" s="1662">
        <f>'HITUNG KEHADIRAN'!CR19</f>
        <v>0</v>
      </c>
      <c r="G25" s="1302"/>
      <c r="H25" s="751">
        <f t="shared" si="0"/>
        <v>0</v>
      </c>
      <c r="I25" s="752">
        <f t="shared" si="1"/>
        <v>0</v>
      </c>
      <c r="J25" s="751">
        <v>0</v>
      </c>
      <c r="K25" s="1659">
        <f t="shared" si="2"/>
        <v>0</v>
      </c>
      <c r="L25" s="1302"/>
      <c r="M25" s="1254">
        <f t="shared" si="3"/>
        <v>0</v>
      </c>
      <c r="N25" s="1254">
        <f t="shared" si="4"/>
        <v>1</v>
      </c>
    </row>
    <row r="26" spans="1:14" ht="15.75" customHeight="1">
      <c r="A26" s="739">
        <v>12</v>
      </c>
      <c r="B26" s="1661" t="s">
        <v>1863</v>
      </c>
      <c r="C26" s="1302"/>
      <c r="D26" s="1662">
        <f>'HITUNG KEHADIRAN'!CQ20</f>
        <v>0</v>
      </c>
      <c r="E26" s="1302"/>
      <c r="F26" s="1662">
        <f>'HITUNG KEHADIRAN'!CR20</f>
        <v>0</v>
      </c>
      <c r="G26" s="1302"/>
      <c r="H26" s="751">
        <f t="shared" si="0"/>
        <v>0</v>
      </c>
      <c r="I26" s="752">
        <f t="shared" si="1"/>
        <v>0</v>
      </c>
      <c r="J26" s="751">
        <v>0</v>
      </c>
      <c r="K26" s="1659">
        <f t="shared" si="2"/>
        <v>0</v>
      </c>
      <c r="L26" s="1302"/>
      <c r="M26" s="1254">
        <f t="shared" si="3"/>
        <v>0</v>
      </c>
      <c r="N26" s="1254">
        <f t="shared" si="4"/>
        <v>1</v>
      </c>
    </row>
    <row r="27" spans="1:14" ht="15.75" customHeight="1">
      <c r="A27" s="1662" t="s">
        <v>1835</v>
      </c>
      <c r="B27" s="1347"/>
      <c r="C27" s="1302"/>
      <c r="D27" s="1662">
        <f>SUM(D15:E26)</f>
        <v>2268</v>
      </c>
      <c r="E27" s="1302"/>
      <c r="F27" s="1662">
        <f>SUM(F15:G26)</f>
        <v>65</v>
      </c>
      <c r="G27" s="1302"/>
      <c r="H27" s="751">
        <f t="shared" si="0"/>
        <v>2333</v>
      </c>
      <c r="I27" s="751">
        <f t="shared" si="1"/>
        <v>5.1844444444444449</v>
      </c>
      <c r="J27" s="1255">
        <f>SUM(J15:J26)</f>
        <v>1</v>
      </c>
      <c r="K27" s="1676">
        <f>I27+J27</f>
        <v>6.1844444444444449</v>
      </c>
      <c r="L27" s="1302"/>
      <c r="M27" s="1254">
        <f>IF(A27=0,0,K27/46)</f>
        <v>0.13444444444444445</v>
      </c>
      <c r="N27" s="1254"/>
    </row>
    <row r="28" spans="1:14" ht="15.75" customHeight="1">
      <c r="A28" s="1662" t="s">
        <v>1864</v>
      </c>
      <c r="B28" s="1347"/>
      <c r="C28" s="1347"/>
      <c r="D28" s="1347"/>
      <c r="E28" s="1347"/>
      <c r="F28" s="1347"/>
      <c r="G28" s="1347"/>
      <c r="H28" s="1347"/>
      <c r="I28" s="1347"/>
      <c r="J28" s="1347"/>
      <c r="K28" s="1347"/>
      <c r="L28" s="1677"/>
      <c r="M28" s="1256"/>
      <c r="N28" s="1254">
        <f>IF(A27=0,0,1-M27)</f>
        <v>0.86555555555555552</v>
      </c>
    </row>
    <row r="29" spans="1:14" ht="15.75" customHeight="1">
      <c r="A29" s="1257"/>
      <c r="B29" s="1257"/>
      <c r="C29" s="695"/>
      <c r="D29" s="1243"/>
      <c r="E29" s="695"/>
      <c r="F29" s="695"/>
      <c r="G29" s="695"/>
      <c r="H29" s="695"/>
      <c r="I29" s="695"/>
      <c r="J29" s="695"/>
      <c r="K29" s="695"/>
      <c r="L29" s="695"/>
      <c r="M29" s="695"/>
      <c r="N29" s="695"/>
    </row>
    <row r="30" spans="1:14" ht="15.75" customHeight="1">
      <c r="A30" s="1257"/>
      <c r="B30" s="1257"/>
      <c r="C30" s="695"/>
      <c r="D30" s="1243"/>
      <c r="E30" s="695"/>
      <c r="F30" s="695"/>
      <c r="G30" s="695"/>
      <c r="H30" s="695"/>
      <c r="I30" s="695"/>
      <c r="J30" s="695"/>
      <c r="K30" s="1660" t="s">
        <v>333</v>
      </c>
      <c r="L30" s="1275"/>
      <c r="M30" s="1258" t="str">
        <f>'2.IDENTITAS'!$G$41</f>
        <v>30 Desember 2023</v>
      </c>
      <c r="N30" s="695"/>
    </row>
    <row r="31" spans="1:14" ht="15.75" customHeight="1">
      <c r="A31" s="1257"/>
      <c r="B31" s="1675" t="s">
        <v>1824</v>
      </c>
      <c r="C31" s="1275"/>
      <c r="D31" s="1257"/>
      <c r="E31" s="695"/>
      <c r="F31" s="695"/>
      <c r="G31" s="695" t="s">
        <v>256</v>
      </c>
      <c r="H31" s="695"/>
      <c r="I31" s="695"/>
      <c r="J31" s="695"/>
      <c r="K31" s="1259" t="s">
        <v>1825</v>
      </c>
      <c r="L31" s="695"/>
      <c r="M31" s="695"/>
      <c r="N31" s="695"/>
    </row>
    <row r="32" spans="1:14" ht="15.75" customHeight="1">
      <c r="A32" s="1257"/>
      <c r="B32" s="1257"/>
      <c r="C32" s="695"/>
      <c r="D32" s="1243"/>
      <c r="E32" s="695"/>
      <c r="F32" s="695"/>
      <c r="G32" s="695"/>
      <c r="H32" s="695"/>
      <c r="I32" s="695"/>
      <c r="J32" s="695"/>
      <c r="K32" s="695"/>
      <c r="L32" s="695"/>
      <c r="M32" s="695"/>
      <c r="N32" s="695"/>
    </row>
    <row r="33" spans="1:14" ht="15.75" customHeight="1">
      <c r="A33" s="1257"/>
      <c r="B33" s="1257"/>
      <c r="C33" s="695"/>
      <c r="D33" s="1243"/>
      <c r="E33" s="695"/>
      <c r="F33" s="695"/>
      <c r="G33" s="695"/>
      <c r="H33" s="695"/>
      <c r="I33" s="695"/>
      <c r="J33" s="695"/>
      <c r="K33" s="695"/>
      <c r="L33" s="695"/>
      <c r="M33" s="695"/>
      <c r="N33" s="695"/>
    </row>
    <row r="34" spans="1:14" ht="15.75" customHeight="1">
      <c r="A34" s="131"/>
      <c r="B34" s="131"/>
      <c r="D34" s="20"/>
    </row>
    <row r="35" spans="1:14" ht="15.75" customHeight="1">
      <c r="A35" s="131"/>
      <c r="B35" s="1354" t="str">
        <f>'2.IDENTITAS'!$G$15</f>
        <v>Suyono</v>
      </c>
      <c r="C35" s="1289"/>
      <c r="D35" s="131"/>
      <c r="G35" s="1260" t="str">
        <f>'2.IDENTITAS'!$G$37</f>
        <v>BINTANG, S.Pd.</v>
      </c>
      <c r="K35" s="132" t="str">
        <f>'2.IDENTITAS'!$G$39</f>
        <v>BINTANG, S.Pd.</v>
      </c>
    </row>
    <row r="36" spans="1:14" ht="15.75" customHeight="1">
      <c r="A36" s="131"/>
      <c r="B36" s="133" t="s">
        <v>57</v>
      </c>
      <c r="C36" s="1260">
        <f>'2.IDENTITAS'!$G$16</f>
        <v>0</v>
      </c>
      <c r="D36" s="1261"/>
      <c r="G36" s="132" t="s">
        <v>57</v>
      </c>
      <c r="H36" s="132" t="str">
        <f>'2.IDENTITAS'!$G$38</f>
        <v>19690520 199303 1 011</v>
      </c>
      <c r="K36" s="132" t="s">
        <v>57</v>
      </c>
      <c r="L36" s="1260" t="str">
        <f>'2.IDENTITAS'!$G$40</f>
        <v>00000000 000000 0 000</v>
      </c>
    </row>
    <row r="37" spans="1:14" ht="15.75" customHeight="1">
      <c r="A37" s="131"/>
      <c r="B37" s="131"/>
      <c r="D37" s="20"/>
    </row>
    <row r="38" spans="1:14" ht="15.75" customHeight="1">
      <c r="A38" s="131"/>
      <c r="B38" s="131"/>
      <c r="D38" s="20"/>
    </row>
    <row r="39" spans="1:14" ht="15.75" customHeight="1">
      <c r="A39" s="131"/>
      <c r="B39" s="131"/>
      <c r="D39" s="20"/>
    </row>
    <row r="40" spans="1:14" ht="15.75" customHeight="1">
      <c r="A40" s="131"/>
      <c r="B40" s="131"/>
      <c r="D40" s="20"/>
    </row>
    <row r="41" spans="1:14" ht="15.75" customHeight="1">
      <c r="A41" s="131"/>
      <c r="B41" s="131"/>
      <c r="D41" s="20"/>
    </row>
    <row r="42" spans="1:14" ht="15.75" customHeight="1">
      <c r="A42" s="131"/>
      <c r="B42" s="131"/>
      <c r="D42" s="20"/>
    </row>
    <row r="43" spans="1:14" ht="15.75" customHeight="1">
      <c r="A43" s="131"/>
      <c r="B43" s="131"/>
      <c r="D43" s="20"/>
    </row>
    <row r="44" spans="1:14" ht="15.75" customHeight="1">
      <c r="A44" s="131"/>
      <c r="B44" s="131"/>
      <c r="D44" s="20"/>
    </row>
    <row r="45" spans="1:14" ht="15.75" customHeight="1">
      <c r="A45" s="131"/>
      <c r="B45" s="131"/>
      <c r="D45" s="20"/>
    </row>
    <row r="46" spans="1:14" ht="15.75" customHeight="1">
      <c r="A46" s="131"/>
      <c r="B46" s="131"/>
      <c r="D46" s="20"/>
    </row>
    <row r="47" spans="1:14" ht="15.75" customHeight="1">
      <c r="A47" s="131"/>
      <c r="B47" s="131"/>
      <c r="D47" s="20"/>
    </row>
    <row r="48" spans="1:14" ht="15.75" customHeight="1">
      <c r="A48" s="131"/>
      <c r="B48" s="131"/>
      <c r="D48" s="20"/>
    </row>
    <row r="49" spans="1:4" ht="15.75" customHeight="1">
      <c r="A49" s="131"/>
      <c r="B49" s="131"/>
      <c r="D49" s="20"/>
    </row>
    <row r="50" spans="1:4" ht="15.75" customHeight="1">
      <c r="A50" s="131"/>
      <c r="B50" s="131"/>
      <c r="D50" s="20"/>
    </row>
    <row r="51" spans="1:4" ht="15.75" customHeight="1">
      <c r="A51" s="131"/>
      <c r="B51" s="131"/>
      <c r="D51" s="20"/>
    </row>
    <row r="52" spans="1:4" ht="15.75" customHeight="1">
      <c r="A52" s="131"/>
      <c r="B52" s="131"/>
      <c r="D52" s="20"/>
    </row>
    <row r="53" spans="1:4" ht="15.75" customHeight="1">
      <c r="A53" s="131"/>
      <c r="B53" s="131"/>
      <c r="D53" s="20"/>
    </row>
    <row r="54" spans="1:4" ht="15.75" customHeight="1">
      <c r="A54" s="131"/>
      <c r="B54" s="131"/>
      <c r="D54" s="20"/>
    </row>
    <row r="55" spans="1:4" ht="15.75" customHeight="1">
      <c r="A55" s="131"/>
      <c r="B55" s="131"/>
      <c r="D55" s="20"/>
    </row>
    <row r="56" spans="1:4" ht="15.75" customHeight="1">
      <c r="A56" s="131"/>
      <c r="B56" s="131"/>
      <c r="D56" s="20"/>
    </row>
    <row r="57" spans="1:4" ht="15.75" customHeight="1">
      <c r="A57" s="131"/>
      <c r="B57" s="131"/>
      <c r="D57" s="20"/>
    </row>
    <row r="58" spans="1:4" ht="15.75" customHeight="1">
      <c r="A58" s="131"/>
      <c r="B58" s="131"/>
      <c r="D58" s="20"/>
    </row>
    <row r="59" spans="1:4" ht="15.75" customHeight="1">
      <c r="A59" s="131"/>
      <c r="B59" s="131"/>
      <c r="D59" s="20"/>
    </row>
    <row r="60" spans="1:4" ht="15.75" customHeight="1">
      <c r="A60" s="131"/>
      <c r="B60" s="131"/>
      <c r="D60" s="20"/>
    </row>
    <row r="61" spans="1:4" ht="15.75" customHeight="1">
      <c r="A61" s="131"/>
      <c r="B61" s="131"/>
      <c r="D61" s="20"/>
    </row>
    <row r="62" spans="1:4" ht="15.75" customHeight="1">
      <c r="A62" s="131"/>
      <c r="B62" s="131"/>
      <c r="D62" s="20"/>
    </row>
    <row r="63" spans="1:4" ht="15.75" customHeight="1">
      <c r="A63" s="131"/>
      <c r="B63" s="131"/>
      <c r="D63" s="20"/>
    </row>
    <row r="64" spans="1:4" ht="15.75" customHeight="1">
      <c r="A64" s="131"/>
      <c r="B64" s="131"/>
      <c r="D64" s="20"/>
    </row>
    <row r="65" spans="1:4" ht="15.75" customHeight="1">
      <c r="A65" s="131"/>
      <c r="B65" s="131"/>
      <c r="D65" s="20"/>
    </row>
    <row r="66" spans="1:4" ht="15.75" customHeight="1">
      <c r="A66" s="131"/>
      <c r="B66" s="131"/>
      <c r="D66" s="20"/>
    </row>
    <row r="67" spans="1:4" ht="15.75" customHeight="1">
      <c r="A67" s="131"/>
      <c r="B67" s="131"/>
      <c r="D67" s="20"/>
    </row>
    <row r="68" spans="1:4" ht="15.75" customHeight="1">
      <c r="A68" s="131"/>
      <c r="B68" s="131"/>
      <c r="D68" s="20"/>
    </row>
    <row r="69" spans="1:4" ht="15.75" customHeight="1">
      <c r="A69" s="131"/>
      <c r="B69" s="131"/>
      <c r="D69" s="20"/>
    </row>
    <row r="70" spans="1:4" ht="15.75" customHeight="1">
      <c r="A70" s="131"/>
      <c r="B70" s="131"/>
      <c r="D70" s="20"/>
    </row>
    <row r="71" spans="1:4" ht="15.75" customHeight="1">
      <c r="A71" s="131"/>
      <c r="B71" s="131"/>
      <c r="D71" s="20"/>
    </row>
    <row r="72" spans="1:4" ht="15.75" customHeight="1">
      <c r="A72" s="131"/>
      <c r="B72" s="131"/>
      <c r="D72" s="20"/>
    </row>
    <row r="73" spans="1:4" ht="15.75" customHeight="1">
      <c r="A73" s="131"/>
      <c r="B73" s="131"/>
      <c r="D73" s="20"/>
    </row>
    <row r="74" spans="1:4" ht="15.75" customHeight="1">
      <c r="A74" s="131"/>
      <c r="B74" s="131"/>
      <c r="D74" s="20"/>
    </row>
    <row r="75" spans="1:4" ht="15.75" customHeight="1">
      <c r="A75" s="131"/>
      <c r="B75" s="131"/>
      <c r="D75" s="20"/>
    </row>
    <row r="76" spans="1:4" ht="15.75" customHeight="1">
      <c r="A76" s="131"/>
      <c r="B76" s="131"/>
      <c r="D76" s="20"/>
    </row>
    <row r="77" spans="1:4" ht="15.75" customHeight="1">
      <c r="A77" s="131"/>
      <c r="B77" s="131"/>
      <c r="D77" s="20"/>
    </row>
    <row r="78" spans="1:4" ht="15.75" customHeight="1">
      <c r="A78" s="131"/>
      <c r="B78" s="131"/>
      <c r="D78" s="20"/>
    </row>
    <row r="79" spans="1:4" ht="15.75" customHeight="1">
      <c r="A79" s="131"/>
      <c r="B79" s="131"/>
      <c r="D79" s="20"/>
    </row>
    <row r="80" spans="1:4" ht="15.75" customHeight="1">
      <c r="A80" s="131"/>
      <c r="B80" s="131"/>
      <c r="D80" s="20"/>
    </row>
    <row r="81" spans="1:4" ht="15.75" customHeight="1">
      <c r="A81" s="131"/>
      <c r="B81" s="131"/>
      <c r="D81" s="20"/>
    </row>
    <row r="82" spans="1:4" ht="15.75" customHeight="1">
      <c r="A82" s="131"/>
      <c r="B82" s="131"/>
      <c r="D82" s="20"/>
    </row>
    <row r="83" spans="1:4" ht="15.75" customHeight="1">
      <c r="A83" s="131"/>
      <c r="B83" s="131"/>
      <c r="D83" s="20"/>
    </row>
    <row r="84" spans="1:4" ht="15.75" customHeight="1">
      <c r="A84" s="131"/>
      <c r="B84" s="131"/>
      <c r="D84" s="20"/>
    </row>
    <row r="85" spans="1:4" ht="15.75" customHeight="1">
      <c r="A85" s="131"/>
      <c r="B85" s="131"/>
      <c r="D85" s="20"/>
    </row>
    <row r="86" spans="1:4" ht="15.75" customHeight="1">
      <c r="A86" s="131"/>
      <c r="B86" s="131"/>
      <c r="D86" s="20"/>
    </row>
    <row r="87" spans="1:4" ht="15.75" customHeight="1">
      <c r="A87" s="131"/>
      <c r="B87" s="131"/>
      <c r="D87" s="20"/>
    </row>
    <row r="88" spans="1:4" ht="15.75" customHeight="1">
      <c r="A88" s="131"/>
      <c r="B88" s="131"/>
      <c r="D88" s="20"/>
    </row>
    <row r="89" spans="1:4" ht="15.75" customHeight="1">
      <c r="A89" s="131"/>
      <c r="B89" s="131"/>
      <c r="D89" s="20"/>
    </row>
    <row r="90" spans="1:4" ht="15.75" customHeight="1">
      <c r="A90" s="131"/>
      <c r="B90" s="131"/>
      <c r="D90" s="20"/>
    </row>
    <row r="91" spans="1:4" ht="15.75" customHeight="1">
      <c r="A91" s="131"/>
      <c r="B91" s="131"/>
      <c r="D91" s="20"/>
    </row>
    <row r="92" spans="1:4" ht="15.75" customHeight="1">
      <c r="A92" s="131"/>
      <c r="B92" s="131"/>
      <c r="D92" s="20"/>
    </row>
    <row r="93" spans="1:4" ht="15.75" customHeight="1">
      <c r="A93" s="131"/>
      <c r="B93" s="131"/>
      <c r="D93" s="20"/>
    </row>
    <row r="94" spans="1:4" ht="15.75" customHeight="1">
      <c r="A94" s="131"/>
      <c r="B94" s="131"/>
      <c r="D94" s="20"/>
    </row>
    <row r="95" spans="1:4" ht="15.75" customHeight="1">
      <c r="A95" s="131"/>
      <c r="B95" s="131"/>
      <c r="D95" s="20"/>
    </row>
    <row r="96" spans="1:4" ht="15.75" customHeight="1">
      <c r="A96" s="131"/>
      <c r="B96" s="131"/>
      <c r="D96" s="20"/>
    </row>
    <row r="97" spans="1:4" ht="15.75" customHeight="1">
      <c r="A97" s="131"/>
      <c r="B97" s="131"/>
      <c r="D97" s="20"/>
    </row>
    <row r="98" spans="1:4" ht="15.75" customHeight="1">
      <c r="A98" s="131"/>
      <c r="B98" s="131"/>
      <c r="D98" s="20"/>
    </row>
    <row r="99" spans="1:4" ht="15.75" customHeight="1">
      <c r="A99" s="131"/>
      <c r="B99" s="131"/>
      <c r="D99" s="20"/>
    </row>
    <row r="100" spans="1:4" ht="15.75" customHeight="1">
      <c r="A100" s="131"/>
      <c r="B100" s="131"/>
      <c r="D100" s="20"/>
    </row>
    <row r="101" spans="1:4" ht="15.75" customHeight="1">
      <c r="A101" s="131"/>
      <c r="B101" s="131"/>
      <c r="D101" s="20"/>
    </row>
    <row r="102" spans="1:4" ht="15.75" customHeight="1">
      <c r="A102" s="131"/>
      <c r="B102" s="131"/>
      <c r="D102" s="20"/>
    </row>
    <row r="103" spans="1:4" ht="15.75" customHeight="1">
      <c r="A103" s="131"/>
      <c r="B103" s="131"/>
      <c r="D103" s="20"/>
    </row>
    <row r="104" spans="1:4" ht="15.75" customHeight="1">
      <c r="A104" s="131"/>
      <c r="B104" s="131"/>
      <c r="D104" s="20"/>
    </row>
    <row r="105" spans="1:4" ht="15.75" customHeight="1">
      <c r="A105" s="131"/>
      <c r="B105" s="131"/>
      <c r="D105" s="20"/>
    </row>
    <row r="106" spans="1:4" ht="15.75" customHeight="1">
      <c r="A106" s="131"/>
      <c r="B106" s="131"/>
      <c r="D106" s="20"/>
    </row>
    <row r="107" spans="1:4" ht="15.75" customHeight="1">
      <c r="A107" s="131"/>
      <c r="B107" s="131"/>
      <c r="D107" s="20"/>
    </row>
    <row r="108" spans="1:4" ht="15.75" customHeight="1">
      <c r="A108" s="131"/>
      <c r="B108" s="131"/>
      <c r="D108" s="20"/>
    </row>
    <row r="109" spans="1:4" ht="15.75" customHeight="1">
      <c r="A109" s="131"/>
      <c r="B109" s="131"/>
      <c r="D109" s="20"/>
    </row>
    <row r="110" spans="1:4" ht="15.75" customHeight="1">
      <c r="A110" s="131"/>
      <c r="B110" s="131"/>
      <c r="D110" s="20"/>
    </row>
    <row r="111" spans="1:4" ht="15.75" customHeight="1">
      <c r="A111" s="131"/>
      <c r="B111" s="131"/>
      <c r="D111" s="20"/>
    </row>
    <row r="112" spans="1:4" ht="15.75" customHeight="1">
      <c r="A112" s="131"/>
      <c r="B112" s="131"/>
      <c r="D112" s="20"/>
    </row>
    <row r="113" spans="1:4" ht="15.75" customHeight="1">
      <c r="A113" s="131"/>
      <c r="B113" s="131"/>
      <c r="D113" s="20"/>
    </row>
    <row r="114" spans="1:4" ht="15.75" customHeight="1">
      <c r="A114" s="131"/>
      <c r="B114" s="131"/>
      <c r="D114" s="20"/>
    </row>
    <row r="115" spans="1:4" ht="15.75" customHeight="1">
      <c r="A115" s="131"/>
      <c r="B115" s="131"/>
      <c r="D115" s="20"/>
    </row>
    <row r="116" spans="1:4" ht="15.75" customHeight="1">
      <c r="A116" s="131"/>
      <c r="B116" s="131"/>
      <c r="D116" s="20"/>
    </row>
    <row r="117" spans="1:4" ht="15.75" customHeight="1">
      <c r="A117" s="131"/>
      <c r="B117" s="131"/>
      <c r="D117" s="20"/>
    </row>
    <row r="118" spans="1:4" ht="15.75" customHeight="1">
      <c r="A118" s="131"/>
      <c r="B118" s="131"/>
      <c r="D118" s="20"/>
    </row>
    <row r="119" spans="1:4" ht="15.75" customHeight="1">
      <c r="A119" s="131"/>
      <c r="B119" s="131"/>
      <c r="D119" s="20"/>
    </row>
    <row r="120" spans="1:4" ht="15.75" customHeight="1">
      <c r="A120" s="131"/>
      <c r="B120" s="131"/>
      <c r="D120" s="20"/>
    </row>
    <row r="121" spans="1:4" ht="15.75" customHeight="1">
      <c r="A121" s="131"/>
      <c r="B121" s="131"/>
      <c r="D121" s="20"/>
    </row>
    <row r="122" spans="1:4" ht="15.75" customHeight="1">
      <c r="A122" s="131"/>
      <c r="B122" s="131"/>
      <c r="D122" s="20"/>
    </row>
    <row r="123" spans="1:4" ht="15.75" customHeight="1">
      <c r="A123" s="131"/>
      <c r="B123" s="131"/>
      <c r="D123" s="20"/>
    </row>
    <row r="124" spans="1:4" ht="15.75" customHeight="1">
      <c r="A124" s="131"/>
      <c r="B124" s="131"/>
      <c r="D124" s="20"/>
    </row>
    <row r="125" spans="1:4" ht="15.75" customHeight="1">
      <c r="A125" s="131"/>
      <c r="B125" s="131"/>
      <c r="D125" s="20"/>
    </row>
    <row r="126" spans="1:4" ht="15.75" customHeight="1">
      <c r="A126" s="131"/>
      <c r="B126" s="131"/>
      <c r="D126" s="20"/>
    </row>
    <row r="127" spans="1:4" ht="15.75" customHeight="1">
      <c r="A127" s="131"/>
      <c r="B127" s="131"/>
      <c r="D127" s="20"/>
    </row>
    <row r="128" spans="1:4" ht="15.75" customHeight="1">
      <c r="A128" s="131"/>
      <c r="B128" s="131"/>
      <c r="D128" s="20"/>
    </row>
    <row r="129" spans="1:4" ht="15.75" customHeight="1">
      <c r="A129" s="131"/>
      <c r="B129" s="131"/>
      <c r="D129" s="20"/>
    </row>
    <row r="130" spans="1:4" ht="15.75" customHeight="1">
      <c r="A130" s="131"/>
      <c r="B130" s="131"/>
      <c r="D130" s="20"/>
    </row>
    <row r="131" spans="1:4" ht="15.75" customHeight="1">
      <c r="A131" s="131"/>
      <c r="B131" s="131"/>
      <c r="D131" s="20"/>
    </row>
    <row r="132" spans="1:4" ht="15.75" customHeight="1">
      <c r="A132" s="131"/>
      <c r="B132" s="131"/>
      <c r="D132" s="20"/>
    </row>
    <row r="133" spans="1:4" ht="15.75" customHeight="1">
      <c r="A133" s="131"/>
      <c r="B133" s="131"/>
      <c r="D133" s="20"/>
    </row>
    <row r="134" spans="1:4" ht="15.75" customHeight="1">
      <c r="A134" s="131"/>
      <c r="B134" s="131"/>
      <c r="D134" s="20"/>
    </row>
    <row r="135" spans="1:4" ht="15.75" customHeight="1">
      <c r="A135" s="131"/>
      <c r="B135" s="131"/>
      <c r="D135" s="20"/>
    </row>
    <row r="136" spans="1:4" ht="15.75" customHeight="1">
      <c r="A136" s="131"/>
      <c r="B136" s="131"/>
      <c r="D136" s="20"/>
    </row>
    <row r="137" spans="1:4" ht="15.75" customHeight="1">
      <c r="A137" s="131"/>
      <c r="B137" s="131"/>
      <c r="D137" s="20"/>
    </row>
    <row r="138" spans="1:4" ht="15.75" customHeight="1">
      <c r="A138" s="131"/>
      <c r="B138" s="131"/>
      <c r="D138" s="20"/>
    </row>
    <row r="139" spans="1:4" ht="15.75" customHeight="1">
      <c r="A139" s="131"/>
      <c r="B139" s="131"/>
      <c r="D139" s="20"/>
    </row>
    <row r="140" spans="1:4" ht="15.75" customHeight="1">
      <c r="A140" s="131"/>
      <c r="B140" s="131"/>
      <c r="D140" s="20"/>
    </row>
    <row r="141" spans="1:4" ht="15.75" customHeight="1">
      <c r="A141" s="131"/>
      <c r="B141" s="131"/>
      <c r="D141" s="20"/>
    </row>
    <row r="142" spans="1:4" ht="15.75" customHeight="1">
      <c r="A142" s="131"/>
      <c r="B142" s="131"/>
      <c r="D142" s="20"/>
    </row>
    <row r="143" spans="1:4" ht="15.75" customHeight="1">
      <c r="A143" s="131"/>
      <c r="B143" s="131"/>
      <c r="D143" s="20"/>
    </row>
    <row r="144" spans="1:4" ht="15.75" customHeight="1">
      <c r="A144" s="131"/>
      <c r="B144" s="131"/>
      <c r="D144" s="20"/>
    </row>
    <row r="145" spans="1:4" ht="15.75" customHeight="1">
      <c r="A145" s="131"/>
      <c r="B145" s="131"/>
      <c r="D145" s="20"/>
    </row>
    <row r="146" spans="1:4" ht="15.75" customHeight="1">
      <c r="A146" s="131"/>
      <c r="B146" s="131"/>
      <c r="D146" s="20"/>
    </row>
    <row r="147" spans="1:4" ht="15.75" customHeight="1">
      <c r="A147" s="131"/>
      <c r="B147" s="131"/>
      <c r="D147" s="20"/>
    </row>
    <row r="148" spans="1:4" ht="15.75" customHeight="1">
      <c r="A148" s="131"/>
      <c r="B148" s="131"/>
      <c r="D148" s="20"/>
    </row>
    <row r="149" spans="1:4" ht="15.75" customHeight="1">
      <c r="A149" s="131"/>
      <c r="B149" s="131"/>
      <c r="D149" s="20"/>
    </row>
    <row r="150" spans="1:4" ht="15.75" customHeight="1">
      <c r="A150" s="131"/>
      <c r="B150" s="131"/>
      <c r="D150" s="20"/>
    </row>
    <row r="151" spans="1:4" ht="15.75" customHeight="1">
      <c r="A151" s="131"/>
      <c r="B151" s="131"/>
      <c r="D151" s="20"/>
    </row>
    <row r="152" spans="1:4" ht="15.75" customHeight="1">
      <c r="A152" s="131"/>
      <c r="B152" s="131"/>
      <c r="D152" s="20"/>
    </row>
    <row r="153" spans="1:4" ht="15.75" customHeight="1">
      <c r="A153" s="131"/>
      <c r="B153" s="131"/>
      <c r="D153" s="20"/>
    </row>
    <row r="154" spans="1:4" ht="15.75" customHeight="1">
      <c r="A154" s="131"/>
      <c r="B154" s="131"/>
      <c r="D154" s="20"/>
    </row>
    <row r="155" spans="1:4" ht="15.75" customHeight="1">
      <c r="A155" s="131"/>
      <c r="B155" s="131"/>
      <c r="D155" s="20"/>
    </row>
    <row r="156" spans="1:4" ht="15.75" customHeight="1">
      <c r="A156" s="131"/>
      <c r="B156" s="131"/>
      <c r="D156" s="20"/>
    </row>
    <row r="157" spans="1:4" ht="15.75" customHeight="1">
      <c r="A157" s="131"/>
      <c r="B157" s="131"/>
      <c r="D157" s="20"/>
    </row>
    <row r="158" spans="1:4" ht="15.75" customHeight="1">
      <c r="A158" s="131"/>
      <c r="B158" s="131"/>
      <c r="D158" s="20"/>
    </row>
    <row r="159" spans="1:4" ht="15.75" customHeight="1">
      <c r="A159" s="131"/>
      <c r="B159" s="131"/>
      <c r="D159" s="20"/>
    </row>
    <row r="160" spans="1:4" ht="15.75" customHeight="1">
      <c r="A160" s="131"/>
      <c r="B160" s="131"/>
      <c r="D160" s="20"/>
    </row>
    <row r="161" spans="1:4" ht="15.75" customHeight="1">
      <c r="A161" s="131"/>
      <c r="B161" s="131"/>
      <c r="D161" s="20"/>
    </row>
    <row r="162" spans="1:4" ht="15.75" customHeight="1">
      <c r="A162" s="131"/>
      <c r="B162" s="131"/>
      <c r="D162" s="20"/>
    </row>
    <row r="163" spans="1:4" ht="15.75" customHeight="1">
      <c r="A163" s="131"/>
      <c r="B163" s="131"/>
      <c r="D163" s="20"/>
    </row>
    <row r="164" spans="1:4" ht="15.75" customHeight="1">
      <c r="A164" s="131"/>
      <c r="B164" s="131"/>
      <c r="D164" s="20"/>
    </row>
    <row r="165" spans="1:4" ht="15.75" customHeight="1">
      <c r="A165" s="131"/>
      <c r="B165" s="131"/>
      <c r="D165" s="20"/>
    </row>
    <row r="166" spans="1:4" ht="15.75" customHeight="1">
      <c r="A166" s="131"/>
      <c r="B166" s="131"/>
      <c r="D166" s="20"/>
    </row>
    <row r="167" spans="1:4" ht="15.75" customHeight="1">
      <c r="A167" s="131"/>
      <c r="B167" s="131"/>
      <c r="D167" s="20"/>
    </row>
    <row r="168" spans="1:4" ht="15.75" customHeight="1">
      <c r="A168" s="131"/>
      <c r="B168" s="131"/>
      <c r="D168" s="20"/>
    </row>
    <row r="169" spans="1:4" ht="15.75" customHeight="1">
      <c r="A169" s="131"/>
      <c r="B169" s="131"/>
      <c r="D169" s="20"/>
    </row>
    <row r="170" spans="1:4" ht="15.75" customHeight="1">
      <c r="A170" s="131"/>
      <c r="B170" s="131"/>
      <c r="D170" s="20"/>
    </row>
    <row r="171" spans="1:4" ht="15.75" customHeight="1">
      <c r="A171" s="131"/>
      <c r="B171" s="131"/>
      <c r="D171" s="20"/>
    </row>
    <row r="172" spans="1:4" ht="15.75" customHeight="1">
      <c r="A172" s="131"/>
      <c r="B172" s="131"/>
      <c r="D172" s="20"/>
    </row>
    <row r="173" spans="1:4" ht="15.75" customHeight="1">
      <c r="A173" s="131"/>
      <c r="B173" s="131"/>
      <c r="D173" s="20"/>
    </row>
    <row r="174" spans="1:4" ht="15.75" customHeight="1">
      <c r="A174" s="131"/>
      <c r="B174" s="131"/>
      <c r="D174" s="20"/>
    </row>
    <row r="175" spans="1:4" ht="15.75" customHeight="1">
      <c r="A175" s="131"/>
      <c r="B175" s="131"/>
      <c r="D175" s="20"/>
    </row>
    <row r="176" spans="1:4" ht="15.75" customHeight="1">
      <c r="A176" s="131"/>
      <c r="B176" s="131"/>
      <c r="D176" s="20"/>
    </row>
    <row r="177" spans="1:4" ht="15.75" customHeight="1">
      <c r="A177" s="131"/>
      <c r="B177" s="131"/>
      <c r="D177" s="20"/>
    </row>
    <row r="178" spans="1:4" ht="15.75" customHeight="1">
      <c r="A178" s="131"/>
      <c r="B178" s="131"/>
      <c r="D178" s="20"/>
    </row>
    <row r="179" spans="1:4" ht="15.75" customHeight="1">
      <c r="A179" s="131"/>
      <c r="B179" s="131"/>
      <c r="D179" s="20"/>
    </row>
    <row r="180" spans="1:4" ht="15.75" customHeight="1">
      <c r="A180" s="131"/>
      <c r="B180" s="131"/>
      <c r="D180" s="20"/>
    </row>
    <row r="181" spans="1:4" ht="15.75" customHeight="1">
      <c r="A181" s="131"/>
      <c r="B181" s="131"/>
      <c r="D181" s="20"/>
    </row>
    <row r="182" spans="1:4" ht="15.75" customHeight="1">
      <c r="A182" s="131"/>
      <c r="B182" s="131"/>
      <c r="D182" s="20"/>
    </row>
    <row r="183" spans="1:4" ht="15.75" customHeight="1">
      <c r="A183" s="131"/>
      <c r="B183" s="131"/>
      <c r="D183" s="20"/>
    </row>
    <row r="184" spans="1:4" ht="15.75" customHeight="1">
      <c r="A184" s="131"/>
      <c r="B184" s="131"/>
      <c r="D184" s="20"/>
    </row>
    <row r="185" spans="1:4" ht="15.75" customHeight="1">
      <c r="A185" s="131"/>
      <c r="B185" s="131"/>
      <c r="D185" s="20"/>
    </row>
    <row r="186" spans="1:4" ht="15.75" customHeight="1">
      <c r="A186" s="131"/>
      <c r="B186" s="131"/>
      <c r="D186" s="20"/>
    </row>
    <row r="187" spans="1:4" ht="15.75" customHeight="1">
      <c r="A187" s="131"/>
      <c r="B187" s="131"/>
      <c r="D187" s="20"/>
    </row>
    <row r="188" spans="1:4" ht="15.75" customHeight="1">
      <c r="A188" s="131"/>
      <c r="B188" s="131"/>
      <c r="D188" s="20"/>
    </row>
    <row r="189" spans="1:4" ht="15.75" customHeight="1">
      <c r="A189" s="131"/>
      <c r="B189" s="131"/>
      <c r="D189" s="20"/>
    </row>
    <row r="190" spans="1:4" ht="15.75" customHeight="1">
      <c r="A190" s="131"/>
      <c r="B190" s="131"/>
      <c r="D190" s="20"/>
    </row>
    <row r="191" spans="1:4" ht="15.75" customHeight="1">
      <c r="A191" s="131"/>
      <c r="B191" s="131"/>
      <c r="D191" s="20"/>
    </row>
    <row r="192" spans="1:4" ht="15.75" customHeight="1">
      <c r="A192" s="131"/>
      <c r="B192" s="131"/>
      <c r="D192" s="20"/>
    </row>
    <row r="193" spans="1:4" ht="15.75" customHeight="1">
      <c r="A193" s="131"/>
      <c r="B193" s="131"/>
      <c r="D193" s="20"/>
    </row>
    <row r="194" spans="1:4" ht="15.75" customHeight="1">
      <c r="A194" s="131"/>
      <c r="B194" s="131"/>
      <c r="D194" s="20"/>
    </row>
    <row r="195" spans="1:4" ht="15.75" customHeight="1">
      <c r="A195" s="131"/>
      <c r="B195" s="131"/>
      <c r="D195" s="20"/>
    </row>
    <row r="196" spans="1:4" ht="15.75" customHeight="1">
      <c r="A196" s="131"/>
      <c r="B196" s="131"/>
      <c r="D196" s="20"/>
    </row>
    <row r="197" spans="1:4" ht="15.75" customHeight="1">
      <c r="A197" s="131"/>
      <c r="B197" s="131"/>
      <c r="D197" s="20"/>
    </row>
    <row r="198" spans="1:4" ht="15.75" customHeight="1">
      <c r="A198" s="131"/>
      <c r="B198" s="131"/>
      <c r="D198" s="20"/>
    </row>
    <row r="199" spans="1:4" ht="15.75" customHeight="1">
      <c r="A199" s="131"/>
      <c r="B199" s="131"/>
      <c r="D199" s="20"/>
    </row>
    <row r="200" spans="1:4" ht="15.75" customHeight="1">
      <c r="A200" s="131"/>
      <c r="B200" s="131"/>
      <c r="D200" s="20"/>
    </row>
    <row r="201" spans="1:4" ht="15.75" customHeight="1">
      <c r="A201" s="131"/>
      <c r="B201" s="131"/>
      <c r="D201" s="20"/>
    </row>
    <row r="202" spans="1:4" ht="15.75" customHeight="1">
      <c r="A202" s="131"/>
      <c r="B202" s="131"/>
      <c r="D202" s="20"/>
    </row>
    <row r="203" spans="1:4" ht="15.75" customHeight="1">
      <c r="A203" s="131"/>
      <c r="B203" s="131"/>
      <c r="D203" s="20"/>
    </row>
    <row r="204" spans="1:4" ht="15.75" customHeight="1">
      <c r="A204" s="131"/>
      <c r="B204" s="131"/>
      <c r="D204" s="20"/>
    </row>
    <row r="205" spans="1:4" ht="15.75" customHeight="1">
      <c r="A205" s="131"/>
      <c r="B205" s="131"/>
      <c r="D205" s="20"/>
    </row>
    <row r="206" spans="1:4" ht="15.75" customHeight="1">
      <c r="A206" s="131"/>
      <c r="B206" s="131"/>
      <c r="D206" s="20"/>
    </row>
    <row r="207" spans="1:4" ht="15.75" customHeight="1">
      <c r="A207" s="131"/>
      <c r="B207" s="131"/>
      <c r="D207" s="20"/>
    </row>
    <row r="208" spans="1:4" ht="15.75" customHeight="1">
      <c r="A208" s="131"/>
      <c r="B208" s="131"/>
      <c r="D208" s="20"/>
    </row>
    <row r="209" spans="1:4" ht="15.75" customHeight="1">
      <c r="A209" s="131"/>
      <c r="B209" s="131"/>
      <c r="D209" s="20"/>
    </row>
    <row r="210" spans="1:4" ht="15.75" customHeight="1">
      <c r="A210" s="131"/>
      <c r="B210" s="131"/>
      <c r="D210" s="20"/>
    </row>
    <row r="211" spans="1:4" ht="15.75" customHeight="1">
      <c r="A211" s="131"/>
      <c r="B211" s="131"/>
      <c r="D211" s="20"/>
    </row>
    <row r="212" spans="1:4" ht="15.75" customHeight="1">
      <c r="A212" s="131"/>
      <c r="B212" s="131"/>
      <c r="D212" s="20"/>
    </row>
    <row r="213" spans="1:4" ht="15.75" customHeight="1">
      <c r="A213" s="131"/>
      <c r="B213" s="131"/>
      <c r="D213" s="20"/>
    </row>
    <row r="214" spans="1:4" ht="15.75" customHeight="1">
      <c r="A214" s="131"/>
      <c r="B214" s="131"/>
      <c r="D214" s="20"/>
    </row>
    <row r="215" spans="1:4" ht="15.75" customHeight="1">
      <c r="A215" s="131"/>
      <c r="B215" s="131"/>
      <c r="D215" s="20"/>
    </row>
    <row r="216" spans="1:4" ht="15.75" customHeight="1">
      <c r="A216" s="131"/>
      <c r="B216" s="131"/>
      <c r="D216" s="20"/>
    </row>
    <row r="217" spans="1:4" ht="15.75" customHeight="1">
      <c r="A217" s="131"/>
      <c r="B217" s="131"/>
      <c r="D217" s="20"/>
    </row>
    <row r="218" spans="1:4" ht="15.75" customHeight="1">
      <c r="A218" s="131"/>
      <c r="B218" s="131"/>
      <c r="D218" s="20"/>
    </row>
    <row r="219" spans="1:4" ht="15.75" customHeight="1">
      <c r="A219" s="131"/>
      <c r="B219" s="131"/>
      <c r="D219" s="20"/>
    </row>
    <row r="220" spans="1:4" ht="15.75" customHeight="1">
      <c r="A220" s="131"/>
      <c r="B220" s="131"/>
      <c r="D220" s="20"/>
    </row>
    <row r="221" spans="1:4" ht="15.75" customHeight="1">
      <c r="A221" s="131"/>
      <c r="B221" s="131"/>
      <c r="D221" s="20"/>
    </row>
    <row r="222" spans="1:4" ht="15.75" customHeight="1">
      <c r="A222" s="131"/>
      <c r="B222" s="131"/>
      <c r="D222" s="20"/>
    </row>
    <row r="223" spans="1:4" ht="15.75" customHeight="1">
      <c r="A223" s="131"/>
      <c r="B223" s="131"/>
      <c r="D223" s="20"/>
    </row>
    <row r="224" spans="1:4" ht="15.75" customHeight="1">
      <c r="A224" s="131"/>
      <c r="B224" s="131"/>
      <c r="D224" s="20"/>
    </row>
    <row r="225" spans="1:4" ht="15.75" customHeight="1">
      <c r="A225" s="131"/>
      <c r="B225" s="131"/>
      <c r="D225" s="20"/>
    </row>
    <row r="226" spans="1:4" ht="15.75" customHeight="1">
      <c r="A226" s="131"/>
      <c r="B226" s="131"/>
      <c r="D226" s="20"/>
    </row>
    <row r="227" spans="1:4" ht="15.75" customHeight="1">
      <c r="A227" s="131"/>
      <c r="B227" s="131"/>
      <c r="D227" s="20"/>
    </row>
    <row r="228" spans="1:4" ht="15.75" customHeight="1">
      <c r="A228" s="131"/>
      <c r="B228" s="131"/>
      <c r="D228" s="20"/>
    </row>
    <row r="229" spans="1:4" ht="15.75" customHeight="1">
      <c r="A229" s="131"/>
      <c r="B229" s="131"/>
      <c r="D229" s="20"/>
    </row>
    <row r="230" spans="1:4" ht="15.75" customHeight="1">
      <c r="A230" s="131"/>
      <c r="B230" s="131"/>
      <c r="D230" s="20"/>
    </row>
    <row r="231" spans="1:4" ht="15.75" customHeight="1">
      <c r="A231" s="131"/>
      <c r="B231" s="131"/>
      <c r="D231" s="20"/>
    </row>
    <row r="232" spans="1:4" ht="15.75" customHeight="1">
      <c r="A232" s="131"/>
      <c r="B232" s="131"/>
      <c r="D232" s="20"/>
    </row>
    <row r="233" spans="1:4" ht="15.75" customHeight="1">
      <c r="A233" s="131"/>
      <c r="B233" s="131"/>
      <c r="D233" s="20"/>
    </row>
    <row r="234" spans="1:4" ht="15.75" customHeight="1">
      <c r="A234" s="131"/>
      <c r="B234" s="131"/>
      <c r="D234" s="20"/>
    </row>
    <row r="235" spans="1:4" ht="15.75" customHeight="1">
      <c r="A235" s="131"/>
      <c r="B235" s="131"/>
      <c r="D235" s="20"/>
    </row>
    <row r="236" spans="1:4" ht="15.75" customHeight="1">
      <c r="A236" s="131"/>
      <c r="B236" s="131"/>
      <c r="D236" s="20"/>
    </row>
    <row r="237" spans="1:4" ht="15.75" customHeight="1">
      <c r="A237" s="131"/>
      <c r="B237" s="131"/>
      <c r="D237" s="20"/>
    </row>
    <row r="238" spans="1:4" ht="15.75" customHeight="1">
      <c r="A238" s="131"/>
      <c r="B238" s="131"/>
      <c r="D238" s="20"/>
    </row>
    <row r="239" spans="1:4" ht="15.75" customHeight="1">
      <c r="A239" s="131"/>
      <c r="B239" s="131"/>
      <c r="D239" s="20"/>
    </row>
    <row r="240" spans="1:4" ht="15.75" customHeight="1">
      <c r="A240" s="131"/>
      <c r="B240" s="131"/>
      <c r="D240" s="20"/>
    </row>
    <row r="241" spans="1:4" ht="15.75" customHeight="1">
      <c r="A241" s="131"/>
      <c r="B241" s="131"/>
      <c r="D241" s="20"/>
    </row>
    <row r="242" spans="1:4" ht="15.75" customHeight="1">
      <c r="A242" s="131"/>
      <c r="B242" s="131"/>
      <c r="D242" s="20"/>
    </row>
    <row r="243" spans="1:4" ht="15.75" customHeight="1">
      <c r="A243" s="131"/>
      <c r="B243" s="131"/>
      <c r="D243" s="20"/>
    </row>
    <row r="244" spans="1:4" ht="15.75" customHeight="1">
      <c r="A244" s="131"/>
      <c r="B244" s="131"/>
      <c r="D244" s="20"/>
    </row>
    <row r="245" spans="1:4" ht="15.75" customHeight="1">
      <c r="A245" s="131"/>
      <c r="B245" s="131"/>
      <c r="D245" s="20"/>
    </row>
    <row r="246" spans="1:4" ht="15.75" customHeight="1">
      <c r="A246" s="131"/>
      <c r="B246" s="131"/>
      <c r="D246" s="20"/>
    </row>
    <row r="247" spans="1:4" ht="15.75" customHeight="1">
      <c r="A247" s="131"/>
      <c r="B247" s="131"/>
      <c r="D247" s="20"/>
    </row>
    <row r="248" spans="1:4" ht="15.75" customHeight="1">
      <c r="A248" s="131"/>
      <c r="B248" s="131"/>
      <c r="D248" s="20"/>
    </row>
    <row r="249" spans="1:4" ht="15.75" customHeight="1">
      <c r="A249" s="131"/>
      <c r="B249" s="131"/>
      <c r="D249" s="20"/>
    </row>
    <row r="250" spans="1:4" ht="15.75" customHeight="1">
      <c r="A250" s="131"/>
      <c r="B250" s="131"/>
      <c r="D250" s="20"/>
    </row>
    <row r="251" spans="1:4" ht="15.75" customHeight="1">
      <c r="A251" s="131"/>
      <c r="B251" s="131"/>
      <c r="D251" s="20"/>
    </row>
    <row r="252" spans="1:4" ht="15.75" customHeight="1">
      <c r="A252" s="131"/>
      <c r="B252" s="131"/>
      <c r="D252" s="20"/>
    </row>
    <row r="253" spans="1:4" ht="15.75" customHeight="1">
      <c r="A253" s="131"/>
      <c r="B253" s="131"/>
      <c r="D253" s="20"/>
    </row>
    <row r="254" spans="1:4" ht="15.75" customHeight="1">
      <c r="A254" s="131"/>
      <c r="B254" s="131"/>
      <c r="D254" s="20"/>
    </row>
    <row r="255" spans="1:4" ht="15.75" customHeight="1">
      <c r="A255" s="131"/>
      <c r="B255" s="131"/>
      <c r="D255" s="20"/>
    </row>
    <row r="256" spans="1:4" ht="15.75" customHeight="1">
      <c r="A256" s="131"/>
      <c r="B256" s="131"/>
      <c r="D256" s="20"/>
    </row>
    <row r="257" spans="1:4" ht="15.75" customHeight="1">
      <c r="A257" s="131"/>
      <c r="B257" s="131"/>
      <c r="D257" s="20"/>
    </row>
    <row r="258" spans="1:4" ht="15.75" customHeight="1">
      <c r="A258" s="131"/>
      <c r="B258" s="131"/>
      <c r="D258" s="20"/>
    </row>
    <row r="259" spans="1:4" ht="15.75" customHeight="1">
      <c r="A259" s="131"/>
      <c r="B259" s="131"/>
      <c r="D259" s="20"/>
    </row>
    <row r="260" spans="1:4" ht="15.75" customHeight="1">
      <c r="A260" s="131"/>
      <c r="B260" s="131"/>
      <c r="D260" s="20"/>
    </row>
    <row r="261" spans="1:4" ht="15.75" customHeight="1">
      <c r="A261" s="131"/>
      <c r="B261" s="131"/>
      <c r="D261" s="20"/>
    </row>
    <row r="262" spans="1:4" ht="15.75" customHeight="1">
      <c r="A262" s="131"/>
      <c r="B262" s="131"/>
      <c r="D262" s="20"/>
    </row>
    <row r="263" spans="1:4" ht="15.75" customHeight="1">
      <c r="A263" s="131"/>
      <c r="B263" s="131"/>
      <c r="D263" s="20"/>
    </row>
    <row r="264" spans="1:4" ht="15.75" customHeight="1">
      <c r="A264" s="131"/>
      <c r="B264" s="131"/>
      <c r="D264" s="20"/>
    </row>
    <row r="265" spans="1:4" ht="15.75" customHeight="1">
      <c r="A265" s="131"/>
      <c r="B265" s="131"/>
      <c r="D265" s="20"/>
    </row>
    <row r="266" spans="1:4" ht="15.75" customHeight="1">
      <c r="A266" s="131"/>
      <c r="B266" s="131"/>
      <c r="D266" s="20"/>
    </row>
    <row r="267" spans="1:4" ht="15.75" customHeight="1">
      <c r="A267" s="131"/>
      <c r="B267" s="131"/>
      <c r="D267" s="20"/>
    </row>
    <row r="268" spans="1:4" ht="15.75" customHeight="1">
      <c r="A268" s="131"/>
      <c r="B268" s="131"/>
      <c r="D268" s="20"/>
    </row>
    <row r="269" spans="1:4" ht="15.75" customHeight="1">
      <c r="A269" s="131"/>
      <c r="B269" s="131"/>
      <c r="D269" s="20"/>
    </row>
    <row r="270" spans="1:4" ht="15.75" customHeight="1">
      <c r="A270" s="131"/>
      <c r="B270" s="131"/>
      <c r="D270" s="20"/>
    </row>
    <row r="271" spans="1:4" ht="15.75" customHeight="1">
      <c r="A271" s="131"/>
      <c r="B271" s="131"/>
      <c r="D271" s="20"/>
    </row>
    <row r="272" spans="1:4" ht="15.75" customHeight="1">
      <c r="A272" s="131"/>
      <c r="B272" s="131"/>
      <c r="D272" s="20"/>
    </row>
    <row r="273" spans="1:4" ht="15.75" customHeight="1">
      <c r="A273" s="131"/>
      <c r="B273" s="131"/>
      <c r="D273" s="20"/>
    </row>
    <row r="274" spans="1:4" ht="15.75" customHeight="1">
      <c r="A274" s="131"/>
      <c r="B274" s="131"/>
      <c r="D274" s="20"/>
    </row>
    <row r="275" spans="1:4" ht="15.75" customHeight="1">
      <c r="A275" s="131"/>
      <c r="B275" s="131"/>
      <c r="D275" s="20"/>
    </row>
    <row r="276" spans="1:4" ht="15.75" customHeight="1">
      <c r="A276" s="131"/>
      <c r="B276" s="131"/>
      <c r="D276" s="20"/>
    </row>
    <row r="277" spans="1:4" ht="15.75" customHeight="1">
      <c r="A277" s="131"/>
      <c r="B277" s="131"/>
      <c r="D277" s="20"/>
    </row>
    <row r="278" spans="1:4" ht="15.75" customHeight="1">
      <c r="A278" s="131"/>
      <c r="B278" s="131"/>
      <c r="D278" s="20"/>
    </row>
    <row r="279" spans="1:4" ht="15.75" customHeight="1">
      <c r="A279" s="131"/>
      <c r="B279" s="131"/>
      <c r="D279" s="20"/>
    </row>
    <row r="280" spans="1:4" ht="15.75" customHeight="1">
      <c r="A280" s="131"/>
      <c r="B280" s="131"/>
      <c r="D280" s="20"/>
    </row>
    <row r="281" spans="1:4" ht="15.75" customHeight="1">
      <c r="A281" s="131"/>
      <c r="B281" s="131"/>
      <c r="D281" s="20"/>
    </row>
    <row r="282" spans="1:4" ht="15.75" customHeight="1">
      <c r="A282" s="131"/>
      <c r="B282" s="131"/>
      <c r="D282" s="20"/>
    </row>
    <row r="283" spans="1:4" ht="15.75" customHeight="1">
      <c r="A283" s="131"/>
      <c r="B283" s="131"/>
      <c r="D283" s="20"/>
    </row>
    <row r="284" spans="1:4" ht="15.75" customHeight="1">
      <c r="A284" s="131"/>
      <c r="B284" s="131"/>
      <c r="D284" s="20"/>
    </row>
    <row r="285" spans="1:4" ht="15.75" customHeight="1">
      <c r="A285" s="131"/>
      <c r="B285" s="131"/>
      <c r="D285" s="20"/>
    </row>
    <row r="286" spans="1:4" ht="15.75" customHeight="1">
      <c r="A286" s="131"/>
      <c r="B286" s="131"/>
      <c r="D286" s="20"/>
    </row>
    <row r="287" spans="1:4" ht="15.75" customHeight="1">
      <c r="A287" s="131"/>
      <c r="B287" s="131"/>
      <c r="D287" s="20"/>
    </row>
    <row r="288" spans="1:4" ht="15.75" customHeight="1">
      <c r="A288" s="131"/>
      <c r="B288" s="131"/>
      <c r="D288" s="20"/>
    </row>
    <row r="289" spans="1:4" ht="15.75" customHeight="1">
      <c r="A289" s="131"/>
      <c r="B289" s="131"/>
      <c r="D289" s="20"/>
    </row>
    <row r="290" spans="1:4" ht="15.75" customHeight="1">
      <c r="A290" s="131"/>
      <c r="B290" s="131"/>
      <c r="D290" s="20"/>
    </row>
    <row r="291" spans="1:4" ht="15.75" customHeight="1">
      <c r="A291" s="131"/>
      <c r="B291" s="131"/>
      <c r="D291" s="20"/>
    </row>
    <row r="292" spans="1:4" ht="15.75" customHeight="1">
      <c r="A292" s="131"/>
      <c r="B292" s="131"/>
      <c r="D292" s="20"/>
    </row>
    <row r="293" spans="1:4" ht="15.75" customHeight="1">
      <c r="A293" s="131"/>
      <c r="B293" s="131"/>
      <c r="D293" s="20"/>
    </row>
    <row r="294" spans="1:4" ht="15.75" customHeight="1">
      <c r="A294" s="131"/>
      <c r="B294" s="131"/>
      <c r="D294" s="20"/>
    </row>
    <row r="295" spans="1:4" ht="15.75" customHeight="1">
      <c r="A295" s="131"/>
      <c r="B295" s="131"/>
      <c r="D295" s="20"/>
    </row>
    <row r="296" spans="1:4" ht="15.75" customHeight="1">
      <c r="A296" s="131"/>
      <c r="B296" s="131"/>
      <c r="D296" s="20"/>
    </row>
    <row r="297" spans="1:4" ht="15.75" customHeight="1">
      <c r="A297" s="131"/>
      <c r="B297" s="131"/>
      <c r="D297" s="20"/>
    </row>
    <row r="298" spans="1:4" ht="15.75" customHeight="1">
      <c r="A298" s="131"/>
      <c r="B298" s="131"/>
      <c r="D298" s="20"/>
    </row>
    <row r="299" spans="1:4" ht="15.75" customHeight="1">
      <c r="A299" s="131"/>
      <c r="B299" s="131"/>
      <c r="D299" s="20"/>
    </row>
    <row r="300" spans="1:4" ht="15.75" customHeight="1">
      <c r="A300" s="131"/>
      <c r="B300" s="131"/>
      <c r="D300" s="20"/>
    </row>
    <row r="301" spans="1:4" ht="15.75" customHeight="1">
      <c r="A301" s="131"/>
      <c r="B301" s="131"/>
      <c r="D301" s="20"/>
    </row>
    <row r="302" spans="1:4" ht="15.75" customHeight="1">
      <c r="A302" s="131"/>
      <c r="B302" s="131"/>
      <c r="D302" s="20"/>
    </row>
    <row r="303" spans="1:4" ht="15.75" customHeight="1">
      <c r="A303" s="131"/>
      <c r="B303" s="131"/>
      <c r="D303" s="20"/>
    </row>
    <row r="304" spans="1:4" ht="15.75" customHeight="1">
      <c r="A304" s="131"/>
      <c r="B304" s="131"/>
      <c r="D304" s="20"/>
    </row>
    <row r="305" spans="1:4" ht="15.75" customHeight="1">
      <c r="A305" s="131"/>
      <c r="B305" s="131"/>
      <c r="D305" s="20"/>
    </row>
    <row r="306" spans="1:4" ht="15.75" customHeight="1">
      <c r="A306" s="131"/>
      <c r="B306" s="131"/>
      <c r="D306" s="20"/>
    </row>
    <row r="307" spans="1:4" ht="15.75" customHeight="1">
      <c r="A307" s="131"/>
      <c r="B307" s="131"/>
      <c r="D307" s="20"/>
    </row>
    <row r="308" spans="1:4" ht="15.75" customHeight="1">
      <c r="A308" s="131"/>
      <c r="B308" s="131"/>
      <c r="D308" s="20"/>
    </row>
    <row r="309" spans="1:4" ht="15.75" customHeight="1">
      <c r="A309" s="131"/>
      <c r="B309" s="131"/>
      <c r="D309" s="20"/>
    </row>
    <row r="310" spans="1:4" ht="15.75" customHeight="1">
      <c r="A310" s="131"/>
      <c r="B310" s="131"/>
      <c r="D310" s="20"/>
    </row>
    <row r="311" spans="1:4" ht="15.75" customHeight="1">
      <c r="A311" s="131"/>
      <c r="B311" s="131"/>
      <c r="D311" s="20"/>
    </row>
    <row r="312" spans="1:4" ht="15.75" customHeight="1">
      <c r="A312" s="131"/>
      <c r="B312" s="131"/>
      <c r="D312" s="20"/>
    </row>
    <row r="313" spans="1:4" ht="15.75" customHeight="1">
      <c r="A313" s="131"/>
      <c r="B313" s="131"/>
      <c r="D313" s="20"/>
    </row>
    <row r="314" spans="1:4" ht="15.75" customHeight="1">
      <c r="A314" s="131"/>
      <c r="B314" s="131"/>
      <c r="D314" s="20"/>
    </row>
    <row r="315" spans="1:4" ht="15.75" customHeight="1">
      <c r="A315" s="131"/>
      <c r="B315" s="131"/>
      <c r="D315" s="20"/>
    </row>
    <row r="316" spans="1:4" ht="15.75" customHeight="1">
      <c r="A316" s="131"/>
      <c r="B316" s="131"/>
      <c r="D316" s="20"/>
    </row>
    <row r="317" spans="1:4" ht="15.75" customHeight="1">
      <c r="A317" s="131"/>
      <c r="B317" s="131"/>
      <c r="D317" s="20"/>
    </row>
    <row r="318" spans="1:4" ht="15.75" customHeight="1">
      <c r="A318" s="131"/>
      <c r="B318" s="131"/>
      <c r="D318" s="20"/>
    </row>
    <row r="319" spans="1:4" ht="15.75" customHeight="1">
      <c r="A319" s="131"/>
      <c r="B319" s="131"/>
      <c r="D319" s="20"/>
    </row>
    <row r="320" spans="1:4" ht="15.75" customHeight="1">
      <c r="A320" s="131"/>
      <c r="B320" s="131"/>
      <c r="D320" s="20"/>
    </row>
    <row r="321" spans="1:4" ht="15.75" customHeight="1">
      <c r="A321" s="131"/>
      <c r="B321" s="131"/>
      <c r="D321" s="20"/>
    </row>
    <row r="322" spans="1:4" ht="15.75" customHeight="1">
      <c r="A322" s="131"/>
      <c r="B322" s="131"/>
      <c r="D322" s="20"/>
    </row>
    <row r="323" spans="1:4" ht="15.75" customHeight="1">
      <c r="A323" s="131"/>
      <c r="B323" s="131"/>
      <c r="D323" s="20"/>
    </row>
    <row r="324" spans="1:4" ht="15.75" customHeight="1">
      <c r="A324" s="131"/>
      <c r="B324" s="131"/>
      <c r="D324" s="20"/>
    </row>
    <row r="325" spans="1:4" ht="15.75" customHeight="1">
      <c r="A325" s="131"/>
      <c r="B325" s="131"/>
      <c r="D325" s="20"/>
    </row>
    <row r="326" spans="1:4" ht="15.75" customHeight="1">
      <c r="A326" s="131"/>
      <c r="B326" s="131"/>
      <c r="D326" s="20"/>
    </row>
    <row r="327" spans="1:4" ht="15.75" customHeight="1">
      <c r="A327" s="131"/>
      <c r="B327" s="131"/>
      <c r="D327" s="20"/>
    </row>
    <row r="328" spans="1:4" ht="15.75" customHeight="1">
      <c r="A328" s="131"/>
      <c r="B328" s="131"/>
      <c r="D328" s="20"/>
    </row>
    <row r="329" spans="1:4" ht="15.75" customHeight="1">
      <c r="A329" s="131"/>
      <c r="B329" s="131"/>
      <c r="D329" s="20"/>
    </row>
    <row r="330" spans="1:4" ht="15.75" customHeight="1">
      <c r="A330" s="131"/>
      <c r="B330" s="131"/>
      <c r="D330" s="20"/>
    </row>
    <row r="331" spans="1:4" ht="15.75" customHeight="1">
      <c r="A331" s="131"/>
      <c r="B331" s="131"/>
      <c r="D331" s="20"/>
    </row>
    <row r="332" spans="1:4" ht="15.75" customHeight="1">
      <c r="A332" s="131"/>
      <c r="B332" s="131"/>
      <c r="D332" s="20"/>
    </row>
    <row r="333" spans="1:4" ht="15.75" customHeight="1">
      <c r="A333" s="131"/>
      <c r="B333" s="131"/>
      <c r="D333" s="20"/>
    </row>
    <row r="334" spans="1:4" ht="15.75" customHeight="1">
      <c r="A334" s="131"/>
      <c r="B334" s="131"/>
      <c r="D334" s="20"/>
    </row>
    <row r="335" spans="1:4" ht="15.75" customHeight="1">
      <c r="A335" s="131"/>
      <c r="B335" s="131"/>
      <c r="D335" s="20"/>
    </row>
    <row r="336" spans="1:4" ht="15.75" customHeight="1">
      <c r="A336" s="131"/>
      <c r="B336" s="131"/>
      <c r="D336" s="20"/>
    </row>
    <row r="337" spans="1:4" ht="15.75" customHeight="1">
      <c r="A337" s="131"/>
      <c r="B337" s="131"/>
      <c r="D337" s="20"/>
    </row>
    <row r="338" spans="1:4" ht="15.75" customHeight="1">
      <c r="A338" s="131"/>
      <c r="B338" s="131"/>
      <c r="D338" s="20"/>
    </row>
    <row r="339" spans="1:4" ht="15.75" customHeight="1">
      <c r="A339" s="131"/>
      <c r="B339" s="131"/>
      <c r="D339" s="20"/>
    </row>
    <row r="340" spans="1:4" ht="15.75" customHeight="1">
      <c r="A340" s="131"/>
      <c r="B340" s="131"/>
      <c r="D340" s="20"/>
    </row>
    <row r="341" spans="1:4" ht="15.75" customHeight="1">
      <c r="A341" s="131"/>
      <c r="B341" s="131"/>
      <c r="D341" s="20"/>
    </row>
    <row r="342" spans="1:4" ht="15.75" customHeight="1">
      <c r="A342" s="131"/>
      <c r="B342" s="131"/>
      <c r="D342" s="20"/>
    </row>
    <row r="343" spans="1:4" ht="15.75" customHeight="1">
      <c r="A343" s="131"/>
      <c r="B343" s="131"/>
      <c r="D343" s="20"/>
    </row>
    <row r="344" spans="1:4" ht="15.75" customHeight="1">
      <c r="A344" s="131"/>
      <c r="B344" s="131"/>
      <c r="D344" s="20"/>
    </row>
    <row r="345" spans="1:4" ht="15.75" customHeight="1">
      <c r="A345" s="131"/>
      <c r="B345" s="131"/>
      <c r="D345" s="20"/>
    </row>
    <row r="346" spans="1:4" ht="15.75" customHeight="1">
      <c r="A346" s="131"/>
      <c r="B346" s="131"/>
      <c r="D346" s="20"/>
    </row>
    <row r="347" spans="1:4" ht="15.75" customHeight="1">
      <c r="A347" s="131"/>
      <c r="B347" s="131"/>
      <c r="D347" s="20"/>
    </row>
    <row r="348" spans="1:4" ht="15.75" customHeight="1">
      <c r="A348" s="131"/>
      <c r="B348" s="131"/>
      <c r="D348" s="20"/>
    </row>
    <row r="349" spans="1:4" ht="15.75" customHeight="1">
      <c r="A349" s="131"/>
      <c r="B349" s="131"/>
      <c r="D349" s="20"/>
    </row>
    <row r="350" spans="1:4" ht="15.75" customHeight="1">
      <c r="A350" s="131"/>
      <c r="B350" s="131"/>
      <c r="D350" s="20"/>
    </row>
    <row r="351" spans="1:4" ht="15.75" customHeight="1">
      <c r="A351" s="131"/>
      <c r="B351" s="131"/>
      <c r="D351" s="20"/>
    </row>
    <row r="352" spans="1:4" ht="15.75" customHeight="1">
      <c r="A352" s="131"/>
      <c r="B352" s="131"/>
      <c r="D352" s="20"/>
    </row>
    <row r="353" spans="1:4" ht="15.75" customHeight="1">
      <c r="A353" s="131"/>
      <c r="B353" s="131"/>
      <c r="D353" s="20"/>
    </row>
    <row r="354" spans="1:4" ht="15.75" customHeight="1">
      <c r="A354" s="131"/>
      <c r="B354" s="131"/>
      <c r="D354" s="20"/>
    </row>
    <row r="355" spans="1:4" ht="15.75" customHeight="1">
      <c r="A355" s="131"/>
      <c r="B355" s="131"/>
      <c r="D355" s="20"/>
    </row>
    <row r="356" spans="1:4" ht="15.75" customHeight="1">
      <c r="A356" s="131"/>
      <c r="B356" s="131"/>
      <c r="D356" s="20"/>
    </row>
    <row r="357" spans="1:4" ht="15.75" customHeight="1">
      <c r="A357" s="131"/>
      <c r="B357" s="131"/>
      <c r="D357" s="20"/>
    </row>
    <row r="358" spans="1:4" ht="15.75" customHeight="1">
      <c r="A358" s="131"/>
      <c r="B358" s="131"/>
      <c r="D358" s="20"/>
    </row>
    <row r="359" spans="1:4" ht="15.75" customHeight="1">
      <c r="A359" s="131"/>
      <c r="B359" s="131"/>
      <c r="D359" s="20"/>
    </row>
    <row r="360" spans="1:4" ht="15.75" customHeight="1">
      <c r="A360" s="131"/>
      <c r="B360" s="131"/>
      <c r="D360" s="20"/>
    </row>
    <row r="361" spans="1:4" ht="15.75" customHeight="1">
      <c r="A361" s="131"/>
      <c r="B361" s="131"/>
      <c r="D361" s="20"/>
    </row>
    <row r="362" spans="1:4" ht="15.75" customHeight="1">
      <c r="A362" s="131"/>
      <c r="B362" s="131"/>
      <c r="D362" s="20"/>
    </row>
    <row r="363" spans="1:4" ht="15.75" customHeight="1">
      <c r="A363" s="131"/>
      <c r="B363" s="131"/>
      <c r="D363" s="20"/>
    </row>
    <row r="364" spans="1:4" ht="15.75" customHeight="1">
      <c r="A364" s="131"/>
      <c r="B364" s="131"/>
      <c r="D364" s="20"/>
    </row>
    <row r="365" spans="1:4" ht="15.75" customHeight="1">
      <c r="A365" s="131"/>
      <c r="B365" s="131"/>
      <c r="D365" s="20"/>
    </row>
    <row r="366" spans="1:4" ht="15.75" customHeight="1">
      <c r="A366" s="131"/>
      <c r="B366" s="131"/>
      <c r="D366" s="20"/>
    </row>
    <row r="367" spans="1:4" ht="15.75" customHeight="1">
      <c r="A367" s="131"/>
      <c r="B367" s="131"/>
      <c r="D367" s="20"/>
    </row>
    <row r="368" spans="1:4" ht="15.75" customHeight="1">
      <c r="A368" s="131"/>
      <c r="B368" s="131"/>
      <c r="D368" s="20"/>
    </row>
    <row r="369" spans="1:4" ht="15.75" customHeight="1">
      <c r="A369" s="131"/>
      <c r="B369" s="131"/>
      <c r="D369" s="20"/>
    </row>
    <row r="370" spans="1:4" ht="15.75" customHeight="1">
      <c r="A370" s="131"/>
      <c r="B370" s="131"/>
      <c r="D370" s="20"/>
    </row>
    <row r="371" spans="1:4" ht="15.75" customHeight="1">
      <c r="A371" s="131"/>
      <c r="B371" s="131"/>
      <c r="D371" s="20"/>
    </row>
    <row r="372" spans="1:4" ht="15.75" customHeight="1">
      <c r="A372" s="131"/>
      <c r="B372" s="131"/>
      <c r="D372" s="20"/>
    </row>
    <row r="373" spans="1:4" ht="15.75" customHeight="1">
      <c r="A373" s="131"/>
      <c r="B373" s="131"/>
      <c r="D373" s="20"/>
    </row>
    <row r="374" spans="1:4" ht="15.75" customHeight="1">
      <c r="A374" s="131"/>
      <c r="B374" s="131"/>
      <c r="D374" s="20"/>
    </row>
    <row r="375" spans="1:4" ht="15.75" customHeight="1">
      <c r="A375" s="131"/>
      <c r="B375" s="131"/>
      <c r="D375" s="20"/>
    </row>
    <row r="376" spans="1:4" ht="15.75" customHeight="1">
      <c r="A376" s="131"/>
      <c r="B376" s="131"/>
      <c r="D376" s="20"/>
    </row>
    <row r="377" spans="1:4" ht="15.75" customHeight="1">
      <c r="A377" s="131"/>
      <c r="B377" s="131"/>
      <c r="D377" s="20"/>
    </row>
    <row r="378" spans="1:4" ht="15.75" customHeight="1">
      <c r="A378" s="131"/>
      <c r="B378" s="131"/>
      <c r="D378" s="20"/>
    </row>
    <row r="379" spans="1:4" ht="15.75" customHeight="1">
      <c r="A379" s="131"/>
      <c r="B379" s="131"/>
      <c r="D379" s="20"/>
    </row>
    <row r="380" spans="1:4" ht="15.75" customHeight="1">
      <c r="A380" s="131"/>
      <c r="B380" s="131"/>
      <c r="D380" s="20"/>
    </row>
    <row r="381" spans="1:4" ht="15.75" customHeight="1">
      <c r="A381" s="131"/>
      <c r="B381" s="131"/>
      <c r="D381" s="20"/>
    </row>
    <row r="382" spans="1:4" ht="15.75" customHeight="1">
      <c r="A382" s="131"/>
      <c r="B382" s="131"/>
      <c r="D382" s="20"/>
    </row>
    <row r="383" spans="1:4" ht="15.75" customHeight="1">
      <c r="A383" s="131"/>
      <c r="B383" s="131"/>
      <c r="D383" s="20"/>
    </row>
    <row r="384" spans="1:4" ht="15.75" customHeight="1">
      <c r="A384" s="131"/>
      <c r="B384" s="131"/>
      <c r="D384" s="20"/>
    </row>
    <row r="385" spans="1:4" ht="15.75" customHeight="1">
      <c r="A385" s="131"/>
      <c r="B385" s="131"/>
      <c r="D385" s="20"/>
    </row>
    <row r="386" spans="1:4" ht="15.75" customHeight="1">
      <c r="A386" s="131"/>
      <c r="B386" s="131"/>
      <c r="D386" s="20"/>
    </row>
    <row r="387" spans="1:4" ht="15.75" customHeight="1">
      <c r="A387" s="131"/>
      <c r="B387" s="131"/>
      <c r="D387" s="20"/>
    </row>
    <row r="388" spans="1:4" ht="15.75" customHeight="1">
      <c r="A388" s="131"/>
      <c r="B388" s="131"/>
      <c r="D388" s="20"/>
    </row>
    <row r="389" spans="1:4" ht="15.75" customHeight="1">
      <c r="A389" s="131"/>
      <c r="B389" s="131"/>
      <c r="D389" s="20"/>
    </row>
    <row r="390" spans="1:4" ht="15.75" customHeight="1">
      <c r="A390" s="131"/>
      <c r="B390" s="131"/>
      <c r="D390" s="20"/>
    </row>
    <row r="391" spans="1:4" ht="15.75" customHeight="1">
      <c r="A391" s="131"/>
      <c r="B391" s="131"/>
      <c r="D391" s="20"/>
    </row>
    <row r="392" spans="1:4" ht="15.75" customHeight="1">
      <c r="A392" s="131"/>
      <c r="B392" s="131"/>
      <c r="D392" s="20"/>
    </row>
    <row r="393" spans="1:4" ht="15.75" customHeight="1">
      <c r="A393" s="131"/>
      <c r="B393" s="131"/>
      <c r="D393" s="20"/>
    </row>
    <row r="394" spans="1:4" ht="15.75" customHeight="1">
      <c r="A394" s="131"/>
      <c r="B394" s="131"/>
      <c r="D394" s="20"/>
    </row>
    <row r="395" spans="1:4" ht="15.75" customHeight="1">
      <c r="A395" s="131"/>
      <c r="B395" s="131"/>
      <c r="D395" s="20"/>
    </row>
    <row r="396" spans="1:4" ht="15.75" customHeight="1">
      <c r="A396" s="131"/>
      <c r="B396" s="131"/>
      <c r="D396" s="20"/>
    </row>
    <row r="397" spans="1:4" ht="15.75" customHeight="1">
      <c r="A397" s="131"/>
      <c r="B397" s="131"/>
      <c r="D397" s="20"/>
    </row>
    <row r="398" spans="1:4" ht="15.75" customHeight="1">
      <c r="A398" s="131"/>
      <c r="B398" s="131"/>
      <c r="D398" s="20"/>
    </row>
    <row r="399" spans="1:4" ht="15.75" customHeight="1">
      <c r="A399" s="131"/>
      <c r="B399" s="131"/>
      <c r="D399" s="20"/>
    </row>
    <row r="400" spans="1:4" ht="15.75" customHeight="1">
      <c r="A400" s="131"/>
      <c r="B400" s="131"/>
      <c r="D400" s="20"/>
    </row>
    <row r="401" spans="1:4" ht="15.75" customHeight="1">
      <c r="A401" s="131"/>
      <c r="B401" s="131"/>
      <c r="D401" s="20"/>
    </row>
    <row r="402" spans="1:4" ht="15.75" customHeight="1">
      <c r="A402" s="131"/>
      <c r="B402" s="131"/>
      <c r="D402" s="20"/>
    </row>
    <row r="403" spans="1:4" ht="15.75" customHeight="1">
      <c r="A403" s="131"/>
      <c r="B403" s="131"/>
      <c r="D403" s="20"/>
    </row>
    <row r="404" spans="1:4" ht="15.75" customHeight="1">
      <c r="A404" s="131"/>
      <c r="B404" s="131"/>
      <c r="D404" s="20"/>
    </row>
    <row r="405" spans="1:4" ht="15.75" customHeight="1">
      <c r="A405" s="131"/>
      <c r="B405" s="131"/>
      <c r="D405" s="20"/>
    </row>
    <row r="406" spans="1:4" ht="15.75" customHeight="1">
      <c r="A406" s="131"/>
      <c r="B406" s="131"/>
      <c r="D406" s="20"/>
    </row>
    <row r="407" spans="1:4" ht="15.75" customHeight="1">
      <c r="A407" s="131"/>
      <c r="B407" s="131"/>
      <c r="D407" s="20"/>
    </row>
    <row r="408" spans="1:4" ht="15.75" customHeight="1">
      <c r="A408" s="131"/>
      <c r="B408" s="131"/>
      <c r="D408" s="20"/>
    </row>
    <row r="409" spans="1:4" ht="15.75" customHeight="1">
      <c r="A409" s="131"/>
      <c r="B409" s="131"/>
      <c r="D409" s="20"/>
    </row>
    <row r="410" spans="1:4" ht="15.75" customHeight="1">
      <c r="A410" s="131"/>
      <c r="B410" s="131"/>
      <c r="D410" s="20"/>
    </row>
    <row r="411" spans="1:4" ht="15.75" customHeight="1">
      <c r="A411" s="131"/>
      <c r="B411" s="131"/>
      <c r="D411" s="20"/>
    </row>
    <row r="412" spans="1:4" ht="15.75" customHeight="1">
      <c r="A412" s="131"/>
      <c r="B412" s="131"/>
      <c r="D412" s="20"/>
    </row>
    <row r="413" spans="1:4" ht="15.75" customHeight="1">
      <c r="A413" s="131"/>
      <c r="B413" s="131"/>
      <c r="D413" s="20"/>
    </row>
    <row r="414" spans="1:4" ht="15.75" customHeight="1">
      <c r="A414" s="131"/>
      <c r="B414" s="131"/>
      <c r="D414" s="20"/>
    </row>
    <row r="415" spans="1:4" ht="15.75" customHeight="1">
      <c r="A415" s="131"/>
      <c r="B415" s="131"/>
      <c r="D415" s="20"/>
    </row>
    <row r="416" spans="1:4" ht="15.75" customHeight="1">
      <c r="A416" s="131"/>
      <c r="B416" s="131"/>
      <c r="D416" s="20"/>
    </row>
    <row r="417" spans="1:4" ht="15.75" customHeight="1">
      <c r="A417" s="131"/>
      <c r="B417" s="131"/>
      <c r="D417" s="20"/>
    </row>
    <row r="418" spans="1:4" ht="15.75" customHeight="1">
      <c r="A418" s="131"/>
      <c r="B418" s="131"/>
      <c r="D418" s="20"/>
    </row>
    <row r="419" spans="1:4" ht="15.75" customHeight="1">
      <c r="A419" s="131"/>
      <c r="B419" s="131"/>
      <c r="D419" s="20"/>
    </row>
    <row r="420" spans="1:4" ht="15.75" customHeight="1">
      <c r="A420" s="131"/>
      <c r="B420" s="131"/>
      <c r="D420" s="20"/>
    </row>
    <row r="421" spans="1:4" ht="15.75" customHeight="1">
      <c r="A421" s="131"/>
      <c r="B421" s="131"/>
      <c r="D421" s="20"/>
    </row>
    <row r="422" spans="1:4" ht="15.75" customHeight="1">
      <c r="A422" s="131"/>
      <c r="B422" s="131"/>
      <c r="D422" s="20"/>
    </row>
    <row r="423" spans="1:4" ht="15.75" customHeight="1">
      <c r="A423" s="131"/>
      <c r="B423" s="131"/>
      <c r="D423" s="20"/>
    </row>
    <row r="424" spans="1:4" ht="15.75" customHeight="1">
      <c r="A424" s="131"/>
      <c r="B424" s="131"/>
      <c r="D424" s="20"/>
    </row>
    <row r="425" spans="1:4" ht="15.75" customHeight="1">
      <c r="A425" s="131"/>
      <c r="B425" s="131"/>
      <c r="D425" s="20"/>
    </row>
    <row r="426" spans="1:4" ht="15.75" customHeight="1">
      <c r="A426" s="131"/>
      <c r="B426" s="131"/>
      <c r="D426" s="20"/>
    </row>
    <row r="427" spans="1:4" ht="15.75" customHeight="1">
      <c r="A427" s="131"/>
      <c r="B427" s="131"/>
      <c r="D427" s="20"/>
    </row>
    <row r="428" spans="1:4" ht="15.75" customHeight="1">
      <c r="A428" s="131"/>
      <c r="B428" s="131"/>
      <c r="D428" s="20"/>
    </row>
    <row r="429" spans="1:4" ht="15.75" customHeight="1">
      <c r="A429" s="131"/>
      <c r="B429" s="131"/>
      <c r="D429" s="20"/>
    </row>
    <row r="430" spans="1:4" ht="15.75" customHeight="1">
      <c r="A430" s="131"/>
      <c r="B430" s="131"/>
      <c r="D430" s="20"/>
    </row>
    <row r="431" spans="1:4" ht="15.75" customHeight="1">
      <c r="A431" s="131"/>
      <c r="B431" s="131"/>
      <c r="D431" s="20"/>
    </row>
    <row r="432" spans="1:4" ht="15.75" customHeight="1">
      <c r="A432" s="131"/>
      <c r="B432" s="131"/>
      <c r="D432" s="20"/>
    </row>
    <row r="433" spans="1:4" ht="15.75" customHeight="1">
      <c r="A433" s="131"/>
      <c r="B433" s="131"/>
      <c r="D433" s="20"/>
    </row>
    <row r="434" spans="1:4" ht="15.75" customHeight="1">
      <c r="A434" s="131"/>
      <c r="B434" s="131"/>
      <c r="D434" s="20"/>
    </row>
    <row r="435" spans="1:4" ht="15.75" customHeight="1">
      <c r="A435" s="131"/>
      <c r="B435" s="131"/>
      <c r="D435" s="20"/>
    </row>
    <row r="436" spans="1:4" ht="15.75" customHeight="1">
      <c r="A436" s="131"/>
      <c r="B436" s="131"/>
      <c r="D436" s="20"/>
    </row>
    <row r="437" spans="1:4" ht="15.75" customHeight="1">
      <c r="A437" s="131"/>
      <c r="B437" s="131"/>
      <c r="D437" s="20"/>
    </row>
    <row r="438" spans="1:4" ht="15.75" customHeight="1">
      <c r="A438" s="131"/>
      <c r="B438" s="131"/>
      <c r="D438" s="20"/>
    </row>
    <row r="439" spans="1:4" ht="15.75" customHeight="1">
      <c r="A439" s="131"/>
      <c r="B439" s="131"/>
      <c r="D439" s="20"/>
    </row>
    <row r="440" spans="1:4" ht="15.75" customHeight="1">
      <c r="A440" s="131"/>
      <c r="B440" s="131"/>
      <c r="D440" s="20"/>
    </row>
    <row r="441" spans="1:4" ht="15.75" customHeight="1">
      <c r="A441" s="131"/>
      <c r="B441" s="131"/>
      <c r="D441" s="20"/>
    </row>
    <row r="442" spans="1:4" ht="15.75" customHeight="1">
      <c r="A442" s="131"/>
      <c r="B442" s="131"/>
      <c r="D442" s="20"/>
    </row>
    <row r="443" spans="1:4" ht="15.75" customHeight="1">
      <c r="A443" s="131"/>
      <c r="B443" s="131"/>
      <c r="D443" s="20"/>
    </row>
    <row r="444" spans="1:4" ht="15.75" customHeight="1">
      <c r="A444" s="131"/>
      <c r="B444" s="131"/>
      <c r="D444" s="20"/>
    </row>
    <row r="445" spans="1:4" ht="15.75" customHeight="1">
      <c r="A445" s="131"/>
      <c r="B445" s="131"/>
      <c r="D445" s="20"/>
    </row>
    <row r="446" spans="1:4" ht="15.75" customHeight="1">
      <c r="A446" s="131"/>
      <c r="B446" s="131"/>
      <c r="D446" s="20"/>
    </row>
    <row r="447" spans="1:4" ht="15.75" customHeight="1">
      <c r="A447" s="131"/>
      <c r="B447" s="131"/>
      <c r="D447" s="20"/>
    </row>
    <row r="448" spans="1:4" ht="15.75" customHeight="1">
      <c r="A448" s="131"/>
      <c r="B448" s="131"/>
      <c r="D448" s="20"/>
    </row>
    <row r="449" spans="1:4" ht="15.75" customHeight="1">
      <c r="A449" s="131"/>
      <c r="B449" s="131"/>
      <c r="D449" s="20"/>
    </row>
    <row r="450" spans="1:4" ht="15.75" customHeight="1">
      <c r="A450" s="131"/>
      <c r="B450" s="131"/>
      <c r="D450" s="20"/>
    </row>
    <row r="451" spans="1:4" ht="15.75" customHeight="1">
      <c r="A451" s="131"/>
      <c r="B451" s="131"/>
      <c r="D451" s="20"/>
    </row>
    <row r="452" spans="1:4" ht="15.75" customHeight="1">
      <c r="A452" s="131"/>
      <c r="B452" s="131"/>
      <c r="D452" s="20"/>
    </row>
    <row r="453" spans="1:4" ht="15.75" customHeight="1">
      <c r="A453" s="131"/>
      <c r="B453" s="131"/>
      <c r="D453" s="20"/>
    </row>
    <row r="454" spans="1:4" ht="15.75" customHeight="1">
      <c r="A454" s="131"/>
      <c r="B454" s="131"/>
      <c r="D454" s="20"/>
    </row>
    <row r="455" spans="1:4" ht="15.75" customHeight="1">
      <c r="A455" s="131"/>
      <c r="B455" s="131"/>
      <c r="D455" s="20"/>
    </row>
    <row r="456" spans="1:4" ht="15.75" customHeight="1">
      <c r="A456" s="131"/>
      <c r="B456" s="131"/>
      <c r="D456" s="20"/>
    </row>
    <row r="457" spans="1:4" ht="15.75" customHeight="1">
      <c r="A457" s="131"/>
      <c r="B457" s="131"/>
      <c r="D457" s="20"/>
    </row>
    <row r="458" spans="1:4" ht="15.75" customHeight="1">
      <c r="A458" s="131"/>
      <c r="B458" s="131"/>
      <c r="D458" s="20"/>
    </row>
    <row r="459" spans="1:4" ht="15.75" customHeight="1">
      <c r="A459" s="131"/>
      <c r="B459" s="131"/>
      <c r="D459" s="20"/>
    </row>
    <row r="460" spans="1:4" ht="15.75" customHeight="1">
      <c r="A460" s="131"/>
      <c r="B460" s="131"/>
      <c r="D460" s="20"/>
    </row>
    <row r="461" spans="1:4" ht="15.75" customHeight="1">
      <c r="A461" s="131"/>
      <c r="B461" s="131"/>
      <c r="D461" s="20"/>
    </row>
    <row r="462" spans="1:4" ht="15.75" customHeight="1">
      <c r="A462" s="131"/>
      <c r="B462" s="131"/>
      <c r="D462" s="20"/>
    </row>
    <row r="463" spans="1:4" ht="15.75" customHeight="1">
      <c r="A463" s="131"/>
      <c r="B463" s="131"/>
      <c r="D463" s="20"/>
    </row>
    <row r="464" spans="1:4" ht="15.75" customHeight="1">
      <c r="A464" s="131"/>
      <c r="B464" s="131"/>
      <c r="D464" s="20"/>
    </row>
    <row r="465" spans="1:4" ht="15.75" customHeight="1">
      <c r="A465" s="131"/>
      <c r="B465" s="131"/>
      <c r="D465" s="20"/>
    </row>
    <row r="466" spans="1:4" ht="15.75" customHeight="1">
      <c r="A466" s="131"/>
      <c r="B466" s="131"/>
      <c r="D466" s="20"/>
    </row>
    <row r="467" spans="1:4" ht="15.75" customHeight="1">
      <c r="A467" s="131"/>
      <c r="B467" s="131"/>
      <c r="D467" s="20"/>
    </row>
    <row r="468" spans="1:4" ht="15.75" customHeight="1">
      <c r="A468" s="131"/>
      <c r="B468" s="131"/>
      <c r="D468" s="20"/>
    </row>
    <row r="469" spans="1:4" ht="15.75" customHeight="1">
      <c r="A469" s="131"/>
      <c r="B469" s="131"/>
      <c r="D469" s="20"/>
    </row>
    <row r="470" spans="1:4" ht="15.75" customHeight="1">
      <c r="A470" s="131"/>
      <c r="B470" s="131"/>
      <c r="D470" s="20"/>
    </row>
    <row r="471" spans="1:4" ht="15.75" customHeight="1">
      <c r="A471" s="131"/>
      <c r="B471" s="131"/>
      <c r="D471" s="20"/>
    </row>
    <row r="472" spans="1:4" ht="15.75" customHeight="1">
      <c r="A472" s="131"/>
      <c r="B472" s="131"/>
      <c r="D472" s="20"/>
    </row>
    <row r="473" spans="1:4" ht="15.75" customHeight="1">
      <c r="A473" s="131"/>
      <c r="B473" s="131"/>
      <c r="D473" s="20"/>
    </row>
    <row r="474" spans="1:4" ht="15.75" customHeight="1">
      <c r="A474" s="131"/>
      <c r="B474" s="131"/>
      <c r="D474" s="20"/>
    </row>
    <row r="475" spans="1:4" ht="15.75" customHeight="1">
      <c r="A475" s="131"/>
      <c r="B475" s="131"/>
      <c r="D475" s="20"/>
    </row>
    <row r="476" spans="1:4" ht="15.75" customHeight="1">
      <c r="A476" s="131"/>
      <c r="B476" s="131"/>
      <c r="D476" s="20"/>
    </row>
    <row r="477" spans="1:4" ht="15.75" customHeight="1">
      <c r="A477" s="131"/>
      <c r="B477" s="131"/>
      <c r="D477" s="20"/>
    </row>
    <row r="478" spans="1:4" ht="15.75" customHeight="1">
      <c r="A478" s="131"/>
      <c r="B478" s="131"/>
      <c r="D478" s="20"/>
    </row>
    <row r="479" spans="1:4" ht="15.75" customHeight="1">
      <c r="A479" s="131"/>
      <c r="B479" s="131"/>
      <c r="D479" s="20"/>
    </row>
    <row r="480" spans="1:4" ht="15.75" customHeight="1">
      <c r="A480" s="131"/>
      <c r="B480" s="131"/>
      <c r="D480" s="20"/>
    </row>
    <row r="481" spans="1:4" ht="15.75" customHeight="1">
      <c r="A481" s="131"/>
      <c r="B481" s="131"/>
      <c r="D481" s="20"/>
    </row>
    <row r="482" spans="1:4" ht="15.75" customHeight="1">
      <c r="A482" s="131"/>
      <c r="B482" s="131"/>
      <c r="D482" s="20"/>
    </row>
    <row r="483" spans="1:4" ht="15.75" customHeight="1">
      <c r="A483" s="131"/>
      <c r="B483" s="131"/>
      <c r="D483" s="20"/>
    </row>
    <row r="484" spans="1:4" ht="15.75" customHeight="1">
      <c r="A484" s="131"/>
      <c r="B484" s="131"/>
      <c r="D484" s="20"/>
    </row>
    <row r="485" spans="1:4" ht="15.75" customHeight="1">
      <c r="A485" s="131"/>
      <c r="B485" s="131"/>
      <c r="D485" s="20"/>
    </row>
    <row r="486" spans="1:4" ht="15.75" customHeight="1">
      <c r="A486" s="131"/>
      <c r="B486" s="131"/>
      <c r="D486" s="20"/>
    </row>
    <row r="487" spans="1:4" ht="15.75" customHeight="1">
      <c r="A487" s="131"/>
      <c r="B487" s="131"/>
      <c r="D487" s="20"/>
    </row>
    <row r="488" spans="1:4" ht="15.75" customHeight="1">
      <c r="A488" s="131"/>
      <c r="B488" s="131"/>
      <c r="D488" s="20"/>
    </row>
    <row r="489" spans="1:4" ht="15.75" customHeight="1">
      <c r="A489" s="131"/>
      <c r="B489" s="131"/>
      <c r="D489" s="20"/>
    </row>
    <row r="490" spans="1:4" ht="15.75" customHeight="1">
      <c r="A490" s="131"/>
      <c r="B490" s="131"/>
      <c r="D490" s="20"/>
    </row>
    <row r="491" spans="1:4" ht="15.75" customHeight="1">
      <c r="A491" s="131"/>
      <c r="B491" s="131"/>
      <c r="D491" s="20"/>
    </row>
    <row r="492" spans="1:4" ht="15.75" customHeight="1">
      <c r="A492" s="131"/>
      <c r="B492" s="131"/>
      <c r="D492" s="20"/>
    </row>
    <row r="493" spans="1:4" ht="15.75" customHeight="1">
      <c r="A493" s="131"/>
      <c r="B493" s="131"/>
      <c r="D493" s="20"/>
    </row>
    <row r="494" spans="1:4" ht="15.75" customHeight="1">
      <c r="A494" s="131"/>
      <c r="B494" s="131"/>
      <c r="D494" s="20"/>
    </row>
    <row r="495" spans="1:4" ht="15.75" customHeight="1">
      <c r="A495" s="131"/>
      <c r="B495" s="131"/>
      <c r="D495" s="20"/>
    </row>
    <row r="496" spans="1:4" ht="15.75" customHeight="1">
      <c r="A496" s="131"/>
      <c r="B496" s="131"/>
      <c r="D496" s="20"/>
    </row>
    <row r="497" spans="1:4" ht="15.75" customHeight="1">
      <c r="A497" s="131"/>
      <c r="B497" s="131"/>
      <c r="D497" s="20"/>
    </row>
    <row r="498" spans="1:4" ht="15.75" customHeight="1">
      <c r="A498" s="131"/>
      <c r="B498" s="131"/>
      <c r="D498" s="20"/>
    </row>
    <row r="499" spans="1:4" ht="15.75" customHeight="1">
      <c r="A499" s="131"/>
      <c r="B499" s="131"/>
      <c r="D499" s="20"/>
    </row>
    <row r="500" spans="1:4" ht="15.75" customHeight="1">
      <c r="A500" s="131"/>
      <c r="B500" s="131"/>
      <c r="D500" s="20"/>
    </row>
    <row r="501" spans="1:4" ht="15.75" customHeight="1">
      <c r="A501" s="131"/>
      <c r="B501" s="131"/>
      <c r="D501" s="20"/>
    </row>
    <row r="502" spans="1:4" ht="15.75" customHeight="1">
      <c r="A502" s="131"/>
      <c r="B502" s="131"/>
      <c r="D502" s="20"/>
    </row>
    <row r="503" spans="1:4" ht="15.75" customHeight="1">
      <c r="A503" s="131"/>
      <c r="B503" s="131"/>
      <c r="D503" s="20"/>
    </row>
    <row r="504" spans="1:4" ht="15.75" customHeight="1">
      <c r="A504" s="131"/>
      <c r="B504" s="131"/>
      <c r="D504" s="20"/>
    </row>
    <row r="505" spans="1:4" ht="15.75" customHeight="1">
      <c r="A505" s="131"/>
      <c r="B505" s="131"/>
      <c r="D505" s="20"/>
    </row>
    <row r="506" spans="1:4" ht="15.75" customHeight="1">
      <c r="A506" s="131"/>
      <c r="B506" s="131"/>
      <c r="D506" s="20"/>
    </row>
    <row r="507" spans="1:4" ht="15.75" customHeight="1">
      <c r="A507" s="131"/>
      <c r="B507" s="131"/>
      <c r="D507" s="20"/>
    </row>
    <row r="508" spans="1:4" ht="15.75" customHeight="1">
      <c r="A508" s="131"/>
      <c r="B508" s="131"/>
      <c r="D508" s="20"/>
    </row>
    <row r="509" spans="1:4" ht="15.75" customHeight="1">
      <c r="A509" s="131"/>
      <c r="B509" s="131"/>
      <c r="D509" s="20"/>
    </row>
    <row r="510" spans="1:4" ht="15.75" customHeight="1">
      <c r="A510" s="131"/>
      <c r="B510" s="131"/>
      <c r="D510" s="20"/>
    </row>
    <row r="511" spans="1:4" ht="15.75" customHeight="1">
      <c r="A511" s="131"/>
      <c r="B511" s="131"/>
      <c r="D511" s="20"/>
    </row>
    <row r="512" spans="1:4" ht="15.75" customHeight="1">
      <c r="A512" s="131"/>
      <c r="B512" s="131"/>
      <c r="D512" s="20"/>
    </row>
    <row r="513" spans="1:4" ht="15.75" customHeight="1">
      <c r="A513" s="131"/>
      <c r="B513" s="131"/>
      <c r="D513" s="20"/>
    </row>
    <row r="514" spans="1:4" ht="15.75" customHeight="1">
      <c r="A514" s="131"/>
      <c r="B514" s="131"/>
      <c r="D514" s="20"/>
    </row>
    <row r="515" spans="1:4" ht="15.75" customHeight="1">
      <c r="A515" s="131"/>
      <c r="B515" s="131"/>
      <c r="D515" s="20"/>
    </row>
    <row r="516" spans="1:4" ht="15.75" customHeight="1">
      <c r="A516" s="131"/>
      <c r="B516" s="131"/>
      <c r="D516" s="20"/>
    </row>
    <row r="517" spans="1:4" ht="15.75" customHeight="1">
      <c r="A517" s="131"/>
      <c r="B517" s="131"/>
      <c r="D517" s="20"/>
    </row>
    <row r="518" spans="1:4" ht="15.75" customHeight="1">
      <c r="A518" s="131"/>
      <c r="B518" s="131"/>
      <c r="D518" s="20"/>
    </row>
    <row r="519" spans="1:4" ht="15.75" customHeight="1">
      <c r="A519" s="131"/>
      <c r="B519" s="131"/>
      <c r="D519" s="20"/>
    </row>
    <row r="520" spans="1:4" ht="15.75" customHeight="1">
      <c r="A520" s="131"/>
      <c r="B520" s="131"/>
      <c r="D520" s="20"/>
    </row>
    <row r="521" spans="1:4" ht="15.75" customHeight="1">
      <c r="A521" s="131"/>
      <c r="B521" s="131"/>
      <c r="D521" s="20"/>
    </row>
    <row r="522" spans="1:4" ht="15.75" customHeight="1">
      <c r="A522" s="131"/>
      <c r="B522" s="131"/>
      <c r="D522" s="20"/>
    </row>
    <row r="523" spans="1:4" ht="15.75" customHeight="1">
      <c r="A523" s="131"/>
      <c r="B523" s="131"/>
      <c r="D523" s="20"/>
    </row>
    <row r="524" spans="1:4" ht="15.75" customHeight="1">
      <c r="A524" s="131"/>
      <c r="B524" s="131"/>
      <c r="D524" s="20"/>
    </row>
    <row r="525" spans="1:4" ht="15.75" customHeight="1">
      <c r="A525" s="131"/>
      <c r="B525" s="131"/>
      <c r="D525" s="20"/>
    </row>
    <row r="526" spans="1:4" ht="15.75" customHeight="1">
      <c r="A526" s="131"/>
      <c r="B526" s="131"/>
      <c r="D526" s="20"/>
    </row>
    <row r="527" spans="1:4" ht="15.75" customHeight="1">
      <c r="A527" s="131"/>
      <c r="B527" s="131"/>
      <c r="D527" s="20"/>
    </row>
    <row r="528" spans="1:4" ht="15.75" customHeight="1">
      <c r="A528" s="131"/>
      <c r="B528" s="131"/>
      <c r="D528" s="20"/>
    </row>
    <row r="529" spans="1:4" ht="15.75" customHeight="1">
      <c r="A529" s="131"/>
      <c r="B529" s="131"/>
      <c r="D529" s="20"/>
    </row>
    <row r="530" spans="1:4" ht="15.75" customHeight="1">
      <c r="A530" s="131"/>
      <c r="B530" s="131"/>
      <c r="D530" s="20"/>
    </row>
    <row r="531" spans="1:4" ht="15.75" customHeight="1">
      <c r="A531" s="131"/>
      <c r="B531" s="131"/>
      <c r="D531" s="20"/>
    </row>
    <row r="532" spans="1:4" ht="15.75" customHeight="1">
      <c r="A532" s="131"/>
      <c r="B532" s="131"/>
      <c r="D532" s="20"/>
    </row>
    <row r="533" spans="1:4" ht="15.75" customHeight="1">
      <c r="A533" s="131"/>
      <c r="B533" s="131"/>
      <c r="D533" s="20"/>
    </row>
    <row r="534" spans="1:4" ht="15.75" customHeight="1">
      <c r="A534" s="131"/>
      <c r="B534" s="131"/>
      <c r="D534" s="20"/>
    </row>
    <row r="535" spans="1:4" ht="15.75" customHeight="1">
      <c r="A535" s="131"/>
      <c r="B535" s="131"/>
      <c r="D535" s="20"/>
    </row>
    <row r="536" spans="1:4" ht="15.75" customHeight="1">
      <c r="A536" s="131"/>
      <c r="B536" s="131"/>
      <c r="D536" s="20"/>
    </row>
    <row r="537" spans="1:4" ht="15.75" customHeight="1">
      <c r="A537" s="131"/>
      <c r="B537" s="131"/>
      <c r="D537" s="20"/>
    </row>
    <row r="538" spans="1:4" ht="15.75" customHeight="1">
      <c r="A538" s="131"/>
      <c r="B538" s="131"/>
      <c r="D538" s="20"/>
    </row>
    <row r="539" spans="1:4" ht="15.75" customHeight="1">
      <c r="A539" s="131"/>
      <c r="B539" s="131"/>
      <c r="D539" s="20"/>
    </row>
    <row r="540" spans="1:4" ht="15.75" customHeight="1">
      <c r="A540" s="131"/>
      <c r="B540" s="131"/>
      <c r="D540" s="20"/>
    </row>
    <row r="541" spans="1:4" ht="15.75" customHeight="1">
      <c r="A541" s="131"/>
      <c r="B541" s="131"/>
      <c r="D541" s="20"/>
    </row>
    <row r="542" spans="1:4" ht="15.75" customHeight="1">
      <c r="A542" s="131"/>
      <c r="B542" s="131"/>
      <c r="D542" s="20"/>
    </row>
    <row r="543" spans="1:4" ht="15.75" customHeight="1">
      <c r="A543" s="131"/>
      <c r="B543" s="131"/>
      <c r="D543" s="20"/>
    </row>
    <row r="544" spans="1:4" ht="15.75" customHeight="1">
      <c r="A544" s="131"/>
      <c r="B544" s="131"/>
      <c r="D544" s="20"/>
    </row>
    <row r="545" spans="1:4" ht="15.75" customHeight="1">
      <c r="A545" s="131"/>
      <c r="B545" s="131"/>
      <c r="D545" s="20"/>
    </row>
    <row r="546" spans="1:4" ht="15.75" customHeight="1">
      <c r="A546" s="131"/>
      <c r="B546" s="131"/>
      <c r="D546" s="20"/>
    </row>
    <row r="547" spans="1:4" ht="15.75" customHeight="1">
      <c r="A547" s="131"/>
      <c r="B547" s="131"/>
      <c r="D547" s="20"/>
    </row>
    <row r="548" spans="1:4" ht="15.75" customHeight="1">
      <c r="A548" s="131"/>
      <c r="B548" s="131"/>
      <c r="D548" s="20"/>
    </row>
    <row r="549" spans="1:4" ht="15.75" customHeight="1">
      <c r="A549" s="131"/>
      <c r="B549" s="131"/>
      <c r="D549" s="20"/>
    </row>
    <row r="550" spans="1:4" ht="15.75" customHeight="1">
      <c r="A550" s="131"/>
      <c r="B550" s="131"/>
      <c r="D550" s="20"/>
    </row>
    <row r="551" spans="1:4" ht="15.75" customHeight="1">
      <c r="A551" s="131"/>
      <c r="B551" s="131"/>
      <c r="D551" s="20"/>
    </row>
    <row r="552" spans="1:4" ht="15.75" customHeight="1">
      <c r="A552" s="131"/>
      <c r="B552" s="131"/>
      <c r="D552" s="20"/>
    </row>
    <row r="553" spans="1:4" ht="15.75" customHeight="1">
      <c r="A553" s="131"/>
      <c r="B553" s="131"/>
      <c r="D553" s="20"/>
    </row>
    <row r="554" spans="1:4" ht="15.75" customHeight="1">
      <c r="A554" s="131"/>
      <c r="B554" s="131"/>
      <c r="D554" s="20"/>
    </row>
    <row r="555" spans="1:4" ht="15.75" customHeight="1">
      <c r="A555" s="131"/>
      <c r="B555" s="131"/>
      <c r="D555" s="20"/>
    </row>
    <row r="556" spans="1:4" ht="15.75" customHeight="1">
      <c r="A556" s="131"/>
      <c r="B556" s="131"/>
      <c r="D556" s="20"/>
    </row>
    <row r="557" spans="1:4" ht="15.75" customHeight="1">
      <c r="A557" s="131"/>
      <c r="B557" s="131"/>
      <c r="D557" s="20"/>
    </row>
    <row r="558" spans="1:4" ht="15.75" customHeight="1">
      <c r="A558" s="131"/>
      <c r="B558" s="131"/>
      <c r="D558" s="20"/>
    </row>
    <row r="559" spans="1:4" ht="15.75" customHeight="1">
      <c r="A559" s="131"/>
      <c r="B559" s="131"/>
      <c r="D559" s="20"/>
    </row>
    <row r="560" spans="1:4" ht="15.75" customHeight="1">
      <c r="A560" s="131"/>
      <c r="B560" s="131"/>
      <c r="D560" s="20"/>
    </row>
    <row r="561" spans="1:4" ht="15.75" customHeight="1">
      <c r="A561" s="131"/>
      <c r="B561" s="131"/>
      <c r="D561" s="20"/>
    </row>
    <row r="562" spans="1:4" ht="15.75" customHeight="1">
      <c r="A562" s="131"/>
      <c r="B562" s="131"/>
      <c r="D562" s="20"/>
    </row>
    <row r="563" spans="1:4" ht="15.75" customHeight="1">
      <c r="A563" s="131"/>
      <c r="B563" s="131"/>
      <c r="D563" s="20"/>
    </row>
    <row r="564" spans="1:4" ht="15.75" customHeight="1">
      <c r="A564" s="131"/>
      <c r="B564" s="131"/>
      <c r="D564" s="20"/>
    </row>
    <row r="565" spans="1:4" ht="15.75" customHeight="1">
      <c r="A565" s="131"/>
      <c r="B565" s="131"/>
      <c r="D565" s="20"/>
    </row>
    <row r="566" spans="1:4" ht="15.75" customHeight="1">
      <c r="A566" s="131"/>
      <c r="B566" s="131"/>
      <c r="D566" s="20"/>
    </row>
    <row r="567" spans="1:4" ht="15.75" customHeight="1">
      <c r="A567" s="131"/>
      <c r="B567" s="131"/>
      <c r="D567" s="20"/>
    </row>
    <row r="568" spans="1:4" ht="15.75" customHeight="1">
      <c r="A568" s="131"/>
      <c r="B568" s="131"/>
      <c r="D568" s="20"/>
    </row>
    <row r="569" spans="1:4" ht="15.75" customHeight="1">
      <c r="A569" s="131"/>
      <c r="B569" s="131"/>
      <c r="D569" s="20"/>
    </row>
    <row r="570" spans="1:4" ht="15.75" customHeight="1">
      <c r="A570" s="131"/>
      <c r="B570" s="131"/>
      <c r="D570" s="20"/>
    </row>
    <row r="571" spans="1:4" ht="15.75" customHeight="1">
      <c r="A571" s="131"/>
      <c r="B571" s="131"/>
      <c r="D571" s="20"/>
    </row>
    <row r="572" spans="1:4" ht="15.75" customHeight="1">
      <c r="A572" s="131"/>
      <c r="B572" s="131"/>
      <c r="D572" s="20"/>
    </row>
    <row r="573" spans="1:4" ht="15.75" customHeight="1">
      <c r="A573" s="131"/>
      <c r="B573" s="131"/>
      <c r="D573" s="20"/>
    </row>
    <row r="574" spans="1:4" ht="15.75" customHeight="1">
      <c r="A574" s="131"/>
      <c r="B574" s="131"/>
      <c r="D574" s="20"/>
    </row>
    <row r="575" spans="1:4" ht="15.75" customHeight="1">
      <c r="A575" s="131"/>
      <c r="B575" s="131"/>
      <c r="D575" s="20"/>
    </row>
    <row r="576" spans="1:4" ht="15.75" customHeight="1">
      <c r="A576" s="131"/>
      <c r="B576" s="131"/>
      <c r="D576" s="20"/>
    </row>
    <row r="577" spans="1:4" ht="15.75" customHeight="1">
      <c r="A577" s="131"/>
      <c r="B577" s="131"/>
      <c r="D577" s="20"/>
    </row>
    <row r="578" spans="1:4" ht="15.75" customHeight="1">
      <c r="A578" s="131"/>
      <c r="B578" s="131"/>
      <c r="D578" s="20"/>
    </row>
    <row r="579" spans="1:4" ht="15.75" customHeight="1">
      <c r="A579" s="131"/>
      <c r="B579" s="131"/>
      <c r="D579" s="20"/>
    </row>
    <row r="580" spans="1:4" ht="15.75" customHeight="1">
      <c r="A580" s="131"/>
      <c r="B580" s="131"/>
      <c r="D580" s="20"/>
    </row>
    <row r="581" spans="1:4" ht="15.75" customHeight="1">
      <c r="A581" s="131"/>
      <c r="B581" s="131"/>
      <c r="D581" s="20"/>
    </row>
    <row r="582" spans="1:4" ht="15.75" customHeight="1">
      <c r="A582" s="131"/>
      <c r="B582" s="131"/>
      <c r="D582" s="20"/>
    </row>
    <row r="583" spans="1:4" ht="15.75" customHeight="1">
      <c r="A583" s="131"/>
      <c r="B583" s="131"/>
      <c r="D583" s="20"/>
    </row>
    <row r="584" spans="1:4" ht="15.75" customHeight="1">
      <c r="A584" s="131"/>
      <c r="B584" s="131"/>
      <c r="D584" s="20"/>
    </row>
    <row r="585" spans="1:4" ht="15.75" customHeight="1">
      <c r="A585" s="131"/>
      <c r="B585" s="131"/>
      <c r="D585" s="20"/>
    </row>
    <row r="586" spans="1:4" ht="15.75" customHeight="1">
      <c r="A586" s="131"/>
      <c r="B586" s="131"/>
      <c r="D586" s="20"/>
    </row>
    <row r="587" spans="1:4" ht="15.75" customHeight="1">
      <c r="A587" s="131"/>
      <c r="B587" s="131"/>
      <c r="D587" s="20"/>
    </row>
    <row r="588" spans="1:4" ht="15.75" customHeight="1">
      <c r="A588" s="131"/>
      <c r="B588" s="131"/>
      <c r="D588" s="20"/>
    </row>
    <row r="589" spans="1:4" ht="15.75" customHeight="1">
      <c r="A589" s="131"/>
      <c r="B589" s="131"/>
      <c r="D589" s="20"/>
    </row>
    <row r="590" spans="1:4" ht="15.75" customHeight="1">
      <c r="A590" s="131"/>
      <c r="B590" s="131"/>
      <c r="D590" s="20"/>
    </row>
    <row r="591" spans="1:4" ht="15.75" customHeight="1">
      <c r="A591" s="131"/>
      <c r="B591" s="131"/>
      <c r="D591" s="20"/>
    </row>
    <row r="592" spans="1:4" ht="15.75" customHeight="1">
      <c r="A592" s="131"/>
      <c r="B592" s="131"/>
      <c r="D592" s="20"/>
    </row>
    <row r="593" spans="1:4" ht="15.75" customHeight="1">
      <c r="A593" s="131"/>
      <c r="B593" s="131"/>
      <c r="D593" s="20"/>
    </row>
    <row r="594" spans="1:4" ht="15.75" customHeight="1">
      <c r="A594" s="131"/>
      <c r="B594" s="131"/>
      <c r="D594" s="20"/>
    </row>
    <row r="595" spans="1:4" ht="15.75" customHeight="1">
      <c r="A595" s="131"/>
      <c r="B595" s="131"/>
      <c r="D595" s="20"/>
    </row>
    <row r="596" spans="1:4" ht="15.75" customHeight="1">
      <c r="A596" s="131"/>
      <c r="B596" s="131"/>
      <c r="D596" s="20"/>
    </row>
    <row r="597" spans="1:4" ht="15.75" customHeight="1">
      <c r="A597" s="131"/>
      <c r="B597" s="131"/>
      <c r="D597" s="20"/>
    </row>
    <row r="598" spans="1:4" ht="15.75" customHeight="1">
      <c r="A598" s="131"/>
      <c r="B598" s="131"/>
      <c r="D598" s="20"/>
    </row>
    <row r="599" spans="1:4" ht="15.75" customHeight="1">
      <c r="A599" s="131"/>
      <c r="B599" s="131"/>
      <c r="D599" s="20"/>
    </row>
    <row r="600" spans="1:4" ht="15.75" customHeight="1">
      <c r="A600" s="131"/>
      <c r="B600" s="131"/>
      <c r="D600" s="20"/>
    </row>
    <row r="601" spans="1:4" ht="15.75" customHeight="1">
      <c r="A601" s="131"/>
      <c r="B601" s="131"/>
      <c r="D601" s="20"/>
    </row>
    <row r="602" spans="1:4" ht="15.75" customHeight="1">
      <c r="A602" s="131"/>
      <c r="B602" s="131"/>
      <c r="D602" s="20"/>
    </row>
    <row r="603" spans="1:4" ht="15.75" customHeight="1">
      <c r="A603" s="131"/>
      <c r="B603" s="131"/>
      <c r="D603" s="20"/>
    </row>
    <row r="604" spans="1:4" ht="15.75" customHeight="1">
      <c r="A604" s="131"/>
      <c r="B604" s="131"/>
      <c r="D604" s="20"/>
    </row>
    <row r="605" spans="1:4" ht="15.75" customHeight="1">
      <c r="A605" s="131"/>
      <c r="B605" s="131"/>
      <c r="D605" s="20"/>
    </row>
    <row r="606" spans="1:4" ht="15.75" customHeight="1">
      <c r="A606" s="131"/>
      <c r="B606" s="131"/>
      <c r="D606" s="20"/>
    </row>
    <row r="607" spans="1:4" ht="15.75" customHeight="1">
      <c r="A607" s="131"/>
      <c r="B607" s="131"/>
      <c r="D607" s="20"/>
    </row>
    <row r="608" spans="1:4" ht="15.75" customHeight="1">
      <c r="A608" s="131"/>
      <c r="B608" s="131"/>
      <c r="D608" s="20"/>
    </row>
    <row r="609" spans="1:4" ht="15.75" customHeight="1">
      <c r="A609" s="131"/>
      <c r="B609" s="131"/>
      <c r="D609" s="20"/>
    </row>
    <row r="610" spans="1:4" ht="15.75" customHeight="1">
      <c r="A610" s="131"/>
      <c r="B610" s="131"/>
      <c r="D610" s="20"/>
    </row>
    <row r="611" spans="1:4" ht="15.75" customHeight="1">
      <c r="A611" s="131"/>
      <c r="B611" s="131"/>
      <c r="D611" s="20"/>
    </row>
    <row r="612" spans="1:4" ht="15.75" customHeight="1">
      <c r="A612" s="131"/>
      <c r="B612" s="131"/>
      <c r="D612" s="20"/>
    </row>
    <row r="613" spans="1:4" ht="15.75" customHeight="1">
      <c r="A613" s="131"/>
      <c r="B613" s="131"/>
      <c r="D613" s="20"/>
    </row>
    <row r="614" spans="1:4" ht="15.75" customHeight="1">
      <c r="A614" s="131"/>
      <c r="B614" s="131"/>
      <c r="D614" s="20"/>
    </row>
    <row r="615" spans="1:4" ht="15.75" customHeight="1">
      <c r="A615" s="131"/>
      <c r="B615" s="131"/>
      <c r="D615" s="20"/>
    </row>
    <row r="616" spans="1:4" ht="15.75" customHeight="1">
      <c r="A616" s="131"/>
      <c r="B616" s="131"/>
      <c r="D616" s="20"/>
    </row>
    <row r="617" spans="1:4" ht="15.75" customHeight="1">
      <c r="A617" s="131"/>
      <c r="B617" s="131"/>
      <c r="D617" s="20"/>
    </row>
    <row r="618" spans="1:4" ht="15.75" customHeight="1">
      <c r="A618" s="131"/>
      <c r="B618" s="131"/>
      <c r="D618" s="20"/>
    </row>
    <row r="619" spans="1:4" ht="15.75" customHeight="1">
      <c r="A619" s="131"/>
      <c r="B619" s="131"/>
      <c r="D619" s="20"/>
    </row>
    <row r="620" spans="1:4" ht="15.75" customHeight="1">
      <c r="A620" s="131"/>
      <c r="B620" s="131"/>
      <c r="D620" s="20"/>
    </row>
    <row r="621" spans="1:4" ht="15.75" customHeight="1">
      <c r="A621" s="131"/>
      <c r="B621" s="131"/>
      <c r="D621" s="20"/>
    </row>
    <row r="622" spans="1:4" ht="15.75" customHeight="1">
      <c r="A622" s="131"/>
      <c r="B622" s="131"/>
      <c r="D622" s="20"/>
    </row>
    <row r="623" spans="1:4" ht="15.75" customHeight="1">
      <c r="A623" s="131"/>
      <c r="B623" s="131"/>
      <c r="D623" s="20"/>
    </row>
    <row r="624" spans="1:4" ht="15.75" customHeight="1">
      <c r="A624" s="131"/>
      <c r="B624" s="131"/>
      <c r="D624" s="20"/>
    </row>
    <row r="625" spans="1:4" ht="15.75" customHeight="1">
      <c r="A625" s="131"/>
      <c r="B625" s="131"/>
      <c r="D625" s="20"/>
    </row>
    <row r="626" spans="1:4" ht="15.75" customHeight="1">
      <c r="A626" s="131"/>
      <c r="B626" s="131"/>
      <c r="D626" s="20"/>
    </row>
    <row r="627" spans="1:4" ht="15.75" customHeight="1">
      <c r="A627" s="131"/>
      <c r="B627" s="131"/>
      <c r="D627" s="20"/>
    </row>
    <row r="628" spans="1:4" ht="15.75" customHeight="1">
      <c r="A628" s="131"/>
      <c r="B628" s="131"/>
      <c r="D628" s="20"/>
    </row>
    <row r="629" spans="1:4" ht="15.75" customHeight="1">
      <c r="A629" s="131"/>
      <c r="B629" s="131"/>
      <c r="D629" s="20"/>
    </row>
    <row r="630" spans="1:4" ht="15.75" customHeight="1">
      <c r="A630" s="131"/>
      <c r="B630" s="131"/>
      <c r="D630" s="20"/>
    </row>
    <row r="631" spans="1:4" ht="15.75" customHeight="1">
      <c r="A631" s="131"/>
      <c r="B631" s="131"/>
      <c r="D631" s="20"/>
    </row>
    <row r="632" spans="1:4" ht="15.75" customHeight="1">
      <c r="A632" s="131"/>
      <c r="B632" s="131"/>
      <c r="D632" s="20"/>
    </row>
    <row r="633" spans="1:4" ht="15.75" customHeight="1">
      <c r="A633" s="131"/>
      <c r="B633" s="131"/>
      <c r="D633" s="20"/>
    </row>
    <row r="634" spans="1:4" ht="15.75" customHeight="1">
      <c r="A634" s="131"/>
      <c r="B634" s="131"/>
      <c r="D634" s="20"/>
    </row>
    <row r="635" spans="1:4" ht="15.75" customHeight="1">
      <c r="A635" s="131"/>
      <c r="B635" s="131"/>
      <c r="D635" s="20"/>
    </row>
    <row r="636" spans="1:4" ht="15.75" customHeight="1">
      <c r="A636" s="131"/>
      <c r="B636" s="131"/>
      <c r="D636" s="20"/>
    </row>
    <row r="637" spans="1:4" ht="15.75" customHeight="1">
      <c r="A637" s="131"/>
      <c r="B637" s="131"/>
      <c r="D637" s="20"/>
    </row>
    <row r="638" spans="1:4" ht="15.75" customHeight="1">
      <c r="A638" s="131"/>
      <c r="B638" s="131"/>
      <c r="D638" s="20"/>
    </row>
    <row r="639" spans="1:4" ht="15.75" customHeight="1">
      <c r="A639" s="131"/>
      <c r="B639" s="131"/>
      <c r="D639" s="20"/>
    </row>
    <row r="640" spans="1:4" ht="15.75" customHeight="1">
      <c r="A640" s="131"/>
      <c r="B640" s="131"/>
      <c r="D640" s="20"/>
    </row>
    <row r="641" spans="1:4" ht="15.75" customHeight="1">
      <c r="A641" s="131"/>
      <c r="B641" s="131"/>
      <c r="D641" s="20"/>
    </row>
    <row r="642" spans="1:4" ht="15.75" customHeight="1">
      <c r="A642" s="131"/>
      <c r="B642" s="131"/>
      <c r="D642" s="20"/>
    </row>
    <row r="643" spans="1:4" ht="15.75" customHeight="1">
      <c r="A643" s="131"/>
      <c r="B643" s="131"/>
      <c r="D643" s="20"/>
    </row>
    <row r="644" spans="1:4" ht="15.75" customHeight="1">
      <c r="A644" s="131"/>
      <c r="B644" s="131"/>
      <c r="D644" s="20"/>
    </row>
    <row r="645" spans="1:4" ht="15.75" customHeight="1">
      <c r="A645" s="131"/>
      <c r="B645" s="131"/>
      <c r="D645" s="20"/>
    </row>
    <row r="646" spans="1:4" ht="15.75" customHeight="1">
      <c r="A646" s="131"/>
      <c r="B646" s="131"/>
      <c r="D646" s="20"/>
    </row>
    <row r="647" spans="1:4" ht="15.75" customHeight="1">
      <c r="A647" s="131"/>
      <c r="B647" s="131"/>
      <c r="D647" s="20"/>
    </row>
    <row r="648" spans="1:4" ht="15.75" customHeight="1">
      <c r="A648" s="131"/>
      <c r="B648" s="131"/>
      <c r="D648" s="20"/>
    </row>
    <row r="649" spans="1:4" ht="15.75" customHeight="1">
      <c r="A649" s="131"/>
      <c r="B649" s="131"/>
      <c r="D649" s="20"/>
    </row>
    <row r="650" spans="1:4" ht="15.75" customHeight="1">
      <c r="A650" s="131"/>
      <c r="B650" s="131"/>
      <c r="D650" s="20"/>
    </row>
    <row r="651" spans="1:4" ht="15.75" customHeight="1">
      <c r="A651" s="131"/>
      <c r="B651" s="131"/>
      <c r="D651" s="20"/>
    </row>
    <row r="652" spans="1:4" ht="15.75" customHeight="1">
      <c r="A652" s="131"/>
      <c r="B652" s="131"/>
      <c r="D652" s="20"/>
    </row>
    <row r="653" spans="1:4" ht="15.75" customHeight="1">
      <c r="A653" s="131"/>
      <c r="B653" s="131"/>
      <c r="D653" s="20"/>
    </row>
    <row r="654" spans="1:4" ht="15.75" customHeight="1">
      <c r="A654" s="131"/>
      <c r="B654" s="131"/>
      <c r="D654" s="20"/>
    </row>
    <row r="655" spans="1:4" ht="15.75" customHeight="1">
      <c r="A655" s="131"/>
      <c r="B655" s="131"/>
      <c r="D655" s="20"/>
    </row>
    <row r="656" spans="1:4" ht="15.75" customHeight="1">
      <c r="A656" s="131"/>
      <c r="B656" s="131"/>
      <c r="D656" s="20"/>
    </row>
    <row r="657" spans="1:4" ht="15.75" customHeight="1">
      <c r="A657" s="131"/>
      <c r="B657" s="131"/>
      <c r="D657" s="20"/>
    </row>
    <row r="658" spans="1:4" ht="15.75" customHeight="1">
      <c r="A658" s="131"/>
      <c r="B658" s="131"/>
      <c r="D658" s="20"/>
    </row>
    <row r="659" spans="1:4" ht="15.75" customHeight="1">
      <c r="A659" s="131"/>
      <c r="B659" s="131"/>
      <c r="D659" s="20"/>
    </row>
    <row r="660" spans="1:4" ht="15.75" customHeight="1">
      <c r="A660" s="131"/>
      <c r="B660" s="131"/>
      <c r="D660" s="20"/>
    </row>
    <row r="661" spans="1:4" ht="15.75" customHeight="1">
      <c r="A661" s="131"/>
      <c r="B661" s="131"/>
      <c r="D661" s="20"/>
    </row>
    <row r="662" spans="1:4" ht="15.75" customHeight="1">
      <c r="A662" s="131"/>
      <c r="B662" s="131"/>
      <c r="D662" s="20"/>
    </row>
    <row r="663" spans="1:4" ht="15.75" customHeight="1">
      <c r="A663" s="131"/>
      <c r="B663" s="131"/>
      <c r="D663" s="20"/>
    </row>
    <row r="664" spans="1:4" ht="15.75" customHeight="1">
      <c r="A664" s="131"/>
      <c r="B664" s="131"/>
      <c r="D664" s="20"/>
    </row>
    <row r="665" spans="1:4" ht="15.75" customHeight="1">
      <c r="A665" s="131"/>
      <c r="B665" s="131"/>
      <c r="D665" s="20"/>
    </row>
    <row r="666" spans="1:4" ht="15.75" customHeight="1">
      <c r="A666" s="131"/>
      <c r="B666" s="131"/>
      <c r="D666" s="20"/>
    </row>
    <row r="667" spans="1:4" ht="15.75" customHeight="1">
      <c r="A667" s="131"/>
      <c r="B667" s="131"/>
      <c r="D667" s="20"/>
    </row>
    <row r="668" spans="1:4" ht="15.75" customHeight="1">
      <c r="A668" s="131"/>
      <c r="B668" s="131"/>
      <c r="D668" s="20"/>
    </row>
    <row r="669" spans="1:4" ht="15.75" customHeight="1">
      <c r="A669" s="131"/>
      <c r="B669" s="131"/>
      <c r="D669" s="20"/>
    </row>
    <row r="670" spans="1:4" ht="15.75" customHeight="1">
      <c r="A670" s="131"/>
      <c r="B670" s="131"/>
      <c r="D670" s="20"/>
    </row>
    <row r="671" spans="1:4" ht="15.75" customHeight="1">
      <c r="A671" s="131"/>
      <c r="B671" s="131"/>
      <c r="D671" s="20"/>
    </row>
    <row r="672" spans="1:4" ht="15.75" customHeight="1">
      <c r="A672" s="131"/>
      <c r="B672" s="131"/>
      <c r="D672" s="20"/>
    </row>
    <row r="673" spans="1:4" ht="15.75" customHeight="1">
      <c r="A673" s="131"/>
      <c r="B673" s="131"/>
      <c r="D673" s="20"/>
    </row>
    <row r="674" spans="1:4" ht="15.75" customHeight="1">
      <c r="A674" s="131"/>
      <c r="B674" s="131"/>
      <c r="D674" s="20"/>
    </row>
    <row r="675" spans="1:4" ht="15.75" customHeight="1">
      <c r="A675" s="131"/>
      <c r="B675" s="131"/>
      <c r="D675" s="20"/>
    </row>
    <row r="676" spans="1:4" ht="15.75" customHeight="1">
      <c r="A676" s="131"/>
      <c r="B676" s="131"/>
      <c r="D676" s="20"/>
    </row>
    <row r="677" spans="1:4" ht="15.75" customHeight="1">
      <c r="A677" s="131"/>
      <c r="B677" s="131"/>
      <c r="D677" s="20"/>
    </row>
    <row r="678" spans="1:4" ht="15.75" customHeight="1">
      <c r="A678" s="131"/>
      <c r="B678" s="131"/>
      <c r="D678" s="20"/>
    </row>
    <row r="679" spans="1:4" ht="15.75" customHeight="1">
      <c r="A679" s="131"/>
      <c r="B679" s="131"/>
      <c r="D679" s="20"/>
    </row>
    <row r="680" spans="1:4" ht="15.75" customHeight="1">
      <c r="A680" s="131"/>
      <c r="B680" s="131"/>
      <c r="D680" s="20"/>
    </row>
    <row r="681" spans="1:4" ht="15.75" customHeight="1">
      <c r="A681" s="131"/>
      <c r="B681" s="131"/>
      <c r="D681" s="20"/>
    </row>
    <row r="682" spans="1:4" ht="15.75" customHeight="1">
      <c r="A682" s="131"/>
      <c r="B682" s="131"/>
      <c r="D682" s="20"/>
    </row>
    <row r="683" spans="1:4" ht="15.75" customHeight="1">
      <c r="A683" s="131"/>
      <c r="B683" s="131"/>
      <c r="D683" s="20"/>
    </row>
    <row r="684" spans="1:4" ht="15.75" customHeight="1">
      <c r="A684" s="131"/>
      <c r="B684" s="131"/>
      <c r="D684" s="20"/>
    </row>
    <row r="685" spans="1:4" ht="15.75" customHeight="1">
      <c r="A685" s="131"/>
      <c r="B685" s="131"/>
      <c r="D685" s="20"/>
    </row>
    <row r="686" spans="1:4" ht="15.75" customHeight="1">
      <c r="A686" s="131"/>
      <c r="B686" s="131"/>
      <c r="D686" s="20"/>
    </row>
    <row r="687" spans="1:4" ht="15.75" customHeight="1">
      <c r="A687" s="131"/>
      <c r="B687" s="131"/>
      <c r="D687" s="20"/>
    </row>
    <row r="688" spans="1:4" ht="15.75" customHeight="1">
      <c r="A688" s="131"/>
      <c r="B688" s="131"/>
      <c r="D688" s="20"/>
    </row>
    <row r="689" spans="1:4" ht="15.75" customHeight="1">
      <c r="A689" s="131"/>
      <c r="B689" s="131"/>
      <c r="D689" s="20"/>
    </row>
    <row r="690" spans="1:4" ht="15.75" customHeight="1">
      <c r="A690" s="131"/>
      <c r="B690" s="131"/>
      <c r="D690" s="20"/>
    </row>
    <row r="691" spans="1:4" ht="15.75" customHeight="1">
      <c r="A691" s="131"/>
      <c r="B691" s="131"/>
      <c r="D691" s="20"/>
    </row>
    <row r="692" spans="1:4" ht="15.75" customHeight="1">
      <c r="A692" s="131"/>
      <c r="B692" s="131"/>
      <c r="D692" s="20"/>
    </row>
    <row r="693" spans="1:4" ht="15.75" customHeight="1">
      <c r="A693" s="131"/>
      <c r="B693" s="131"/>
      <c r="D693" s="20"/>
    </row>
    <row r="694" spans="1:4" ht="15.75" customHeight="1">
      <c r="A694" s="131"/>
      <c r="B694" s="131"/>
      <c r="D694" s="20"/>
    </row>
    <row r="695" spans="1:4" ht="15.75" customHeight="1">
      <c r="A695" s="131"/>
      <c r="B695" s="131"/>
      <c r="D695" s="20"/>
    </row>
    <row r="696" spans="1:4" ht="15.75" customHeight="1">
      <c r="A696" s="131"/>
      <c r="B696" s="131"/>
      <c r="D696" s="20"/>
    </row>
    <row r="697" spans="1:4" ht="15.75" customHeight="1">
      <c r="A697" s="131"/>
      <c r="B697" s="131"/>
      <c r="D697" s="20"/>
    </row>
    <row r="698" spans="1:4" ht="15.75" customHeight="1">
      <c r="A698" s="131"/>
      <c r="B698" s="131"/>
      <c r="D698" s="20"/>
    </row>
    <row r="699" spans="1:4" ht="15.75" customHeight="1">
      <c r="A699" s="131"/>
      <c r="B699" s="131"/>
      <c r="D699" s="20"/>
    </row>
    <row r="700" spans="1:4" ht="15.75" customHeight="1">
      <c r="A700" s="131"/>
      <c r="B700" s="131"/>
      <c r="D700" s="20"/>
    </row>
    <row r="701" spans="1:4" ht="15.75" customHeight="1">
      <c r="A701" s="131"/>
      <c r="B701" s="131"/>
      <c r="D701" s="20"/>
    </row>
    <row r="702" spans="1:4" ht="15.75" customHeight="1">
      <c r="A702" s="131"/>
      <c r="B702" s="131"/>
      <c r="D702" s="20"/>
    </row>
    <row r="703" spans="1:4" ht="15.75" customHeight="1">
      <c r="A703" s="131"/>
      <c r="B703" s="131"/>
      <c r="D703" s="20"/>
    </row>
    <row r="704" spans="1:4" ht="15.75" customHeight="1">
      <c r="A704" s="131"/>
      <c r="B704" s="131"/>
      <c r="D704" s="20"/>
    </row>
    <row r="705" spans="1:4" ht="15.75" customHeight="1">
      <c r="A705" s="131"/>
      <c r="B705" s="131"/>
      <c r="D705" s="20"/>
    </row>
    <row r="706" spans="1:4" ht="15.75" customHeight="1">
      <c r="A706" s="131"/>
      <c r="B706" s="131"/>
      <c r="D706" s="20"/>
    </row>
    <row r="707" spans="1:4" ht="15.75" customHeight="1">
      <c r="A707" s="131"/>
      <c r="B707" s="131"/>
      <c r="D707" s="20"/>
    </row>
    <row r="708" spans="1:4" ht="15.75" customHeight="1">
      <c r="A708" s="131"/>
      <c r="B708" s="131"/>
      <c r="D708" s="20"/>
    </row>
    <row r="709" spans="1:4" ht="15.75" customHeight="1">
      <c r="A709" s="131"/>
      <c r="B709" s="131"/>
      <c r="D709" s="20"/>
    </row>
    <row r="710" spans="1:4" ht="15.75" customHeight="1">
      <c r="A710" s="131"/>
      <c r="B710" s="131"/>
      <c r="D710" s="20"/>
    </row>
    <row r="711" spans="1:4" ht="15.75" customHeight="1">
      <c r="A711" s="131"/>
      <c r="B711" s="131"/>
      <c r="D711" s="20"/>
    </row>
    <row r="712" spans="1:4" ht="15.75" customHeight="1">
      <c r="A712" s="131"/>
      <c r="B712" s="131"/>
      <c r="D712" s="20"/>
    </row>
    <row r="713" spans="1:4" ht="15.75" customHeight="1">
      <c r="A713" s="131"/>
      <c r="B713" s="131"/>
      <c r="D713" s="20"/>
    </row>
    <row r="714" spans="1:4" ht="15.75" customHeight="1">
      <c r="A714" s="131"/>
      <c r="B714" s="131"/>
      <c r="D714" s="20"/>
    </row>
    <row r="715" spans="1:4" ht="15.75" customHeight="1">
      <c r="A715" s="131"/>
      <c r="B715" s="131"/>
      <c r="D715" s="20"/>
    </row>
    <row r="716" spans="1:4" ht="15.75" customHeight="1">
      <c r="A716" s="131"/>
      <c r="B716" s="131"/>
      <c r="D716" s="20"/>
    </row>
    <row r="717" spans="1:4" ht="15.75" customHeight="1">
      <c r="A717" s="131"/>
      <c r="B717" s="131"/>
      <c r="D717" s="20"/>
    </row>
    <row r="718" spans="1:4" ht="15.75" customHeight="1">
      <c r="A718" s="131"/>
      <c r="B718" s="131"/>
      <c r="D718" s="20"/>
    </row>
    <row r="719" spans="1:4" ht="15.75" customHeight="1">
      <c r="A719" s="131"/>
      <c r="B719" s="131"/>
      <c r="D719" s="20"/>
    </row>
    <row r="720" spans="1:4" ht="15.75" customHeight="1">
      <c r="A720" s="131"/>
      <c r="B720" s="131"/>
      <c r="D720" s="20"/>
    </row>
    <row r="721" spans="1:4" ht="15.75" customHeight="1">
      <c r="A721" s="131"/>
      <c r="B721" s="131"/>
      <c r="D721" s="20"/>
    </row>
    <row r="722" spans="1:4" ht="15.75" customHeight="1">
      <c r="A722" s="131"/>
      <c r="B722" s="131"/>
      <c r="D722" s="20"/>
    </row>
    <row r="723" spans="1:4" ht="15.75" customHeight="1">
      <c r="A723" s="131"/>
      <c r="B723" s="131"/>
      <c r="D723" s="20"/>
    </row>
    <row r="724" spans="1:4" ht="15.75" customHeight="1">
      <c r="A724" s="131"/>
      <c r="B724" s="131"/>
      <c r="D724" s="20"/>
    </row>
    <row r="725" spans="1:4" ht="15.75" customHeight="1">
      <c r="A725" s="131"/>
      <c r="B725" s="131"/>
      <c r="D725" s="20"/>
    </row>
    <row r="726" spans="1:4" ht="15.75" customHeight="1">
      <c r="A726" s="131"/>
      <c r="B726" s="131"/>
      <c r="D726" s="20"/>
    </row>
    <row r="727" spans="1:4" ht="15.75" customHeight="1">
      <c r="A727" s="131"/>
      <c r="B727" s="131"/>
      <c r="D727" s="20"/>
    </row>
    <row r="728" spans="1:4" ht="15.75" customHeight="1">
      <c r="A728" s="131"/>
      <c r="B728" s="131"/>
      <c r="D728" s="20"/>
    </row>
    <row r="729" spans="1:4" ht="15.75" customHeight="1">
      <c r="A729" s="131"/>
      <c r="B729" s="131"/>
      <c r="D729" s="20"/>
    </row>
    <row r="730" spans="1:4" ht="15.75" customHeight="1">
      <c r="A730" s="131"/>
      <c r="B730" s="131"/>
      <c r="D730" s="20"/>
    </row>
    <row r="731" spans="1:4" ht="15.75" customHeight="1">
      <c r="A731" s="131"/>
      <c r="B731" s="131"/>
      <c r="D731" s="20"/>
    </row>
    <row r="732" spans="1:4" ht="15.75" customHeight="1">
      <c r="A732" s="131"/>
      <c r="B732" s="131"/>
      <c r="D732" s="20"/>
    </row>
    <row r="733" spans="1:4" ht="15.75" customHeight="1">
      <c r="A733" s="131"/>
      <c r="B733" s="131"/>
      <c r="D733" s="20"/>
    </row>
    <row r="734" spans="1:4" ht="15.75" customHeight="1">
      <c r="A734" s="131"/>
      <c r="B734" s="131"/>
      <c r="D734" s="20"/>
    </row>
    <row r="735" spans="1:4" ht="15.75" customHeight="1">
      <c r="A735" s="131"/>
      <c r="B735" s="131"/>
      <c r="D735" s="20"/>
    </row>
    <row r="736" spans="1:4" ht="15.75" customHeight="1">
      <c r="A736" s="131"/>
      <c r="B736" s="131"/>
      <c r="D736" s="20"/>
    </row>
    <row r="737" spans="1:4" ht="15.75" customHeight="1">
      <c r="A737" s="131"/>
      <c r="B737" s="131"/>
      <c r="D737" s="20"/>
    </row>
    <row r="738" spans="1:4" ht="15.75" customHeight="1">
      <c r="A738" s="131"/>
      <c r="B738" s="131"/>
      <c r="D738" s="20"/>
    </row>
    <row r="739" spans="1:4" ht="15.75" customHeight="1">
      <c r="A739" s="131"/>
      <c r="B739" s="131"/>
      <c r="D739" s="20"/>
    </row>
    <row r="740" spans="1:4" ht="15.75" customHeight="1">
      <c r="A740" s="131"/>
      <c r="B740" s="131"/>
      <c r="D740" s="20"/>
    </row>
    <row r="741" spans="1:4" ht="15.75" customHeight="1">
      <c r="A741" s="131"/>
      <c r="B741" s="131"/>
      <c r="D741" s="20"/>
    </row>
    <row r="742" spans="1:4" ht="15.75" customHeight="1">
      <c r="A742" s="131"/>
      <c r="B742" s="131"/>
      <c r="D742" s="20"/>
    </row>
    <row r="743" spans="1:4" ht="15.75" customHeight="1">
      <c r="A743" s="131"/>
      <c r="B743" s="131"/>
      <c r="D743" s="20"/>
    </row>
    <row r="744" spans="1:4" ht="15.75" customHeight="1">
      <c r="A744" s="131"/>
      <c r="B744" s="131"/>
      <c r="D744" s="20"/>
    </row>
    <row r="745" spans="1:4" ht="15.75" customHeight="1">
      <c r="A745" s="131"/>
      <c r="B745" s="131"/>
      <c r="D745" s="20"/>
    </row>
    <row r="746" spans="1:4" ht="15.75" customHeight="1">
      <c r="A746" s="131"/>
      <c r="B746" s="131"/>
      <c r="D746" s="20"/>
    </row>
    <row r="747" spans="1:4" ht="15.75" customHeight="1">
      <c r="A747" s="131"/>
      <c r="B747" s="131"/>
      <c r="D747" s="20"/>
    </row>
    <row r="748" spans="1:4" ht="15.75" customHeight="1">
      <c r="A748" s="131"/>
      <c r="B748" s="131"/>
      <c r="D748" s="20"/>
    </row>
    <row r="749" spans="1:4" ht="15.75" customHeight="1">
      <c r="A749" s="131"/>
      <c r="B749" s="131"/>
      <c r="D749" s="20"/>
    </row>
    <row r="750" spans="1:4" ht="15.75" customHeight="1">
      <c r="A750" s="131"/>
      <c r="B750" s="131"/>
      <c r="D750" s="20"/>
    </row>
    <row r="751" spans="1:4" ht="15.75" customHeight="1">
      <c r="A751" s="131"/>
      <c r="B751" s="131"/>
      <c r="D751" s="20"/>
    </row>
    <row r="752" spans="1:4" ht="15.75" customHeight="1">
      <c r="A752" s="131"/>
      <c r="B752" s="131"/>
      <c r="D752" s="20"/>
    </row>
    <row r="753" spans="1:4" ht="15.75" customHeight="1">
      <c r="A753" s="131"/>
      <c r="B753" s="131"/>
      <c r="D753" s="20"/>
    </row>
    <row r="754" spans="1:4" ht="15.75" customHeight="1">
      <c r="A754" s="131"/>
      <c r="B754" s="131"/>
      <c r="D754" s="20"/>
    </row>
    <row r="755" spans="1:4" ht="15.75" customHeight="1">
      <c r="A755" s="131"/>
      <c r="B755" s="131"/>
      <c r="D755" s="20"/>
    </row>
    <row r="756" spans="1:4" ht="15.75" customHeight="1">
      <c r="A756" s="131"/>
      <c r="B756" s="131"/>
      <c r="D756" s="20"/>
    </row>
    <row r="757" spans="1:4" ht="15.75" customHeight="1">
      <c r="A757" s="131"/>
      <c r="B757" s="131"/>
      <c r="D757" s="20"/>
    </row>
    <row r="758" spans="1:4" ht="15.75" customHeight="1">
      <c r="A758" s="131"/>
      <c r="B758" s="131"/>
      <c r="D758" s="20"/>
    </row>
    <row r="759" spans="1:4" ht="15.75" customHeight="1">
      <c r="A759" s="131"/>
      <c r="B759" s="131"/>
      <c r="D759" s="20"/>
    </row>
    <row r="760" spans="1:4" ht="15.75" customHeight="1">
      <c r="A760" s="131"/>
      <c r="B760" s="131"/>
      <c r="D760" s="20"/>
    </row>
    <row r="761" spans="1:4" ht="15.75" customHeight="1">
      <c r="A761" s="131"/>
      <c r="B761" s="131"/>
      <c r="D761" s="20"/>
    </row>
    <row r="762" spans="1:4" ht="15.75" customHeight="1">
      <c r="A762" s="131"/>
      <c r="B762" s="131"/>
      <c r="D762" s="20"/>
    </row>
    <row r="763" spans="1:4" ht="15.75" customHeight="1">
      <c r="A763" s="131"/>
      <c r="B763" s="131"/>
      <c r="D763" s="20"/>
    </row>
    <row r="764" spans="1:4" ht="15.75" customHeight="1">
      <c r="A764" s="131"/>
      <c r="B764" s="131"/>
      <c r="D764" s="20"/>
    </row>
    <row r="765" spans="1:4" ht="15.75" customHeight="1">
      <c r="A765" s="131"/>
      <c r="B765" s="131"/>
      <c r="D765" s="20"/>
    </row>
    <row r="766" spans="1:4" ht="15.75" customHeight="1">
      <c r="A766" s="131"/>
      <c r="B766" s="131"/>
      <c r="D766" s="20"/>
    </row>
    <row r="767" spans="1:4" ht="15.75" customHeight="1">
      <c r="A767" s="131"/>
      <c r="B767" s="131"/>
      <c r="D767" s="20"/>
    </row>
    <row r="768" spans="1:4" ht="15.75" customHeight="1">
      <c r="A768" s="131"/>
      <c r="B768" s="131"/>
      <c r="D768" s="20"/>
    </row>
    <row r="769" spans="1:4" ht="15.75" customHeight="1">
      <c r="A769" s="131"/>
      <c r="B769" s="131"/>
      <c r="D769" s="20"/>
    </row>
    <row r="770" spans="1:4" ht="15.75" customHeight="1">
      <c r="A770" s="131"/>
      <c r="B770" s="131"/>
      <c r="D770" s="20"/>
    </row>
    <row r="771" spans="1:4" ht="15.75" customHeight="1">
      <c r="A771" s="131"/>
      <c r="B771" s="131"/>
      <c r="D771" s="20"/>
    </row>
    <row r="772" spans="1:4" ht="15.75" customHeight="1">
      <c r="A772" s="131"/>
      <c r="B772" s="131"/>
      <c r="D772" s="20"/>
    </row>
    <row r="773" spans="1:4" ht="15.75" customHeight="1">
      <c r="A773" s="131"/>
      <c r="B773" s="131"/>
      <c r="D773" s="20"/>
    </row>
    <row r="774" spans="1:4" ht="15.75" customHeight="1">
      <c r="A774" s="131"/>
      <c r="B774" s="131"/>
      <c r="D774" s="20"/>
    </row>
    <row r="775" spans="1:4" ht="15.75" customHeight="1">
      <c r="A775" s="131"/>
      <c r="B775" s="131"/>
      <c r="D775" s="20"/>
    </row>
    <row r="776" spans="1:4" ht="15.75" customHeight="1">
      <c r="A776" s="131"/>
      <c r="B776" s="131"/>
      <c r="D776" s="20"/>
    </row>
    <row r="777" spans="1:4" ht="15.75" customHeight="1">
      <c r="A777" s="131"/>
      <c r="B777" s="131"/>
      <c r="D777" s="20"/>
    </row>
    <row r="778" spans="1:4" ht="15.75" customHeight="1">
      <c r="A778" s="131"/>
      <c r="B778" s="131"/>
      <c r="D778" s="20"/>
    </row>
    <row r="779" spans="1:4" ht="15.75" customHeight="1">
      <c r="A779" s="131"/>
      <c r="B779" s="131"/>
      <c r="D779" s="20"/>
    </row>
    <row r="780" spans="1:4" ht="15.75" customHeight="1">
      <c r="A780" s="131"/>
      <c r="B780" s="131"/>
      <c r="D780" s="20"/>
    </row>
    <row r="781" spans="1:4" ht="15.75" customHeight="1">
      <c r="A781" s="131"/>
      <c r="B781" s="131"/>
      <c r="D781" s="20"/>
    </row>
    <row r="782" spans="1:4" ht="15.75" customHeight="1">
      <c r="A782" s="131"/>
      <c r="B782" s="131"/>
      <c r="D782" s="20"/>
    </row>
    <row r="783" spans="1:4" ht="15.75" customHeight="1">
      <c r="A783" s="131"/>
      <c r="B783" s="131"/>
      <c r="D783" s="20"/>
    </row>
    <row r="784" spans="1:4" ht="15.75" customHeight="1">
      <c r="A784" s="131"/>
      <c r="B784" s="131"/>
      <c r="D784" s="20"/>
    </row>
    <row r="785" spans="1:4" ht="15.75" customHeight="1">
      <c r="A785" s="131"/>
      <c r="B785" s="131"/>
      <c r="D785" s="20"/>
    </row>
    <row r="786" spans="1:4" ht="15.75" customHeight="1">
      <c r="A786" s="131"/>
      <c r="B786" s="131"/>
      <c r="D786" s="20"/>
    </row>
    <row r="787" spans="1:4" ht="15.75" customHeight="1">
      <c r="A787" s="131"/>
      <c r="B787" s="131"/>
      <c r="D787" s="20"/>
    </row>
    <row r="788" spans="1:4" ht="15.75" customHeight="1">
      <c r="A788" s="131"/>
      <c r="B788" s="131"/>
      <c r="D788" s="20"/>
    </row>
    <row r="789" spans="1:4" ht="15.75" customHeight="1">
      <c r="A789" s="131"/>
      <c r="B789" s="131"/>
      <c r="D789" s="20"/>
    </row>
    <row r="790" spans="1:4" ht="15.75" customHeight="1">
      <c r="A790" s="131"/>
      <c r="B790" s="131"/>
      <c r="D790" s="20"/>
    </row>
    <row r="791" spans="1:4" ht="15.75" customHeight="1">
      <c r="A791" s="131"/>
      <c r="B791" s="131"/>
      <c r="D791" s="20"/>
    </row>
    <row r="792" spans="1:4" ht="15.75" customHeight="1">
      <c r="A792" s="131"/>
      <c r="B792" s="131"/>
      <c r="D792" s="20"/>
    </row>
    <row r="793" spans="1:4" ht="15.75" customHeight="1">
      <c r="A793" s="131"/>
      <c r="B793" s="131"/>
      <c r="D793" s="20"/>
    </row>
    <row r="794" spans="1:4" ht="15.75" customHeight="1">
      <c r="A794" s="131"/>
      <c r="B794" s="131"/>
      <c r="D794" s="20"/>
    </row>
    <row r="795" spans="1:4" ht="15.75" customHeight="1">
      <c r="A795" s="131"/>
      <c r="B795" s="131"/>
      <c r="D795" s="20"/>
    </row>
    <row r="796" spans="1:4" ht="15.75" customHeight="1">
      <c r="A796" s="131"/>
      <c r="B796" s="131"/>
      <c r="D796" s="20"/>
    </row>
    <row r="797" spans="1:4" ht="15.75" customHeight="1">
      <c r="A797" s="131"/>
      <c r="B797" s="131"/>
      <c r="D797" s="20"/>
    </row>
    <row r="798" spans="1:4" ht="15.75" customHeight="1">
      <c r="A798" s="131"/>
      <c r="B798" s="131"/>
      <c r="D798" s="20"/>
    </row>
    <row r="799" spans="1:4" ht="15.75" customHeight="1">
      <c r="A799" s="131"/>
      <c r="B799" s="131"/>
      <c r="D799" s="20"/>
    </row>
    <row r="800" spans="1:4" ht="15.75" customHeight="1">
      <c r="A800" s="131"/>
      <c r="B800" s="131"/>
      <c r="D800" s="20"/>
    </row>
    <row r="801" spans="1:4" ht="15.75" customHeight="1">
      <c r="A801" s="131"/>
      <c r="B801" s="131"/>
      <c r="D801" s="20"/>
    </row>
    <row r="802" spans="1:4" ht="15.75" customHeight="1">
      <c r="A802" s="131"/>
      <c r="B802" s="131"/>
      <c r="D802" s="20"/>
    </row>
    <row r="803" spans="1:4" ht="15.75" customHeight="1">
      <c r="A803" s="131"/>
      <c r="B803" s="131"/>
      <c r="D803" s="20"/>
    </row>
    <row r="804" spans="1:4" ht="15.75" customHeight="1">
      <c r="A804" s="131"/>
      <c r="B804" s="131"/>
      <c r="D804" s="20"/>
    </row>
    <row r="805" spans="1:4" ht="15.75" customHeight="1">
      <c r="A805" s="131"/>
      <c r="B805" s="131"/>
      <c r="D805" s="20"/>
    </row>
    <row r="806" spans="1:4" ht="15.75" customHeight="1">
      <c r="A806" s="131"/>
      <c r="B806" s="131"/>
      <c r="D806" s="20"/>
    </row>
    <row r="807" spans="1:4" ht="15.75" customHeight="1">
      <c r="A807" s="131"/>
      <c r="B807" s="131"/>
      <c r="D807" s="20"/>
    </row>
    <row r="808" spans="1:4" ht="15.75" customHeight="1">
      <c r="A808" s="131"/>
      <c r="B808" s="131"/>
      <c r="D808" s="20"/>
    </row>
    <row r="809" spans="1:4" ht="15.75" customHeight="1">
      <c r="A809" s="131"/>
      <c r="B809" s="131"/>
      <c r="D809" s="20"/>
    </row>
    <row r="810" spans="1:4" ht="15.75" customHeight="1">
      <c r="A810" s="131"/>
      <c r="B810" s="131"/>
      <c r="D810" s="20"/>
    </row>
    <row r="811" spans="1:4" ht="15.75" customHeight="1">
      <c r="A811" s="131"/>
      <c r="B811" s="131"/>
      <c r="D811" s="20"/>
    </row>
    <row r="812" spans="1:4" ht="15.75" customHeight="1">
      <c r="A812" s="131"/>
      <c r="B812" s="131"/>
      <c r="D812" s="20"/>
    </row>
    <row r="813" spans="1:4" ht="15.75" customHeight="1">
      <c r="A813" s="131"/>
      <c r="B813" s="131"/>
      <c r="D813" s="20"/>
    </row>
    <row r="814" spans="1:4" ht="15.75" customHeight="1">
      <c r="A814" s="131"/>
      <c r="B814" s="131"/>
      <c r="D814" s="20"/>
    </row>
    <row r="815" spans="1:4" ht="15.75" customHeight="1">
      <c r="A815" s="131"/>
      <c r="B815" s="131"/>
      <c r="D815" s="20"/>
    </row>
    <row r="816" spans="1:4" ht="15.75" customHeight="1">
      <c r="A816" s="131"/>
      <c r="B816" s="131"/>
      <c r="D816" s="20"/>
    </row>
    <row r="817" spans="1:4" ht="15.75" customHeight="1">
      <c r="A817" s="131"/>
      <c r="B817" s="131"/>
      <c r="D817" s="20"/>
    </row>
    <row r="818" spans="1:4" ht="15.75" customHeight="1">
      <c r="A818" s="131"/>
      <c r="B818" s="131"/>
      <c r="D818" s="20"/>
    </row>
    <row r="819" spans="1:4" ht="15.75" customHeight="1">
      <c r="A819" s="131"/>
      <c r="B819" s="131"/>
      <c r="D819" s="20"/>
    </row>
    <row r="820" spans="1:4" ht="15.75" customHeight="1">
      <c r="A820" s="131"/>
      <c r="B820" s="131"/>
      <c r="D820" s="20"/>
    </row>
    <row r="821" spans="1:4" ht="15.75" customHeight="1">
      <c r="A821" s="131"/>
      <c r="B821" s="131"/>
      <c r="D821" s="20"/>
    </row>
    <row r="822" spans="1:4" ht="15.75" customHeight="1">
      <c r="A822" s="131"/>
      <c r="B822" s="131"/>
      <c r="D822" s="20"/>
    </row>
    <row r="823" spans="1:4" ht="15.75" customHeight="1">
      <c r="A823" s="131"/>
      <c r="B823" s="131"/>
      <c r="D823" s="20"/>
    </row>
    <row r="824" spans="1:4" ht="15.75" customHeight="1">
      <c r="A824" s="131"/>
      <c r="B824" s="131"/>
      <c r="D824" s="20"/>
    </row>
    <row r="825" spans="1:4" ht="15.75" customHeight="1">
      <c r="A825" s="131"/>
      <c r="B825" s="131"/>
      <c r="D825" s="20"/>
    </row>
    <row r="826" spans="1:4" ht="15.75" customHeight="1">
      <c r="A826" s="131"/>
      <c r="B826" s="131"/>
      <c r="D826" s="20"/>
    </row>
    <row r="827" spans="1:4" ht="15.75" customHeight="1">
      <c r="A827" s="131"/>
      <c r="B827" s="131"/>
      <c r="D827" s="20"/>
    </row>
    <row r="828" spans="1:4" ht="15.75" customHeight="1">
      <c r="A828" s="131"/>
      <c r="B828" s="131"/>
      <c r="D828" s="20"/>
    </row>
    <row r="829" spans="1:4" ht="15.75" customHeight="1">
      <c r="A829" s="131"/>
      <c r="B829" s="131"/>
      <c r="D829" s="20"/>
    </row>
    <row r="830" spans="1:4" ht="15.75" customHeight="1">
      <c r="A830" s="131"/>
      <c r="B830" s="131"/>
      <c r="D830" s="20"/>
    </row>
    <row r="831" spans="1:4" ht="15.75" customHeight="1">
      <c r="A831" s="131"/>
      <c r="B831" s="131"/>
      <c r="D831" s="20"/>
    </row>
    <row r="832" spans="1:4" ht="15.75" customHeight="1">
      <c r="A832" s="131"/>
      <c r="B832" s="131"/>
      <c r="D832" s="20"/>
    </row>
    <row r="833" spans="1:4" ht="15.75" customHeight="1">
      <c r="A833" s="131"/>
      <c r="B833" s="131"/>
      <c r="D833" s="20"/>
    </row>
    <row r="834" spans="1:4" ht="15.75" customHeight="1">
      <c r="A834" s="131"/>
      <c r="B834" s="131"/>
      <c r="D834" s="20"/>
    </row>
    <row r="835" spans="1:4" ht="15.75" customHeight="1">
      <c r="A835" s="131"/>
      <c r="B835" s="131"/>
      <c r="D835" s="20"/>
    </row>
    <row r="836" spans="1:4" ht="15.75" customHeight="1">
      <c r="A836" s="131"/>
      <c r="B836" s="131"/>
      <c r="D836" s="20"/>
    </row>
    <row r="837" spans="1:4" ht="15.75" customHeight="1">
      <c r="A837" s="131"/>
      <c r="B837" s="131"/>
      <c r="D837" s="20"/>
    </row>
    <row r="838" spans="1:4" ht="15.75" customHeight="1">
      <c r="A838" s="131"/>
      <c r="B838" s="131"/>
      <c r="D838" s="20"/>
    </row>
    <row r="839" spans="1:4" ht="15.75" customHeight="1">
      <c r="A839" s="131"/>
      <c r="B839" s="131"/>
      <c r="D839" s="20"/>
    </row>
    <row r="840" spans="1:4" ht="15.75" customHeight="1">
      <c r="A840" s="131"/>
      <c r="B840" s="131"/>
      <c r="D840" s="20"/>
    </row>
    <row r="841" spans="1:4" ht="15.75" customHeight="1">
      <c r="A841" s="131"/>
      <c r="B841" s="131"/>
      <c r="D841" s="20"/>
    </row>
    <row r="842" spans="1:4" ht="15.75" customHeight="1">
      <c r="A842" s="131"/>
      <c r="B842" s="131"/>
      <c r="D842" s="20"/>
    </row>
    <row r="843" spans="1:4" ht="15.75" customHeight="1">
      <c r="A843" s="131"/>
      <c r="B843" s="131"/>
      <c r="D843" s="20"/>
    </row>
    <row r="844" spans="1:4" ht="15.75" customHeight="1">
      <c r="A844" s="131"/>
      <c r="B844" s="131"/>
      <c r="D844" s="20"/>
    </row>
    <row r="845" spans="1:4" ht="15.75" customHeight="1">
      <c r="A845" s="131"/>
      <c r="B845" s="131"/>
      <c r="D845" s="20"/>
    </row>
    <row r="846" spans="1:4" ht="15.75" customHeight="1">
      <c r="A846" s="131"/>
      <c r="B846" s="131"/>
      <c r="D846" s="20"/>
    </row>
    <row r="847" spans="1:4" ht="15.75" customHeight="1">
      <c r="A847" s="131"/>
      <c r="B847" s="131"/>
      <c r="D847" s="20"/>
    </row>
    <row r="848" spans="1:4" ht="15.75" customHeight="1">
      <c r="A848" s="131"/>
      <c r="B848" s="131"/>
      <c r="D848" s="20"/>
    </row>
    <row r="849" spans="1:4" ht="15.75" customHeight="1">
      <c r="A849" s="131"/>
      <c r="B849" s="131"/>
      <c r="D849" s="20"/>
    </row>
    <row r="850" spans="1:4" ht="15.75" customHeight="1">
      <c r="A850" s="131"/>
      <c r="B850" s="131"/>
      <c r="D850" s="20"/>
    </row>
    <row r="851" spans="1:4" ht="15.75" customHeight="1">
      <c r="A851" s="131"/>
      <c r="B851" s="131"/>
      <c r="D851" s="20"/>
    </row>
    <row r="852" spans="1:4" ht="15.75" customHeight="1">
      <c r="A852" s="131"/>
      <c r="B852" s="131"/>
      <c r="D852" s="20"/>
    </row>
    <row r="853" spans="1:4" ht="15.75" customHeight="1">
      <c r="A853" s="131"/>
      <c r="B853" s="131"/>
      <c r="D853" s="20"/>
    </row>
    <row r="854" spans="1:4" ht="15.75" customHeight="1">
      <c r="A854" s="131"/>
      <c r="B854" s="131"/>
      <c r="D854" s="20"/>
    </row>
    <row r="855" spans="1:4" ht="15.75" customHeight="1">
      <c r="A855" s="131"/>
      <c r="B855" s="131"/>
      <c r="D855" s="20"/>
    </row>
    <row r="856" spans="1:4" ht="15.75" customHeight="1">
      <c r="A856" s="131"/>
      <c r="B856" s="131"/>
      <c r="D856" s="20"/>
    </row>
    <row r="857" spans="1:4" ht="15.75" customHeight="1">
      <c r="A857" s="131"/>
      <c r="B857" s="131"/>
      <c r="D857" s="20"/>
    </row>
    <row r="858" spans="1:4" ht="15.75" customHeight="1">
      <c r="A858" s="131"/>
      <c r="B858" s="131"/>
      <c r="D858" s="20"/>
    </row>
    <row r="859" spans="1:4" ht="15.75" customHeight="1">
      <c r="A859" s="131"/>
      <c r="B859" s="131"/>
      <c r="D859" s="20"/>
    </row>
    <row r="860" spans="1:4" ht="15.75" customHeight="1">
      <c r="A860" s="131"/>
      <c r="B860" s="131"/>
      <c r="D860" s="20"/>
    </row>
    <row r="861" spans="1:4" ht="15.75" customHeight="1">
      <c r="A861" s="131"/>
      <c r="B861" s="131"/>
      <c r="D861" s="20"/>
    </row>
    <row r="862" spans="1:4" ht="15.75" customHeight="1">
      <c r="A862" s="131"/>
      <c r="B862" s="131"/>
      <c r="D862" s="20"/>
    </row>
    <row r="863" spans="1:4" ht="15.75" customHeight="1">
      <c r="A863" s="131"/>
      <c r="B863" s="131"/>
      <c r="D863" s="20"/>
    </row>
    <row r="864" spans="1:4" ht="15.75" customHeight="1">
      <c r="A864" s="131"/>
      <c r="B864" s="131"/>
      <c r="D864" s="20"/>
    </row>
    <row r="865" spans="1:4" ht="15.75" customHeight="1">
      <c r="A865" s="131"/>
      <c r="B865" s="131"/>
      <c r="D865" s="20"/>
    </row>
    <row r="866" spans="1:4" ht="15.75" customHeight="1">
      <c r="A866" s="131"/>
      <c r="B866" s="131"/>
      <c r="D866" s="20"/>
    </row>
    <row r="867" spans="1:4" ht="15.75" customHeight="1">
      <c r="A867" s="131"/>
      <c r="B867" s="131"/>
      <c r="D867" s="20"/>
    </row>
    <row r="868" spans="1:4" ht="15.75" customHeight="1">
      <c r="A868" s="131"/>
      <c r="B868" s="131"/>
      <c r="D868" s="20"/>
    </row>
    <row r="869" spans="1:4" ht="15.75" customHeight="1">
      <c r="A869" s="131"/>
      <c r="B869" s="131"/>
      <c r="D869" s="20"/>
    </row>
    <row r="870" spans="1:4" ht="15.75" customHeight="1">
      <c r="A870" s="131"/>
      <c r="B870" s="131"/>
      <c r="D870" s="20"/>
    </row>
    <row r="871" spans="1:4" ht="15.75" customHeight="1">
      <c r="A871" s="131"/>
      <c r="B871" s="131"/>
      <c r="D871" s="20"/>
    </row>
    <row r="872" spans="1:4" ht="15.75" customHeight="1">
      <c r="A872" s="131"/>
      <c r="B872" s="131"/>
      <c r="D872" s="20"/>
    </row>
    <row r="873" spans="1:4" ht="15.75" customHeight="1">
      <c r="A873" s="131"/>
      <c r="B873" s="131"/>
      <c r="D873" s="20"/>
    </row>
    <row r="874" spans="1:4" ht="15.75" customHeight="1">
      <c r="A874" s="131"/>
      <c r="B874" s="131"/>
      <c r="D874" s="20"/>
    </row>
    <row r="875" spans="1:4" ht="15.75" customHeight="1">
      <c r="A875" s="131"/>
      <c r="B875" s="131"/>
      <c r="D875" s="20"/>
    </row>
    <row r="876" spans="1:4" ht="15.75" customHeight="1">
      <c r="A876" s="131"/>
      <c r="B876" s="131"/>
      <c r="D876" s="20"/>
    </row>
    <row r="877" spans="1:4" ht="15.75" customHeight="1">
      <c r="A877" s="131"/>
      <c r="B877" s="131"/>
      <c r="D877" s="20"/>
    </row>
    <row r="878" spans="1:4" ht="15.75" customHeight="1">
      <c r="A878" s="131"/>
      <c r="B878" s="131"/>
      <c r="D878" s="20"/>
    </row>
    <row r="879" spans="1:4" ht="15.75" customHeight="1">
      <c r="A879" s="131"/>
      <c r="B879" s="131"/>
      <c r="D879" s="20"/>
    </row>
    <row r="880" spans="1:4" ht="15.75" customHeight="1">
      <c r="A880" s="131"/>
      <c r="B880" s="131"/>
      <c r="D880" s="20"/>
    </row>
    <row r="881" spans="1:4" ht="15.75" customHeight="1">
      <c r="A881" s="131"/>
      <c r="B881" s="131"/>
      <c r="D881" s="20"/>
    </row>
    <row r="882" spans="1:4" ht="15.75" customHeight="1">
      <c r="A882" s="131"/>
      <c r="B882" s="131"/>
      <c r="D882" s="20"/>
    </row>
    <row r="883" spans="1:4" ht="15.75" customHeight="1">
      <c r="A883" s="131"/>
      <c r="B883" s="131"/>
      <c r="D883" s="20"/>
    </row>
    <row r="884" spans="1:4" ht="15.75" customHeight="1">
      <c r="A884" s="131"/>
      <c r="B884" s="131"/>
      <c r="D884" s="20"/>
    </row>
    <row r="885" spans="1:4" ht="15.75" customHeight="1">
      <c r="A885" s="131"/>
      <c r="B885" s="131"/>
      <c r="D885" s="20"/>
    </row>
    <row r="886" spans="1:4" ht="15.75" customHeight="1">
      <c r="A886" s="131"/>
      <c r="B886" s="131"/>
      <c r="D886" s="20"/>
    </row>
    <row r="887" spans="1:4" ht="15.75" customHeight="1">
      <c r="A887" s="131"/>
      <c r="B887" s="131"/>
      <c r="D887" s="20"/>
    </row>
    <row r="888" spans="1:4" ht="15.75" customHeight="1">
      <c r="A888" s="131"/>
      <c r="B888" s="131"/>
      <c r="D888" s="20"/>
    </row>
    <row r="889" spans="1:4" ht="15.75" customHeight="1">
      <c r="A889" s="131"/>
      <c r="B889" s="131"/>
      <c r="D889" s="20"/>
    </row>
    <row r="890" spans="1:4" ht="15.75" customHeight="1">
      <c r="A890" s="131"/>
      <c r="B890" s="131"/>
      <c r="D890" s="20"/>
    </row>
    <row r="891" spans="1:4" ht="15.75" customHeight="1">
      <c r="A891" s="131"/>
      <c r="B891" s="131"/>
      <c r="D891" s="20"/>
    </row>
    <row r="892" spans="1:4" ht="15.75" customHeight="1">
      <c r="A892" s="131"/>
      <c r="B892" s="131"/>
      <c r="D892" s="20"/>
    </row>
    <row r="893" spans="1:4" ht="15.75" customHeight="1">
      <c r="A893" s="131"/>
      <c r="B893" s="131"/>
      <c r="D893" s="20"/>
    </row>
    <row r="894" spans="1:4" ht="15.75" customHeight="1">
      <c r="A894" s="131"/>
      <c r="B894" s="131"/>
      <c r="D894" s="20"/>
    </row>
    <row r="895" spans="1:4" ht="15.75" customHeight="1">
      <c r="A895" s="131"/>
      <c r="B895" s="131"/>
      <c r="D895" s="20"/>
    </row>
    <row r="896" spans="1:4" ht="15.75" customHeight="1">
      <c r="A896" s="131"/>
      <c r="B896" s="131"/>
      <c r="D896" s="20"/>
    </row>
    <row r="897" spans="1:4" ht="15.75" customHeight="1">
      <c r="A897" s="131"/>
      <c r="B897" s="131"/>
      <c r="D897" s="20"/>
    </row>
    <row r="898" spans="1:4" ht="15.75" customHeight="1">
      <c r="A898" s="131"/>
      <c r="B898" s="131"/>
      <c r="D898" s="20"/>
    </row>
    <row r="899" spans="1:4" ht="15.75" customHeight="1">
      <c r="A899" s="131"/>
      <c r="B899" s="131"/>
      <c r="D899" s="20"/>
    </row>
    <row r="900" spans="1:4" ht="15.75" customHeight="1">
      <c r="A900" s="131"/>
      <c r="B900" s="131"/>
      <c r="D900" s="20"/>
    </row>
    <row r="901" spans="1:4" ht="15.75" customHeight="1">
      <c r="A901" s="131"/>
      <c r="B901" s="131"/>
      <c r="D901" s="20"/>
    </row>
    <row r="902" spans="1:4" ht="15.75" customHeight="1">
      <c r="A902" s="131"/>
      <c r="B902" s="131"/>
      <c r="D902" s="20"/>
    </row>
    <row r="903" spans="1:4" ht="15.75" customHeight="1">
      <c r="A903" s="131"/>
      <c r="B903" s="131"/>
      <c r="D903" s="20"/>
    </row>
    <row r="904" spans="1:4" ht="15.75" customHeight="1">
      <c r="A904" s="131"/>
      <c r="B904" s="131"/>
      <c r="D904" s="20"/>
    </row>
    <row r="905" spans="1:4" ht="15.75" customHeight="1">
      <c r="A905" s="131"/>
      <c r="B905" s="131"/>
      <c r="D905" s="20"/>
    </row>
    <row r="906" spans="1:4" ht="15.75" customHeight="1">
      <c r="A906" s="131"/>
      <c r="B906" s="131"/>
      <c r="D906" s="20"/>
    </row>
    <row r="907" spans="1:4" ht="15.75" customHeight="1">
      <c r="A907" s="131"/>
      <c r="B907" s="131"/>
      <c r="D907" s="20"/>
    </row>
    <row r="908" spans="1:4" ht="15.75" customHeight="1">
      <c r="A908" s="131"/>
      <c r="B908" s="131"/>
      <c r="D908" s="20"/>
    </row>
    <row r="909" spans="1:4" ht="15.75" customHeight="1">
      <c r="A909" s="131"/>
      <c r="B909" s="131"/>
      <c r="D909" s="20"/>
    </row>
    <row r="910" spans="1:4" ht="15.75" customHeight="1">
      <c r="A910" s="131"/>
      <c r="B910" s="131"/>
      <c r="D910" s="20"/>
    </row>
    <row r="911" spans="1:4" ht="15.75" customHeight="1">
      <c r="A911" s="131"/>
      <c r="B911" s="131"/>
      <c r="D911" s="20"/>
    </row>
    <row r="912" spans="1:4" ht="15.75" customHeight="1">
      <c r="A912" s="131"/>
      <c r="B912" s="131"/>
      <c r="D912" s="20"/>
    </row>
    <row r="913" spans="1:4" ht="15.75" customHeight="1">
      <c r="A913" s="131"/>
      <c r="B913" s="131"/>
      <c r="D913" s="20"/>
    </row>
    <row r="914" spans="1:4" ht="15.75" customHeight="1">
      <c r="A914" s="131"/>
      <c r="B914" s="131"/>
      <c r="D914" s="20"/>
    </row>
    <row r="915" spans="1:4" ht="15.75" customHeight="1">
      <c r="A915" s="131"/>
      <c r="B915" s="131"/>
      <c r="D915" s="20"/>
    </row>
    <row r="916" spans="1:4" ht="15.75" customHeight="1">
      <c r="A916" s="131"/>
      <c r="B916" s="131"/>
      <c r="D916" s="20"/>
    </row>
    <row r="917" spans="1:4" ht="15.75" customHeight="1">
      <c r="A917" s="131"/>
      <c r="B917" s="131"/>
      <c r="D917" s="20"/>
    </row>
    <row r="918" spans="1:4" ht="15.75" customHeight="1">
      <c r="A918" s="131"/>
      <c r="B918" s="131"/>
      <c r="D918" s="20"/>
    </row>
    <row r="919" spans="1:4" ht="15.75" customHeight="1">
      <c r="A919" s="131"/>
      <c r="B919" s="131"/>
      <c r="D919" s="20"/>
    </row>
    <row r="920" spans="1:4" ht="15.75" customHeight="1">
      <c r="A920" s="131"/>
      <c r="B920" s="131"/>
      <c r="D920" s="20"/>
    </row>
    <row r="921" spans="1:4" ht="15.75" customHeight="1">
      <c r="A921" s="131"/>
      <c r="B921" s="131"/>
      <c r="D921" s="20"/>
    </row>
    <row r="922" spans="1:4" ht="15.75" customHeight="1">
      <c r="A922" s="131"/>
      <c r="B922" s="131"/>
      <c r="D922" s="20"/>
    </row>
    <row r="923" spans="1:4" ht="15.75" customHeight="1">
      <c r="A923" s="131"/>
      <c r="B923" s="131"/>
      <c r="D923" s="20"/>
    </row>
    <row r="924" spans="1:4" ht="15.75" customHeight="1">
      <c r="A924" s="131"/>
      <c r="B924" s="131"/>
      <c r="D924" s="20"/>
    </row>
    <row r="925" spans="1:4" ht="15.75" customHeight="1">
      <c r="A925" s="131"/>
      <c r="B925" s="131"/>
      <c r="D925" s="20"/>
    </row>
    <row r="926" spans="1:4" ht="15.75" customHeight="1">
      <c r="A926" s="131"/>
      <c r="B926" s="131"/>
      <c r="D926" s="20"/>
    </row>
    <row r="927" spans="1:4" ht="15.75" customHeight="1">
      <c r="A927" s="131"/>
      <c r="B927" s="131"/>
      <c r="D927" s="20"/>
    </row>
    <row r="928" spans="1:4" ht="15.75" customHeight="1">
      <c r="A928" s="131"/>
      <c r="B928" s="131"/>
      <c r="D928" s="20"/>
    </row>
    <row r="929" spans="1:4" ht="15.75" customHeight="1">
      <c r="A929" s="131"/>
      <c r="B929" s="131"/>
      <c r="D929" s="20"/>
    </row>
    <row r="930" spans="1:4" ht="15.75" customHeight="1">
      <c r="A930" s="131"/>
      <c r="B930" s="131"/>
      <c r="D930" s="20"/>
    </row>
    <row r="931" spans="1:4" ht="15.75" customHeight="1">
      <c r="A931" s="131"/>
      <c r="B931" s="131"/>
      <c r="D931" s="20"/>
    </row>
    <row r="932" spans="1:4" ht="15.75" customHeight="1">
      <c r="A932" s="131"/>
      <c r="B932" s="131"/>
      <c r="D932" s="20"/>
    </row>
    <row r="933" spans="1:4" ht="15.75" customHeight="1">
      <c r="A933" s="131"/>
      <c r="B933" s="131"/>
      <c r="D933" s="20"/>
    </row>
    <row r="934" spans="1:4" ht="15.75" customHeight="1">
      <c r="A934" s="131"/>
      <c r="B934" s="131"/>
      <c r="D934" s="20"/>
    </row>
    <row r="935" spans="1:4" ht="15.75" customHeight="1">
      <c r="A935" s="131"/>
      <c r="B935" s="131"/>
      <c r="D935" s="20"/>
    </row>
    <row r="936" spans="1:4" ht="15.75" customHeight="1">
      <c r="A936" s="131"/>
      <c r="B936" s="131"/>
      <c r="D936" s="20"/>
    </row>
    <row r="937" spans="1:4" ht="15.75" customHeight="1">
      <c r="A937" s="131"/>
      <c r="B937" s="131"/>
      <c r="D937" s="20"/>
    </row>
    <row r="938" spans="1:4" ht="15.75" customHeight="1">
      <c r="A938" s="131"/>
      <c r="B938" s="131"/>
      <c r="D938" s="20"/>
    </row>
    <row r="939" spans="1:4" ht="15.75" customHeight="1">
      <c r="A939" s="131"/>
      <c r="B939" s="131"/>
      <c r="D939" s="20"/>
    </row>
    <row r="940" spans="1:4" ht="15.75" customHeight="1">
      <c r="A940" s="131"/>
      <c r="B940" s="131"/>
      <c r="D940" s="20"/>
    </row>
    <row r="941" spans="1:4" ht="15.75" customHeight="1">
      <c r="A941" s="131"/>
      <c r="B941" s="131"/>
      <c r="D941" s="20"/>
    </row>
    <row r="942" spans="1:4" ht="15.75" customHeight="1">
      <c r="A942" s="131"/>
      <c r="B942" s="131"/>
      <c r="D942" s="20"/>
    </row>
    <row r="943" spans="1:4" ht="15.75" customHeight="1">
      <c r="A943" s="131"/>
      <c r="B943" s="131"/>
      <c r="D943" s="20"/>
    </row>
    <row r="944" spans="1:4" ht="15.75" customHeight="1">
      <c r="A944" s="131"/>
      <c r="B944" s="131"/>
      <c r="D944" s="20"/>
    </row>
    <row r="945" spans="1:4" ht="15.75" customHeight="1">
      <c r="A945" s="131"/>
      <c r="B945" s="131"/>
      <c r="D945" s="20"/>
    </row>
    <row r="946" spans="1:4" ht="15.75" customHeight="1">
      <c r="A946" s="131"/>
      <c r="B946" s="131"/>
      <c r="D946" s="20"/>
    </row>
    <row r="947" spans="1:4" ht="15.75" customHeight="1">
      <c r="A947" s="131"/>
      <c r="B947" s="131"/>
      <c r="D947" s="20"/>
    </row>
    <row r="948" spans="1:4" ht="15.75" customHeight="1">
      <c r="A948" s="131"/>
      <c r="B948" s="131"/>
      <c r="D948" s="20"/>
    </row>
    <row r="949" spans="1:4" ht="15.75" customHeight="1">
      <c r="A949" s="131"/>
      <c r="B949" s="131"/>
      <c r="D949" s="20"/>
    </row>
    <row r="950" spans="1:4" ht="15.75" customHeight="1">
      <c r="A950" s="131"/>
      <c r="B950" s="131"/>
      <c r="D950" s="20"/>
    </row>
    <row r="951" spans="1:4" ht="15.75" customHeight="1">
      <c r="A951" s="131"/>
      <c r="B951" s="131"/>
      <c r="D951" s="20"/>
    </row>
    <row r="952" spans="1:4" ht="15.75" customHeight="1">
      <c r="A952" s="131"/>
      <c r="B952" s="131"/>
      <c r="D952" s="20"/>
    </row>
    <row r="953" spans="1:4" ht="15.75" customHeight="1">
      <c r="A953" s="131"/>
      <c r="B953" s="131"/>
      <c r="D953" s="20"/>
    </row>
    <row r="954" spans="1:4" ht="15.75" customHeight="1">
      <c r="A954" s="131"/>
      <c r="B954" s="131"/>
      <c r="D954" s="20"/>
    </row>
    <row r="955" spans="1:4" ht="15.75" customHeight="1">
      <c r="A955" s="131"/>
      <c r="B955" s="131"/>
      <c r="D955" s="20"/>
    </row>
    <row r="956" spans="1:4" ht="15.75" customHeight="1">
      <c r="A956" s="131"/>
      <c r="B956" s="131"/>
      <c r="D956" s="20"/>
    </row>
    <row r="957" spans="1:4" ht="15.75" customHeight="1">
      <c r="A957" s="131"/>
      <c r="B957" s="131"/>
      <c r="D957" s="20"/>
    </row>
    <row r="958" spans="1:4" ht="15.75" customHeight="1">
      <c r="A958" s="131"/>
      <c r="B958" s="131"/>
      <c r="D958" s="20"/>
    </row>
    <row r="959" spans="1:4" ht="15.75" customHeight="1">
      <c r="A959" s="131"/>
      <c r="B959" s="131"/>
      <c r="D959" s="20"/>
    </row>
    <row r="960" spans="1:4" ht="15.75" customHeight="1">
      <c r="A960" s="131"/>
      <c r="B960" s="131"/>
      <c r="D960" s="20"/>
    </row>
    <row r="961" spans="1:4" ht="15.75" customHeight="1">
      <c r="A961" s="131"/>
      <c r="B961" s="131"/>
      <c r="D961" s="20"/>
    </row>
    <row r="962" spans="1:4" ht="15.75" customHeight="1">
      <c r="A962" s="131"/>
      <c r="B962" s="131"/>
      <c r="D962" s="20"/>
    </row>
    <row r="963" spans="1:4" ht="15.75" customHeight="1">
      <c r="A963" s="131"/>
      <c r="B963" s="131"/>
      <c r="D963" s="20"/>
    </row>
    <row r="964" spans="1:4" ht="15.75" customHeight="1">
      <c r="A964" s="131"/>
      <c r="B964" s="131"/>
      <c r="D964" s="20"/>
    </row>
    <row r="965" spans="1:4" ht="15.75" customHeight="1">
      <c r="A965" s="131"/>
      <c r="B965" s="131"/>
      <c r="D965" s="20"/>
    </row>
    <row r="966" spans="1:4" ht="15.75" customHeight="1">
      <c r="A966" s="131"/>
      <c r="B966" s="131"/>
      <c r="D966" s="20"/>
    </row>
    <row r="967" spans="1:4" ht="15.75" customHeight="1">
      <c r="A967" s="131"/>
      <c r="B967" s="131"/>
      <c r="D967" s="20"/>
    </row>
    <row r="968" spans="1:4" ht="15.75" customHeight="1">
      <c r="A968" s="131"/>
      <c r="B968" s="131"/>
      <c r="D968" s="20"/>
    </row>
    <row r="969" spans="1:4" ht="15.75" customHeight="1">
      <c r="A969" s="131"/>
      <c r="B969" s="131"/>
      <c r="D969" s="20"/>
    </row>
    <row r="970" spans="1:4" ht="15.75" customHeight="1">
      <c r="A970" s="131"/>
      <c r="B970" s="131"/>
      <c r="D970" s="20"/>
    </row>
    <row r="971" spans="1:4" ht="15.75" customHeight="1">
      <c r="A971" s="131"/>
      <c r="B971" s="131"/>
      <c r="D971" s="20"/>
    </row>
    <row r="972" spans="1:4" ht="15.75" customHeight="1">
      <c r="A972" s="131"/>
      <c r="B972" s="131"/>
      <c r="D972" s="20"/>
    </row>
    <row r="973" spans="1:4" ht="15.75" customHeight="1">
      <c r="A973" s="131"/>
      <c r="B973" s="131"/>
      <c r="D973" s="20"/>
    </row>
    <row r="974" spans="1:4" ht="15.75" customHeight="1">
      <c r="A974" s="131"/>
      <c r="B974" s="131"/>
      <c r="D974" s="20"/>
    </row>
    <row r="975" spans="1:4" ht="15.75" customHeight="1">
      <c r="A975" s="131"/>
      <c r="B975" s="131"/>
      <c r="D975" s="20"/>
    </row>
    <row r="976" spans="1:4" ht="15.75" customHeight="1">
      <c r="A976" s="131"/>
      <c r="B976" s="131"/>
      <c r="D976" s="20"/>
    </row>
    <row r="977" spans="1:4" ht="15.75" customHeight="1">
      <c r="A977" s="131"/>
      <c r="B977" s="131"/>
      <c r="D977" s="20"/>
    </row>
    <row r="978" spans="1:4" ht="15.75" customHeight="1">
      <c r="A978" s="131"/>
      <c r="B978" s="131"/>
      <c r="D978" s="20"/>
    </row>
    <row r="979" spans="1:4" ht="15.75" customHeight="1">
      <c r="A979" s="131"/>
      <c r="B979" s="131"/>
      <c r="D979" s="20"/>
    </row>
    <row r="980" spans="1:4" ht="15.75" customHeight="1">
      <c r="A980" s="131"/>
      <c r="B980" s="131"/>
      <c r="D980" s="20"/>
    </row>
    <row r="981" spans="1:4" ht="15.75" customHeight="1">
      <c r="A981" s="131"/>
      <c r="B981" s="131"/>
      <c r="D981" s="20"/>
    </row>
    <row r="982" spans="1:4" ht="15.75" customHeight="1">
      <c r="A982" s="131"/>
      <c r="B982" s="131"/>
      <c r="D982" s="20"/>
    </row>
    <row r="983" spans="1:4" ht="15.75" customHeight="1">
      <c r="A983" s="131"/>
      <c r="B983" s="131"/>
      <c r="D983" s="20"/>
    </row>
    <row r="984" spans="1:4" ht="15.75" customHeight="1">
      <c r="A984" s="131"/>
      <c r="B984" s="131"/>
      <c r="D984" s="20"/>
    </row>
    <row r="985" spans="1:4" ht="15.75" customHeight="1">
      <c r="A985" s="131"/>
      <c r="B985" s="131"/>
      <c r="D985" s="20"/>
    </row>
    <row r="986" spans="1:4" ht="15.75" customHeight="1">
      <c r="A986" s="131"/>
      <c r="B986" s="131"/>
      <c r="D986" s="20"/>
    </row>
    <row r="987" spans="1:4" ht="15.75" customHeight="1">
      <c r="A987" s="131"/>
      <c r="B987" s="131"/>
      <c r="D987" s="20"/>
    </row>
    <row r="988" spans="1:4" ht="15.75" customHeight="1">
      <c r="A988" s="131"/>
      <c r="B988" s="131"/>
      <c r="D988" s="20"/>
    </row>
    <row r="989" spans="1:4" ht="15.75" customHeight="1">
      <c r="A989" s="131"/>
      <c r="B989" s="131"/>
      <c r="D989" s="20"/>
    </row>
    <row r="990" spans="1:4" ht="15.75" customHeight="1">
      <c r="A990" s="131"/>
      <c r="B990" s="131"/>
      <c r="D990" s="20"/>
    </row>
    <row r="991" spans="1:4" ht="15.75" customHeight="1">
      <c r="A991" s="131"/>
      <c r="B991" s="131"/>
      <c r="D991" s="20"/>
    </row>
    <row r="992" spans="1:4" ht="15.75" customHeight="1">
      <c r="A992" s="131"/>
      <c r="B992" s="131"/>
      <c r="D992" s="20"/>
    </row>
    <row r="993" spans="1:4" ht="15.75" customHeight="1">
      <c r="A993" s="131"/>
      <c r="B993" s="131"/>
      <c r="D993" s="20"/>
    </row>
    <row r="994" spans="1:4" ht="15.75" customHeight="1">
      <c r="A994" s="131"/>
      <c r="B994" s="131"/>
      <c r="D994" s="20"/>
    </row>
    <row r="995" spans="1:4" ht="15.75" customHeight="1">
      <c r="A995" s="131"/>
      <c r="B995" s="131"/>
      <c r="D995" s="20"/>
    </row>
    <row r="996" spans="1:4" ht="15.75" customHeight="1">
      <c r="A996" s="131"/>
      <c r="B996" s="131"/>
      <c r="D996" s="20"/>
    </row>
    <row r="997" spans="1:4" ht="15.75" customHeight="1">
      <c r="A997" s="131"/>
      <c r="B997" s="131"/>
      <c r="D997" s="20"/>
    </row>
    <row r="998" spans="1:4" ht="15.75" customHeight="1">
      <c r="A998" s="131"/>
      <c r="B998" s="131"/>
      <c r="D998" s="20"/>
    </row>
    <row r="999" spans="1:4" ht="15.75" customHeight="1">
      <c r="A999" s="131"/>
      <c r="B999" s="131"/>
      <c r="D999" s="20"/>
    </row>
    <row r="1000" spans="1:4" ht="15.75" customHeight="1">
      <c r="A1000" s="131"/>
      <c r="B1000" s="131"/>
      <c r="D1000" s="20"/>
    </row>
  </sheetData>
  <mergeCells count="75">
    <mergeCell ref="D20:E20"/>
    <mergeCell ref="F20:G20"/>
    <mergeCell ref="B21:C21"/>
    <mergeCell ref="B31:C31"/>
    <mergeCell ref="B35:C35"/>
    <mergeCell ref="K24:L24"/>
    <mergeCell ref="K25:L25"/>
    <mergeCell ref="K26:L26"/>
    <mergeCell ref="D27:E27"/>
    <mergeCell ref="F27:G27"/>
    <mergeCell ref="K27:L27"/>
    <mergeCell ref="A28:L28"/>
    <mergeCell ref="B26:C26"/>
    <mergeCell ref="D26:E26"/>
    <mergeCell ref="F26:G26"/>
    <mergeCell ref="B24:C24"/>
    <mergeCell ref="D24:E24"/>
    <mergeCell ref="F24:G24"/>
    <mergeCell ref="B25:C25"/>
    <mergeCell ref="A5:N5"/>
    <mergeCell ref="A6:N6"/>
    <mergeCell ref="A8:C8"/>
    <mergeCell ref="A9:C9"/>
    <mergeCell ref="A11:A13"/>
    <mergeCell ref="D11:L11"/>
    <mergeCell ref="F12:G12"/>
    <mergeCell ref="F13:G13"/>
    <mergeCell ref="K15:L15"/>
    <mergeCell ref="K16:L16"/>
    <mergeCell ref="D15:E15"/>
    <mergeCell ref="F15:G15"/>
    <mergeCell ref="B11:C13"/>
    <mergeCell ref="D12:E12"/>
    <mergeCell ref="D13:E13"/>
    <mergeCell ref="B14:C14"/>
    <mergeCell ref="D14:E14"/>
    <mergeCell ref="F14:G14"/>
    <mergeCell ref="B15:C15"/>
    <mergeCell ref="M11:N11"/>
    <mergeCell ref="K12:L13"/>
    <mergeCell ref="M12:M13"/>
    <mergeCell ref="N12:N13"/>
    <mergeCell ref="K14:L14"/>
    <mergeCell ref="K17:L17"/>
    <mergeCell ref="K18:L18"/>
    <mergeCell ref="K19:L19"/>
    <mergeCell ref="K20:L20"/>
    <mergeCell ref="B16:C16"/>
    <mergeCell ref="D16:E16"/>
    <mergeCell ref="F16:G16"/>
    <mergeCell ref="B17:C17"/>
    <mergeCell ref="D17:E17"/>
    <mergeCell ref="F17:G17"/>
    <mergeCell ref="D18:E18"/>
    <mergeCell ref="F18:G18"/>
    <mergeCell ref="B19:C19"/>
    <mergeCell ref="D19:E19"/>
    <mergeCell ref="F19:G19"/>
    <mergeCell ref="B20:C20"/>
    <mergeCell ref="K21:L21"/>
    <mergeCell ref="K22:L22"/>
    <mergeCell ref="K23:L23"/>
    <mergeCell ref="K30:L30"/>
    <mergeCell ref="B18:C18"/>
    <mergeCell ref="A27:C27"/>
    <mergeCell ref="B22:C22"/>
    <mergeCell ref="D22:E22"/>
    <mergeCell ref="F22:G22"/>
    <mergeCell ref="B23:C23"/>
    <mergeCell ref="D23:E23"/>
    <mergeCell ref="F23:G23"/>
    <mergeCell ref="D25:E25"/>
    <mergeCell ref="F25:G25"/>
    <mergeCell ref="D21:E21"/>
    <mergeCell ref="F21:G21"/>
  </mergeCells>
  <pageMargins left="0.7" right="0.7" top="0.75" bottom="0.75" header="0" footer="0"/>
  <pageSetup paperSize="5" orientation="landscape"/>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CS1004"/>
  <sheetViews>
    <sheetView workbookViewId="0"/>
  </sheetViews>
  <sheetFormatPr defaultColWidth="14.42578125" defaultRowHeight="15" customHeight="1"/>
  <cols>
    <col min="1" max="1" width="22.5703125" customWidth="1"/>
    <col min="2" max="94" width="4.7109375" customWidth="1"/>
    <col min="95" max="95" width="6" customWidth="1"/>
    <col min="96" max="96" width="4.7109375" customWidth="1"/>
    <col min="97" max="97" width="6" customWidth="1"/>
    <col min="98" max="101" width="9" customWidth="1"/>
  </cols>
  <sheetData>
    <row r="5" spans="1:97" ht="18">
      <c r="A5" s="1262" t="s">
        <v>1865</v>
      </c>
    </row>
    <row r="6" spans="1:97">
      <c r="A6" s="1263" t="s">
        <v>1866</v>
      </c>
      <c r="B6" s="1680" t="str">
        <f>'3.SAMPUL'!C29</f>
        <v>Suyono</v>
      </c>
      <c r="C6" s="1393"/>
      <c r="D6" s="1393"/>
      <c r="E6" s="1393"/>
      <c r="F6" s="1393"/>
      <c r="G6" s="1393"/>
      <c r="H6" s="1393"/>
      <c r="I6" s="1393"/>
    </row>
    <row r="7" spans="1:97" ht="18.75">
      <c r="A7" s="1681" t="s">
        <v>1867</v>
      </c>
      <c r="B7" s="1678">
        <v>1</v>
      </c>
      <c r="C7" s="1347"/>
      <c r="D7" s="1302"/>
      <c r="E7" s="1678">
        <v>2</v>
      </c>
      <c r="F7" s="1347"/>
      <c r="G7" s="1302"/>
      <c r="H7" s="1678">
        <v>3</v>
      </c>
      <c r="I7" s="1347"/>
      <c r="J7" s="1302"/>
      <c r="K7" s="1678">
        <v>4</v>
      </c>
      <c r="L7" s="1347"/>
      <c r="M7" s="1302"/>
      <c r="N7" s="1678">
        <v>5</v>
      </c>
      <c r="O7" s="1347"/>
      <c r="P7" s="1302"/>
      <c r="Q7" s="1678">
        <v>6</v>
      </c>
      <c r="R7" s="1347"/>
      <c r="S7" s="1302"/>
      <c r="T7" s="1678">
        <v>7</v>
      </c>
      <c r="U7" s="1347"/>
      <c r="V7" s="1302"/>
      <c r="W7" s="1678">
        <v>8</v>
      </c>
      <c r="X7" s="1347"/>
      <c r="Y7" s="1302"/>
      <c r="Z7" s="1678">
        <v>9</v>
      </c>
      <c r="AA7" s="1347"/>
      <c r="AB7" s="1302"/>
      <c r="AC7" s="1678">
        <v>10</v>
      </c>
      <c r="AD7" s="1347"/>
      <c r="AE7" s="1302"/>
      <c r="AF7" s="1678">
        <v>11</v>
      </c>
      <c r="AG7" s="1347"/>
      <c r="AH7" s="1302"/>
      <c r="AI7" s="1678">
        <v>12</v>
      </c>
      <c r="AJ7" s="1347"/>
      <c r="AK7" s="1302"/>
      <c r="AL7" s="1678">
        <v>13</v>
      </c>
      <c r="AM7" s="1347"/>
      <c r="AN7" s="1302"/>
      <c r="AO7" s="1678">
        <v>14</v>
      </c>
      <c r="AP7" s="1347"/>
      <c r="AQ7" s="1302"/>
      <c r="AR7" s="1678">
        <v>15</v>
      </c>
      <c r="AS7" s="1347"/>
      <c r="AT7" s="1302"/>
      <c r="AU7" s="1678">
        <v>16</v>
      </c>
      <c r="AV7" s="1347"/>
      <c r="AW7" s="1302"/>
      <c r="AX7" s="1678">
        <v>17</v>
      </c>
      <c r="AY7" s="1347"/>
      <c r="AZ7" s="1302"/>
      <c r="BA7" s="1678">
        <v>18</v>
      </c>
      <c r="BB7" s="1347"/>
      <c r="BC7" s="1302"/>
      <c r="BD7" s="1678">
        <v>19</v>
      </c>
      <c r="BE7" s="1347"/>
      <c r="BF7" s="1302"/>
      <c r="BG7" s="1678">
        <v>20</v>
      </c>
      <c r="BH7" s="1347"/>
      <c r="BI7" s="1302"/>
      <c r="BJ7" s="1678">
        <v>21</v>
      </c>
      <c r="BK7" s="1347"/>
      <c r="BL7" s="1302"/>
      <c r="BM7" s="1678">
        <v>22</v>
      </c>
      <c r="BN7" s="1347"/>
      <c r="BO7" s="1302"/>
      <c r="BP7" s="1678">
        <v>23</v>
      </c>
      <c r="BQ7" s="1347"/>
      <c r="BR7" s="1302"/>
      <c r="BS7" s="1678">
        <v>24</v>
      </c>
      <c r="BT7" s="1347"/>
      <c r="BU7" s="1302"/>
      <c r="BV7" s="1678">
        <v>25</v>
      </c>
      <c r="BW7" s="1347"/>
      <c r="BX7" s="1302"/>
      <c r="BY7" s="1678">
        <v>26</v>
      </c>
      <c r="BZ7" s="1347"/>
      <c r="CA7" s="1302"/>
      <c r="CB7" s="1678">
        <v>27</v>
      </c>
      <c r="CC7" s="1347"/>
      <c r="CD7" s="1302"/>
      <c r="CE7" s="1678">
        <v>28</v>
      </c>
      <c r="CF7" s="1347"/>
      <c r="CG7" s="1302"/>
      <c r="CH7" s="1678">
        <v>29</v>
      </c>
      <c r="CI7" s="1347"/>
      <c r="CJ7" s="1302"/>
      <c r="CK7" s="1678">
        <v>30</v>
      </c>
      <c r="CL7" s="1347"/>
      <c r="CM7" s="1302"/>
      <c r="CN7" s="1678">
        <v>31</v>
      </c>
      <c r="CO7" s="1347"/>
      <c r="CP7" s="1302"/>
      <c r="CQ7" s="1679" t="s">
        <v>1835</v>
      </c>
      <c r="CR7" s="1347"/>
      <c r="CS7" s="1302"/>
    </row>
    <row r="8" spans="1:97" ht="18.75">
      <c r="A8" s="1304"/>
      <c r="B8" s="1264" t="s">
        <v>1868</v>
      </c>
      <c r="C8" s="1264" t="s">
        <v>1869</v>
      </c>
      <c r="D8" s="1264" t="s">
        <v>1870</v>
      </c>
      <c r="E8" s="1264" t="s">
        <v>1868</v>
      </c>
      <c r="F8" s="1264" t="s">
        <v>1869</v>
      </c>
      <c r="G8" s="1264" t="s">
        <v>1870</v>
      </c>
      <c r="H8" s="1264" t="s">
        <v>1868</v>
      </c>
      <c r="I8" s="1264" t="s">
        <v>1869</v>
      </c>
      <c r="J8" s="1264" t="s">
        <v>1870</v>
      </c>
      <c r="K8" s="1264" t="s">
        <v>1868</v>
      </c>
      <c r="L8" s="1264" t="s">
        <v>1869</v>
      </c>
      <c r="M8" s="1264" t="s">
        <v>1870</v>
      </c>
      <c r="N8" s="1264" t="s">
        <v>1868</v>
      </c>
      <c r="O8" s="1264" t="s">
        <v>1869</v>
      </c>
      <c r="P8" s="1264" t="s">
        <v>1870</v>
      </c>
      <c r="Q8" s="1264" t="s">
        <v>1868</v>
      </c>
      <c r="R8" s="1264" t="s">
        <v>1869</v>
      </c>
      <c r="S8" s="1264" t="s">
        <v>1870</v>
      </c>
      <c r="T8" s="1264" t="s">
        <v>1868</v>
      </c>
      <c r="U8" s="1264" t="s">
        <v>1869</v>
      </c>
      <c r="V8" s="1264" t="s">
        <v>1870</v>
      </c>
      <c r="W8" s="1264" t="s">
        <v>1868</v>
      </c>
      <c r="X8" s="1264" t="s">
        <v>1869</v>
      </c>
      <c r="Y8" s="1264" t="s">
        <v>1870</v>
      </c>
      <c r="Z8" s="1264" t="s">
        <v>1868</v>
      </c>
      <c r="AA8" s="1264" t="s">
        <v>1869</v>
      </c>
      <c r="AB8" s="1264" t="s">
        <v>1870</v>
      </c>
      <c r="AC8" s="1264" t="s">
        <v>1868</v>
      </c>
      <c r="AD8" s="1264" t="s">
        <v>1869</v>
      </c>
      <c r="AE8" s="1264" t="s">
        <v>1870</v>
      </c>
      <c r="AF8" s="1264" t="s">
        <v>1868</v>
      </c>
      <c r="AG8" s="1264" t="s">
        <v>1869</v>
      </c>
      <c r="AH8" s="1264" t="s">
        <v>1870</v>
      </c>
      <c r="AI8" s="1264" t="s">
        <v>1868</v>
      </c>
      <c r="AJ8" s="1264" t="s">
        <v>1869</v>
      </c>
      <c r="AK8" s="1264" t="s">
        <v>1870</v>
      </c>
      <c r="AL8" s="1264" t="s">
        <v>1868</v>
      </c>
      <c r="AM8" s="1264" t="s">
        <v>1869</v>
      </c>
      <c r="AN8" s="1264" t="s">
        <v>1870</v>
      </c>
      <c r="AO8" s="1264" t="s">
        <v>1868</v>
      </c>
      <c r="AP8" s="1264" t="s">
        <v>1869</v>
      </c>
      <c r="AQ8" s="1264" t="s">
        <v>1870</v>
      </c>
      <c r="AR8" s="1264" t="s">
        <v>1868</v>
      </c>
      <c r="AS8" s="1264" t="s">
        <v>1869</v>
      </c>
      <c r="AT8" s="1264" t="s">
        <v>1870</v>
      </c>
      <c r="AU8" s="1264" t="s">
        <v>1868</v>
      </c>
      <c r="AV8" s="1264" t="s">
        <v>1869</v>
      </c>
      <c r="AW8" s="1264" t="s">
        <v>1870</v>
      </c>
      <c r="AX8" s="1264" t="s">
        <v>1868</v>
      </c>
      <c r="AY8" s="1264" t="s">
        <v>1869</v>
      </c>
      <c r="AZ8" s="1264" t="s">
        <v>1870</v>
      </c>
      <c r="BA8" s="1264" t="s">
        <v>1868</v>
      </c>
      <c r="BB8" s="1264" t="s">
        <v>1869</v>
      </c>
      <c r="BC8" s="1264" t="s">
        <v>1870</v>
      </c>
      <c r="BD8" s="1264" t="s">
        <v>1868</v>
      </c>
      <c r="BE8" s="1264" t="s">
        <v>1869</v>
      </c>
      <c r="BF8" s="1264" t="s">
        <v>1870</v>
      </c>
      <c r="BG8" s="1264" t="s">
        <v>1868</v>
      </c>
      <c r="BH8" s="1264" t="s">
        <v>1869</v>
      </c>
      <c r="BI8" s="1264" t="s">
        <v>1870</v>
      </c>
      <c r="BJ8" s="1264" t="s">
        <v>1868</v>
      </c>
      <c r="BK8" s="1264" t="s">
        <v>1869</v>
      </c>
      <c r="BL8" s="1264" t="s">
        <v>1870</v>
      </c>
      <c r="BM8" s="1264" t="s">
        <v>1868</v>
      </c>
      <c r="BN8" s="1264" t="s">
        <v>1869</v>
      </c>
      <c r="BO8" s="1264" t="s">
        <v>1870</v>
      </c>
      <c r="BP8" s="1264" t="s">
        <v>1868</v>
      </c>
      <c r="BQ8" s="1264" t="s">
        <v>1869</v>
      </c>
      <c r="BR8" s="1264" t="s">
        <v>1870</v>
      </c>
      <c r="BS8" s="1264" t="s">
        <v>1868</v>
      </c>
      <c r="BT8" s="1264" t="s">
        <v>1869</v>
      </c>
      <c r="BU8" s="1264" t="s">
        <v>1870</v>
      </c>
      <c r="BV8" s="1264" t="s">
        <v>1868</v>
      </c>
      <c r="BW8" s="1264" t="s">
        <v>1869</v>
      </c>
      <c r="BX8" s="1264" t="s">
        <v>1870</v>
      </c>
      <c r="BY8" s="1264" t="s">
        <v>1868</v>
      </c>
      <c r="BZ8" s="1264" t="s">
        <v>1869</v>
      </c>
      <c r="CA8" s="1264" t="s">
        <v>1870</v>
      </c>
      <c r="CB8" s="1264" t="s">
        <v>1868</v>
      </c>
      <c r="CC8" s="1264" t="s">
        <v>1869</v>
      </c>
      <c r="CD8" s="1264" t="s">
        <v>1870</v>
      </c>
      <c r="CE8" s="1264" t="s">
        <v>1868</v>
      </c>
      <c r="CF8" s="1264" t="s">
        <v>1869</v>
      </c>
      <c r="CG8" s="1264" t="s">
        <v>1870</v>
      </c>
      <c r="CH8" s="1264" t="s">
        <v>1868</v>
      </c>
      <c r="CI8" s="1264" t="s">
        <v>1869</v>
      </c>
      <c r="CJ8" s="1264" t="s">
        <v>1870</v>
      </c>
      <c r="CK8" s="1264" t="s">
        <v>1868</v>
      </c>
      <c r="CL8" s="1264" t="s">
        <v>1869</v>
      </c>
      <c r="CM8" s="1264" t="s">
        <v>1870</v>
      </c>
      <c r="CN8" s="1264" t="s">
        <v>1868</v>
      </c>
      <c r="CO8" s="1264" t="s">
        <v>1869</v>
      </c>
      <c r="CP8" s="1264" t="s">
        <v>1870</v>
      </c>
      <c r="CQ8" s="1265" t="s">
        <v>1868</v>
      </c>
      <c r="CR8" s="1266" t="s">
        <v>1869</v>
      </c>
      <c r="CS8" s="1267" t="s">
        <v>1870</v>
      </c>
    </row>
    <row r="9" spans="1:97" ht="18">
      <c r="A9" s="1268" t="s">
        <v>1871</v>
      </c>
      <c r="B9" s="751"/>
      <c r="C9" s="751"/>
      <c r="D9" s="751"/>
      <c r="E9" s="751"/>
      <c r="F9" s="751"/>
      <c r="G9" s="751"/>
      <c r="H9" s="751"/>
      <c r="I9" s="751"/>
      <c r="J9" s="751"/>
      <c r="K9" s="751"/>
      <c r="L9" s="751"/>
      <c r="M9" s="751"/>
      <c r="N9" s="751"/>
      <c r="O9" s="751"/>
      <c r="P9" s="751"/>
      <c r="Q9" s="751"/>
      <c r="R9" s="751"/>
      <c r="S9" s="751"/>
      <c r="T9" s="751"/>
      <c r="U9" s="751"/>
      <c r="V9" s="751"/>
      <c r="W9" s="751"/>
      <c r="X9" s="751"/>
      <c r="Y9" s="751"/>
      <c r="Z9" s="751"/>
      <c r="AA9" s="751"/>
      <c r="AB9" s="751"/>
      <c r="AC9" s="751"/>
      <c r="AD9" s="751"/>
      <c r="AE9" s="751"/>
      <c r="AF9" s="751"/>
      <c r="AG9" s="751"/>
      <c r="AH9" s="751"/>
      <c r="AI9" s="751"/>
      <c r="AJ9" s="751"/>
      <c r="AK9" s="751"/>
      <c r="AL9" s="751"/>
      <c r="AM9" s="751"/>
      <c r="AN9" s="751"/>
      <c r="AO9" s="751"/>
      <c r="AP9" s="751"/>
      <c r="AQ9" s="751"/>
      <c r="AR9" s="751"/>
      <c r="AS9" s="751"/>
      <c r="AT9" s="751"/>
      <c r="AU9" s="751"/>
      <c r="AV9" s="751"/>
      <c r="AW9" s="751"/>
      <c r="AX9" s="751"/>
      <c r="AY9" s="751"/>
      <c r="AZ9" s="751"/>
      <c r="BA9" s="751"/>
      <c r="BB9" s="751"/>
      <c r="BC9" s="751"/>
      <c r="BD9" s="751"/>
      <c r="BE9" s="751"/>
      <c r="BF9" s="751"/>
      <c r="BG9" s="751"/>
      <c r="BH9" s="751"/>
      <c r="BI9" s="751"/>
      <c r="BJ9" s="751"/>
      <c r="BK9" s="751"/>
      <c r="BL9" s="751"/>
      <c r="BM9" s="751"/>
      <c r="BN9" s="751"/>
      <c r="BO9" s="751"/>
      <c r="BP9" s="751"/>
      <c r="BQ9" s="751"/>
      <c r="BR9" s="751"/>
      <c r="BS9" s="751"/>
      <c r="BT9" s="751"/>
      <c r="BU9" s="751"/>
      <c r="BV9" s="751"/>
      <c r="BW9" s="751"/>
      <c r="BX9" s="751"/>
      <c r="BY9" s="751"/>
      <c r="BZ9" s="751"/>
      <c r="CA9" s="751"/>
      <c r="CB9" s="751"/>
      <c r="CC9" s="751"/>
      <c r="CD9" s="751"/>
      <c r="CE9" s="751">
        <v>30</v>
      </c>
      <c r="CF9" s="751">
        <v>15</v>
      </c>
      <c r="CG9" s="751"/>
      <c r="CH9" s="751"/>
      <c r="CI9" s="751">
        <v>25</v>
      </c>
      <c r="CJ9" s="751"/>
      <c r="CK9" s="751"/>
      <c r="CL9" s="751">
        <v>25</v>
      </c>
      <c r="CM9" s="751"/>
      <c r="CN9" s="751"/>
      <c r="CO9" s="751"/>
      <c r="CP9" s="1269"/>
      <c r="CQ9" s="1270">
        <f t="shared" ref="CQ9:CR9" si="0">SUM(B9+E9+H9+K9+N9+Q9+T9+W9+Z9+AC9+AF9+AI9+AL9+AO9+AR9+AU9+AX9+BA9+BD9+BG9+BJ9+BM9+BP9+BS9+BV9+BY9+CB9+CE9+CH9+CK9+CN9)</f>
        <v>30</v>
      </c>
      <c r="CR9" s="1271">
        <f t="shared" si="0"/>
        <v>65</v>
      </c>
      <c r="CS9" s="1272">
        <f t="shared" ref="CS9:CS20" si="1">SUM(CQ9:CR9)</f>
        <v>95</v>
      </c>
    </row>
    <row r="10" spans="1:97" ht="18">
      <c r="A10" s="1268" t="s">
        <v>1872</v>
      </c>
      <c r="B10" s="751">
        <v>80</v>
      </c>
      <c r="C10" s="751"/>
      <c r="D10" s="751"/>
      <c r="E10" s="751">
        <v>8</v>
      </c>
      <c r="F10" s="751"/>
      <c r="G10" s="751"/>
      <c r="H10" s="751"/>
      <c r="I10" s="751"/>
      <c r="J10" s="751"/>
      <c r="K10" s="751">
        <v>38</v>
      </c>
      <c r="L10" s="751"/>
      <c r="M10" s="751"/>
      <c r="N10" s="751"/>
      <c r="O10" s="751"/>
      <c r="P10" s="751"/>
      <c r="Q10" s="751">
        <v>75</v>
      </c>
      <c r="R10" s="751"/>
      <c r="S10" s="751"/>
      <c r="T10" s="751">
        <v>51</v>
      </c>
      <c r="U10" s="751"/>
      <c r="V10" s="751"/>
      <c r="W10" s="751">
        <v>17</v>
      </c>
      <c r="X10" s="751"/>
      <c r="Y10" s="751"/>
      <c r="Z10" s="751">
        <v>28</v>
      </c>
      <c r="AA10" s="751"/>
      <c r="AB10" s="751"/>
      <c r="AC10" s="751"/>
      <c r="AD10" s="751"/>
      <c r="AE10" s="751"/>
      <c r="AF10" s="751"/>
      <c r="AG10" s="751"/>
      <c r="AH10" s="751"/>
      <c r="AI10" s="751"/>
      <c r="AJ10" s="751"/>
      <c r="AK10" s="751"/>
      <c r="AL10" s="751">
        <v>11</v>
      </c>
      <c r="AM10" s="751"/>
      <c r="AN10" s="751"/>
      <c r="AO10" s="751">
        <v>26</v>
      </c>
      <c r="AP10" s="751"/>
      <c r="AQ10" s="751"/>
      <c r="AR10" s="751"/>
      <c r="AS10" s="751"/>
      <c r="AT10" s="751"/>
      <c r="AU10" s="751">
        <v>31</v>
      </c>
      <c r="AV10" s="751"/>
      <c r="AW10" s="751"/>
      <c r="AX10" s="751"/>
      <c r="AY10" s="751"/>
      <c r="AZ10" s="751"/>
      <c r="BA10" s="751"/>
      <c r="BB10" s="751"/>
      <c r="BC10" s="751"/>
      <c r="BD10" s="751">
        <v>48</v>
      </c>
      <c r="BE10" s="751"/>
      <c r="BF10" s="751"/>
      <c r="BG10" s="751"/>
      <c r="BH10" s="751"/>
      <c r="BI10" s="751"/>
      <c r="BJ10" s="751">
        <v>32</v>
      </c>
      <c r="BK10" s="751"/>
      <c r="BL10" s="751"/>
      <c r="BM10" s="751">
        <v>25</v>
      </c>
      <c r="BN10" s="751"/>
      <c r="BO10" s="751"/>
      <c r="BP10" s="751">
        <v>38</v>
      </c>
      <c r="BQ10" s="751"/>
      <c r="BR10" s="751"/>
      <c r="BS10" s="751"/>
      <c r="BT10" s="751"/>
      <c r="BU10" s="751"/>
      <c r="BV10" s="751">
        <v>22</v>
      </c>
      <c r="BW10" s="751"/>
      <c r="BX10" s="751"/>
      <c r="BY10" s="751"/>
      <c r="BZ10" s="751"/>
      <c r="CA10" s="751"/>
      <c r="CB10" s="751"/>
      <c r="CC10" s="751"/>
      <c r="CD10" s="751"/>
      <c r="CE10" s="751">
        <v>52</v>
      </c>
      <c r="CF10" s="751"/>
      <c r="CG10" s="751"/>
      <c r="CH10" s="751"/>
      <c r="CI10" s="751"/>
      <c r="CJ10" s="751"/>
      <c r="CK10" s="751"/>
      <c r="CL10" s="751"/>
      <c r="CM10" s="751"/>
      <c r="CN10" s="751"/>
      <c r="CO10" s="751"/>
      <c r="CP10" s="1269">
        <f t="shared" ref="CP10:CP20" si="2">SUM(CN10:CO10)</f>
        <v>0</v>
      </c>
      <c r="CQ10" s="1270">
        <f t="shared" ref="CQ10:CR10" si="3">SUM(B10+E10+H10+K10+N10+Q10+T10+W10+Z10+AC10+AF10+AI10+AL10+AO10+AR10+AU10+AX10+BA10+BD10+BG10+BJ10+BM10+BP10+BS10+BV10+BY10+CB10+CE10+CH10+CK10+CN10)</f>
        <v>582</v>
      </c>
      <c r="CR10" s="1271">
        <f t="shared" si="3"/>
        <v>0</v>
      </c>
      <c r="CS10" s="1272">
        <f t="shared" si="1"/>
        <v>582</v>
      </c>
    </row>
    <row r="11" spans="1:97" ht="18">
      <c r="A11" s="1268" t="s">
        <v>1873</v>
      </c>
      <c r="B11" s="751"/>
      <c r="C11" s="751"/>
      <c r="D11" s="751"/>
      <c r="E11" s="751"/>
      <c r="F11" s="751"/>
      <c r="G11" s="751"/>
      <c r="H11" s="751"/>
      <c r="I11" s="751"/>
      <c r="J11" s="751"/>
      <c r="K11" s="751"/>
      <c r="L11" s="751"/>
      <c r="M11" s="751"/>
      <c r="N11" s="751"/>
      <c r="O11" s="751"/>
      <c r="P11" s="751"/>
      <c r="Q11" s="751"/>
      <c r="R11" s="751"/>
      <c r="S11" s="751"/>
      <c r="T11" s="751"/>
      <c r="U11" s="751"/>
      <c r="V11" s="751"/>
      <c r="W11" s="751">
        <v>46</v>
      </c>
      <c r="X11" s="751"/>
      <c r="Y11" s="751"/>
      <c r="Z11" s="751"/>
      <c r="AA11" s="751"/>
      <c r="AB11" s="751"/>
      <c r="AC11" s="751"/>
      <c r="AD11" s="751"/>
      <c r="AE11" s="751"/>
      <c r="AF11" s="751"/>
      <c r="AG11" s="751"/>
      <c r="AH11" s="751"/>
      <c r="AI11" s="751">
        <v>15</v>
      </c>
      <c r="AJ11" s="751"/>
      <c r="AK11" s="751"/>
      <c r="AL11" s="751"/>
      <c r="AM11" s="751"/>
      <c r="AN11" s="751"/>
      <c r="AO11" s="751">
        <v>45</v>
      </c>
      <c r="AP11" s="751"/>
      <c r="AQ11" s="751"/>
      <c r="AR11" s="751"/>
      <c r="AS11" s="751"/>
      <c r="AT11" s="751"/>
      <c r="AU11" s="751">
        <v>94</v>
      </c>
      <c r="AV11" s="751"/>
      <c r="AW11" s="751"/>
      <c r="AX11" s="751"/>
      <c r="AY11" s="751"/>
      <c r="AZ11" s="751"/>
      <c r="BA11" s="751">
        <v>5</v>
      </c>
      <c r="BB11" s="751"/>
      <c r="BC11" s="751"/>
      <c r="BD11" s="751"/>
      <c r="BE11" s="751"/>
      <c r="BF11" s="751"/>
      <c r="BG11" s="751"/>
      <c r="BH11" s="751"/>
      <c r="BI11" s="751"/>
      <c r="BJ11" s="751">
        <v>33</v>
      </c>
      <c r="BK11" s="751"/>
      <c r="BL11" s="751"/>
      <c r="BM11" s="751"/>
      <c r="BN11" s="751"/>
      <c r="BO11" s="751"/>
      <c r="BP11" s="751">
        <v>52</v>
      </c>
      <c r="BQ11" s="751"/>
      <c r="BR11" s="751"/>
      <c r="BS11" s="751"/>
      <c r="BT11" s="751"/>
      <c r="BU11" s="751"/>
      <c r="BV11" s="751"/>
      <c r="BW11" s="751"/>
      <c r="BX11" s="751"/>
      <c r="BY11" s="751"/>
      <c r="BZ11" s="751"/>
      <c r="CA11" s="751"/>
      <c r="CB11" s="751"/>
      <c r="CC11" s="751"/>
      <c r="CD11" s="751"/>
      <c r="CE11" s="751"/>
      <c r="CF11" s="751"/>
      <c r="CG11" s="751"/>
      <c r="CH11" s="751"/>
      <c r="CI11" s="751"/>
      <c r="CJ11" s="751"/>
      <c r="CK11" s="751"/>
      <c r="CL11" s="751"/>
      <c r="CM11" s="751"/>
      <c r="CN11" s="751"/>
      <c r="CO11" s="751"/>
      <c r="CP11" s="1269">
        <f t="shared" si="2"/>
        <v>0</v>
      </c>
      <c r="CQ11" s="1270">
        <f t="shared" ref="CQ11:CR11" si="4">SUM(B11+E11+H11+K11+N11+Q11+T11+W11+Z11+AC11+AF11+AI11+AL11+AO11+AR11+AU11+AX11+BA11+BD11+BG11+BJ11+BM11+BP11+BS11+BV11+BY11+CB11+CE11+CH11+CK11+CN11)</f>
        <v>290</v>
      </c>
      <c r="CR11" s="1271">
        <f t="shared" si="4"/>
        <v>0</v>
      </c>
      <c r="CS11" s="1272">
        <f t="shared" si="1"/>
        <v>290</v>
      </c>
    </row>
    <row r="12" spans="1:97" ht="18">
      <c r="A12" s="1268" t="s">
        <v>1874</v>
      </c>
      <c r="B12" s="751"/>
      <c r="C12" s="751"/>
      <c r="D12" s="751"/>
      <c r="E12" s="751"/>
      <c r="F12" s="751"/>
      <c r="G12" s="751"/>
      <c r="H12" s="751"/>
      <c r="I12" s="751"/>
      <c r="J12" s="751"/>
      <c r="K12" s="751">
        <v>68</v>
      </c>
      <c r="L12" s="751"/>
      <c r="M12" s="751"/>
      <c r="N12" s="751"/>
      <c r="O12" s="751"/>
      <c r="P12" s="751"/>
      <c r="Q12" s="751"/>
      <c r="R12" s="751"/>
      <c r="S12" s="751"/>
      <c r="T12" s="751"/>
      <c r="U12" s="751"/>
      <c r="V12" s="751"/>
      <c r="W12" s="751"/>
      <c r="X12" s="751"/>
      <c r="Y12" s="751"/>
      <c r="Z12" s="751">
        <v>21</v>
      </c>
      <c r="AA12" s="751"/>
      <c r="AB12" s="751"/>
      <c r="AC12" s="751"/>
      <c r="AD12" s="751"/>
      <c r="AE12" s="751"/>
      <c r="AF12" s="751"/>
      <c r="AG12" s="751"/>
      <c r="AH12" s="751"/>
      <c r="AI12" s="751">
        <v>11</v>
      </c>
      <c r="AJ12" s="751"/>
      <c r="AK12" s="751"/>
      <c r="AL12" s="751"/>
      <c r="AM12" s="751"/>
      <c r="AN12" s="751"/>
      <c r="AO12" s="751"/>
      <c r="AP12" s="751"/>
      <c r="AQ12" s="751"/>
      <c r="AR12" s="751"/>
      <c r="AS12" s="751"/>
      <c r="AT12" s="751"/>
      <c r="AU12" s="751">
        <v>4</v>
      </c>
      <c r="AV12" s="751"/>
      <c r="AW12" s="751"/>
      <c r="AX12" s="751"/>
      <c r="AY12" s="751"/>
      <c r="AZ12" s="751"/>
      <c r="BA12" s="751"/>
      <c r="BB12" s="751"/>
      <c r="BC12" s="751"/>
      <c r="BD12" s="751"/>
      <c r="BE12" s="751"/>
      <c r="BF12" s="751"/>
      <c r="BG12" s="751"/>
      <c r="BH12" s="751"/>
      <c r="BI12" s="751"/>
      <c r="BJ12" s="751"/>
      <c r="BK12" s="751"/>
      <c r="BL12" s="751"/>
      <c r="BM12" s="751"/>
      <c r="BN12" s="751"/>
      <c r="BO12" s="751"/>
      <c r="BP12" s="751"/>
      <c r="BQ12" s="751"/>
      <c r="BR12" s="751"/>
      <c r="BS12" s="751"/>
      <c r="BT12" s="751"/>
      <c r="BU12" s="751"/>
      <c r="BV12" s="751"/>
      <c r="BW12" s="751"/>
      <c r="BX12" s="751"/>
      <c r="BY12" s="751">
        <v>9</v>
      </c>
      <c r="BZ12" s="751"/>
      <c r="CA12" s="751"/>
      <c r="CB12" s="751">
        <v>2</v>
      </c>
      <c r="CC12" s="751"/>
      <c r="CD12" s="751"/>
      <c r="CE12" s="751"/>
      <c r="CF12" s="751"/>
      <c r="CG12" s="751"/>
      <c r="CH12" s="751"/>
      <c r="CI12" s="751"/>
      <c r="CJ12" s="751"/>
      <c r="CK12" s="751"/>
      <c r="CL12" s="751"/>
      <c r="CM12" s="751"/>
      <c r="CN12" s="751"/>
      <c r="CO12" s="751"/>
      <c r="CP12" s="1269">
        <f t="shared" si="2"/>
        <v>0</v>
      </c>
      <c r="CQ12" s="1270">
        <f t="shared" ref="CQ12:CR12" si="5">SUM(B12+E12+H12+K12+N12+Q12+T12+W12+Z12+AC12+AF12+AI12+AL12+AO12+AR12+AU12+AX12+BA12+BD12+BG12+BJ12+BM12+BP12+BS12+BV12+BY12+CB12+CE12+CH12+CK12+CN12)</f>
        <v>115</v>
      </c>
      <c r="CR12" s="1271">
        <f t="shared" si="5"/>
        <v>0</v>
      </c>
      <c r="CS12" s="1272">
        <f t="shared" si="1"/>
        <v>115</v>
      </c>
    </row>
    <row r="13" spans="1:97" ht="18">
      <c r="A13" s="1268" t="s">
        <v>1875</v>
      </c>
      <c r="B13" s="751"/>
      <c r="C13" s="751"/>
      <c r="D13" s="751"/>
      <c r="E13" s="751"/>
      <c r="F13" s="751"/>
      <c r="G13" s="751"/>
      <c r="H13" s="751"/>
      <c r="I13" s="751"/>
      <c r="J13" s="751"/>
      <c r="K13" s="751"/>
      <c r="L13" s="751"/>
      <c r="M13" s="751"/>
      <c r="N13" s="751"/>
      <c r="O13" s="751"/>
      <c r="P13" s="751"/>
      <c r="Q13" s="751"/>
      <c r="R13" s="751"/>
      <c r="S13" s="751"/>
      <c r="T13" s="751"/>
      <c r="U13" s="751"/>
      <c r="V13" s="751"/>
      <c r="W13" s="751"/>
      <c r="X13" s="751"/>
      <c r="Y13" s="751"/>
      <c r="Z13" s="751"/>
      <c r="AA13" s="751"/>
      <c r="AB13" s="751"/>
      <c r="AC13" s="751">
        <v>7</v>
      </c>
      <c r="AD13" s="751"/>
      <c r="AE13" s="751"/>
      <c r="AF13" s="751"/>
      <c r="AG13" s="751"/>
      <c r="AH13" s="751"/>
      <c r="AI13" s="751"/>
      <c r="AJ13" s="751"/>
      <c r="AK13" s="751"/>
      <c r="AL13" s="751">
        <v>6</v>
      </c>
      <c r="AM13" s="751"/>
      <c r="AN13" s="751"/>
      <c r="AO13" s="751">
        <v>12</v>
      </c>
      <c r="AP13" s="751"/>
      <c r="AQ13" s="751"/>
      <c r="AR13" s="751"/>
      <c r="AS13" s="751"/>
      <c r="AT13" s="751"/>
      <c r="AU13" s="751">
        <v>50</v>
      </c>
      <c r="AV13" s="751"/>
      <c r="AW13" s="751"/>
      <c r="AX13" s="751">
        <v>4</v>
      </c>
      <c r="AY13" s="751"/>
      <c r="AZ13" s="751"/>
      <c r="BA13" s="751">
        <v>10</v>
      </c>
      <c r="BB13" s="751"/>
      <c r="BC13" s="751"/>
      <c r="BD13" s="751"/>
      <c r="BE13" s="751"/>
      <c r="BF13" s="751"/>
      <c r="BG13" s="751">
        <v>7</v>
      </c>
      <c r="BH13" s="751"/>
      <c r="BI13" s="751"/>
      <c r="BJ13" s="751"/>
      <c r="BK13" s="751"/>
      <c r="BL13" s="751"/>
      <c r="BM13" s="751"/>
      <c r="BN13" s="751"/>
      <c r="BO13" s="751"/>
      <c r="BP13" s="751"/>
      <c r="BQ13" s="751"/>
      <c r="BR13" s="751"/>
      <c r="BS13" s="751"/>
      <c r="BT13" s="751"/>
      <c r="BU13" s="751"/>
      <c r="BV13" s="751">
        <v>168</v>
      </c>
      <c r="BW13" s="751"/>
      <c r="BX13" s="751"/>
      <c r="BY13" s="751"/>
      <c r="BZ13" s="751"/>
      <c r="CA13" s="751"/>
      <c r="CB13" s="751"/>
      <c r="CC13" s="751"/>
      <c r="CD13" s="751"/>
      <c r="CE13" s="751"/>
      <c r="CF13" s="751"/>
      <c r="CG13" s="751"/>
      <c r="CH13" s="751"/>
      <c r="CI13" s="751"/>
      <c r="CJ13" s="751"/>
      <c r="CK13" s="751"/>
      <c r="CL13" s="751"/>
      <c r="CM13" s="751"/>
      <c r="CN13" s="751"/>
      <c r="CO13" s="751"/>
      <c r="CP13" s="1269">
        <f t="shared" si="2"/>
        <v>0</v>
      </c>
      <c r="CQ13" s="1270">
        <f t="shared" ref="CQ13:CR13" si="6">SUM(B13+E13+H13+K13+N13+Q13+T13+W13+Z13+AC13+AF13+AI13+AL13+AO13+AR13+AU13+AX13+BA13+BD13+BG13+BJ13+BM13+BP13+BS13+BV13+BY13+CB13+CE13+CH13+CK13+CN13)</f>
        <v>264</v>
      </c>
      <c r="CR13" s="1271">
        <f t="shared" si="6"/>
        <v>0</v>
      </c>
      <c r="CS13" s="1272">
        <f t="shared" si="1"/>
        <v>264</v>
      </c>
    </row>
    <row r="14" spans="1:97" ht="18">
      <c r="A14" s="1268" t="s">
        <v>1876</v>
      </c>
      <c r="B14" s="751"/>
      <c r="C14" s="751"/>
      <c r="D14" s="751"/>
      <c r="E14" s="751"/>
      <c r="F14" s="751"/>
      <c r="G14" s="751"/>
      <c r="H14" s="751"/>
      <c r="I14" s="751"/>
      <c r="J14" s="751"/>
      <c r="K14" s="751"/>
      <c r="L14" s="751"/>
      <c r="M14" s="751"/>
      <c r="N14" s="751"/>
      <c r="O14" s="751"/>
      <c r="P14" s="751"/>
      <c r="Q14" s="751"/>
      <c r="R14" s="751"/>
      <c r="S14" s="751"/>
      <c r="T14" s="751"/>
      <c r="U14" s="751"/>
      <c r="V14" s="751"/>
      <c r="W14" s="751"/>
      <c r="X14" s="751"/>
      <c r="Y14" s="751"/>
      <c r="Z14" s="751"/>
      <c r="AA14" s="751"/>
      <c r="AB14" s="751"/>
      <c r="AC14" s="751"/>
      <c r="AD14" s="751"/>
      <c r="AE14" s="751"/>
      <c r="AF14" s="751"/>
      <c r="AG14" s="751"/>
      <c r="AH14" s="751"/>
      <c r="AI14" s="751"/>
      <c r="AJ14" s="751"/>
      <c r="AK14" s="751"/>
      <c r="AL14" s="751"/>
      <c r="AM14" s="751"/>
      <c r="AN14" s="751"/>
      <c r="AO14" s="751">
        <v>43</v>
      </c>
      <c r="AP14" s="751"/>
      <c r="AQ14" s="751"/>
      <c r="AR14" s="751">
        <v>7</v>
      </c>
      <c r="AS14" s="751"/>
      <c r="AT14" s="751"/>
      <c r="AU14" s="751"/>
      <c r="AV14" s="751"/>
      <c r="AW14" s="751"/>
      <c r="AX14" s="751"/>
      <c r="AY14" s="751"/>
      <c r="AZ14" s="751"/>
      <c r="BA14" s="751">
        <v>5</v>
      </c>
      <c r="BB14" s="751"/>
      <c r="BC14" s="751"/>
      <c r="BD14" s="751">
        <v>12</v>
      </c>
      <c r="BE14" s="751"/>
      <c r="BF14" s="751"/>
      <c r="BG14" s="751"/>
      <c r="BH14" s="751"/>
      <c r="BI14" s="751"/>
      <c r="BJ14" s="751"/>
      <c r="BK14" s="751"/>
      <c r="BL14" s="751"/>
      <c r="BM14" s="751"/>
      <c r="BN14" s="751"/>
      <c r="BO14" s="751"/>
      <c r="BP14" s="751"/>
      <c r="BQ14" s="751"/>
      <c r="BR14" s="751"/>
      <c r="BS14" s="751"/>
      <c r="BT14" s="751"/>
      <c r="BU14" s="751"/>
      <c r="BV14" s="751"/>
      <c r="BW14" s="751"/>
      <c r="BX14" s="751"/>
      <c r="BY14" s="751"/>
      <c r="BZ14" s="751"/>
      <c r="CA14" s="751"/>
      <c r="CB14" s="751"/>
      <c r="CC14" s="751"/>
      <c r="CD14" s="751"/>
      <c r="CE14" s="751"/>
      <c r="CF14" s="751"/>
      <c r="CG14" s="751"/>
      <c r="CH14" s="751"/>
      <c r="CI14" s="751"/>
      <c r="CJ14" s="751"/>
      <c r="CK14" s="751"/>
      <c r="CL14" s="751"/>
      <c r="CM14" s="751"/>
      <c r="CN14" s="751"/>
      <c r="CO14" s="751"/>
      <c r="CP14" s="1269">
        <f t="shared" si="2"/>
        <v>0</v>
      </c>
      <c r="CQ14" s="1270">
        <f t="shared" ref="CQ14:CR14" si="7">SUM(B14+E14+H14+K14+N14+Q14+T14+W14+Z14+AC14+AF14+AI14+AL14+AO14+AR14+AU14+AX14+BA14+BD14+BG14+BJ14+BM14+BP14+BS14+BV14+BY14+CB14+CE14+CH14+CK14+CN14)</f>
        <v>67</v>
      </c>
      <c r="CR14" s="1271">
        <f t="shared" si="7"/>
        <v>0</v>
      </c>
      <c r="CS14" s="1272">
        <f t="shared" si="1"/>
        <v>67</v>
      </c>
    </row>
    <row r="15" spans="1:97" ht="18">
      <c r="A15" s="1268" t="s">
        <v>1877</v>
      </c>
      <c r="B15" s="751"/>
      <c r="C15" s="751"/>
      <c r="D15" s="751"/>
      <c r="E15" s="751"/>
      <c r="F15" s="751"/>
      <c r="G15" s="751"/>
      <c r="H15" s="751"/>
      <c r="I15" s="751"/>
      <c r="J15" s="751"/>
      <c r="K15" s="751"/>
      <c r="L15" s="751"/>
      <c r="M15" s="751"/>
      <c r="N15" s="751"/>
      <c r="O15" s="751"/>
      <c r="P15" s="751"/>
      <c r="Q15" s="751"/>
      <c r="R15" s="751"/>
      <c r="S15" s="751"/>
      <c r="T15" s="751"/>
      <c r="U15" s="751"/>
      <c r="V15" s="751"/>
      <c r="W15" s="751"/>
      <c r="X15" s="751"/>
      <c r="Y15" s="751"/>
      <c r="Z15" s="751"/>
      <c r="AA15" s="751"/>
      <c r="AB15" s="751"/>
      <c r="AC15" s="751"/>
      <c r="AD15" s="751"/>
      <c r="AE15" s="751"/>
      <c r="AF15" s="751"/>
      <c r="AG15" s="751"/>
      <c r="AH15" s="751"/>
      <c r="AI15" s="751"/>
      <c r="AJ15" s="751"/>
      <c r="AK15" s="751"/>
      <c r="AL15" s="751"/>
      <c r="AM15" s="751"/>
      <c r="AN15" s="751"/>
      <c r="AO15" s="751"/>
      <c r="AP15" s="751"/>
      <c r="AQ15" s="751"/>
      <c r="AR15" s="751"/>
      <c r="AS15" s="751"/>
      <c r="AT15" s="751"/>
      <c r="AU15" s="751">
        <v>6</v>
      </c>
      <c r="AV15" s="751"/>
      <c r="AW15" s="751"/>
      <c r="AX15" s="751">
        <v>25</v>
      </c>
      <c r="AY15" s="751"/>
      <c r="AZ15" s="751"/>
      <c r="BA15" s="751">
        <v>32</v>
      </c>
      <c r="BB15" s="751"/>
      <c r="BC15" s="751"/>
      <c r="BD15" s="751"/>
      <c r="BE15" s="751"/>
      <c r="BF15" s="751"/>
      <c r="BG15" s="751"/>
      <c r="BH15" s="751"/>
      <c r="BI15" s="751"/>
      <c r="BJ15" s="751"/>
      <c r="BK15" s="751"/>
      <c r="BL15" s="751"/>
      <c r="BM15" s="751"/>
      <c r="BN15" s="751"/>
      <c r="BO15" s="751"/>
      <c r="BP15" s="751"/>
      <c r="BQ15" s="751"/>
      <c r="BR15" s="751"/>
      <c r="BS15" s="751"/>
      <c r="BT15" s="751"/>
      <c r="BU15" s="751"/>
      <c r="BV15" s="751"/>
      <c r="BW15" s="751"/>
      <c r="BX15" s="751"/>
      <c r="BY15" s="751"/>
      <c r="BZ15" s="751"/>
      <c r="CA15" s="751"/>
      <c r="CB15" s="751"/>
      <c r="CC15" s="751"/>
      <c r="CD15" s="751"/>
      <c r="CE15" s="751"/>
      <c r="CF15" s="751"/>
      <c r="CG15" s="751"/>
      <c r="CH15" s="751"/>
      <c r="CI15" s="751"/>
      <c r="CJ15" s="751"/>
      <c r="CK15" s="751"/>
      <c r="CL15" s="751"/>
      <c r="CM15" s="751"/>
      <c r="CN15" s="751"/>
      <c r="CO15" s="751"/>
      <c r="CP15" s="1269">
        <f t="shared" si="2"/>
        <v>0</v>
      </c>
      <c r="CQ15" s="1270">
        <f t="shared" ref="CQ15:CR15" si="8">SUM(B15+E15+H15+K15+N15+Q15+T15+W15+Z15+AC15+AF15+AI15+AL15+AO15+AR15+AU15+AX15+BA15+BD15+BG15+BJ15+BM15+BP15+BS15+BV15+BY15+CB15+CE15+CH15+CK15+CN15)</f>
        <v>63</v>
      </c>
      <c r="CR15" s="1271">
        <f t="shared" si="8"/>
        <v>0</v>
      </c>
      <c r="CS15" s="1272">
        <f t="shared" si="1"/>
        <v>63</v>
      </c>
    </row>
    <row r="16" spans="1:97" ht="18">
      <c r="A16" s="1268" t="s">
        <v>1878</v>
      </c>
      <c r="B16" s="751"/>
      <c r="C16" s="751"/>
      <c r="D16" s="751"/>
      <c r="E16" s="751"/>
      <c r="F16" s="751"/>
      <c r="G16" s="751"/>
      <c r="H16" s="751"/>
      <c r="I16" s="751"/>
      <c r="J16" s="751"/>
      <c r="K16" s="751"/>
      <c r="L16" s="751"/>
      <c r="M16" s="751"/>
      <c r="N16" s="751"/>
      <c r="O16" s="751"/>
      <c r="P16" s="751"/>
      <c r="Q16" s="751"/>
      <c r="R16" s="751"/>
      <c r="S16" s="751"/>
      <c r="T16" s="751">
        <v>28</v>
      </c>
      <c r="U16" s="751"/>
      <c r="V16" s="751"/>
      <c r="W16" s="751">
        <v>13</v>
      </c>
      <c r="X16" s="751"/>
      <c r="Y16" s="751"/>
      <c r="Z16" s="751">
        <v>45</v>
      </c>
      <c r="AA16" s="751"/>
      <c r="AB16" s="751"/>
      <c r="AC16" s="751">
        <v>31</v>
      </c>
      <c r="AD16" s="751"/>
      <c r="AE16" s="751"/>
      <c r="AF16" s="751"/>
      <c r="AG16" s="751"/>
      <c r="AH16" s="751"/>
      <c r="AI16" s="751"/>
      <c r="AJ16" s="751"/>
      <c r="AK16" s="751"/>
      <c r="AL16" s="751"/>
      <c r="AM16" s="751"/>
      <c r="AN16" s="751"/>
      <c r="AO16" s="751">
        <v>52</v>
      </c>
      <c r="AP16" s="751"/>
      <c r="AQ16" s="751"/>
      <c r="AR16" s="751">
        <v>30</v>
      </c>
      <c r="AS16" s="751"/>
      <c r="AT16" s="751"/>
      <c r="AU16" s="751"/>
      <c r="AV16" s="751"/>
      <c r="AW16" s="751"/>
      <c r="AX16" s="751"/>
      <c r="AY16" s="751"/>
      <c r="AZ16" s="751"/>
      <c r="BA16" s="751"/>
      <c r="BB16" s="751"/>
      <c r="BC16" s="751"/>
      <c r="BD16" s="751"/>
      <c r="BE16" s="751"/>
      <c r="BF16" s="751"/>
      <c r="BG16" s="751">
        <v>64</v>
      </c>
      <c r="BH16" s="751"/>
      <c r="BI16" s="751"/>
      <c r="BJ16" s="751">
        <v>43</v>
      </c>
      <c r="BK16" s="751"/>
      <c r="BL16" s="751"/>
      <c r="BM16" s="751">
        <v>2</v>
      </c>
      <c r="BN16" s="751"/>
      <c r="BO16" s="751"/>
      <c r="BP16" s="751"/>
      <c r="BQ16" s="751"/>
      <c r="BR16" s="751"/>
      <c r="BS16" s="751"/>
      <c r="BT16" s="751"/>
      <c r="BU16" s="751"/>
      <c r="BV16" s="751"/>
      <c r="BW16" s="751"/>
      <c r="BX16" s="751"/>
      <c r="BY16" s="751">
        <v>169</v>
      </c>
      <c r="BZ16" s="751"/>
      <c r="CA16" s="751"/>
      <c r="CB16" s="751">
        <v>5</v>
      </c>
      <c r="CC16" s="751"/>
      <c r="CD16" s="751"/>
      <c r="CE16" s="751">
        <v>25</v>
      </c>
      <c r="CF16" s="751"/>
      <c r="CG16" s="751"/>
      <c r="CH16" s="751">
        <v>32</v>
      </c>
      <c r="CI16" s="751"/>
      <c r="CJ16" s="751"/>
      <c r="CK16" s="751">
        <v>38</v>
      </c>
      <c r="CL16" s="751"/>
      <c r="CM16" s="751"/>
      <c r="CN16" s="751"/>
      <c r="CO16" s="751"/>
      <c r="CP16" s="1269">
        <f t="shared" si="2"/>
        <v>0</v>
      </c>
      <c r="CQ16" s="1270">
        <f t="shared" ref="CQ16:CR16" si="9">SUM(B16+E16+H16+K16+N16+Q16+T16+W16+Z16+AC16+AF16+AI16+AL16+AO16+AR16+AU16+AX16+BA16+BD16+BG16+BJ16+BM16+BP16+BS16+BV16+BY16+CB16+CE16+CH16+CK16+CN16)</f>
        <v>577</v>
      </c>
      <c r="CR16" s="1271">
        <f t="shared" si="9"/>
        <v>0</v>
      </c>
      <c r="CS16" s="1272">
        <f t="shared" si="1"/>
        <v>577</v>
      </c>
    </row>
    <row r="17" spans="1:97" ht="18">
      <c r="A17" s="1268" t="s">
        <v>1879</v>
      </c>
      <c r="B17" s="751"/>
      <c r="C17" s="751"/>
      <c r="D17" s="751"/>
      <c r="E17" s="751">
        <v>39</v>
      </c>
      <c r="F17" s="751"/>
      <c r="G17" s="751"/>
      <c r="H17" s="751"/>
      <c r="I17" s="751"/>
      <c r="J17" s="751"/>
      <c r="K17" s="751">
        <v>27</v>
      </c>
      <c r="L17" s="751"/>
      <c r="M17" s="751"/>
      <c r="N17" s="751"/>
      <c r="O17" s="751"/>
      <c r="P17" s="751"/>
      <c r="Q17" s="751">
        <v>2</v>
      </c>
      <c r="R17" s="751"/>
      <c r="S17" s="751"/>
      <c r="T17" s="751">
        <v>43</v>
      </c>
      <c r="U17" s="751"/>
      <c r="V17" s="751"/>
      <c r="W17" s="751"/>
      <c r="X17" s="751"/>
      <c r="Y17" s="751"/>
      <c r="Z17" s="751"/>
      <c r="AA17" s="751"/>
      <c r="AB17" s="751"/>
      <c r="AC17" s="751"/>
      <c r="AD17" s="751"/>
      <c r="AE17" s="751"/>
      <c r="AF17" s="751"/>
      <c r="AG17" s="751"/>
      <c r="AH17" s="751"/>
      <c r="AI17" s="751"/>
      <c r="AJ17" s="751"/>
      <c r="AK17" s="751"/>
      <c r="AL17" s="751">
        <v>3</v>
      </c>
      <c r="AM17" s="751"/>
      <c r="AN17" s="751"/>
      <c r="AO17" s="751"/>
      <c r="AP17" s="751"/>
      <c r="AQ17" s="751"/>
      <c r="AR17" s="751"/>
      <c r="AS17" s="751"/>
      <c r="AT17" s="751"/>
      <c r="AU17" s="751">
        <v>46</v>
      </c>
      <c r="AV17" s="751"/>
      <c r="AW17" s="751"/>
      <c r="AX17" s="751">
        <v>2</v>
      </c>
      <c r="AY17" s="751"/>
      <c r="AZ17" s="751"/>
      <c r="BA17" s="751">
        <v>23</v>
      </c>
      <c r="BB17" s="751"/>
      <c r="BC17" s="751"/>
      <c r="BD17" s="751">
        <v>8</v>
      </c>
      <c r="BE17" s="751"/>
      <c r="BF17" s="751"/>
      <c r="BG17" s="751"/>
      <c r="BH17" s="751"/>
      <c r="BI17" s="751"/>
      <c r="BJ17" s="751">
        <v>13</v>
      </c>
      <c r="BK17" s="751"/>
      <c r="BL17" s="751"/>
      <c r="BM17" s="751"/>
      <c r="BN17" s="751"/>
      <c r="BO17" s="751"/>
      <c r="BP17" s="751"/>
      <c r="BQ17" s="751"/>
      <c r="BR17" s="751"/>
      <c r="BS17" s="751"/>
      <c r="BT17" s="751"/>
      <c r="BU17" s="751"/>
      <c r="BV17" s="751"/>
      <c r="BW17" s="751"/>
      <c r="BX17" s="751"/>
      <c r="BY17" s="751">
        <v>5</v>
      </c>
      <c r="BZ17" s="751"/>
      <c r="CA17" s="751"/>
      <c r="CB17" s="751">
        <v>22</v>
      </c>
      <c r="CC17" s="751"/>
      <c r="CD17" s="751"/>
      <c r="CE17" s="751">
        <v>44</v>
      </c>
      <c r="CF17" s="751"/>
      <c r="CG17" s="751"/>
      <c r="CH17" s="751"/>
      <c r="CI17" s="751"/>
      <c r="CJ17" s="751"/>
      <c r="CK17" s="751">
        <v>3</v>
      </c>
      <c r="CL17" s="751"/>
      <c r="CM17" s="751"/>
      <c r="CN17" s="751"/>
      <c r="CO17" s="751"/>
      <c r="CP17" s="1269">
        <f t="shared" si="2"/>
        <v>0</v>
      </c>
      <c r="CQ17" s="1270">
        <f t="shared" ref="CQ17:CR17" si="10">SUM(B17+E17+H17+K17+N17+Q17+T17+W17+Z17+AC17+AF17+AI17+AL17+AO17+AR17+AU17+AX17+BA17+BD17+BG17+BJ17+BM17+BP17+BS17+BV17+BY17+CB17+CE17+CH17+CK17+CN17)</f>
        <v>280</v>
      </c>
      <c r="CR17" s="1271">
        <f t="shared" si="10"/>
        <v>0</v>
      </c>
      <c r="CS17" s="1272">
        <f t="shared" si="1"/>
        <v>280</v>
      </c>
    </row>
    <row r="18" spans="1:97" ht="18">
      <c r="A18" s="1268" t="s">
        <v>1880</v>
      </c>
      <c r="B18" s="751"/>
      <c r="C18" s="751"/>
      <c r="D18" s="751"/>
      <c r="E18" s="751"/>
      <c r="F18" s="751"/>
      <c r="G18" s="751"/>
      <c r="H18" s="751"/>
      <c r="I18" s="751"/>
      <c r="J18" s="751"/>
      <c r="K18" s="751"/>
      <c r="L18" s="751"/>
      <c r="M18" s="751"/>
      <c r="N18" s="751"/>
      <c r="O18" s="751"/>
      <c r="P18" s="751"/>
      <c r="Q18" s="751"/>
      <c r="R18" s="751"/>
      <c r="S18" s="751"/>
      <c r="T18" s="751"/>
      <c r="U18" s="751"/>
      <c r="V18" s="751"/>
      <c r="W18" s="751"/>
      <c r="X18" s="751"/>
      <c r="Y18" s="751"/>
      <c r="Z18" s="751"/>
      <c r="AA18" s="751"/>
      <c r="AB18" s="751"/>
      <c r="AC18" s="751"/>
      <c r="AD18" s="751"/>
      <c r="AE18" s="751"/>
      <c r="AF18" s="751"/>
      <c r="AG18" s="751"/>
      <c r="AH18" s="751"/>
      <c r="AI18" s="751"/>
      <c r="AJ18" s="751"/>
      <c r="AK18" s="751"/>
      <c r="AL18" s="751"/>
      <c r="AM18" s="751"/>
      <c r="AN18" s="751"/>
      <c r="AO18" s="751"/>
      <c r="AP18" s="751"/>
      <c r="AQ18" s="751"/>
      <c r="AR18" s="751"/>
      <c r="AS18" s="751"/>
      <c r="AT18" s="751"/>
      <c r="AU18" s="751"/>
      <c r="AV18" s="751"/>
      <c r="AW18" s="751"/>
      <c r="AX18" s="751"/>
      <c r="AY18" s="751"/>
      <c r="AZ18" s="751"/>
      <c r="BA18" s="751"/>
      <c r="BB18" s="751"/>
      <c r="BC18" s="751"/>
      <c r="BD18" s="751"/>
      <c r="BE18" s="751"/>
      <c r="BF18" s="751"/>
      <c r="BG18" s="751"/>
      <c r="BH18" s="751"/>
      <c r="BI18" s="751"/>
      <c r="BJ18" s="751"/>
      <c r="BK18" s="751"/>
      <c r="BL18" s="751"/>
      <c r="BM18" s="751"/>
      <c r="BN18" s="751"/>
      <c r="BO18" s="751"/>
      <c r="BP18" s="751"/>
      <c r="BQ18" s="751"/>
      <c r="BR18" s="751"/>
      <c r="BS18" s="751"/>
      <c r="BT18" s="751"/>
      <c r="BU18" s="751"/>
      <c r="BV18" s="751"/>
      <c r="BW18" s="751"/>
      <c r="BX18" s="751"/>
      <c r="BY18" s="751"/>
      <c r="BZ18" s="751"/>
      <c r="CA18" s="751"/>
      <c r="CB18" s="751"/>
      <c r="CC18" s="751"/>
      <c r="CD18" s="751"/>
      <c r="CE18" s="751"/>
      <c r="CF18" s="751"/>
      <c r="CG18" s="751"/>
      <c r="CH18" s="751"/>
      <c r="CI18" s="751"/>
      <c r="CJ18" s="751"/>
      <c r="CK18" s="751"/>
      <c r="CL18" s="751"/>
      <c r="CM18" s="751"/>
      <c r="CN18" s="751"/>
      <c r="CO18" s="751"/>
      <c r="CP18" s="1269">
        <f t="shared" si="2"/>
        <v>0</v>
      </c>
      <c r="CQ18" s="1270">
        <f t="shared" ref="CQ18:CR18" si="11">SUM(B18+E18+H18+K18+N18+Q18+T18+W18+Z18+AC18+AF18+AI18+AL18+AO18+AR18+AU18+AX18+BA18+BD18+BG18+BJ18+BM18+BP18+BS18+BV18+BY18+CB18+CE18+CH18+CK18+CN18)</f>
        <v>0</v>
      </c>
      <c r="CR18" s="1271">
        <f t="shared" si="11"/>
        <v>0</v>
      </c>
      <c r="CS18" s="1272">
        <f t="shared" si="1"/>
        <v>0</v>
      </c>
    </row>
    <row r="19" spans="1:97" ht="18">
      <c r="A19" s="1268" t="s">
        <v>1881</v>
      </c>
      <c r="B19" s="751"/>
      <c r="C19" s="751"/>
      <c r="D19" s="751"/>
      <c r="E19" s="751"/>
      <c r="F19" s="751"/>
      <c r="G19" s="751"/>
      <c r="H19" s="751"/>
      <c r="I19" s="751"/>
      <c r="J19" s="751"/>
      <c r="K19" s="751"/>
      <c r="L19" s="751"/>
      <c r="M19" s="751"/>
      <c r="N19" s="751"/>
      <c r="O19" s="751"/>
      <c r="P19" s="751"/>
      <c r="Q19" s="751"/>
      <c r="R19" s="751"/>
      <c r="S19" s="751"/>
      <c r="T19" s="751"/>
      <c r="U19" s="751"/>
      <c r="V19" s="751"/>
      <c r="W19" s="751"/>
      <c r="X19" s="751"/>
      <c r="Y19" s="751"/>
      <c r="Z19" s="751"/>
      <c r="AA19" s="751"/>
      <c r="AB19" s="751"/>
      <c r="AC19" s="751"/>
      <c r="AD19" s="751"/>
      <c r="AE19" s="751"/>
      <c r="AF19" s="751"/>
      <c r="AG19" s="751"/>
      <c r="AH19" s="751"/>
      <c r="AI19" s="751"/>
      <c r="AJ19" s="751"/>
      <c r="AK19" s="751"/>
      <c r="AL19" s="751"/>
      <c r="AM19" s="751"/>
      <c r="AN19" s="751"/>
      <c r="AO19" s="751"/>
      <c r="AP19" s="751"/>
      <c r="AQ19" s="751"/>
      <c r="AR19" s="751"/>
      <c r="AS19" s="751"/>
      <c r="AT19" s="751"/>
      <c r="AU19" s="751"/>
      <c r="AV19" s="751"/>
      <c r="AW19" s="751"/>
      <c r="AX19" s="751"/>
      <c r="AY19" s="751"/>
      <c r="AZ19" s="751"/>
      <c r="BA19" s="751"/>
      <c r="BB19" s="751"/>
      <c r="BC19" s="751"/>
      <c r="BD19" s="751"/>
      <c r="BE19" s="751"/>
      <c r="BF19" s="751"/>
      <c r="BG19" s="751"/>
      <c r="BH19" s="751"/>
      <c r="BI19" s="751"/>
      <c r="BJ19" s="751"/>
      <c r="BK19" s="751"/>
      <c r="BL19" s="751"/>
      <c r="BM19" s="751"/>
      <c r="BN19" s="751"/>
      <c r="BO19" s="751"/>
      <c r="BP19" s="751"/>
      <c r="BQ19" s="751"/>
      <c r="BR19" s="751"/>
      <c r="BS19" s="751"/>
      <c r="BT19" s="751"/>
      <c r="BU19" s="751"/>
      <c r="BV19" s="751"/>
      <c r="BW19" s="751"/>
      <c r="BX19" s="751"/>
      <c r="BY19" s="751"/>
      <c r="BZ19" s="751"/>
      <c r="CA19" s="751"/>
      <c r="CB19" s="751"/>
      <c r="CC19" s="751"/>
      <c r="CD19" s="751"/>
      <c r="CE19" s="751"/>
      <c r="CF19" s="751"/>
      <c r="CG19" s="751"/>
      <c r="CH19" s="751"/>
      <c r="CI19" s="751"/>
      <c r="CJ19" s="751"/>
      <c r="CK19" s="751"/>
      <c r="CL19" s="751"/>
      <c r="CM19" s="751"/>
      <c r="CN19" s="751"/>
      <c r="CO19" s="751"/>
      <c r="CP19" s="1269">
        <f t="shared" si="2"/>
        <v>0</v>
      </c>
      <c r="CQ19" s="1270">
        <f t="shared" ref="CQ19:CR19" si="12">SUM(B19+E19+H19+K19+N19+Q19+T19+W19+Z19+AC19+AF19+AI19+AL19+AO19+AR19+AU19+AX19+BA19+BD19+BG19+BJ19+BM19+BP19+BS19+BV19+BY19+CB19+CE19+CH19+CK19+CN19)</f>
        <v>0</v>
      </c>
      <c r="CR19" s="1271">
        <f t="shared" si="12"/>
        <v>0</v>
      </c>
      <c r="CS19" s="1272">
        <f t="shared" si="1"/>
        <v>0</v>
      </c>
    </row>
    <row r="20" spans="1:97" ht="18">
      <c r="A20" s="1268" t="s">
        <v>1882</v>
      </c>
      <c r="B20" s="751"/>
      <c r="C20" s="751"/>
      <c r="D20" s="751"/>
      <c r="E20" s="751"/>
      <c r="F20" s="751"/>
      <c r="G20" s="751"/>
      <c r="H20" s="751"/>
      <c r="I20" s="751"/>
      <c r="J20" s="751"/>
      <c r="K20" s="751"/>
      <c r="L20" s="751"/>
      <c r="M20" s="751"/>
      <c r="N20" s="751"/>
      <c r="O20" s="751"/>
      <c r="P20" s="751"/>
      <c r="Q20" s="751"/>
      <c r="R20" s="751"/>
      <c r="S20" s="751"/>
      <c r="T20" s="751"/>
      <c r="U20" s="751"/>
      <c r="V20" s="751"/>
      <c r="W20" s="751"/>
      <c r="X20" s="751"/>
      <c r="Y20" s="751"/>
      <c r="Z20" s="751"/>
      <c r="AA20" s="751"/>
      <c r="AB20" s="751"/>
      <c r="AC20" s="751"/>
      <c r="AD20" s="751"/>
      <c r="AE20" s="751"/>
      <c r="AF20" s="751"/>
      <c r="AG20" s="751"/>
      <c r="AH20" s="751"/>
      <c r="AI20" s="751"/>
      <c r="AJ20" s="751"/>
      <c r="AK20" s="751"/>
      <c r="AL20" s="751"/>
      <c r="AM20" s="751"/>
      <c r="AN20" s="751"/>
      <c r="AO20" s="751"/>
      <c r="AP20" s="751"/>
      <c r="AQ20" s="751"/>
      <c r="AR20" s="751"/>
      <c r="AS20" s="751"/>
      <c r="AT20" s="751"/>
      <c r="AU20" s="751"/>
      <c r="AV20" s="751"/>
      <c r="AW20" s="751"/>
      <c r="AX20" s="751"/>
      <c r="AY20" s="751"/>
      <c r="AZ20" s="751"/>
      <c r="BA20" s="751"/>
      <c r="BB20" s="751"/>
      <c r="BC20" s="751"/>
      <c r="BD20" s="751"/>
      <c r="BE20" s="751"/>
      <c r="BF20" s="751"/>
      <c r="BG20" s="751"/>
      <c r="BH20" s="751"/>
      <c r="BI20" s="751"/>
      <c r="BJ20" s="751"/>
      <c r="BK20" s="751"/>
      <c r="BL20" s="751"/>
      <c r="BM20" s="751"/>
      <c r="BN20" s="751"/>
      <c r="BO20" s="751"/>
      <c r="BP20" s="751"/>
      <c r="BQ20" s="751"/>
      <c r="BR20" s="751"/>
      <c r="BS20" s="751"/>
      <c r="BT20" s="751"/>
      <c r="BU20" s="751"/>
      <c r="BV20" s="751"/>
      <c r="BW20" s="751"/>
      <c r="BX20" s="751"/>
      <c r="BY20" s="751"/>
      <c r="BZ20" s="751"/>
      <c r="CA20" s="751"/>
      <c r="CB20" s="751"/>
      <c r="CC20" s="751"/>
      <c r="CD20" s="751"/>
      <c r="CE20" s="751"/>
      <c r="CF20" s="751"/>
      <c r="CG20" s="751"/>
      <c r="CH20" s="751"/>
      <c r="CI20" s="751"/>
      <c r="CJ20" s="751"/>
      <c r="CK20" s="751"/>
      <c r="CL20" s="751"/>
      <c r="CM20" s="751"/>
      <c r="CN20" s="751"/>
      <c r="CO20" s="751"/>
      <c r="CP20" s="1269">
        <f t="shared" si="2"/>
        <v>0</v>
      </c>
      <c r="CQ20" s="1270">
        <f t="shared" ref="CQ20:CR20" si="13">SUM(B20+E20+H20+K20+N20+Q20+T20+W20+Z20+AC20+AF20+AI20+AL20+AO20+AR20+AU20+AX20+BA20+BD20+BG20+BJ20+BM20+BP20+BS20+BV20+BY20+CB20+CE20+CH20+CK20+CN20)</f>
        <v>0</v>
      </c>
      <c r="CR20" s="1271">
        <f t="shared" si="13"/>
        <v>0</v>
      </c>
      <c r="CS20" s="1272">
        <f t="shared" si="1"/>
        <v>0</v>
      </c>
    </row>
    <row r="25" spans="1:97" ht="15.75" customHeight="1"/>
    <row r="26" spans="1:97" ht="15.75" customHeight="1"/>
    <row r="27" spans="1:97" ht="15.75" customHeight="1"/>
    <row r="28" spans="1:97" ht="15.75" customHeight="1"/>
    <row r="29" spans="1:97" ht="15.75" customHeight="1"/>
    <row r="30" spans="1:97" ht="15.75" customHeight="1"/>
    <row r="31" spans="1:97" ht="15.75" customHeight="1"/>
    <row r="32" spans="1:9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34">
    <mergeCell ref="B6:I6"/>
    <mergeCell ref="A7:A8"/>
    <mergeCell ref="B7:D7"/>
    <mergeCell ref="E7:G7"/>
    <mergeCell ref="H7:J7"/>
    <mergeCell ref="K7:M7"/>
    <mergeCell ref="N7:P7"/>
    <mergeCell ref="Q7:S7"/>
    <mergeCell ref="T7:V7"/>
    <mergeCell ref="W7:Y7"/>
    <mergeCell ref="Z7:AB7"/>
    <mergeCell ref="AC7:AE7"/>
    <mergeCell ref="AF7:AH7"/>
    <mergeCell ref="AI7:AK7"/>
    <mergeCell ref="AL7:AN7"/>
    <mergeCell ref="AO7:AQ7"/>
    <mergeCell ref="AR7:AT7"/>
    <mergeCell ref="AU7:AW7"/>
    <mergeCell ref="AX7:AZ7"/>
    <mergeCell ref="BA7:BC7"/>
    <mergeCell ref="BD7:BF7"/>
    <mergeCell ref="CB7:CD7"/>
    <mergeCell ref="CE7:CG7"/>
    <mergeCell ref="CH7:CJ7"/>
    <mergeCell ref="CK7:CM7"/>
    <mergeCell ref="CN7:CP7"/>
    <mergeCell ref="CQ7:CS7"/>
    <mergeCell ref="BG7:BI7"/>
    <mergeCell ref="BJ7:BL7"/>
    <mergeCell ref="BM7:BO7"/>
    <mergeCell ref="BP7:BR7"/>
    <mergeCell ref="BS7:BU7"/>
    <mergeCell ref="BV7:BX7"/>
    <mergeCell ref="BY7:CA7"/>
  </mergeCell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O1000"/>
  <sheetViews>
    <sheetView showGridLines="0" workbookViewId="0">
      <selection activeCell="F6" sqref="F5:F6"/>
    </sheetView>
  </sheetViews>
  <sheetFormatPr defaultColWidth="14.42578125" defaultRowHeight="15" customHeight="1"/>
  <cols>
    <col min="1" max="1" width="4.42578125" customWidth="1"/>
    <col min="2" max="2" width="3.5703125" customWidth="1"/>
    <col min="3" max="10" width="2.7109375" customWidth="1"/>
    <col min="11" max="15" width="4.7109375" customWidth="1"/>
    <col min="16" max="18" width="2.7109375" customWidth="1"/>
    <col min="19" max="20" width="4.7109375" customWidth="1"/>
    <col min="21" max="21" width="2.7109375" customWidth="1"/>
    <col min="22" max="26" width="4.7109375" customWidth="1"/>
    <col min="27" max="27" width="2.7109375" customWidth="1"/>
    <col min="28" max="28" width="4.7109375" customWidth="1"/>
    <col min="29" max="31" width="4.7109375" hidden="1" customWidth="1"/>
    <col min="32" max="41" width="9.140625" hidden="1" customWidth="1"/>
  </cols>
  <sheetData>
    <row r="1" spans="1:27">
      <c r="A1" s="92"/>
      <c r="B1" s="92"/>
      <c r="C1" s="92"/>
    </row>
    <row r="2" spans="1:27">
      <c r="A2" s="92"/>
      <c r="B2" s="92"/>
      <c r="C2" s="92"/>
    </row>
    <row r="3" spans="1:27">
      <c r="A3" s="92"/>
      <c r="B3" s="92"/>
      <c r="C3" s="92"/>
    </row>
    <row r="6" spans="1:27">
      <c r="C6" s="31"/>
      <c r="D6" s="31"/>
      <c r="E6" s="31"/>
      <c r="F6" s="31"/>
      <c r="G6" s="31"/>
      <c r="H6" s="31"/>
      <c r="I6" s="31"/>
      <c r="J6" s="31"/>
      <c r="K6" s="31"/>
      <c r="L6" s="31"/>
      <c r="M6" s="31"/>
      <c r="N6" s="31"/>
      <c r="O6" s="31"/>
      <c r="P6" s="31"/>
      <c r="Q6" s="31"/>
      <c r="R6" s="31"/>
      <c r="S6" s="31"/>
      <c r="T6" s="31"/>
      <c r="U6" s="31"/>
      <c r="V6" s="31"/>
      <c r="W6" s="31"/>
      <c r="X6" s="31"/>
      <c r="Y6" s="31"/>
      <c r="Z6" s="31"/>
      <c r="AA6" s="31"/>
    </row>
    <row r="7" spans="1:27" ht="18">
      <c r="C7" s="1333" t="s">
        <v>203</v>
      </c>
      <c r="D7" s="1289"/>
      <c r="E7" s="1289"/>
      <c r="F7" s="1289"/>
      <c r="G7" s="1289"/>
      <c r="H7" s="1289"/>
      <c r="I7" s="1289"/>
      <c r="J7" s="1289"/>
      <c r="K7" s="1289"/>
      <c r="L7" s="1289"/>
      <c r="M7" s="1289"/>
      <c r="N7" s="1289"/>
      <c r="O7" s="1289"/>
      <c r="P7" s="1289"/>
      <c r="Q7" s="1289"/>
      <c r="R7" s="1289"/>
      <c r="S7" s="1289"/>
      <c r="T7" s="1289"/>
      <c r="U7" s="1289"/>
      <c r="V7" s="1289"/>
      <c r="W7" s="1289"/>
      <c r="X7" s="1289"/>
      <c r="Y7" s="1289"/>
      <c r="Z7" s="1289"/>
      <c r="AA7" s="1289"/>
    </row>
    <row r="8" spans="1:27" ht="15.75">
      <c r="C8" s="1334" t="s">
        <v>0</v>
      </c>
      <c r="D8" s="1289"/>
      <c r="E8" s="1289"/>
      <c r="F8" s="1289"/>
      <c r="G8" s="1289"/>
      <c r="H8" s="1289"/>
      <c r="I8" s="1289"/>
      <c r="J8" s="1289"/>
      <c r="K8" s="1289"/>
      <c r="L8" s="1289"/>
      <c r="M8" s="1289"/>
      <c r="N8" s="1289"/>
      <c r="O8" s="1289"/>
      <c r="P8" s="1289"/>
      <c r="Q8" s="1289"/>
      <c r="R8" s="1289"/>
      <c r="S8" s="1289"/>
      <c r="T8" s="1289"/>
      <c r="U8" s="1289"/>
      <c r="V8" s="1289"/>
      <c r="W8" s="1289"/>
      <c r="X8" s="1289"/>
      <c r="Y8" s="1289"/>
      <c r="Z8" s="1289"/>
      <c r="AA8" s="1289"/>
    </row>
    <row r="9" spans="1:27">
      <c r="C9" s="31"/>
      <c r="D9" s="31"/>
      <c r="E9" s="31"/>
      <c r="F9" s="31"/>
      <c r="G9" s="31"/>
      <c r="H9" s="31"/>
      <c r="I9" s="31"/>
      <c r="J9" s="31"/>
      <c r="K9" s="31"/>
      <c r="L9" s="31"/>
      <c r="M9" s="31"/>
      <c r="N9" s="31"/>
      <c r="O9" s="31"/>
      <c r="P9" s="31"/>
      <c r="Q9" s="31"/>
      <c r="R9" s="31"/>
      <c r="S9" s="31"/>
      <c r="T9" s="31"/>
      <c r="U9" s="31"/>
      <c r="V9" s="31"/>
      <c r="W9" s="31"/>
      <c r="X9" s="31"/>
      <c r="Y9" s="31"/>
      <c r="Z9" s="31"/>
      <c r="AA9" s="31"/>
    </row>
    <row r="10" spans="1:27">
      <c r="C10" s="31"/>
      <c r="D10" s="31"/>
      <c r="E10" s="31"/>
      <c r="F10" s="31"/>
      <c r="G10" s="31"/>
      <c r="H10" s="31"/>
      <c r="I10" s="31"/>
      <c r="J10" s="31"/>
      <c r="K10" s="31"/>
      <c r="L10" s="31"/>
      <c r="M10" s="31"/>
      <c r="N10" s="31"/>
      <c r="O10" s="31"/>
      <c r="P10" s="31"/>
      <c r="Q10" s="31"/>
      <c r="R10" s="31"/>
      <c r="S10" s="31"/>
      <c r="T10" s="31"/>
      <c r="U10" s="31"/>
      <c r="V10" s="31"/>
      <c r="W10" s="31"/>
      <c r="X10" s="31"/>
      <c r="Y10" s="31"/>
      <c r="Z10" s="31"/>
      <c r="AA10" s="31"/>
    </row>
    <row r="11" spans="1:27" ht="24" customHeight="1">
      <c r="C11" s="66" t="s">
        <v>54</v>
      </c>
      <c r="D11" s="35"/>
      <c r="E11" s="35"/>
      <c r="F11" s="35"/>
      <c r="G11" s="35"/>
      <c r="H11" s="35"/>
      <c r="I11" s="35"/>
      <c r="J11" s="36"/>
      <c r="K11" s="66" t="str">
        <f>'2.IDENTITAS'!G15</f>
        <v>Suyono</v>
      </c>
      <c r="L11" s="35"/>
      <c r="M11" s="35"/>
      <c r="N11" s="35"/>
      <c r="O11" s="35"/>
      <c r="P11" s="35"/>
      <c r="Q11" s="35"/>
      <c r="R11" s="35"/>
      <c r="S11" s="35"/>
      <c r="T11" s="35"/>
      <c r="U11" s="35"/>
      <c r="V11" s="93"/>
      <c r="W11" s="93"/>
      <c r="X11" s="93"/>
      <c r="Y11" s="93"/>
      <c r="Z11" s="93"/>
      <c r="AA11" s="94"/>
    </row>
    <row r="12" spans="1:27" ht="24" customHeight="1">
      <c r="C12" s="66" t="s">
        <v>57</v>
      </c>
      <c r="D12" s="35"/>
      <c r="E12" s="35"/>
      <c r="F12" s="35"/>
      <c r="G12" s="35"/>
      <c r="H12" s="35"/>
      <c r="I12" s="35"/>
      <c r="J12" s="36"/>
      <c r="K12" s="39">
        <f>'2.IDENTITAS'!G16</f>
        <v>0</v>
      </c>
      <c r="L12" s="35"/>
      <c r="M12" s="35"/>
      <c r="N12" s="35"/>
      <c r="O12" s="35"/>
      <c r="P12" s="35"/>
      <c r="Q12" s="35"/>
      <c r="R12" s="35"/>
      <c r="S12" s="35"/>
      <c r="T12" s="35"/>
      <c r="U12" s="35"/>
      <c r="V12" s="93"/>
      <c r="W12" s="93"/>
      <c r="X12" s="93"/>
      <c r="Y12" s="93"/>
      <c r="Z12" s="93"/>
      <c r="AA12" s="94"/>
    </row>
    <row r="13" spans="1:27" ht="24" customHeight="1">
      <c r="C13" s="66" t="s">
        <v>68</v>
      </c>
      <c r="D13" s="35"/>
      <c r="E13" s="35"/>
      <c r="F13" s="35"/>
      <c r="G13" s="35"/>
      <c r="H13" s="35"/>
      <c r="I13" s="35"/>
      <c r="J13" s="36"/>
      <c r="K13" s="39">
        <f>'2.IDENTITAS'!G19</f>
        <v>0</v>
      </c>
      <c r="L13" s="35"/>
      <c r="M13" s="35"/>
      <c r="N13" s="35"/>
      <c r="O13" s="35"/>
      <c r="P13" s="35"/>
      <c r="Q13" s="35"/>
      <c r="R13" s="35"/>
      <c r="S13" s="35"/>
      <c r="T13" s="35"/>
      <c r="U13" s="35"/>
      <c r="V13" s="93"/>
      <c r="W13" s="93"/>
      <c r="X13" s="93"/>
      <c r="Y13" s="93"/>
      <c r="Z13" s="93"/>
      <c r="AA13" s="94"/>
    </row>
    <row r="14" spans="1:27" ht="24" customHeight="1">
      <c r="C14" s="66" t="s">
        <v>204</v>
      </c>
      <c r="D14" s="35"/>
      <c r="E14" s="35"/>
      <c r="F14" s="35"/>
      <c r="G14" s="35"/>
      <c r="H14" s="35"/>
      <c r="I14" s="35"/>
      <c r="J14" s="36"/>
      <c r="K14" s="1323">
        <f>'2.IDENTITAS'!$G$21</f>
        <v>0</v>
      </c>
      <c r="L14" s="1287"/>
      <c r="M14" s="1287"/>
      <c r="N14" s="1287"/>
      <c r="O14" s="1287"/>
      <c r="P14" s="1287"/>
      <c r="Q14" s="1287"/>
      <c r="R14" s="35"/>
      <c r="S14" s="1291">
        <f>'2.IDENTITAS'!$V$21</f>
        <v>0</v>
      </c>
      <c r="T14" s="1287"/>
      <c r="U14" s="1287"/>
      <c r="V14" s="1287"/>
      <c r="W14" s="1287"/>
      <c r="X14" s="93"/>
      <c r="Y14" s="93"/>
      <c r="Z14" s="93"/>
      <c r="AA14" s="94"/>
    </row>
    <row r="15" spans="1:27" ht="24" customHeight="1">
      <c r="C15" s="66" t="s">
        <v>205</v>
      </c>
      <c r="D15" s="35"/>
      <c r="E15" s="35"/>
      <c r="F15" s="35"/>
      <c r="G15" s="35"/>
      <c r="H15" s="35"/>
      <c r="I15" s="35"/>
      <c r="J15" s="36"/>
      <c r="K15" s="1297">
        <f>'2.IDENTITAS'!G22</f>
        <v>34060</v>
      </c>
      <c r="L15" s="1287"/>
      <c r="M15" s="1287"/>
      <c r="N15" s="1287"/>
      <c r="O15" s="1287"/>
      <c r="P15" s="35"/>
      <c r="Q15" s="35"/>
      <c r="R15" s="35"/>
      <c r="S15" s="35"/>
      <c r="T15" s="35"/>
      <c r="U15" s="35"/>
      <c r="V15" s="93"/>
      <c r="W15" s="93"/>
      <c r="X15" s="93"/>
      <c r="Y15" s="93"/>
      <c r="Z15" s="93"/>
      <c r="AA15" s="94"/>
    </row>
    <row r="16" spans="1:27" ht="24" customHeight="1">
      <c r="C16" s="66" t="s">
        <v>71</v>
      </c>
      <c r="D16" s="35"/>
      <c r="E16" s="35"/>
      <c r="F16" s="35"/>
      <c r="G16" s="35"/>
      <c r="H16" s="35"/>
      <c r="I16" s="35"/>
      <c r="J16" s="36"/>
      <c r="K16" s="47" t="str">
        <f>'2.IDENTITAS'!G20</f>
        <v>0000 0000 0000 0000 / 000000000000</v>
      </c>
      <c r="L16" s="41"/>
      <c r="M16" s="41"/>
      <c r="N16" s="41"/>
      <c r="O16" s="41"/>
      <c r="P16" s="35"/>
      <c r="Q16" s="35"/>
      <c r="R16" s="35"/>
      <c r="S16" s="35"/>
      <c r="T16" s="35"/>
      <c r="U16" s="35"/>
      <c r="V16" s="93"/>
      <c r="W16" s="93"/>
      <c r="X16" s="93"/>
      <c r="Y16" s="93"/>
      <c r="Z16" s="93"/>
      <c r="AA16" s="94"/>
    </row>
    <row r="17" spans="3:27" ht="24" customHeight="1">
      <c r="C17" s="66" t="s">
        <v>206</v>
      </c>
      <c r="D17" s="35"/>
      <c r="E17" s="35"/>
      <c r="F17" s="35"/>
      <c r="G17" s="35"/>
      <c r="H17" s="35"/>
      <c r="I17" s="35"/>
      <c r="J17" s="36"/>
      <c r="K17" s="32" t="str">
        <f>'2.IDENTITAS'!G28</f>
        <v>PKBM PERMATA UNGGUL</v>
      </c>
      <c r="L17" s="35"/>
      <c r="M17" s="35"/>
      <c r="N17" s="35"/>
      <c r="O17" s="35"/>
      <c r="P17" s="35"/>
      <c r="Q17" s="35"/>
      <c r="R17" s="35"/>
      <c r="S17" s="35"/>
      <c r="T17" s="35"/>
      <c r="U17" s="35"/>
      <c r="V17" s="93"/>
      <c r="W17" s="93"/>
      <c r="X17" s="93"/>
      <c r="Y17" s="93"/>
      <c r="Z17" s="93"/>
      <c r="AA17" s="94"/>
    </row>
    <row r="18" spans="3:27" ht="24" customHeight="1">
      <c r="C18" s="66" t="s">
        <v>207</v>
      </c>
      <c r="D18" s="35"/>
      <c r="E18" s="35"/>
      <c r="F18" s="35"/>
      <c r="G18" s="35"/>
      <c r="H18" s="35"/>
      <c r="I18" s="35"/>
      <c r="J18" s="36"/>
      <c r="K18" s="66" t="str">
        <f>CONCATENATE('2.IDENTITAS'!G30,",  ",'2.IDENTITAS'!G31,", ",'2.IDENTITAS'!G32)</f>
        <v>Sembada,  Sleman, Sleman</v>
      </c>
      <c r="L18" s="35"/>
      <c r="M18" s="35"/>
      <c r="N18" s="35"/>
      <c r="O18" s="35"/>
      <c r="P18" s="35"/>
      <c r="Q18" s="35"/>
      <c r="R18" s="35"/>
      <c r="S18" s="35"/>
      <c r="T18" s="35"/>
      <c r="U18" s="35"/>
      <c r="V18" s="93"/>
      <c r="W18" s="93"/>
      <c r="X18" s="93"/>
      <c r="Y18" s="93"/>
      <c r="Z18" s="93"/>
      <c r="AA18" s="94"/>
    </row>
    <row r="19" spans="3:27" ht="24" customHeight="1">
      <c r="C19" s="66" t="s">
        <v>208</v>
      </c>
      <c r="D19" s="35"/>
      <c r="E19" s="35"/>
      <c r="F19" s="35"/>
      <c r="G19" s="35"/>
      <c r="H19" s="35"/>
      <c r="I19" s="35"/>
      <c r="J19" s="36"/>
      <c r="K19" s="1297">
        <f>'2.IDENTITAS'!G27</f>
        <v>39904</v>
      </c>
      <c r="L19" s="1287"/>
      <c r="M19" s="1287"/>
      <c r="N19" s="1287"/>
      <c r="O19" s="1287"/>
      <c r="P19" s="35"/>
      <c r="Q19" s="35"/>
      <c r="R19" s="35"/>
      <c r="S19" s="35"/>
      <c r="T19" s="35"/>
      <c r="U19" s="35"/>
      <c r="V19" s="93"/>
      <c r="W19" s="93"/>
      <c r="X19" s="93"/>
      <c r="Y19" s="93"/>
      <c r="Z19" s="93"/>
      <c r="AA19" s="94"/>
    </row>
    <row r="20" spans="3:27" ht="24" customHeight="1">
      <c r="C20" s="1332" t="s">
        <v>131</v>
      </c>
      <c r="D20" s="1309"/>
      <c r="E20" s="1309"/>
      <c r="F20" s="1309"/>
      <c r="G20" s="1309"/>
      <c r="H20" s="1309"/>
      <c r="I20" s="1309"/>
      <c r="J20" s="1310"/>
      <c r="K20" s="66" t="s">
        <v>209</v>
      </c>
      <c r="L20" s="36"/>
      <c r="M20" s="1307" t="str">
        <f>'2.IDENTITAS'!H34</f>
        <v>03 Januari 2023</v>
      </c>
      <c r="N20" s="1287"/>
      <c r="O20" s="1287"/>
      <c r="P20" s="1287"/>
      <c r="Q20" s="1287"/>
      <c r="R20" s="1287"/>
      <c r="S20" s="35"/>
      <c r="T20" s="35"/>
      <c r="U20" s="35"/>
      <c r="V20" s="93"/>
      <c r="W20" s="93"/>
      <c r="X20" s="93"/>
      <c r="Y20" s="93"/>
      <c r="Z20" s="93"/>
      <c r="AA20" s="94"/>
    </row>
    <row r="21" spans="3:27" ht="24" customHeight="1">
      <c r="C21" s="1311"/>
      <c r="D21" s="1312"/>
      <c r="E21" s="1312"/>
      <c r="F21" s="1312"/>
      <c r="G21" s="1312"/>
      <c r="H21" s="1312"/>
      <c r="I21" s="1312"/>
      <c r="J21" s="1313"/>
      <c r="K21" s="66" t="s">
        <v>210</v>
      </c>
      <c r="L21" s="36"/>
      <c r="M21" s="1307" t="str">
        <f>'2.IDENTITAS'!S34</f>
        <v>31 Desember 2023</v>
      </c>
      <c r="N21" s="1287"/>
      <c r="O21" s="1287"/>
      <c r="P21" s="1287"/>
      <c r="Q21" s="1287"/>
      <c r="R21" s="1287"/>
      <c r="S21" s="35"/>
      <c r="T21" s="35"/>
      <c r="U21" s="35"/>
      <c r="V21" s="93"/>
      <c r="W21" s="93"/>
      <c r="X21" s="93"/>
      <c r="Y21" s="93"/>
      <c r="Z21" s="93"/>
      <c r="AA21" s="94"/>
    </row>
    <row r="22" spans="3:27" ht="15.75" customHeight="1">
      <c r="C22" s="31"/>
      <c r="D22" s="31"/>
      <c r="E22" s="31"/>
      <c r="F22" s="31"/>
      <c r="G22" s="31"/>
      <c r="H22" s="31"/>
      <c r="I22" s="31"/>
      <c r="J22" s="31"/>
      <c r="K22" s="31"/>
      <c r="L22" s="31"/>
      <c r="M22" s="31"/>
      <c r="N22" s="31"/>
      <c r="O22" s="31"/>
      <c r="P22" s="31"/>
      <c r="Q22" s="31"/>
      <c r="R22" s="31"/>
      <c r="S22" s="31"/>
      <c r="T22" s="31"/>
      <c r="U22" s="31"/>
      <c r="V22" s="31"/>
      <c r="W22" s="31"/>
      <c r="X22" s="31"/>
      <c r="Y22" s="31"/>
      <c r="Z22" s="31"/>
      <c r="AA22" s="31"/>
    </row>
    <row r="23" spans="3:27" ht="15.75" customHeight="1">
      <c r="C23" s="95"/>
      <c r="D23" s="96"/>
      <c r="E23" s="96"/>
      <c r="F23" s="96"/>
      <c r="G23" s="96"/>
      <c r="H23" s="96"/>
      <c r="I23" s="96"/>
      <c r="J23" s="96"/>
      <c r="K23" s="96"/>
      <c r="L23" s="96"/>
      <c r="M23" s="96"/>
      <c r="N23" s="96"/>
      <c r="O23" s="96"/>
      <c r="P23" s="96"/>
      <c r="Q23" s="96"/>
      <c r="R23" s="96"/>
      <c r="S23" s="96"/>
      <c r="T23" s="96"/>
      <c r="U23" s="96"/>
      <c r="V23" s="96"/>
      <c r="W23" s="96"/>
      <c r="X23" s="96"/>
      <c r="Y23" s="96"/>
      <c r="Z23" s="96"/>
      <c r="AA23" s="97"/>
    </row>
    <row r="24" spans="3:27" ht="15.75" customHeight="1">
      <c r="C24" s="1336" t="s">
        <v>211</v>
      </c>
      <c r="D24" s="1289"/>
      <c r="E24" s="1289"/>
      <c r="F24" s="1289"/>
      <c r="G24" s="1289"/>
      <c r="H24" s="1289"/>
      <c r="I24" s="1289"/>
      <c r="J24" s="1289"/>
      <c r="K24" s="1289"/>
      <c r="L24" s="1289"/>
      <c r="M24" s="1289"/>
      <c r="N24" s="1289"/>
      <c r="O24" s="1289"/>
      <c r="P24" s="1289"/>
      <c r="Q24" s="1289"/>
      <c r="R24" s="1289"/>
      <c r="S24" s="1289"/>
      <c r="T24" s="1289"/>
      <c r="U24" s="1289"/>
      <c r="V24" s="1289"/>
      <c r="W24" s="1289"/>
      <c r="X24" s="1289"/>
      <c r="Y24" s="1289"/>
      <c r="Z24" s="1289"/>
      <c r="AA24" s="1337"/>
    </row>
    <row r="25" spans="3:27" ht="15.75" customHeight="1">
      <c r="C25" s="1338" t="s">
        <v>212</v>
      </c>
      <c r="D25" s="1289"/>
      <c r="E25" s="1289"/>
      <c r="F25" s="1289"/>
      <c r="G25" s="1289"/>
      <c r="H25" s="1289"/>
      <c r="I25" s="1289"/>
      <c r="J25" s="1289"/>
      <c r="K25" s="1289"/>
      <c r="L25" s="1289"/>
      <c r="M25" s="1289"/>
      <c r="N25" s="1289"/>
      <c r="O25" s="1289"/>
      <c r="P25" s="1289"/>
      <c r="Q25" s="1289"/>
      <c r="R25" s="1289"/>
      <c r="S25" s="1289"/>
      <c r="T25" s="1289"/>
      <c r="U25" s="1289"/>
      <c r="V25" s="1289"/>
      <c r="W25" s="1289"/>
      <c r="X25" s="1289"/>
      <c r="Y25" s="1289"/>
      <c r="Z25" s="1289"/>
      <c r="AA25" s="1337"/>
    </row>
    <row r="26" spans="3:27" ht="15.75" customHeight="1">
      <c r="C26" s="98"/>
      <c r="D26" s="31"/>
      <c r="E26" s="31"/>
      <c r="F26" s="31"/>
      <c r="G26" s="31"/>
      <c r="H26" s="31"/>
      <c r="I26" s="31"/>
      <c r="J26" s="31"/>
      <c r="K26" s="31"/>
      <c r="L26" s="31"/>
      <c r="M26" s="31"/>
      <c r="N26" s="31"/>
      <c r="O26" s="31"/>
      <c r="P26" s="31"/>
      <c r="Q26" s="31"/>
      <c r="R26" s="31"/>
      <c r="S26" s="31"/>
      <c r="T26" s="31"/>
      <c r="U26" s="31"/>
      <c r="V26" s="31"/>
      <c r="W26" s="31"/>
      <c r="X26" s="31"/>
      <c r="Y26" s="31"/>
      <c r="Z26" s="31"/>
      <c r="AA26" s="99"/>
    </row>
    <row r="27" spans="3:27" ht="15.75" customHeight="1">
      <c r="C27" s="98"/>
      <c r="D27" s="1339" t="s">
        <v>213</v>
      </c>
      <c r="E27" s="1289"/>
      <c r="F27" s="1289"/>
      <c r="G27" s="1289"/>
      <c r="H27" s="1289"/>
      <c r="I27" s="1289"/>
      <c r="J27" s="1289"/>
      <c r="K27" s="1289"/>
      <c r="L27" s="1289"/>
      <c r="M27" s="1289"/>
      <c r="N27" s="1289"/>
      <c r="O27" s="1289"/>
      <c r="P27" s="1289"/>
      <c r="Q27" s="1289"/>
      <c r="R27" s="1289"/>
      <c r="S27" s="1289"/>
      <c r="T27" s="1289"/>
      <c r="U27" s="1289"/>
      <c r="V27" s="1289"/>
      <c r="W27" s="1289"/>
      <c r="X27" s="1289"/>
      <c r="Y27" s="1289"/>
      <c r="Z27" s="1289"/>
      <c r="AA27" s="99"/>
    </row>
    <row r="28" spans="3:27" ht="22.5" customHeight="1">
      <c r="C28" s="98"/>
      <c r="D28" s="1289"/>
      <c r="E28" s="1289"/>
      <c r="F28" s="1289"/>
      <c r="G28" s="1289"/>
      <c r="H28" s="1289"/>
      <c r="I28" s="1289"/>
      <c r="J28" s="1289"/>
      <c r="K28" s="1289"/>
      <c r="L28" s="1289"/>
      <c r="M28" s="1289"/>
      <c r="N28" s="1289"/>
      <c r="O28" s="1289"/>
      <c r="P28" s="1289"/>
      <c r="Q28" s="1289"/>
      <c r="R28" s="1289"/>
      <c r="S28" s="1289"/>
      <c r="T28" s="1289"/>
      <c r="U28" s="1289"/>
      <c r="V28" s="1289"/>
      <c r="W28" s="1289"/>
      <c r="X28" s="1289"/>
      <c r="Y28" s="1289"/>
      <c r="Z28" s="1289"/>
      <c r="AA28" s="99"/>
    </row>
    <row r="29" spans="3:27" ht="15.75" customHeight="1">
      <c r="C29" s="98"/>
      <c r="D29" s="31"/>
      <c r="E29" s="31"/>
      <c r="F29" s="31"/>
      <c r="G29" s="31"/>
      <c r="H29" s="31"/>
      <c r="I29" s="31"/>
      <c r="J29" s="31"/>
      <c r="K29" s="31"/>
      <c r="L29" s="31"/>
      <c r="M29" s="31"/>
      <c r="N29" s="31"/>
      <c r="O29" s="31"/>
      <c r="P29" s="31"/>
      <c r="Q29" s="31"/>
      <c r="R29" s="31"/>
      <c r="S29" s="31"/>
      <c r="T29" s="31"/>
      <c r="U29" s="31"/>
      <c r="V29" s="31"/>
      <c r="W29" s="31"/>
      <c r="X29" s="31"/>
      <c r="Y29" s="31"/>
      <c r="Z29" s="31"/>
      <c r="AA29" s="99"/>
    </row>
    <row r="30" spans="3:27" ht="15.75" customHeight="1">
      <c r="C30" s="98"/>
      <c r="D30" s="31"/>
      <c r="E30" s="31"/>
      <c r="F30" s="31"/>
      <c r="G30" s="31"/>
      <c r="H30" s="31"/>
      <c r="I30" s="31"/>
      <c r="J30" s="31"/>
      <c r="K30" s="31"/>
      <c r="L30" s="31"/>
      <c r="M30" s="31"/>
      <c r="N30" s="31"/>
      <c r="O30" s="31"/>
      <c r="P30" s="31"/>
      <c r="Q30" s="31"/>
      <c r="R30" s="31"/>
      <c r="S30" s="31"/>
      <c r="T30" s="31"/>
      <c r="U30" s="31"/>
      <c r="V30" s="31"/>
      <c r="W30" s="31"/>
      <c r="X30" s="31"/>
      <c r="Y30" s="31"/>
      <c r="Z30" s="31"/>
      <c r="AA30" s="99"/>
    </row>
    <row r="31" spans="3:27" ht="15.75" customHeight="1">
      <c r="C31" s="98"/>
      <c r="D31" s="31"/>
      <c r="E31" s="31"/>
      <c r="F31" s="31"/>
      <c r="G31" s="31"/>
      <c r="H31" s="31"/>
      <c r="I31" s="31"/>
      <c r="J31" s="31"/>
      <c r="K31" s="31"/>
      <c r="L31" s="31"/>
      <c r="M31" s="31"/>
      <c r="N31" s="31"/>
      <c r="O31" s="31"/>
      <c r="P31" s="31"/>
      <c r="Q31" s="31"/>
      <c r="R31" s="31"/>
      <c r="S31" s="31"/>
      <c r="T31" s="31"/>
      <c r="U31" s="31"/>
      <c r="V31" s="31"/>
      <c r="W31" s="31"/>
      <c r="X31" s="31"/>
      <c r="Y31" s="31"/>
      <c r="Z31" s="31"/>
      <c r="AA31" s="99"/>
    </row>
    <row r="32" spans="3:27" ht="15.75" customHeight="1">
      <c r="C32" s="98"/>
      <c r="D32" s="100" t="s">
        <v>214</v>
      </c>
      <c r="E32" s="31"/>
      <c r="F32" s="31"/>
      <c r="G32" s="31"/>
      <c r="H32" s="31"/>
      <c r="I32" s="31"/>
      <c r="J32" s="101" t="str">
        <f>K11</f>
        <v>Suyono</v>
      </c>
      <c r="K32" s="28"/>
      <c r="L32" s="31"/>
      <c r="M32" s="31"/>
      <c r="N32" s="31"/>
      <c r="O32" s="31"/>
      <c r="P32" s="31"/>
      <c r="Q32" s="31" t="s">
        <v>215</v>
      </c>
      <c r="S32" s="31"/>
      <c r="T32" s="31"/>
      <c r="U32" s="102" t="str">
        <f>'2.IDENTITAS'!G37</f>
        <v>BINTANG, S.Pd.</v>
      </c>
      <c r="W32" s="31"/>
      <c r="X32" s="31"/>
      <c r="Y32" s="31"/>
      <c r="Z32" s="31"/>
      <c r="AA32" s="99"/>
    </row>
    <row r="33" spans="3:27" ht="15.75" customHeight="1">
      <c r="C33" s="98"/>
      <c r="D33" s="31"/>
      <c r="E33" s="31"/>
      <c r="F33" s="31"/>
      <c r="G33" s="31"/>
      <c r="H33" s="31"/>
      <c r="I33" s="31"/>
      <c r="J33" s="31"/>
      <c r="K33" s="31"/>
      <c r="L33" s="31"/>
      <c r="M33" s="31"/>
      <c r="N33" s="31"/>
      <c r="O33" s="31"/>
      <c r="P33" s="31"/>
      <c r="Q33" s="31"/>
      <c r="S33" s="31"/>
      <c r="T33" s="31"/>
      <c r="U33" s="103"/>
      <c r="W33" s="31"/>
      <c r="X33" s="31"/>
      <c r="Y33" s="31"/>
      <c r="Z33" s="31"/>
      <c r="AA33" s="99"/>
    </row>
    <row r="34" spans="3:27" ht="15.75" customHeight="1">
      <c r="C34" s="98"/>
      <c r="D34" s="31"/>
      <c r="E34" s="31"/>
      <c r="F34" s="31"/>
      <c r="G34" s="31"/>
      <c r="H34" s="31"/>
      <c r="I34" s="31"/>
      <c r="J34" s="31"/>
      <c r="K34" s="31"/>
      <c r="L34" s="31"/>
      <c r="M34" s="31"/>
      <c r="N34" s="31"/>
      <c r="O34" s="31"/>
      <c r="P34" s="31"/>
      <c r="Q34" s="31"/>
      <c r="S34" s="31"/>
      <c r="T34" s="31"/>
      <c r="U34" s="103"/>
      <c r="W34" s="31"/>
      <c r="X34" s="31"/>
      <c r="Y34" s="31"/>
      <c r="Z34" s="31"/>
      <c r="AA34" s="99"/>
    </row>
    <row r="35" spans="3:27" ht="15.75" customHeight="1">
      <c r="C35" s="98"/>
      <c r="D35" s="31"/>
      <c r="E35" s="31"/>
      <c r="F35" s="31"/>
      <c r="G35" s="31"/>
      <c r="H35" s="31"/>
      <c r="I35" s="31"/>
      <c r="J35" s="31"/>
      <c r="K35" s="31"/>
      <c r="L35" s="31"/>
      <c r="M35" s="31"/>
      <c r="N35" s="31"/>
      <c r="O35" s="31"/>
      <c r="P35" s="31"/>
      <c r="Q35" s="31"/>
      <c r="S35" s="31"/>
      <c r="T35" s="31"/>
      <c r="U35" s="103"/>
      <c r="W35" s="31"/>
      <c r="X35" s="31"/>
      <c r="Y35" s="31"/>
      <c r="Z35" s="31"/>
      <c r="AA35" s="99"/>
    </row>
    <row r="36" spans="3:27" ht="15.75" customHeight="1">
      <c r="C36" s="98"/>
      <c r="D36" s="31"/>
      <c r="E36" s="31"/>
      <c r="F36" s="31"/>
      <c r="G36" s="31"/>
      <c r="H36" s="31"/>
      <c r="I36" s="31"/>
      <c r="J36" s="31"/>
      <c r="K36" s="31"/>
      <c r="L36" s="31"/>
      <c r="M36" s="31"/>
      <c r="N36" s="31"/>
      <c r="O36" s="31"/>
      <c r="P36" s="31"/>
      <c r="Q36" s="31"/>
      <c r="S36" s="31"/>
      <c r="T36" s="31"/>
      <c r="U36" s="31"/>
      <c r="W36" s="31"/>
      <c r="X36" s="31"/>
      <c r="Y36" s="31"/>
      <c r="Z36" s="31"/>
      <c r="AA36" s="99"/>
    </row>
    <row r="37" spans="3:27" ht="15.75" customHeight="1">
      <c r="C37" s="98"/>
      <c r="D37" s="104" t="s">
        <v>216</v>
      </c>
      <c r="E37" s="104"/>
      <c r="F37" s="104"/>
      <c r="G37" s="104"/>
      <c r="H37" s="104"/>
      <c r="I37" s="104"/>
      <c r="J37" s="105" t="s">
        <v>217</v>
      </c>
      <c r="L37" s="104"/>
      <c r="M37" s="104"/>
      <c r="N37" s="104"/>
      <c r="O37" s="104"/>
      <c r="P37" s="104"/>
      <c r="Q37" s="104" t="s">
        <v>216</v>
      </c>
      <c r="S37" s="104"/>
      <c r="T37" s="104"/>
      <c r="U37" s="105" t="s">
        <v>217</v>
      </c>
      <c r="W37" s="104"/>
      <c r="X37" s="104"/>
      <c r="Y37" s="104"/>
      <c r="Z37" s="104"/>
      <c r="AA37" s="99"/>
    </row>
    <row r="38" spans="3:27" ht="15.75" customHeight="1">
      <c r="C38" s="98"/>
      <c r="D38" s="31"/>
      <c r="E38" s="31"/>
      <c r="F38" s="31"/>
      <c r="G38" s="31"/>
      <c r="H38" s="31"/>
      <c r="I38" s="31"/>
      <c r="J38" s="31"/>
      <c r="K38" s="31"/>
      <c r="L38" s="31"/>
      <c r="M38" s="31"/>
      <c r="N38" s="31"/>
      <c r="O38" s="31"/>
      <c r="P38" s="31"/>
      <c r="Q38" s="31"/>
      <c r="R38" s="31"/>
      <c r="S38" s="31"/>
      <c r="T38" s="31"/>
      <c r="U38" s="31"/>
      <c r="V38" s="31"/>
      <c r="W38" s="31"/>
      <c r="X38" s="31"/>
      <c r="Y38" s="31"/>
      <c r="Z38" s="31"/>
      <c r="AA38" s="99"/>
    </row>
    <row r="39" spans="3:27" ht="15.75" customHeight="1">
      <c r="C39" s="98"/>
      <c r="D39" s="31"/>
      <c r="E39" s="31"/>
      <c r="F39" s="31"/>
      <c r="G39" s="31"/>
      <c r="H39" s="31"/>
      <c r="I39" s="31"/>
      <c r="J39" s="31"/>
      <c r="K39" s="31"/>
      <c r="L39" s="31"/>
      <c r="M39" s="31"/>
      <c r="N39" s="31"/>
      <c r="O39" s="31"/>
      <c r="P39" s="31"/>
      <c r="Q39" s="31"/>
      <c r="R39" s="31"/>
      <c r="S39" s="31"/>
      <c r="T39" s="31"/>
      <c r="U39" s="31"/>
      <c r="V39" s="31"/>
      <c r="W39" s="31"/>
      <c r="X39" s="31"/>
      <c r="Y39" s="31"/>
      <c r="Z39" s="31"/>
      <c r="AA39" s="99"/>
    </row>
    <row r="40" spans="3:27" ht="15.75" customHeight="1">
      <c r="C40" s="98"/>
      <c r="D40" s="31" t="s">
        <v>218</v>
      </c>
      <c r="E40" s="31"/>
      <c r="F40" s="31"/>
      <c r="G40" s="31"/>
      <c r="H40" s="31"/>
      <c r="I40" s="31"/>
      <c r="J40" s="1335" t="str">
        <f>'2.IDENTITAS'!G41</f>
        <v>30 Desember 2023</v>
      </c>
      <c r="K40" s="1289"/>
      <c r="L40" s="1289"/>
      <c r="M40" s="1289"/>
      <c r="N40" s="1289"/>
      <c r="O40" s="31"/>
      <c r="P40" s="31"/>
      <c r="Q40" s="31"/>
      <c r="R40" s="31"/>
      <c r="S40" s="31"/>
      <c r="T40" s="31"/>
      <c r="U40" s="31"/>
      <c r="V40" s="31"/>
      <c r="W40" s="31"/>
      <c r="X40" s="31"/>
      <c r="Y40" s="31"/>
      <c r="Z40" s="31"/>
      <c r="AA40" s="99"/>
    </row>
    <row r="41" spans="3:27" ht="15.75" customHeight="1">
      <c r="C41" s="98"/>
      <c r="D41" s="31"/>
      <c r="E41" s="31"/>
      <c r="F41" s="31"/>
      <c r="G41" s="31"/>
      <c r="H41" s="31"/>
      <c r="I41" s="31"/>
      <c r="J41" s="31"/>
      <c r="K41" s="31"/>
      <c r="L41" s="31"/>
      <c r="M41" s="31"/>
      <c r="N41" s="31"/>
      <c r="O41" s="31"/>
      <c r="P41" s="31"/>
      <c r="Q41" s="31"/>
      <c r="R41" s="31"/>
      <c r="S41" s="31"/>
      <c r="T41" s="31"/>
      <c r="U41" s="31"/>
      <c r="V41" s="31"/>
      <c r="W41" s="31"/>
      <c r="X41" s="31"/>
      <c r="Y41" s="31"/>
      <c r="Z41" s="31"/>
      <c r="AA41" s="99"/>
    </row>
    <row r="42" spans="3:27" ht="15.75" customHeight="1">
      <c r="C42" s="98"/>
      <c r="D42" s="31"/>
      <c r="E42" s="31"/>
      <c r="F42" s="31"/>
      <c r="G42" s="31"/>
      <c r="H42" s="31"/>
      <c r="I42" s="31"/>
      <c r="J42" s="31"/>
      <c r="K42" s="31"/>
      <c r="L42" s="31"/>
      <c r="M42" s="31"/>
      <c r="N42" s="31"/>
      <c r="O42" s="31"/>
      <c r="P42" s="31"/>
      <c r="Q42" s="31"/>
      <c r="R42" s="31"/>
      <c r="S42" s="31"/>
      <c r="T42" s="31"/>
      <c r="U42" s="31"/>
      <c r="V42" s="31"/>
      <c r="W42" s="31"/>
      <c r="X42" s="31"/>
      <c r="Y42" s="31"/>
      <c r="Z42" s="31"/>
      <c r="AA42" s="99"/>
    </row>
    <row r="43" spans="3:27" ht="15.75" customHeight="1">
      <c r="C43" s="106"/>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8"/>
    </row>
    <row r="44" spans="3:27" ht="15.75" customHeight="1">
      <c r="C44" s="109"/>
      <c r="D44" s="109"/>
      <c r="E44" s="109"/>
      <c r="F44" s="109"/>
      <c r="G44" s="109"/>
      <c r="H44" s="109"/>
      <c r="I44" s="109"/>
      <c r="J44" s="109"/>
      <c r="K44" s="109"/>
      <c r="L44" s="109"/>
      <c r="M44" s="109"/>
      <c r="N44" s="109"/>
      <c r="O44" s="109"/>
      <c r="P44" s="109"/>
      <c r="Q44" s="109"/>
      <c r="R44" s="109"/>
      <c r="S44" s="109"/>
      <c r="T44" s="109"/>
      <c r="U44" s="109"/>
    </row>
    <row r="45" spans="3:27" ht="15.75" customHeight="1">
      <c r="C45" s="109"/>
      <c r="D45" s="109"/>
      <c r="E45" s="109"/>
      <c r="F45" s="109"/>
      <c r="G45" s="109"/>
      <c r="H45" s="109"/>
      <c r="I45" s="109"/>
      <c r="J45" s="109"/>
      <c r="K45" s="109"/>
      <c r="L45" s="109"/>
      <c r="M45" s="109"/>
      <c r="N45" s="109"/>
      <c r="O45" s="109"/>
      <c r="P45" s="109"/>
      <c r="Q45" s="109"/>
      <c r="R45" s="109"/>
      <c r="S45" s="109"/>
      <c r="T45" s="109"/>
      <c r="U45" s="109"/>
    </row>
    <row r="46" spans="3:27" ht="15.75" customHeight="1">
      <c r="C46" s="109"/>
      <c r="D46" s="109"/>
      <c r="E46" s="109"/>
      <c r="F46" s="109"/>
      <c r="G46" s="109"/>
      <c r="H46" s="109"/>
      <c r="I46" s="109"/>
      <c r="J46" s="109"/>
      <c r="K46" s="109"/>
      <c r="L46" s="109"/>
      <c r="M46" s="109"/>
      <c r="N46" s="109"/>
      <c r="O46" s="109"/>
      <c r="P46" s="109"/>
      <c r="Q46" s="109"/>
      <c r="R46" s="109"/>
      <c r="S46" s="109"/>
      <c r="T46" s="109"/>
      <c r="U46" s="109"/>
    </row>
    <row r="47" spans="3:27" ht="15.75" customHeight="1">
      <c r="C47" s="109"/>
      <c r="D47" s="109"/>
      <c r="E47" s="109"/>
      <c r="F47" s="109"/>
      <c r="G47" s="109"/>
      <c r="H47" s="109"/>
      <c r="I47" s="109"/>
      <c r="J47" s="109"/>
      <c r="K47" s="109"/>
      <c r="L47" s="109"/>
      <c r="M47" s="109"/>
      <c r="N47" s="109"/>
      <c r="O47" s="109"/>
      <c r="P47" s="109"/>
      <c r="Q47" s="109"/>
      <c r="R47" s="109"/>
      <c r="S47" s="109"/>
      <c r="T47" s="109"/>
      <c r="U47" s="109"/>
    </row>
    <row r="48" spans="3:27" ht="15.75" customHeight="1">
      <c r="C48" s="109"/>
      <c r="D48" s="109"/>
      <c r="E48" s="109"/>
      <c r="F48" s="109"/>
      <c r="G48" s="109"/>
      <c r="H48" s="109"/>
      <c r="I48" s="109"/>
      <c r="J48" s="109"/>
      <c r="K48" s="109"/>
      <c r="L48" s="109"/>
      <c r="M48" s="109"/>
      <c r="N48" s="109"/>
      <c r="O48" s="109"/>
      <c r="P48" s="109"/>
      <c r="Q48" s="109"/>
      <c r="R48" s="109"/>
      <c r="S48" s="109"/>
      <c r="T48" s="109"/>
      <c r="U48" s="109"/>
    </row>
    <row r="49" spans="3:21" ht="15.75" customHeight="1">
      <c r="C49" s="109"/>
      <c r="D49" s="109"/>
      <c r="E49" s="109"/>
      <c r="F49" s="109"/>
      <c r="G49" s="109"/>
      <c r="H49" s="109"/>
      <c r="I49" s="109"/>
      <c r="J49" s="109"/>
      <c r="K49" s="109"/>
      <c r="L49" s="109"/>
      <c r="M49" s="109"/>
      <c r="N49" s="109"/>
      <c r="O49" s="109"/>
      <c r="P49" s="109"/>
      <c r="Q49" s="109"/>
      <c r="R49" s="109"/>
      <c r="S49" s="109"/>
      <c r="T49" s="109"/>
      <c r="U49" s="109"/>
    </row>
    <row r="50" spans="3:21" ht="15.75" customHeight="1">
      <c r="C50" s="109"/>
      <c r="D50" s="109"/>
      <c r="E50" s="109"/>
      <c r="F50" s="109"/>
      <c r="G50" s="109"/>
      <c r="H50" s="109"/>
      <c r="I50" s="109"/>
      <c r="J50" s="109"/>
      <c r="K50" s="109"/>
      <c r="L50" s="109"/>
      <c r="M50" s="109"/>
      <c r="N50" s="109"/>
      <c r="O50" s="109"/>
      <c r="P50" s="109"/>
      <c r="Q50" s="109"/>
      <c r="R50" s="109"/>
      <c r="S50" s="109"/>
      <c r="T50" s="109"/>
      <c r="U50" s="109"/>
    </row>
    <row r="51" spans="3:21" ht="15.75" customHeight="1">
      <c r="C51" s="109"/>
      <c r="D51" s="109"/>
      <c r="E51" s="109"/>
      <c r="F51" s="109"/>
      <c r="G51" s="109"/>
      <c r="H51" s="109"/>
      <c r="I51" s="109"/>
      <c r="J51" s="109"/>
      <c r="K51" s="109"/>
      <c r="L51" s="109"/>
      <c r="M51" s="109"/>
      <c r="N51" s="109"/>
      <c r="O51" s="109"/>
      <c r="P51" s="109"/>
      <c r="Q51" s="109"/>
      <c r="R51" s="109"/>
      <c r="S51" s="109"/>
      <c r="T51" s="109"/>
      <c r="U51" s="109"/>
    </row>
    <row r="52" spans="3:21" ht="15.75" customHeight="1">
      <c r="C52" s="109"/>
      <c r="D52" s="109"/>
      <c r="E52" s="109"/>
      <c r="F52" s="109"/>
      <c r="G52" s="109"/>
      <c r="H52" s="109"/>
      <c r="I52" s="109"/>
      <c r="J52" s="109"/>
      <c r="K52" s="109"/>
      <c r="L52" s="109"/>
      <c r="M52" s="109"/>
      <c r="N52" s="109"/>
      <c r="O52" s="109"/>
      <c r="P52" s="109"/>
      <c r="Q52" s="109"/>
      <c r="R52" s="109"/>
      <c r="S52" s="109"/>
      <c r="T52" s="109"/>
      <c r="U52" s="109"/>
    </row>
    <row r="53" spans="3:21" ht="15.75" customHeight="1">
      <c r="C53" s="109"/>
      <c r="D53" s="109"/>
      <c r="E53" s="109"/>
      <c r="F53" s="109"/>
      <c r="G53" s="109"/>
      <c r="H53" s="109"/>
      <c r="I53" s="109"/>
      <c r="J53" s="109"/>
      <c r="K53" s="109"/>
      <c r="L53" s="109"/>
      <c r="M53" s="109"/>
      <c r="N53" s="109"/>
      <c r="O53" s="109"/>
      <c r="P53" s="109"/>
      <c r="Q53" s="109"/>
      <c r="R53" s="109"/>
      <c r="S53" s="109"/>
      <c r="T53" s="109"/>
      <c r="U53" s="109"/>
    </row>
    <row r="54" spans="3:21" ht="15.75" customHeight="1">
      <c r="C54" s="109"/>
      <c r="D54" s="109"/>
      <c r="E54" s="109"/>
      <c r="F54" s="109"/>
      <c r="G54" s="109"/>
      <c r="H54" s="109"/>
      <c r="I54" s="109"/>
      <c r="J54" s="109"/>
      <c r="K54" s="109"/>
      <c r="L54" s="109"/>
      <c r="M54" s="109"/>
      <c r="N54" s="109"/>
      <c r="O54" s="109"/>
      <c r="P54" s="109"/>
      <c r="Q54" s="109"/>
      <c r="R54" s="109"/>
      <c r="S54" s="109"/>
      <c r="T54" s="109"/>
      <c r="U54" s="109"/>
    </row>
    <row r="55" spans="3:21" ht="15.75" customHeight="1">
      <c r="C55" s="109"/>
      <c r="D55" s="109"/>
      <c r="E55" s="109"/>
      <c r="F55" s="109"/>
      <c r="G55" s="109"/>
      <c r="H55" s="109"/>
      <c r="I55" s="109"/>
      <c r="J55" s="109"/>
      <c r="K55" s="109"/>
      <c r="L55" s="109"/>
      <c r="M55" s="109"/>
      <c r="N55" s="109"/>
      <c r="O55" s="109"/>
      <c r="P55" s="109"/>
      <c r="Q55" s="109"/>
      <c r="R55" s="109"/>
      <c r="S55" s="109"/>
      <c r="T55" s="109"/>
      <c r="U55" s="109"/>
    </row>
    <row r="56" spans="3:21" ht="15.75" customHeight="1">
      <c r="C56" s="109"/>
      <c r="D56" s="109"/>
      <c r="E56" s="109"/>
      <c r="F56" s="109"/>
      <c r="G56" s="109"/>
      <c r="H56" s="109"/>
      <c r="I56" s="109"/>
      <c r="J56" s="109"/>
      <c r="K56" s="109"/>
      <c r="L56" s="109"/>
      <c r="M56" s="109"/>
      <c r="N56" s="109"/>
      <c r="O56" s="109"/>
      <c r="P56" s="109"/>
      <c r="Q56" s="109"/>
      <c r="R56" s="109"/>
      <c r="S56" s="109"/>
      <c r="T56" s="109"/>
      <c r="U56" s="109"/>
    </row>
    <row r="57" spans="3:21" ht="15.75" customHeight="1">
      <c r="C57" s="109"/>
      <c r="D57" s="109"/>
      <c r="E57" s="109"/>
      <c r="F57" s="109"/>
      <c r="G57" s="109"/>
      <c r="H57" s="109"/>
      <c r="I57" s="109"/>
      <c r="J57" s="109"/>
      <c r="K57" s="109"/>
      <c r="L57" s="109"/>
      <c r="M57" s="109"/>
      <c r="N57" s="109"/>
      <c r="O57" s="109"/>
      <c r="P57" s="109"/>
      <c r="Q57" s="109"/>
      <c r="R57" s="109"/>
      <c r="S57" s="109"/>
      <c r="T57" s="109"/>
      <c r="U57" s="109"/>
    </row>
    <row r="58" spans="3:21" ht="15.75" customHeight="1">
      <c r="C58" s="109"/>
      <c r="D58" s="109"/>
      <c r="E58" s="109"/>
      <c r="F58" s="109"/>
      <c r="G58" s="109"/>
      <c r="H58" s="109"/>
      <c r="I58" s="109"/>
      <c r="J58" s="109"/>
      <c r="K58" s="109"/>
      <c r="L58" s="109"/>
      <c r="M58" s="109"/>
      <c r="N58" s="109"/>
      <c r="O58" s="109"/>
      <c r="P58" s="109"/>
      <c r="Q58" s="109"/>
      <c r="R58" s="109"/>
      <c r="S58" s="109"/>
      <c r="T58" s="109"/>
      <c r="U58" s="109"/>
    </row>
    <row r="59" spans="3:21" ht="15.75" customHeight="1">
      <c r="C59" s="109"/>
      <c r="D59" s="109"/>
      <c r="E59" s="109"/>
      <c r="F59" s="109"/>
      <c r="G59" s="109"/>
      <c r="H59" s="109"/>
      <c r="I59" s="109"/>
      <c r="J59" s="109"/>
      <c r="K59" s="109"/>
      <c r="L59" s="109"/>
      <c r="M59" s="109"/>
      <c r="N59" s="109"/>
      <c r="O59" s="109"/>
      <c r="P59" s="109"/>
      <c r="Q59" s="109"/>
      <c r="R59" s="109"/>
      <c r="S59" s="109"/>
      <c r="T59" s="109"/>
      <c r="U59" s="109"/>
    </row>
    <row r="60" spans="3:21" ht="15.75" customHeight="1">
      <c r="C60" s="109"/>
      <c r="D60" s="109"/>
      <c r="E60" s="109"/>
      <c r="F60" s="109"/>
      <c r="G60" s="109"/>
      <c r="H60" s="109"/>
      <c r="I60" s="109"/>
      <c r="J60" s="109"/>
      <c r="K60" s="109"/>
      <c r="L60" s="109"/>
      <c r="M60" s="109"/>
      <c r="N60" s="109"/>
      <c r="O60" s="109"/>
      <c r="P60" s="109"/>
      <c r="Q60" s="109"/>
      <c r="R60" s="109"/>
      <c r="S60" s="109"/>
      <c r="T60" s="109"/>
      <c r="U60" s="109"/>
    </row>
    <row r="61" spans="3:21" ht="15.75" customHeight="1">
      <c r="C61" s="109"/>
      <c r="D61" s="109"/>
      <c r="E61" s="109"/>
      <c r="F61" s="109"/>
      <c r="G61" s="109"/>
      <c r="H61" s="109"/>
      <c r="I61" s="109"/>
      <c r="J61" s="109"/>
      <c r="K61" s="109"/>
      <c r="L61" s="109"/>
      <c r="M61" s="109"/>
      <c r="N61" s="109"/>
      <c r="O61" s="109"/>
      <c r="P61" s="109"/>
      <c r="Q61" s="109"/>
      <c r="R61" s="109"/>
      <c r="S61" s="109"/>
      <c r="T61" s="109"/>
      <c r="U61" s="109"/>
    </row>
    <row r="62" spans="3:21" ht="15.75" customHeight="1">
      <c r="C62" s="109"/>
      <c r="D62" s="109"/>
      <c r="E62" s="109"/>
      <c r="F62" s="109"/>
      <c r="G62" s="109"/>
      <c r="H62" s="109"/>
      <c r="I62" s="109"/>
      <c r="J62" s="109"/>
      <c r="K62" s="109"/>
      <c r="L62" s="109"/>
      <c r="M62" s="109"/>
      <c r="N62" s="109"/>
      <c r="O62" s="109"/>
      <c r="P62" s="109"/>
      <c r="Q62" s="109"/>
      <c r="R62" s="109"/>
      <c r="S62" s="109"/>
      <c r="T62" s="109"/>
      <c r="U62" s="109"/>
    </row>
    <row r="63" spans="3:21" ht="15.75" customHeight="1">
      <c r="C63" s="109"/>
      <c r="D63" s="109"/>
      <c r="E63" s="109"/>
      <c r="F63" s="109"/>
      <c r="G63" s="109"/>
      <c r="H63" s="109"/>
      <c r="I63" s="109"/>
      <c r="J63" s="109"/>
      <c r="K63" s="109"/>
      <c r="L63" s="109"/>
      <c r="M63" s="109"/>
      <c r="N63" s="109"/>
      <c r="O63" s="109"/>
      <c r="P63" s="109"/>
      <c r="Q63" s="109"/>
      <c r="R63" s="109"/>
      <c r="S63" s="109"/>
      <c r="T63" s="109"/>
      <c r="U63" s="109"/>
    </row>
    <row r="64" spans="3:21" ht="15.75" customHeight="1">
      <c r="C64" s="109"/>
      <c r="D64" s="109"/>
      <c r="E64" s="109"/>
      <c r="F64" s="109"/>
      <c r="G64" s="109"/>
      <c r="H64" s="109"/>
      <c r="I64" s="109"/>
      <c r="J64" s="109"/>
      <c r="K64" s="109"/>
      <c r="L64" s="109"/>
      <c r="M64" s="109"/>
      <c r="N64" s="109"/>
      <c r="O64" s="109"/>
      <c r="P64" s="109"/>
      <c r="Q64" s="109"/>
      <c r="R64" s="109"/>
      <c r="S64" s="109"/>
      <c r="T64" s="109"/>
      <c r="U64" s="109"/>
    </row>
    <row r="65" spans="3:21" ht="15.75" customHeight="1">
      <c r="C65" s="109"/>
      <c r="D65" s="109"/>
      <c r="E65" s="109"/>
      <c r="F65" s="109"/>
      <c r="G65" s="109"/>
      <c r="H65" s="109"/>
      <c r="I65" s="109"/>
      <c r="J65" s="109"/>
      <c r="K65" s="109"/>
      <c r="L65" s="109"/>
      <c r="M65" s="109"/>
      <c r="N65" s="109"/>
      <c r="O65" s="109"/>
      <c r="P65" s="109"/>
      <c r="Q65" s="109"/>
      <c r="R65" s="109"/>
      <c r="S65" s="109"/>
      <c r="T65" s="109"/>
      <c r="U65" s="109"/>
    </row>
    <row r="66" spans="3:21" ht="15.75" customHeight="1">
      <c r="C66" s="109"/>
      <c r="D66" s="109"/>
      <c r="E66" s="109"/>
      <c r="F66" s="109"/>
      <c r="G66" s="109"/>
      <c r="H66" s="109"/>
      <c r="I66" s="109"/>
      <c r="J66" s="109"/>
      <c r="K66" s="109"/>
      <c r="L66" s="109"/>
      <c r="M66" s="109"/>
      <c r="N66" s="109"/>
      <c r="O66" s="109"/>
      <c r="P66" s="109"/>
      <c r="Q66" s="109"/>
      <c r="R66" s="109"/>
      <c r="S66" s="109"/>
      <c r="T66" s="109"/>
      <c r="U66" s="109"/>
    </row>
    <row r="67" spans="3:21" ht="15.75" customHeight="1">
      <c r="C67" s="109"/>
      <c r="D67" s="109"/>
      <c r="E67" s="109"/>
      <c r="F67" s="109"/>
      <c r="G67" s="109"/>
      <c r="H67" s="109"/>
      <c r="I67" s="109"/>
      <c r="J67" s="109"/>
      <c r="K67" s="109"/>
      <c r="L67" s="109"/>
      <c r="M67" s="109"/>
      <c r="N67" s="109"/>
      <c r="O67" s="109"/>
      <c r="P67" s="109"/>
      <c r="Q67" s="109"/>
      <c r="R67" s="109"/>
      <c r="S67" s="109"/>
      <c r="T67" s="109"/>
      <c r="U67" s="109"/>
    </row>
    <row r="68" spans="3:21" ht="15.75" customHeight="1">
      <c r="C68" s="109"/>
      <c r="D68" s="109"/>
      <c r="E68" s="109"/>
      <c r="F68" s="109"/>
      <c r="G68" s="109"/>
      <c r="H68" s="109"/>
      <c r="I68" s="109"/>
      <c r="J68" s="109"/>
      <c r="K68" s="109"/>
      <c r="L68" s="109"/>
      <c r="M68" s="109"/>
      <c r="N68" s="109"/>
      <c r="O68" s="109"/>
      <c r="P68" s="109"/>
      <c r="Q68" s="109"/>
      <c r="R68" s="109"/>
      <c r="S68" s="109"/>
      <c r="T68" s="109"/>
      <c r="U68" s="109"/>
    </row>
    <row r="69" spans="3:21" ht="15.75" customHeight="1">
      <c r="C69" s="109"/>
      <c r="D69" s="109"/>
      <c r="E69" s="109"/>
      <c r="F69" s="109"/>
      <c r="G69" s="109"/>
      <c r="H69" s="109"/>
      <c r="I69" s="109"/>
      <c r="J69" s="109"/>
      <c r="K69" s="109"/>
      <c r="L69" s="109"/>
      <c r="M69" s="109"/>
      <c r="N69" s="109"/>
      <c r="O69" s="109"/>
      <c r="P69" s="109"/>
      <c r="Q69" s="109"/>
      <c r="R69" s="109"/>
      <c r="S69" s="109"/>
      <c r="T69" s="109"/>
      <c r="U69" s="109"/>
    </row>
    <row r="70" spans="3:21" ht="15.75" customHeight="1">
      <c r="C70" s="109"/>
      <c r="D70" s="109"/>
      <c r="E70" s="109"/>
      <c r="F70" s="109"/>
      <c r="G70" s="109"/>
      <c r="H70" s="109"/>
      <c r="I70" s="109"/>
      <c r="J70" s="109"/>
      <c r="K70" s="109"/>
      <c r="L70" s="109"/>
      <c r="M70" s="109"/>
      <c r="N70" s="109"/>
      <c r="O70" s="109"/>
      <c r="P70" s="109"/>
      <c r="Q70" s="109"/>
      <c r="R70" s="109"/>
      <c r="S70" s="109"/>
      <c r="T70" s="109"/>
      <c r="U70" s="109"/>
    </row>
    <row r="71" spans="3:21" ht="15.75" customHeight="1">
      <c r="C71" s="109"/>
      <c r="D71" s="109"/>
      <c r="E71" s="109"/>
      <c r="F71" s="109"/>
      <c r="G71" s="109"/>
      <c r="H71" s="109"/>
      <c r="I71" s="109"/>
      <c r="J71" s="109"/>
      <c r="K71" s="109"/>
      <c r="L71" s="109"/>
      <c r="M71" s="109"/>
      <c r="N71" s="109"/>
      <c r="O71" s="109"/>
      <c r="P71" s="109"/>
      <c r="Q71" s="109"/>
      <c r="R71" s="109"/>
      <c r="S71" s="109"/>
      <c r="T71" s="109"/>
      <c r="U71" s="109"/>
    </row>
    <row r="72" spans="3:21" ht="15.75" customHeight="1">
      <c r="C72" s="109"/>
      <c r="D72" s="109"/>
      <c r="E72" s="109"/>
      <c r="F72" s="109"/>
      <c r="G72" s="109"/>
      <c r="H72" s="109"/>
      <c r="I72" s="109"/>
      <c r="J72" s="109"/>
      <c r="K72" s="109"/>
      <c r="L72" s="109"/>
      <c r="M72" s="109"/>
      <c r="N72" s="109"/>
      <c r="O72" s="109"/>
      <c r="P72" s="109"/>
      <c r="Q72" s="109"/>
      <c r="R72" s="109"/>
      <c r="S72" s="109"/>
      <c r="T72" s="109"/>
      <c r="U72" s="109"/>
    </row>
    <row r="73" spans="3:21" ht="15.75" customHeight="1">
      <c r="C73" s="109"/>
      <c r="D73" s="109"/>
      <c r="E73" s="109"/>
      <c r="F73" s="109"/>
      <c r="G73" s="109"/>
      <c r="H73" s="109"/>
      <c r="I73" s="109"/>
      <c r="J73" s="109"/>
      <c r="K73" s="109"/>
      <c r="L73" s="109"/>
      <c r="M73" s="109"/>
      <c r="N73" s="109"/>
      <c r="O73" s="109"/>
      <c r="P73" s="109"/>
      <c r="Q73" s="109"/>
      <c r="R73" s="109"/>
      <c r="S73" s="109"/>
      <c r="T73" s="109"/>
      <c r="U73" s="109"/>
    </row>
    <row r="74" spans="3:21" ht="15.75" customHeight="1">
      <c r="C74" s="109"/>
      <c r="D74" s="109"/>
      <c r="E74" s="109"/>
      <c r="F74" s="109"/>
      <c r="G74" s="109"/>
      <c r="H74" s="109"/>
      <c r="I74" s="109"/>
      <c r="J74" s="109"/>
      <c r="K74" s="109"/>
      <c r="L74" s="109"/>
      <c r="M74" s="109"/>
      <c r="N74" s="109"/>
      <c r="O74" s="109"/>
      <c r="P74" s="109"/>
      <c r="Q74" s="109"/>
      <c r="R74" s="109"/>
      <c r="S74" s="109"/>
      <c r="T74" s="109"/>
      <c r="U74" s="109"/>
    </row>
    <row r="75" spans="3:21" ht="15.75" customHeight="1">
      <c r="C75" s="109"/>
      <c r="D75" s="109"/>
      <c r="E75" s="109"/>
      <c r="F75" s="109"/>
      <c r="G75" s="109"/>
      <c r="H75" s="109"/>
      <c r="I75" s="109"/>
      <c r="J75" s="109"/>
      <c r="K75" s="109"/>
      <c r="L75" s="109"/>
      <c r="M75" s="109"/>
      <c r="N75" s="109"/>
      <c r="O75" s="109"/>
      <c r="P75" s="109"/>
      <c r="Q75" s="109"/>
      <c r="R75" s="109"/>
      <c r="S75" s="109"/>
      <c r="T75" s="109"/>
      <c r="U75" s="109"/>
    </row>
    <row r="76" spans="3:21" ht="15.75" customHeight="1">
      <c r="C76" s="109"/>
      <c r="D76" s="109"/>
      <c r="E76" s="109"/>
      <c r="F76" s="109"/>
      <c r="G76" s="109"/>
      <c r="H76" s="109"/>
      <c r="I76" s="109"/>
      <c r="J76" s="109"/>
      <c r="K76" s="109"/>
      <c r="L76" s="109"/>
      <c r="M76" s="109"/>
      <c r="N76" s="109"/>
      <c r="O76" s="109"/>
      <c r="P76" s="109"/>
      <c r="Q76" s="109"/>
      <c r="R76" s="109"/>
      <c r="S76" s="109"/>
      <c r="T76" s="109"/>
      <c r="U76" s="109"/>
    </row>
    <row r="77" spans="3:21" ht="15.75" customHeight="1">
      <c r="C77" s="109"/>
      <c r="D77" s="109"/>
      <c r="E77" s="109"/>
      <c r="F77" s="109"/>
      <c r="G77" s="109"/>
      <c r="H77" s="109"/>
      <c r="I77" s="109"/>
      <c r="J77" s="109"/>
      <c r="K77" s="109"/>
      <c r="L77" s="109"/>
      <c r="M77" s="109"/>
      <c r="N77" s="109"/>
      <c r="O77" s="109"/>
      <c r="P77" s="109"/>
      <c r="Q77" s="109"/>
      <c r="R77" s="109"/>
      <c r="S77" s="109"/>
      <c r="T77" s="109"/>
      <c r="U77" s="109"/>
    </row>
    <row r="78" spans="3:21" ht="15.75" customHeight="1">
      <c r="C78" s="109"/>
      <c r="D78" s="109"/>
      <c r="E78" s="109"/>
      <c r="F78" s="109"/>
      <c r="G78" s="109"/>
      <c r="H78" s="109"/>
      <c r="I78" s="109"/>
      <c r="J78" s="109"/>
      <c r="K78" s="109"/>
      <c r="L78" s="109"/>
      <c r="M78" s="109"/>
      <c r="N78" s="109"/>
      <c r="O78" s="109"/>
      <c r="P78" s="109"/>
      <c r="Q78" s="109"/>
      <c r="R78" s="109"/>
      <c r="S78" s="109"/>
      <c r="T78" s="109"/>
      <c r="U78" s="109"/>
    </row>
    <row r="79" spans="3:21" ht="15.75" customHeight="1">
      <c r="C79" s="109"/>
      <c r="D79" s="109"/>
      <c r="E79" s="109"/>
      <c r="F79" s="109"/>
      <c r="G79" s="109"/>
      <c r="H79" s="109"/>
      <c r="I79" s="109"/>
      <c r="J79" s="109"/>
      <c r="K79" s="109"/>
      <c r="L79" s="109"/>
      <c r="M79" s="109"/>
      <c r="N79" s="109"/>
      <c r="O79" s="109"/>
      <c r="P79" s="109"/>
      <c r="Q79" s="109"/>
      <c r="R79" s="109"/>
      <c r="S79" s="109"/>
      <c r="T79" s="109"/>
      <c r="U79" s="109"/>
    </row>
    <row r="80" spans="3:21" ht="15.75" customHeight="1">
      <c r="C80" s="109"/>
      <c r="D80" s="109"/>
      <c r="E80" s="109"/>
      <c r="F80" s="109"/>
      <c r="G80" s="109"/>
      <c r="H80" s="109"/>
      <c r="I80" s="109"/>
      <c r="J80" s="109"/>
      <c r="K80" s="109"/>
      <c r="L80" s="109"/>
      <c r="M80" s="109"/>
      <c r="N80" s="109"/>
      <c r="O80" s="109"/>
      <c r="P80" s="109"/>
      <c r="Q80" s="109"/>
      <c r="R80" s="109"/>
      <c r="S80" s="109"/>
      <c r="T80" s="109"/>
      <c r="U80" s="109"/>
    </row>
    <row r="81" spans="3:21" ht="15.75" customHeight="1">
      <c r="C81" s="109"/>
      <c r="D81" s="109"/>
      <c r="E81" s="109"/>
      <c r="F81" s="109"/>
      <c r="G81" s="109"/>
      <c r="H81" s="109"/>
      <c r="I81" s="109"/>
      <c r="J81" s="109"/>
      <c r="K81" s="109"/>
      <c r="L81" s="109"/>
      <c r="M81" s="109"/>
      <c r="N81" s="109"/>
      <c r="O81" s="109"/>
      <c r="P81" s="109"/>
      <c r="Q81" s="109"/>
      <c r="R81" s="109"/>
      <c r="S81" s="109"/>
      <c r="T81" s="109"/>
      <c r="U81" s="109"/>
    </row>
    <row r="82" spans="3:21" ht="15.75" customHeight="1">
      <c r="C82" s="109"/>
      <c r="D82" s="109"/>
      <c r="E82" s="109"/>
      <c r="F82" s="109"/>
      <c r="G82" s="109"/>
      <c r="H82" s="109"/>
      <c r="I82" s="109"/>
      <c r="J82" s="109"/>
      <c r="K82" s="109"/>
      <c r="L82" s="109"/>
      <c r="M82" s="109"/>
      <c r="N82" s="109"/>
      <c r="O82" s="109"/>
      <c r="P82" s="109"/>
      <c r="Q82" s="109"/>
      <c r="R82" s="109"/>
      <c r="S82" s="109"/>
      <c r="T82" s="109"/>
      <c r="U82" s="109"/>
    </row>
    <row r="83" spans="3:21" ht="15.75" customHeight="1">
      <c r="C83" s="109"/>
      <c r="D83" s="109"/>
      <c r="E83" s="109"/>
      <c r="F83" s="109"/>
      <c r="G83" s="109"/>
      <c r="H83" s="109"/>
      <c r="I83" s="109"/>
      <c r="J83" s="109"/>
      <c r="K83" s="109"/>
      <c r="L83" s="109"/>
      <c r="M83" s="109"/>
      <c r="N83" s="109"/>
      <c r="O83" s="109"/>
      <c r="P83" s="109"/>
      <c r="Q83" s="109"/>
      <c r="R83" s="109"/>
      <c r="S83" s="109"/>
      <c r="T83" s="109"/>
      <c r="U83" s="109"/>
    </row>
    <row r="84" spans="3:21" ht="15.75" customHeight="1">
      <c r="C84" s="109"/>
      <c r="D84" s="109"/>
      <c r="E84" s="109"/>
      <c r="F84" s="109"/>
      <c r="G84" s="109"/>
      <c r="H84" s="109"/>
      <c r="I84" s="109"/>
      <c r="J84" s="109"/>
      <c r="K84" s="109"/>
      <c r="L84" s="109"/>
      <c r="M84" s="109"/>
      <c r="N84" s="109"/>
      <c r="O84" s="109"/>
      <c r="P84" s="109"/>
      <c r="Q84" s="109"/>
      <c r="R84" s="109"/>
      <c r="S84" s="109"/>
      <c r="T84" s="109"/>
      <c r="U84" s="109"/>
    </row>
    <row r="85" spans="3:21" ht="15.75" customHeight="1">
      <c r="C85" s="109"/>
      <c r="D85" s="109"/>
      <c r="E85" s="109"/>
      <c r="F85" s="109"/>
      <c r="G85" s="109"/>
      <c r="H85" s="109"/>
      <c r="I85" s="109"/>
      <c r="J85" s="109"/>
      <c r="K85" s="109"/>
      <c r="L85" s="109"/>
      <c r="M85" s="109"/>
      <c r="N85" s="109"/>
      <c r="O85" s="109"/>
      <c r="P85" s="109"/>
      <c r="Q85" s="109"/>
      <c r="R85" s="109"/>
      <c r="S85" s="109"/>
      <c r="T85" s="109"/>
      <c r="U85" s="109"/>
    </row>
    <row r="86" spans="3:21" ht="15.75" customHeight="1">
      <c r="C86" s="109"/>
      <c r="D86" s="109"/>
      <c r="E86" s="109"/>
      <c r="F86" s="109"/>
      <c r="G86" s="109"/>
      <c r="H86" s="109"/>
      <c r="I86" s="109"/>
      <c r="J86" s="109"/>
      <c r="K86" s="109"/>
      <c r="L86" s="109"/>
      <c r="M86" s="109"/>
      <c r="N86" s="109"/>
      <c r="O86" s="109"/>
      <c r="P86" s="109"/>
      <c r="Q86" s="109"/>
      <c r="R86" s="109"/>
      <c r="S86" s="109"/>
      <c r="T86" s="109"/>
      <c r="U86" s="109"/>
    </row>
    <row r="87" spans="3:21" ht="15.75" customHeight="1">
      <c r="C87" s="109"/>
      <c r="D87" s="109"/>
      <c r="E87" s="109"/>
      <c r="F87" s="109"/>
      <c r="G87" s="109"/>
      <c r="H87" s="109"/>
      <c r="I87" s="109"/>
      <c r="J87" s="109"/>
      <c r="K87" s="109"/>
      <c r="L87" s="109"/>
      <c r="M87" s="109"/>
      <c r="N87" s="109"/>
      <c r="O87" s="109"/>
      <c r="P87" s="109"/>
      <c r="Q87" s="109"/>
      <c r="R87" s="109"/>
      <c r="S87" s="109"/>
      <c r="T87" s="109"/>
      <c r="U87" s="109"/>
    </row>
    <row r="88" spans="3:21" ht="15.75" customHeight="1">
      <c r="C88" s="109"/>
      <c r="D88" s="109"/>
      <c r="E88" s="109"/>
      <c r="F88" s="109"/>
      <c r="G88" s="109"/>
      <c r="H88" s="109"/>
      <c r="I88" s="109"/>
      <c r="J88" s="109"/>
      <c r="K88" s="109"/>
      <c r="L88" s="109"/>
      <c r="M88" s="109"/>
      <c r="N88" s="109"/>
      <c r="O88" s="109"/>
      <c r="P88" s="109"/>
      <c r="Q88" s="109"/>
      <c r="R88" s="109"/>
      <c r="S88" s="109"/>
      <c r="T88" s="109"/>
      <c r="U88" s="109"/>
    </row>
    <row r="89" spans="3:21" ht="15.75" customHeight="1">
      <c r="C89" s="109"/>
      <c r="D89" s="109"/>
      <c r="E89" s="109"/>
      <c r="F89" s="109"/>
      <c r="G89" s="109"/>
      <c r="H89" s="109"/>
      <c r="I89" s="109"/>
      <c r="J89" s="109"/>
      <c r="K89" s="109"/>
      <c r="L89" s="109"/>
      <c r="M89" s="109"/>
      <c r="N89" s="109"/>
      <c r="O89" s="109"/>
      <c r="P89" s="109"/>
      <c r="Q89" s="109"/>
      <c r="R89" s="109"/>
      <c r="S89" s="109"/>
      <c r="T89" s="109"/>
      <c r="U89" s="109"/>
    </row>
    <row r="90" spans="3:21" ht="15.75" customHeight="1">
      <c r="C90" s="109"/>
      <c r="D90" s="109"/>
      <c r="E90" s="109"/>
      <c r="F90" s="109"/>
      <c r="G90" s="109"/>
      <c r="H90" s="109"/>
      <c r="I90" s="109"/>
      <c r="J90" s="109"/>
      <c r="K90" s="109"/>
      <c r="L90" s="109"/>
      <c r="M90" s="109"/>
      <c r="N90" s="109"/>
      <c r="O90" s="109"/>
      <c r="P90" s="109"/>
      <c r="Q90" s="109"/>
      <c r="R90" s="109"/>
      <c r="S90" s="109"/>
      <c r="T90" s="109"/>
      <c r="U90" s="109"/>
    </row>
    <row r="91" spans="3:21" ht="15.75" customHeight="1">
      <c r="C91" s="109"/>
      <c r="D91" s="109"/>
      <c r="E91" s="109"/>
      <c r="F91" s="109"/>
      <c r="G91" s="109"/>
      <c r="H91" s="109"/>
      <c r="I91" s="109"/>
      <c r="J91" s="109"/>
      <c r="K91" s="109"/>
      <c r="L91" s="109"/>
      <c r="M91" s="109"/>
      <c r="N91" s="109"/>
      <c r="O91" s="109"/>
      <c r="P91" s="109"/>
      <c r="Q91" s="109"/>
      <c r="R91" s="109"/>
      <c r="S91" s="109"/>
      <c r="T91" s="109"/>
      <c r="U91" s="109"/>
    </row>
    <row r="92" spans="3:21" ht="15.75" customHeight="1">
      <c r="C92" s="109"/>
      <c r="D92" s="109"/>
      <c r="E92" s="109"/>
      <c r="F92" s="109"/>
      <c r="G92" s="109"/>
      <c r="H92" s="109"/>
      <c r="I92" s="109"/>
      <c r="J92" s="109"/>
      <c r="K92" s="109"/>
      <c r="L92" s="109"/>
      <c r="M92" s="109"/>
      <c r="N92" s="109"/>
      <c r="O92" s="109"/>
      <c r="P92" s="109"/>
      <c r="Q92" s="109"/>
      <c r="R92" s="109"/>
      <c r="S92" s="109"/>
      <c r="T92" s="109"/>
      <c r="U92" s="109"/>
    </row>
    <row r="93" spans="3:21" ht="15.75" customHeight="1">
      <c r="C93" s="109"/>
      <c r="D93" s="109"/>
      <c r="E93" s="109"/>
      <c r="F93" s="109"/>
      <c r="G93" s="109"/>
      <c r="H93" s="109"/>
      <c r="I93" s="109"/>
      <c r="J93" s="109"/>
      <c r="K93" s="109"/>
      <c r="L93" s="109"/>
      <c r="M93" s="109"/>
      <c r="N93" s="109"/>
      <c r="O93" s="109"/>
      <c r="P93" s="109"/>
      <c r="Q93" s="109"/>
      <c r="R93" s="109"/>
      <c r="S93" s="109"/>
      <c r="T93" s="109"/>
      <c r="U93" s="109"/>
    </row>
    <row r="94" spans="3:21" ht="15.75" customHeight="1">
      <c r="C94" s="109"/>
      <c r="D94" s="109"/>
      <c r="E94" s="109"/>
      <c r="F94" s="109"/>
      <c r="G94" s="109"/>
      <c r="H94" s="109"/>
      <c r="I94" s="109"/>
      <c r="J94" s="109"/>
      <c r="K94" s="109"/>
      <c r="L94" s="109"/>
      <c r="M94" s="109"/>
      <c r="N94" s="109"/>
      <c r="O94" s="109"/>
      <c r="P94" s="109"/>
      <c r="Q94" s="109"/>
      <c r="R94" s="109"/>
      <c r="S94" s="109"/>
      <c r="T94" s="109"/>
      <c r="U94" s="109"/>
    </row>
    <row r="95" spans="3:21" ht="15.75" customHeight="1">
      <c r="C95" s="109"/>
      <c r="D95" s="109"/>
      <c r="E95" s="109"/>
      <c r="F95" s="109"/>
      <c r="G95" s="109"/>
      <c r="H95" s="109"/>
      <c r="I95" s="109"/>
      <c r="J95" s="109"/>
      <c r="K95" s="109"/>
      <c r="L95" s="109"/>
      <c r="M95" s="109"/>
      <c r="N95" s="109"/>
      <c r="O95" s="109"/>
      <c r="P95" s="109"/>
      <c r="Q95" s="109"/>
      <c r="R95" s="109"/>
      <c r="S95" s="109"/>
      <c r="T95" s="109"/>
      <c r="U95" s="109"/>
    </row>
    <row r="96" spans="3:21" ht="15.75" customHeight="1">
      <c r="C96" s="109"/>
      <c r="D96" s="109"/>
      <c r="E96" s="109"/>
      <c r="F96" s="109"/>
      <c r="G96" s="109"/>
      <c r="H96" s="109"/>
      <c r="I96" s="109"/>
      <c r="J96" s="109"/>
      <c r="K96" s="109"/>
      <c r="L96" s="109"/>
      <c r="M96" s="109"/>
      <c r="N96" s="109"/>
      <c r="O96" s="109"/>
      <c r="P96" s="109"/>
      <c r="Q96" s="109"/>
      <c r="R96" s="109"/>
      <c r="S96" s="109"/>
      <c r="T96" s="109"/>
      <c r="U96" s="109"/>
    </row>
    <row r="97" spans="3:21" ht="15.75" customHeight="1">
      <c r="C97" s="109"/>
      <c r="D97" s="109"/>
      <c r="E97" s="109"/>
      <c r="F97" s="109"/>
      <c r="G97" s="109"/>
      <c r="H97" s="109"/>
      <c r="I97" s="109"/>
      <c r="J97" s="109"/>
      <c r="K97" s="109"/>
      <c r="L97" s="109"/>
      <c r="M97" s="109"/>
      <c r="N97" s="109"/>
      <c r="O97" s="109"/>
      <c r="P97" s="109"/>
      <c r="Q97" s="109"/>
      <c r="R97" s="109"/>
      <c r="S97" s="109"/>
      <c r="T97" s="109"/>
      <c r="U97" s="109"/>
    </row>
    <row r="98" spans="3:21" ht="15.75" customHeight="1">
      <c r="C98" s="109"/>
      <c r="D98" s="109"/>
      <c r="E98" s="109"/>
      <c r="F98" s="109"/>
      <c r="G98" s="109"/>
      <c r="H98" s="109"/>
      <c r="I98" s="109"/>
      <c r="J98" s="109"/>
      <c r="K98" s="109"/>
      <c r="L98" s="109"/>
      <c r="M98" s="109"/>
      <c r="N98" s="109"/>
      <c r="O98" s="109"/>
      <c r="P98" s="109"/>
      <c r="Q98" s="109"/>
      <c r="R98" s="109"/>
      <c r="S98" s="109"/>
      <c r="T98" s="109"/>
      <c r="U98" s="109"/>
    </row>
    <row r="99" spans="3:21" ht="15.75" customHeight="1">
      <c r="C99" s="109"/>
      <c r="D99" s="109"/>
      <c r="E99" s="109"/>
      <c r="F99" s="109"/>
      <c r="G99" s="109"/>
      <c r="H99" s="109"/>
      <c r="I99" s="109"/>
      <c r="J99" s="109"/>
      <c r="K99" s="109"/>
      <c r="L99" s="109"/>
      <c r="M99" s="109"/>
      <c r="N99" s="109"/>
      <c r="O99" s="109"/>
      <c r="P99" s="109"/>
      <c r="Q99" s="109"/>
      <c r="R99" s="109"/>
      <c r="S99" s="109"/>
      <c r="T99" s="109"/>
      <c r="U99" s="109"/>
    </row>
    <row r="100" spans="3:21" ht="15.75" customHeight="1">
      <c r="C100" s="109"/>
      <c r="D100" s="109"/>
      <c r="E100" s="109"/>
      <c r="F100" s="109"/>
      <c r="G100" s="109"/>
      <c r="H100" s="109"/>
      <c r="I100" s="109"/>
      <c r="J100" s="109"/>
      <c r="K100" s="109"/>
      <c r="L100" s="109"/>
      <c r="M100" s="109"/>
      <c r="N100" s="109"/>
      <c r="O100" s="109"/>
      <c r="P100" s="109"/>
      <c r="Q100" s="109"/>
      <c r="R100" s="109"/>
      <c r="S100" s="109"/>
      <c r="T100" s="109"/>
      <c r="U100" s="109"/>
    </row>
    <row r="101" spans="3:21" ht="15.75" customHeight="1">
      <c r="C101" s="109"/>
      <c r="D101" s="109"/>
      <c r="E101" s="109"/>
      <c r="F101" s="109"/>
      <c r="G101" s="109"/>
      <c r="H101" s="109"/>
      <c r="I101" s="109"/>
      <c r="J101" s="109"/>
      <c r="K101" s="109"/>
      <c r="L101" s="109"/>
      <c r="M101" s="109"/>
      <c r="N101" s="109"/>
      <c r="O101" s="109"/>
      <c r="P101" s="109"/>
      <c r="Q101" s="109"/>
      <c r="R101" s="109"/>
      <c r="S101" s="109"/>
      <c r="T101" s="109"/>
      <c r="U101" s="109"/>
    </row>
    <row r="102" spans="3:21" ht="15.75" customHeight="1">
      <c r="C102" s="109"/>
      <c r="D102" s="109"/>
      <c r="E102" s="109"/>
      <c r="F102" s="109"/>
      <c r="G102" s="109"/>
      <c r="H102" s="109"/>
      <c r="I102" s="109"/>
      <c r="J102" s="109"/>
      <c r="K102" s="109"/>
      <c r="L102" s="109"/>
      <c r="M102" s="109"/>
      <c r="N102" s="109"/>
      <c r="O102" s="109"/>
      <c r="P102" s="109"/>
      <c r="Q102" s="109"/>
      <c r="R102" s="109"/>
      <c r="S102" s="109"/>
      <c r="T102" s="109"/>
      <c r="U102" s="109"/>
    </row>
    <row r="103" spans="3:21" ht="15.75" customHeight="1">
      <c r="C103" s="109"/>
      <c r="D103" s="109"/>
      <c r="E103" s="109"/>
      <c r="F103" s="109"/>
      <c r="G103" s="109"/>
      <c r="H103" s="109"/>
      <c r="I103" s="109"/>
      <c r="J103" s="109"/>
      <c r="K103" s="109"/>
      <c r="L103" s="109"/>
      <c r="M103" s="109"/>
      <c r="N103" s="109"/>
      <c r="O103" s="109"/>
      <c r="P103" s="109"/>
      <c r="Q103" s="109"/>
      <c r="R103" s="109"/>
      <c r="S103" s="109"/>
      <c r="T103" s="109"/>
      <c r="U103" s="109"/>
    </row>
    <row r="104" spans="3:21" ht="15.75" customHeight="1">
      <c r="C104" s="109"/>
      <c r="D104" s="109"/>
      <c r="E104" s="109"/>
      <c r="F104" s="109"/>
      <c r="G104" s="109"/>
      <c r="H104" s="109"/>
      <c r="I104" s="109"/>
      <c r="J104" s="109"/>
      <c r="K104" s="109"/>
      <c r="L104" s="109"/>
      <c r="M104" s="109"/>
      <c r="N104" s="109"/>
      <c r="O104" s="109"/>
      <c r="P104" s="109"/>
      <c r="Q104" s="109"/>
      <c r="R104" s="109"/>
      <c r="S104" s="109"/>
      <c r="T104" s="109"/>
      <c r="U104" s="109"/>
    </row>
    <row r="105" spans="3:21" ht="15.75" customHeight="1">
      <c r="C105" s="109"/>
      <c r="D105" s="109"/>
      <c r="E105" s="109"/>
      <c r="F105" s="109"/>
      <c r="G105" s="109"/>
      <c r="H105" s="109"/>
      <c r="I105" s="109"/>
      <c r="J105" s="109"/>
      <c r="K105" s="109"/>
      <c r="L105" s="109"/>
      <c r="M105" s="109"/>
      <c r="N105" s="109"/>
      <c r="O105" s="109"/>
      <c r="P105" s="109"/>
      <c r="Q105" s="109"/>
      <c r="R105" s="109"/>
      <c r="S105" s="109"/>
      <c r="T105" s="109"/>
      <c r="U105" s="109"/>
    </row>
    <row r="106" spans="3:21" ht="15.75" customHeight="1">
      <c r="C106" s="109"/>
      <c r="D106" s="109"/>
      <c r="E106" s="109"/>
      <c r="F106" s="109"/>
      <c r="G106" s="109"/>
      <c r="H106" s="109"/>
      <c r="I106" s="109"/>
      <c r="J106" s="109"/>
      <c r="K106" s="109"/>
      <c r="L106" s="109"/>
      <c r="M106" s="109"/>
      <c r="N106" s="109"/>
      <c r="O106" s="109"/>
      <c r="P106" s="109"/>
      <c r="Q106" s="109"/>
      <c r="R106" s="109"/>
      <c r="S106" s="109"/>
      <c r="T106" s="109"/>
      <c r="U106" s="109"/>
    </row>
    <row r="107" spans="3:21" ht="15.75" customHeight="1">
      <c r="C107" s="109"/>
      <c r="D107" s="109"/>
      <c r="E107" s="109"/>
      <c r="F107" s="109"/>
      <c r="G107" s="109"/>
      <c r="H107" s="109"/>
      <c r="I107" s="109"/>
      <c r="J107" s="109"/>
      <c r="K107" s="109"/>
      <c r="L107" s="109"/>
      <c r="M107" s="109"/>
      <c r="N107" s="109"/>
      <c r="O107" s="109"/>
      <c r="P107" s="109"/>
      <c r="Q107" s="109"/>
      <c r="R107" s="109"/>
      <c r="S107" s="109"/>
      <c r="T107" s="109"/>
      <c r="U107" s="109"/>
    </row>
    <row r="108" spans="3:21" ht="15.75" customHeight="1">
      <c r="C108" s="109"/>
      <c r="D108" s="109"/>
      <c r="E108" s="109"/>
      <c r="F108" s="109"/>
      <c r="G108" s="109"/>
      <c r="H108" s="109"/>
      <c r="I108" s="109"/>
      <c r="J108" s="109"/>
      <c r="K108" s="109"/>
      <c r="L108" s="109"/>
      <c r="M108" s="109"/>
      <c r="N108" s="109"/>
      <c r="O108" s="109"/>
      <c r="P108" s="109"/>
      <c r="Q108" s="109"/>
      <c r="R108" s="109"/>
      <c r="S108" s="109"/>
      <c r="T108" s="109"/>
      <c r="U108" s="109"/>
    </row>
    <row r="109" spans="3:21" ht="15.75" customHeight="1">
      <c r="C109" s="109"/>
      <c r="D109" s="109"/>
      <c r="E109" s="109"/>
      <c r="F109" s="109"/>
      <c r="G109" s="109"/>
      <c r="H109" s="109"/>
      <c r="I109" s="109"/>
      <c r="J109" s="109"/>
      <c r="K109" s="109"/>
      <c r="L109" s="109"/>
      <c r="M109" s="109"/>
      <c r="N109" s="109"/>
      <c r="O109" s="109"/>
      <c r="P109" s="109"/>
      <c r="Q109" s="109"/>
      <c r="R109" s="109"/>
      <c r="S109" s="109"/>
      <c r="T109" s="109"/>
      <c r="U109" s="109"/>
    </row>
    <row r="110" spans="3:21" ht="15.75" customHeight="1">
      <c r="C110" s="109"/>
      <c r="D110" s="109"/>
      <c r="E110" s="109"/>
      <c r="F110" s="109"/>
      <c r="G110" s="109"/>
      <c r="H110" s="109"/>
      <c r="I110" s="109"/>
      <c r="J110" s="109"/>
      <c r="K110" s="109"/>
      <c r="L110" s="109"/>
      <c r="M110" s="109"/>
      <c r="N110" s="109"/>
      <c r="O110" s="109"/>
      <c r="P110" s="109"/>
      <c r="Q110" s="109"/>
      <c r="R110" s="109"/>
      <c r="S110" s="109"/>
      <c r="T110" s="109"/>
      <c r="U110" s="109"/>
    </row>
    <row r="111" spans="3:21" ht="15.75" customHeight="1">
      <c r="C111" s="109"/>
      <c r="D111" s="109"/>
      <c r="E111" s="109"/>
      <c r="F111" s="109"/>
      <c r="G111" s="109"/>
      <c r="H111" s="109"/>
      <c r="I111" s="109"/>
      <c r="J111" s="109"/>
      <c r="K111" s="109"/>
      <c r="L111" s="109"/>
      <c r="M111" s="109"/>
      <c r="N111" s="109"/>
      <c r="O111" s="109"/>
      <c r="P111" s="109"/>
      <c r="Q111" s="109"/>
      <c r="R111" s="109"/>
      <c r="S111" s="109"/>
      <c r="T111" s="109"/>
      <c r="U111" s="109"/>
    </row>
    <row r="112" spans="3:21" ht="15.75" customHeight="1">
      <c r="C112" s="109"/>
      <c r="D112" s="109"/>
      <c r="E112" s="109"/>
      <c r="F112" s="109"/>
      <c r="G112" s="109"/>
      <c r="H112" s="109"/>
      <c r="I112" s="109"/>
      <c r="J112" s="109"/>
      <c r="K112" s="109"/>
      <c r="L112" s="109"/>
      <c r="M112" s="109"/>
      <c r="N112" s="109"/>
      <c r="O112" s="109"/>
      <c r="P112" s="109"/>
      <c r="Q112" s="109"/>
      <c r="R112" s="109"/>
      <c r="S112" s="109"/>
      <c r="T112" s="109"/>
      <c r="U112" s="109"/>
    </row>
    <row r="113" spans="3:21" ht="15.75" customHeight="1">
      <c r="C113" s="109"/>
      <c r="D113" s="109"/>
      <c r="E113" s="109"/>
      <c r="F113" s="109"/>
      <c r="G113" s="109"/>
      <c r="H113" s="109"/>
      <c r="I113" s="109"/>
      <c r="J113" s="109"/>
      <c r="K113" s="109"/>
      <c r="L113" s="109"/>
      <c r="M113" s="109"/>
      <c r="N113" s="109"/>
      <c r="O113" s="109"/>
      <c r="P113" s="109"/>
      <c r="Q113" s="109"/>
      <c r="R113" s="109"/>
      <c r="S113" s="109"/>
      <c r="T113" s="109"/>
      <c r="U113" s="109"/>
    </row>
    <row r="114" spans="3:21" ht="15.75" customHeight="1">
      <c r="C114" s="109"/>
      <c r="D114" s="109"/>
      <c r="E114" s="109"/>
      <c r="F114" s="109"/>
      <c r="G114" s="109"/>
      <c r="H114" s="109"/>
      <c r="I114" s="109"/>
      <c r="J114" s="109"/>
      <c r="K114" s="109"/>
      <c r="L114" s="109"/>
      <c r="M114" s="109"/>
      <c r="N114" s="109"/>
      <c r="O114" s="109"/>
      <c r="P114" s="109"/>
      <c r="Q114" s="109"/>
      <c r="R114" s="109"/>
      <c r="S114" s="109"/>
      <c r="T114" s="109"/>
      <c r="U114" s="109"/>
    </row>
    <row r="115" spans="3:21" ht="15.75" customHeight="1">
      <c r="C115" s="109"/>
      <c r="D115" s="109"/>
      <c r="E115" s="109"/>
      <c r="F115" s="109"/>
      <c r="G115" s="109"/>
      <c r="H115" s="109"/>
      <c r="I115" s="109"/>
      <c r="J115" s="109"/>
      <c r="K115" s="109"/>
      <c r="L115" s="109"/>
      <c r="M115" s="109"/>
      <c r="N115" s="109"/>
      <c r="O115" s="109"/>
      <c r="P115" s="109"/>
      <c r="Q115" s="109"/>
      <c r="R115" s="109"/>
      <c r="S115" s="109"/>
      <c r="T115" s="109"/>
      <c r="U115" s="109"/>
    </row>
    <row r="116" spans="3:21" ht="15.75" customHeight="1">
      <c r="C116" s="109"/>
      <c r="D116" s="109"/>
      <c r="E116" s="109"/>
      <c r="F116" s="109"/>
      <c r="G116" s="109"/>
      <c r="H116" s="109"/>
      <c r="I116" s="109"/>
      <c r="J116" s="109"/>
      <c r="K116" s="109"/>
      <c r="L116" s="109"/>
      <c r="M116" s="109"/>
      <c r="N116" s="109"/>
      <c r="O116" s="109"/>
      <c r="P116" s="109"/>
      <c r="Q116" s="109"/>
      <c r="R116" s="109"/>
      <c r="S116" s="109"/>
      <c r="T116" s="109"/>
      <c r="U116" s="109"/>
    </row>
    <row r="117" spans="3:21" ht="15.75" customHeight="1">
      <c r="C117" s="109"/>
      <c r="D117" s="109"/>
      <c r="E117" s="109"/>
      <c r="F117" s="109"/>
      <c r="G117" s="109"/>
      <c r="H117" s="109"/>
      <c r="I117" s="109"/>
      <c r="J117" s="109"/>
      <c r="K117" s="109"/>
      <c r="L117" s="109"/>
      <c r="M117" s="109"/>
      <c r="N117" s="109"/>
      <c r="O117" s="109"/>
      <c r="P117" s="109"/>
      <c r="Q117" s="109"/>
      <c r="R117" s="109"/>
      <c r="S117" s="109"/>
      <c r="T117" s="109"/>
      <c r="U117" s="109"/>
    </row>
    <row r="118" spans="3:21" ht="15.75" customHeight="1">
      <c r="C118" s="109"/>
      <c r="D118" s="109"/>
      <c r="E118" s="109"/>
      <c r="F118" s="109"/>
      <c r="G118" s="109"/>
      <c r="H118" s="109"/>
      <c r="I118" s="109"/>
      <c r="J118" s="109"/>
      <c r="K118" s="109"/>
      <c r="L118" s="109"/>
      <c r="M118" s="109"/>
      <c r="N118" s="109"/>
      <c r="O118" s="109"/>
      <c r="P118" s="109"/>
      <c r="Q118" s="109"/>
      <c r="R118" s="109"/>
      <c r="S118" s="109"/>
      <c r="T118" s="109"/>
      <c r="U118" s="109"/>
    </row>
    <row r="119" spans="3:21" ht="15.75" customHeight="1">
      <c r="C119" s="109"/>
      <c r="D119" s="109"/>
      <c r="E119" s="109"/>
      <c r="F119" s="109"/>
      <c r="G119" s="109"/>
      <c r="H119" s="109"/>
      <c r="I119" s="109"/>
      <c r="J119" s="109"/>
      <c r="K119" s="109"/>
      <c r="L119" s="109"/>
      <c r="M119" s="109"/>
      <c r="N119" s="109"/>
      <c r="O119" s="109"/>
      <c r="P119" s="109"/>
      <c r="Q119" s="109"/>
      <c r="R119" s="109"/>
      <c r="S119" s="109"/>
      <c r="T119" s="109"/>
      <c r="U119" s="109"/>
    </row>
    <row r="120" spans="3:21" ht="15.75" customHeight="1">
      <c r="C120" s="109"/>
      <c r="D120" s="109"/>
      <c r="E120" s="109"/>
      <c r="F120" s="109"/>
      <c r="G120" s="109"/>
      <c r="H120" s="109"/>
      <c r="I120" s="109"/>
      <c r="J120" s="109"/>
      <c r="K120" s="109"/>
      <c r="L120" s="109"/>
      <c r="M120" s="109"/>
      <c r="N120" s="109"/>
      <c r="O120" s="109"/>
      <c r="P120" s="109"/>
      <c r="Q120" s="109"/>
      <c r="R120" s="109"/>
      <c r="S120" s="109"/>
      <c r="T120" s="109"/>
      <c r="U120" s="109"/>
    </row>
    <row r="121" spans="3:21" ht="15.75" customHeight="1">
      <c r="C121" s="109"/>
      <c r="D121" s="109"/>
      <c r="E121" s="109"/>
      <c r="F121" s="109"/>
      <c r="G121" s="109"/>
      <c r="H121" s="109"/>
      <c r="I121" s="109"/>
      <c r="J121" s="109"/>
      <c r="K121" s="109"/>
      <c r="L121" s="109"/>
      <c r="M121" s="109"/>
      <c r="N121" s="109"/>
      <c r="O121" s="109"/>
      <c r="P121" s="109"/>
      <c r="Q121" s="109"/>
      <c r="R121" s="109"/>
      <c r="S121" s="109"/>
      <c r="T121" s="109"/>
      <c r="U121" s="109"/>
    </row>
    <row r="122" spans="3:21" ht="15.75" customHeight="1">
      <c r="C122" s="109"/>
      <c r="D122" s="109"/>
      <c r="E122" s="109"/>
      <c r="F122" s="109"/>
      <c r="G122" s="109"/>
      <c r="H122" s="109"/>
      <c r="I122" s="109"/>
      <c r="J122" s="109"/>
      <c r="K122" s="109"/>
      <c r="L122" s="109"/>
      <c r="M122" s="109"/>
      <c r="N122" s="109"/>
      <c r="O122" s="109"/>
      <c r="P122" s="109"/>
      <c r="Q122" s="109"/>
      <c r="R122" s="109"/>
      <c r="S122" s="109"/>
      <c r="T122" s="109"/>
      <c r="U122" s="109"/>
    </row>
    <row r="123" spans="3:21" ht="15.75" customHeight="1">
      <c r="C123" s="109"/>
      <c r="D123" s="109"/>
      <c r="E123" s="109"/>
      <c r="F123" s="109"/>
      <c r="G123" s="109"/>
      <c r="H123" s="109"/>
      <c r="I123" s="109"/>
      <c r="J123" s="109"/>
      <c r="K123" s="109"/>
      <c r="L123" s="109"/>
      <c r="M123" s="109"/>
      <c r="N123" s="109"/>
      <c r="O123" s="109"/>
      <c r="P123" s="109"/>
      <c r="Q123" s="109"/>
      <c r="R123" s="109"/>
      <c r="S123" s="109"/>
      <c r="T123" s="109"/>
      <c r="U123" s="109"/>
    </row>
    <row r="124" spans="3:21" ht="15.75" customHeight="1">
      <c r="C124" s="109"/>
      <c r="D124" s="109"/>
      <c r="E124" s="109"/>
      <c r="F124" s="109"/>
      <c r="G124" s="109"/>
      <c r="H124" s="109"/>
      <c r="I124" s="109"/>
      <c r="J124" s="109"/>
      <c r="K124" s="109"/>
      <c r="L124" s="109"/>
      <c r="M124" s="109"/>
      <c r="N124" s="109"/>
      <c r="O124" s="109"/>
      <c r="P124" s="109"/>
      <c r="Q124" s="109"/>
      <c r="R124" s="109"/>
      <c r="S124" s="109"/>
      <c r="T124" s="109"/>
      <c r="U124" s="109"/>
    </row>
    <row r="125" spans="3:21" ht="15.75" customHeight="1">
      <c r="C125" s="109"/>
      <c r="D125" s="109"/>
      <c r="E125" s="109"/>
      <c r="F125" s="109"/>
      <c r="G125" s="109"/>
      <c r="H125" s="109"/>
      <c r="I125" s="109"/>
      <c r="J125" s="109"/>
      <c r="K125" s="109"/>
      <c r="L125" s="109"/>
      <c r="M125" s="109"/>
      <c r="N125" s="109"/>
      <c r="O125" s="109"/>
      <c r="P125" s="109"/>
      <c r="Q125" s="109"/>
      <c r="R125" s="109"/>
      <c r="S125" s="109"/>
      <c r="T125" s="109"/>
      <c r="U125" s="109"/>
    </row>
    <row r="126" spans="3:21" ht="15.75" customHeight="1">
      <c r="C126" s="109"/>
      <c r="D126" s="109"/>
      <c r="E126" s="109"/>
      <c r="F126" s="109"/>
      <c r="G126" s="109"/>
      <c r="H126" s="109"/>
      <c r="I126" s="109"/>
      <c r="J126" s="109"/>
      <c r="K126" s="109"/>
      <c r="L126" s="109"/>
      <c r="M126" s="109"/>
      <c r="N126" s="109"/>
      <c r="O126" s="109"/>
      <c r="P126" s="109"/>
      <c r="Q126" s="109"/>
      <c r="R126" s="109"/>
      <c r="S126" s="109"/>
      <c r="T126" s="109"/>
      <c r="U126" s="109"/>
    </row>
    <row r="127" spans="3:21" ht="15.75" customHeight="1">
      <c r="C127" s="109"/>
      <c r="D127" s="109"/>
      <c r="E127" s="109"/>
      <c r="F127" s="109"/>
      <c r="G127" s="109"/>
      <c r="H127" s="109"/>
      <c r="I127" s="109"/>
      <c r="J127" s="109"/>
      <c r="K127" s="109"/>
      <c r="L127" s="109"/>
      <c r="M127" s="109"/>
      <c r="N127" s="109"/>
      <c r="O127" s="109"/>
      <c r="P127" s="109"/>
      <c r="Q127" s="109"/>
      <c r="R127" s="109"/>
      <c r="S127" s="109"/>
      <c r="T127" s="109"/>
      <c r="U127" s="109"/>
    </row>
    <row r="128" spans="3:21" ht="15.75" customHeight="1">
      <c r="C128" s="109"/>
      <c r="D128" s="109"/>
      <c r="E128" s="109"/>
      <c r="F128" s="109"/>
      <c r="G128" s="109"/>
      <c r="H128" s="109"/>
      <c r="I128" s="109"/>
      <c r="J128" s="109"/>
      <c r="K128" s="109"/>
      <c r="L128" s="109"/>
      <c r="M128" s="109"/>
      <c r="N128" s="109"/>
      <c r="O128" s="109"/>
      <c r="P128" s="109"/>
      <c r="Q128" s="109"/>
      <c r="R128" s="109"/>
      <c r="S128" s="109"/>
      <c r="T128" s="109"/>
      <c r="U128" s="109"/>
    </row>
    <row r="129" spans="3:21" ht="15.75" customHeight="1">
      <c r="C129" s="109"/>
      <c r="D129" s="109"/>
      <c r="E129" s="109"/>
      <c r="F129" s="109"/>
      <c r="G129" s="109"/>
      <c r="H129" s="109"/>
      <c r="I129" s="109"/>
      <c r="J129" s="109"/>
      <c r="K129" s="109"/>
      <c r="L129" s="109"/>
      <c r="M129" s="109"/>
      <c r="N129" s="109"/>
      <c r="O129" s="109"/>
      <c r="P129" s="109"/>
      <c r="Q129" s="109"/>
      <c r="R129" s="109"/>
      <c r="S129" s="109"/>
      <c r="T129" s="109"/>
      <c r="U129" s="109"/>
    </row>
    <row r="130" spans="3:21" ht="15.75" customHeight="1"/>
    <row r="131" spans="3:21" ht="15.75" customHeight="1"/>
    <row r="132" spans="3:21" ht="15.75" customHeight="1"/>
    <row r="133" spans="3:21" ht="15.75" customHeight="1"/>
    <row r="134" spans="3:21" ht="15.75" customHeight="1"/>
    <row r="135" spans="3:21" ht="15.75" customHeight="1"/>
    <row r="136" spans="3:21" ht="15.75" customHeight="1"/>
    <row r="137" spans="3:21" ht="15.75" customHeight="1"/>
    <row r="138" spans="3:21" ht="15.75" customHeight="1"/>
    <row r="139" spans="3:21" ht="15.75" customHeight="1"/>
    <row r="140" spans="3:21" ht="15.75" customHeight="1"/>
    <row r="141" spans="3:21" ht="15.75" customHeight="1"/>
    <row r="142" spans="3:21" ht="15.75" customHeight="1"/>
    <row r="143" spans="3:21" ht="15.75" customHeight="1"/>
    <row r="144" spans="3:21"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J40:N40"/>
    <mergeCell ref="C24:AA24"/>
    <mergeCell ref="C25:AA25"/>
    <mergeCell ref="D27:Z28"/>
    <mergeCell ref="K19:O19"/>
    <mergeCell ref="C20:J21"/>
    <mergeCell ref="C7:AA7"/>
    <mergeCell ref="C8:AA8"/>
    <mergeCell ref="K14:Q14"/>
    <mergeCell ref="S14:W14"/>
    <mergeCell ref="K15:O15"/>
    <mergeCell ref="M20:R20"/>
    <mergeCell ref="M21:R21"/>
  </mergeCells>
  <pageMargins left="0.7" right="0.31" top="1.1000000000000001" bottom="0.75" header="0" footer="0"/>
  <pageSetup paperSize="5"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0"/>
  <sheetViews>
    <sheetView workbookViewId="0">
      <selection sqref="A1:G1"/>
    </sheetView>
  </sheetViews>
  <sheetFormatPr defaultColWidth="14.42578125" defaultRowHeight="15" customHeight="1"/>
  <cols>
    <col min="1" max="1" width="9" customWidth="1"/>
    <col min="2" max="3" width="20.5703125" customWidth="1"/>
    <col min="4" max="7" width="16.7109375" customWidth="1"/>
    <col min="8" max="26" width="9" customWidth="1"/>
  </cols>
  <sheetData>
    <row r="1" spans="1:7" ht="27">
      <c r="A1" s="1343" t="s">
        <v>219</v>
      </c>
      <c r="B1" s="1289"/>
      <c r="C1" s="1289"/>
      <c r="D1" s="1289"/>
      <c r="E1" s="1289"/>
      <c r="F1" s="1289"/>
      <c r="G1" s="1289"/>
    </row>
    <row r="2" spans="1:7">
      <c r="A2" s="20"/>
      <c r="C2" s="20"/>
    </row>
    <row r="3" spans="1:7">
      <c r="A3" s="1344" t="s">
        <v>220</v>
      </c>
      <c r="B3" s="1345" t="s">
        <v>221</v>
      </c>
      <c r="C3" s="1344" t="s">
        <v>222</v>
      </c>
      <c r="D3" s="1346" t="s">
        <v>223</v>
      </c>
      <c r="E3" s="1347"/>
      <c r="F3" s="1347"/>
      <c r="G3" s="1302"/>
    </row>
    <row r="4" spans="1:7" ht="45" customHeight="1">
      <c r="A4" s="1304"/>
      <c r="B4" s="1304"/>
      <c r="C4" s="1304"/>
      <c r="D4" s="110" t="s">
        <v>224</v>
      </c>
      <c r="E4" s="110" t="s">
        <v>225</v>
      </c>
      <c r="F4" s="110" t="s">
        <v>226</v>
      </c>
      <c r="G4" s="111" t="s">
        <v>227</v>
      </c>
    </row>
    <row r="5" spans="1:7" ht="45" customHeight="1">
      <c r="A5" s="112">
        <v>1</v>
      </c>
      <c r="B5" s="113" t="s">
        <v>228</v>
      </c>
      <c r="C5" s="112" t="s">
        <v>229</v>
      </c>
      <c r="D5" s="114" t="s">
        <v>230</v>
      </c>
      <c r="E5" s="112">
        <v>3</v>
      </c>
      <c r="F5" s="114" t="s">
        <v>230</v>
      </c>
      <c r="G5" s="115" t="s">
        <v>231</v>
      </c>
    </row>
    <row r="6" spans="1:7" ht="45" customHeight="1">
      <c r="A6" s="116"/>
      <c r="B6" s="117"/>
      <c r="C6" s="112" t="s">
        <v>232</v>
      </c>
      <c r="D6" s="112">
        <v>5</v>
      </c>
      <c r="E6" s="112">
        <v>3</v>
      </c>
      <c r="F6" s="112" t="s">
        <v>230</v>
      </c>
      <c r="G6" s="115" t="s">
        <v>231</v>
      </c>
    </row>
    <row r="7" spans="1:7" ht="49.5" customHeight="1">
      <c r="A7" s="118">
        <v>2</v>
      </c>
      <c r="B7" s="119" t="s">
        <v>233</v>
      </c>
      <c r="C7" s="118" t="s">
        <v>234</v>
      </c>
      <c r="D7" s="118">
        <v>5</v>
      </c>
      <c r="E7" s="118">
        <v>3</v>
      </c>
      <c r="F7" s="118" t="s">
        <v>230</v>
      </c>
      <c r="G7" s="115" t="s">
        <v>231</v>
      </c>
    </row>
    <row r="8" spans="1:7" ht="49.5" customHeight="1">
      <c r="A8" s="120"/>
      <c r="B8" s="121"/>
      <c r="C8" s="120"/>
      <c r="D8" s="120"/>
      <c r="E8" s="120"/>
      <c r="F8" s="120"/>
      <c r="G8" s="115"/>
    </row>
    <row r="9" spans="1:7" ht="49.5" customHeight="1">
      <c r="A9" s="118">
        <v>4</v>
      </c>
      <c r="B9" s="119" t="s">
        <v>235</v>
      </c>
      <c r="C9" s="118" t="s">
        <v>234</v>
      </c>
      <c r="D9" s="118">
        <v>5</v>
      </c>
      <c r="E9" s="118">
        <v>3</v>
      </c>
      <c r="F9" s="118" t="s">
        <v>230</v>
      </c>
      <c r="G9" s="115" t="s">
        <v>231</v>
      </c>
    </row>
    <row r="10" spans="1:7" ht="49.5" customHeight="1">
      <c r="A10" s="112">
        <v>5</v>
      </c>
      <c r="B10" s="113" t="s">
        <v>236</v>
      </c>
      <c r="C10" s="118" t="s">
        <v>237</v>
      </c>
      <c r="D10" s="112">
        <v>5</v>
      </c>
      <c r="E10" s="112">
        <v>3</v>
      </c>
      <c r="F10" s="112" t="s">
        <v>230</v>
      </c>
      <c r="G10" s="115" t="s">
        <v>231</v>
      </c>
    </row>
    <row r="11" spans="1:7" ht="49.5" customHeight="1">
      <c r="A11" s="114">
        <v>6</v>
      </c>
      <c r="B11" s="122" t="s">
        <v>238</v>
      </c>
      <c r="C11" s="114" t="s">
        <v>239</v>
      </c>
      <c r="D11" s="114" t="s">
        <v>230</v>
      </c>
      <c r="E11" s="114">
        <v>5</v>
      </c>
      <c r="F11" s="123"/>
      <c r="G11" s="124">
        <v>1</v>
      </c>
    </row>
    <row r="12" spans="1:7" ht="78" customHeight="1">
      <c r="A12" s="112">
        <v>7</v>
      </c>
      <c r="B12" s="113" t="s">
        <v>240</v>
      </c>
      <c r="C12" s="125" t="s">
        <v>234</v>
      </c>
      <c r="D12" s="125" t="s">
        <v>241</v>
      </c>
      <c r="E12" s="112">
        <v>2</v>
      </c>
      <c r="F12" s="126"/>
      <c r="G12" s="115" t="s">
        <v>242</v>
      </c>
    </row>
    <row r="13" spans="1:7" ht="49.5" customHeight="1">
      <c r="A13" s="1340">
        <v>8</v>
      </c>
      <c r="B13" s="1340" t="s">
        <v>243</v>
      </c>
      <c r="C13" s="127" t="s">
        <v>244</v>
      </c>
      <c r="D13" s="127" t="s">
        <v>230</v>
      </c>
      <c r="E13" s="127" t="s">
        <v>245</v>
      </c>
      <c r="F13" s="128"/>
      <c r="G13" s="1340" t="s">
        <v>246</v>
      </c>
    </row>
    <row r="14" spans="1:7" ht="49.5" customHeight="1">
      <c r="A14" s="1341"/>
      <c r="B14" s="1341"/>
      <c r="C14" s="127" t="s">
        <v>247</v>
      </c>
      <c r="D14" s="127">
        <v>9</v>
      </c>
      <c r="E14" s="127" t="s">
        <v>248</v>
      </c>
      <c r="F14" s="128"/>
      <c r="G14" s="1341"/>
    </row>
    <row r="15" spans="1:7" ht="49.5" customHeight="1">
      <c r="A15" s="1341"/>
      <c r="B15" s="1341"/>
      <c r="C15" s="127" t="s">
        <v>237</v>
      </c>
      <c r="D15" s="127">
        <v>15</v>
      </c>
      <c r="E15" s="127" t="s">
        <v>249</v>
      </c>
      <c r="F15" s="128"/>
      <c r="G15" s="1341"/>
    </row>
    <row r="16" spans="1:7" ht="49.5" customHeight="1">
      <c r="A16" s="1342"/>
      <c r="B16" s="1342"/>
      <c r="C16" s="129"/>
      <c r="D16" s="129"/>
      <c r="E16" s="129"/>
      <c r="F16" s="129"/>
      <c r="G16" s="134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13:A16"/>
    <mergeCell ref="B13:B16"/>
    <mergeCell ref="G13:G16"/>
    <mergeCell ref="A1:G1"/>
    <mergeCell ref="A3:A4"/>
    <mergeCell ref="B3:B4"/>
    <mergeCell ref="C3:C4"/>
    <mergeCell ref="D3:G3"/>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J11" sqref="J11"/>
    </sheetView>
  </sheetViews>
  <sheetFormatPr defaultColWidth="14.42578125" defaultRowHeight="15" customHeight="1"/>
  <cols>
    <col min="1" max="1" width="5.140625" customWidth="1"/>
    <col min="2" max="2" width="7.140625" customWidth="1"/>
    <col min="3" max="4" width="9" customWidth="1"/>
    <col min="5" max="5" width="5.140625" customWidth="1"/>
    <col min="6" max="6" width="13.28515625" customWidth="1"/>
    <col min="7" max="7" width="41.85546875" customWidth="1"/>
    <col min="8" max="26" width="9" customWidth="1"/>
  </cols>
  <sheetData>
    <row r="1" spans="1:7">
      <c r="A1" s="130"/>
      <c r="B1" s="92"/>
    </row>
    <row r="2" spans="1:7">
      <c r="A2" s="130"/>
      <c r="B2" s="92"/>
    </row>
    <row r="3" spans="1:7">
      <c r="A3" s="130"/>
      <c r="B3" s="92"/>
    </row>
    <row r="4" spans="1:7">
      <c r="A4" s="130"/>
      <c r="B4" s="92"/>
    </row>
    <row r="5" spans="1:7">
      <c r="A5" s="131"/>
    </row>
    <row r="6" spans="1:7">
      <c r="A6" s="131"/>
    </row>
    <row r="7" spans="1:7">
      <c r="A7" s="1348" t="s">
        <v>250</v>
      </c>
      <c r="B7" s="1289"/>
      <c r="C7" s="1289"/>
      <c r="D7" s="1289"/>
      <c r="E7" s="1289"/>
      <c r="F7" s="1289"/>
      <c r="G7" s="1289"/>
    </row>
    <row r="8" spans="1:7">
      <c r="A8" s="131"/>
    </row>
    <row r="9" spans="1:7">
      <c r="A9" s="1354" t="s">
        <v>251</v>
      </c>
      <c r="B9" s="1289"/>
      <c r="C9" s="1289"/>
      <c r="D9" s="1289"/>
      <c r="E9" s="132" t="s">
        <v>252</v>
      </c>
      <c r="F9" s="132" t="str">
        <f>'2.IDENTITAS'!$G$15</f>
        <v>Suyono</v>
      </c>
    </row>
    <row r="10" spans="1:7">
      <c r="A10" s="1354" t="s">
        <v>150</v>
      </c>
      <c r="B10" s="1289"/>
      <c r="C10" s="1289"/>
      <c r="D10" s="1289"/>
      <c r="E10" s="132" t="s">
        <v>252</v>
      </c>
      <c r="F10" s="132" t="str">
        <f>'2.IDENTITAS'!$G$37</f>
        <v>BINTANG, S.Pd.</v>
      </c>
    </row>
    <row r="11" spans="1:7">
      <c r="A11" s="1354" t="s">
        <v>218</v>
      </c>
      <c r="B11" s="1289"/>
      <c r="C11" s="1289"/>
      <c r="D11" s="1289"/>
      <c r="E11" s="132" t="s">
        <v>252</v>
      </c>
      <c r="F11" s="134" t="str">
        <f>'2.IDENTITAS'!$G$41</f>
        <v>30 Desember 2023</v>
      </c>
    </row>
    <row r="12" spans="1:7">
      <c r="A12" s="1354" t="s">
        <v>253</v>
      </c>
      <c r="B12" s="1289"/>
      <c r="C12" s="1289"/>
      <c r="D12" s="1289"/>
      <c r="E12" s="132" t="s">
        <v>252</v>
      </c>
    </row>
    <row r="13" spans="1:7">
      <c r="A13" s="131"/>
    </row>
    <row r="14" spans="1:7">
      <c r="A14" s="135" t="s">
        <v>254</v>
      </c>
      <c r="B14" s="1351" t="s">
        <v>255</v>
      </c>
      <c r="C14" s="1347"/>
      <c r="D14" s="1347"/>
      <c r="E14" s="1347"/>
      <c r="F14" s="1347"/>
      <c r="G14" s="1302"/>
    </row>
    <row r="15" spans="1:7">
      <c r="A15" s="135">
        <v>1</v>
      </c>
      <c r="B15" s="137"/>
      <c r="C15" s="137"/>
      <c r="D15" s="137"/>
      <c r="E15" s="137"/>
      <c r="F15" s="137"/>
      <c r="G15" s="138"/>
    </row>
    <row r="16" spans="1:7">
      <c r="A16" s="135">
        <v>2</v>
      </c>
      <c r="B16" s="137"/>
      <c r="C16" s="137"/>
      <c r="D16" s="137"/>
      <c r="E16" s="137"/>
      <c r="F16" s="137"/>
      <c r="G16" s="138"/>
    </row>
    <row r="17" spans="1:7">
      <c r="A17" s="135">
        <v>3</v>
      </c>
      <c r="B17" s="137"/>
      <c r="C17" s="137"/>
      <c r="D17" s="137"/>
      <c r="E17" s="137"/>
      <c r="F17" s="137"/>
      <c r="G17" s="138"/>
    </row>
    <row r="18" spans="1:7">
      <c r="A18" s="135">
        <v>4</v>
      </c>
      <c r="B18" s="137"/>
      <c r="C18" s="137"/>
      <c r="D18" s="137"/>
      <c r="E18" s="137"/>
      <c r="F18" s="137"/>
      <c r="G18" s="138"/>
    </row>
    <row r="19" spans="1:7">
      <c r="A19" s="135">
        <v>5</v>
      </c>
      <c r="B19" s="137"/>
      <c r="C19" s="137"/>
      <c r="D19" s="137"/>
      <c r="E19" s="137"/>
      <c r="F19" s="137"/>
      <c r="G19" s="138"/>
    </row>
    <row r="20" spans="1:7">
      <c r="A20" s="135">
        <v>6</v>
      </c>
      <c r="B20" s="137"/>
      <c r="C20" s="137"/>
      <c r="D20" s="137"/>
      <c r="E20" s="137"/>
      <c r="F20" s="137"/>
      <c r="G20" s="138"/>
    </row>
    <row r="21" spans="1:7" ht="15.75" customHeight="1">
      <c r="A21" s="135">
        <v>7</v>
      </c>
      <c r="B21" s="137"/>
      <c r="C21" s="137"/>
      <c r="D21" s="137"/>
      <c r="E21" s="137"/>
      <c r="F21" s="137"/>
      <c r="G21" s="138"/>
    </row>
    <row r="22" spans="1:7" ht="15.75" customHeight="1">
      <c r="A22" s="135">
        <v>8</v>
      </c>
      <c r="B22" s="137"/>
      <c r="C22" s="137"/>
      <c r="D22" s="137"/>
      <c r="E22" s="137"/>
      <c r="F22" s="137"/>
      <c r="G22" s="138"/>
    </row>
    <row r="23" spans="1:7" ht="15.75" customHeight="1">
      <c r="A23" s="135">
        <v>9</v>
      </c>
      <c r="B23" s="137"/>
      <c r="C23" s="137"/>
      <c r="D23" s="137"/>
      <c r="E23" s="137"/>
      <c r="F23" s="137"/>
      <c r="G23" s="138"/>
    </row>
    <row r="24" spans="1:7" ht="15.75" customHeight="1">
      <c r="A24" s="135">
        <v>10</v>
      </c>
      <c r="B24" s="137"/>
      <c r="C24" s="137"/>
      <c r="D24" s="137"/>
      <c r="E24" s="137"/>
      <c r="F24" s="137"/>
      <c r="G24" s="138"/>
    </row>
    <row r="25" spans="1:7" ht="15.75" customHeight="1">
      <c r="A25" s="135">
        <v>11</v>
      </c>
      <c r="B25" s="137"/>
      <c r="C25" s="137"/>
      <c r="D25" s="137"/>
      <c r="E25" s="137"/>
      <c r="F25" s="137"/>
      <c r="G25" s="138"/>
    </row>
    <row r="26" spans="1:7" ht="15.75" customHeight="1">
      <c r="A26" s="135">
        <v>12</v>
      </c>
      <c r="B26" s="137"/>
      <c r="C26" s="137"/>
      <c r="D26" s="137"/>
      <c r="E26" s="137"/>
      <c r="F26" s="137"/>
      <c r="G26" s="138"/>
    </row>
    <row r="27" spans="1:7" ht="15.75" customHeight="1">
      <c r="A27" s="135">
        <v>13</v>
      </c>
      <c r="B27" s="137"/>
      <c r="C27" s="137"/>
      <c r="D27" s="137"/>
      <c r="E27" s="137"/>
      <c r="F27" s="137"/>
      <c r="G27" s="138"/>
    </row>
    <row r="28" spans="1:7" ht="15.75" customHeight="1">
      <c r="A28" s="135">
        <v>14</v>
      </c>
      <c r="B28" s="137"/>
      <c r="C28" s="137"/>
      <c r="D28" s="137"/>
      <c r="E28" s="137"/>
      <c r="F28" s="137"/>
      <c r="G28" s="138"/>
    </row>
    <row r="29" spans="1:7" ht="15.75" customHeight="1">
      <c r="A29" s="135">
        <v>15</v>
      </c>
      <c r="B29" s="137"/>
      <c r="C29" s="137"/>
      <c r="D29" s="137"/>
      <c r="E29" s="137"/>
      <c r="F29" s="137"/>
      <c r="G29" s="138"/>
    </row>
    <row r="30" spans="1:7" ht="15.75" customHeight="1">
      <c r="A30" s="135">
        <v>16</v>
      </c>
      <c r="B30" s="137"/>
      <c r="C30" s="137"/>
      <c r="D30" s="137"/>
      <c r="E30" s="137"/>
      <c r="F30" s="137"/>
      <c r="G30" s="138"/>
    </row>
    <row r="31" spans="1:7" ht="15.75" customHeight="1">
      <c r="A31" s="135">
        <v>17</v>
      </c>
      <c r="B31" s="137"/>
      <c r="C31" s="137"/>
      <c r="D31" s="137"/>
      <c r="E31" s="137"/>
      <c r="F31" s="137"/>
      <c r="G31" s="138"/>
    </row>
    <row r="32" spans="1:7" ht="15.75" customHeight="1">
      <c r="A32" s="135">
        <v>18</v>
      </c>
      <c r="B32" s="137"/>
      <c r="C32" s="137"/>
      <c r="D32" s="137"/>
      <c r="E32" s="137"/>
      <c r="F32" s="137"/>
      <c r="G32" s="138"/>
    </row>
    <row r="33" spans="1:7" ht="15.75" customHeight="1">
      <c r="A33" s="135">
        <v>19</v>
      </c>
      <c r="B33" s="137"/>
      <c r="C33" s="137"/>
      <c r="D33" s="137"/>
      <c r="E33" s="137"/>
      <c r="F33" s="137"/>
      <c r="G33" s="138"/>
    </row>
    <row r="34" spans="1:7" ht="15.75" customHeight="1">
      <c r="A34" s="135">
        <v>20</v>
      </c>
      <c r="B34" s="137"/>
      <c r="C34" s="137"/>
      <c r="D34" s="137"/>
      <c r="E34" s="137"/>
      <c r="F34" s="137"/>
      <c r="G34" s="138"/>
    </row>
    <row r="35" spans="1:7" ht="15.75" customHeight="1">
      <c r="A35" s="135">
        <v>21</v>
      </c>
      <c r="B35" s="137"/>
      <c r="C35" s="137"/>
      <c r="D35" s="137"/>
      <c r="E35" s="137"/>
      <c r="F35" s="137"/>
      <c r="G35" s="138"/>
    </row>
    <row r="36" spans="1:7" ht="15.75" customHeight="1">
      <c r="A36" s="135">
        <v>22</v>
      </c>
      <c r="B36" s="137"/>
      <c r="C36" s="137"/>
      <c r="D36" s="137"/>
      <c r="E36" s="137"/>
      <c r="F36" s="137"/>
      <c r="G36" s="138"/>
    </row>
    <row r="37" spans="1:7" ht="15.75" customHeight="1">
      <c r="A37" s="135">
        <v>23</v>
      </c>
      <c r="B37" s="137"/>
      <c r="C37" s="137"/>
      <c r="D37" s="137"/>
      <c r="E37" s="137"/>
      <c r="F37" s="137"/>
      <c r="G37" s="138"/>
    </row>
    <row r="38" spans="1:7" ht="15.75" customHeight="1">
      <c r="A38" s="135">
        <v>24</v>
      </c>
      <c r="B38" s="137"/>
      <c r="C38" s="137"/>
      <c r="D38" s="137"/>
      <c r="E38" s="137"/>
      <c r="F38" s="137"/>
      <c r="G38" s="138"/>
    </row>
    <row r="39" spans="1:7" ht="15.75" customHeight="1">
      <c r="A39" s="135">
        <v>25</v>
      </c>
      <c r="B39" s="137"/>
      <c r="C39" s="137"/>
      <c r="D39" s="137"/>
      <c r="E39" s="137"/>
      <c r="F39" s="137"/>
      <c r="G39" s="138"/>
    </row>
    <row r="40" spans="1:7" ht="15.75" customHeight="1">
      <c r="A40" s="135">
        <v>26</v>
      </c>
      <c r="B40" s="137"/>
      <c r="C40" s="137"/>
      <c r="D40" s="137"/>
      <c r="E40" s="137"/>
      <c r="F40" s="137"/>
      <c r="G40" s="138"/>
    </row>
    <row r="41" spans="1:7" ht="15.75" customHeight="1">
      <c r="A41" s="135">
        <v>27</v>
      </c>
      <c r="B41" s="137"/>
      <c r="C41" s="137"/>
      <c r="D41" s="137"/>
      <c r="E41" s="137"/>
      <c r="F41" s="137"/>
      <c r="G41" s="138"/>
    </row>
    <row r="42" spans="1:7" ht="15.75" customHeight="1">
      <c r="A42" s="135">
        <v>28</v>
      </c>
      <c r="B42" s="137"/>
      <c r="C42" s="137"/>
      <c r="D42" s="137"/>
      <c r="E42" s="137"/>
      <c r="F42" s="137"/>
      <c r="G42" s="138"/>
    </row>
    <row r="43" spans="1:7" ht="15.75" customHeight="1">
      <c r="A43" s="135">
        <v>29</v>
      </c>
      <c r="B43" s="137"/>
      <c r="C43" s="137"/>
      <c r="D43" s="137"/>
      <c r="E43" s="137"/>
      <c r="F43" s="137"/>
      <c r="G43" s="138"/>
    </row>
    <row r="44" spans="1:7" ht="15.75" customHeight="1">
      <c r="A44" s="135">
        <v>30</v>
      </c>
      <c r="B44" s="137"/>
      <c r="C44" s="137"/>
      <c r="D44" s="137"/>
      <c r="E44" s="137"/>
      <c r="F44" s="137"/>
      <c r="G44" s="138"/>
    </row>
    <row r="45" spans="1:7" ht="15.75" customHeight="1">
      <c r="A45" s="131"/>
    </row>
    <row r="46" spans="1:7" ht="15.75" customHeight="1">
      <c r="A46" s="131"/>
      <c r="E46" s="1352" t="s">
        <v>256</v>
      </c>
      <c r="F46" s="1289"/>
    </row>
    <row r="47" spans="1:7" ht="15.75" customHeight="1">
      <c r="A47" s="131"/>
    </row>
    <row r="48" spans="1:7" ht="15.75" customHeight="1">
      <c r="A48" s="131"/>
    </row>
    <row r="49" spans="1:7" ht="15.75" customHeight="1">
      <c r="A49" s="131"/>
    </row>
    <row r="50" spans="1:7" ht="15.75" customHeight="1">
      <c r="A50" s="131"/>
      <c r="E50" s="1298" t="str">
        <f>'2.IDENTITAS'!$G$37</f>
        <v>BINTANG, S.Pd.</v>
      </c>
      <c r="F50" s="1289"/>
    </row>
    <row r="51" spans="1:7" ht="15.75" customHeight="1">
      <c r="A51" s="131"/>
      <c r="E51" s="132" t="s">
        <v>57</v>
      </c>
      <c r="F51" s="132" t="str">
        <f>'2.IDENTITAS'!$G$38</f>
        <v>19690520 199303 1 011</v>
      </c>
    </row>
    <row r="52" spans="1:7" ht="15.75" customHeight="1">
      <c r="A52" s="131"/>
    </row>
    <row r="53" spans="1:7" ht="15.75" customHeight="1">
      <c r="A53" s="1298" t="s">
        <v>257</v>
      </c>
      <c r="B53" s="1289"/>
      <c r="C53" s="1289"/>
      <c r="D53" s="1289"/>
      <c r="E53" s="1289"/>
      <c r="F53" s="1289"/>
      <c r="G53" s="1289"/>
    </row>
    <row r="54" spans="1:7" ht="15.75" customHeight="1">
      <c r="A54" s="131"/>
    </row>
    <row r="55" spans="1:7" ht="15.75" customHeight="1">
      <c r="A55" s="139" t="s">
        <v>251</v>
      </c>
      <c r="E55" s="132" t="s">
        <v>252</v>
      </c>
      <c r="F55" s="132" t="str">
        <f>'2.IDENTITAS'!$G$15</f>
        <v>Suyono</v>
      </c>
    </row>
    <row r="56" spans="1:7" ht="15.75" customHeight="1">
      <c r="A56" s="131" t="s">
        <v>150</v>
      </c>
      <c r="E56" s="132" t="s">
        <v>252</v>
      </c>
      <c r="F56" s="132" t="str">
        <f>'2.IDENTITAS'!$G$37</f>
        <v>BINTANG, S.Pd.</v>
      </c>
    </row>
    <row r="57" spans="1:7" ht="15.75" customHeight="1">
      <c r="A57" s="131" t="s">
        <v>218</v>
      </c>
      <c r="E57" s="132" t="s">
        <v>252</v>
      </c>
      <c r="F57" s="140" t="str">
        <f>'2.IDENTITAS'!$G$41</f>
        <v>30 Desember 2023</v>
      </c>
    </row>
    <row r="58" spans="1:7" ht="15.75" customHeight="1">
      <c r="A58" s="131" t="s">
        <v>253</v>
      </c>
      <c r="E58" s="132" t="s">
        <v>252</v>
      </c>
    </row>
    <row r="59" spans="1:7" ht="15.75" customHeight="1">
      <c r="A59" s="131"/>
    </row>
    <row r="60" spans="1:7" ht="15.75" customHeight="1">
      <c r="A60" s="131"/>
    </row>
    <row r="61" spans="1:7" ht="15.75" customHeight="1">
      <c r="A61" s="135" t="s">
        <v>258</v>
      </c>
      <c r="B61" s="1351" t="s">
        <v>259</v>
      </c>
      <c r="C61" s="1347"/>
      <c r="D61" s="1347"/>
      <c r="E61" s="1347"/>
      <c r="F61" s="1347"/>
      <c r="G61" s="1302"/>
    </row>
    <row r="62" spans="1:7" ht="15.75" customHeight="1">
      <c r="A62" s="135">
        <v>1</v>
      </c>
      <c r="B62" s="137"/>
      <c r="C62" s="137"/>
      <c r="D62" s="137"/>
      <c r="E62" s="137"/>
      <c r="F62" s="137"/>
      <c r="G62" s="138"/>
    </row>
    <row r="63" spans="1:7" ht="15.75" customHeight="1">
      <c r="A63" s="135">
        <v>2</v>
      </c>
      <c r="B63" s="137"/>
      <c r="C63" s="137"/>
      <c r="D63" s="137"/>
      <c r="E63" s="137"/>
      <c r="F63" s="137"/>
      <c r="G63" s="138"/>
    </row>
    <row r="64" spans="1:7" ht="15.75" customHeight="1">
      <c r="A64" s="135">
        <v>3</v>
      </c>
      <c r="B64" s="137"/>
      <c r="C64" s="137"/>
      <c r="D64" s="137"/>
      <c r="E64" s="137"/>
      <c r="F64" s="137"/>
      <c r="G64" s="138"/>
    </row>
    <row r="65" spans="1:7" ht="15.75" customHeight="1">
      <c r="A65" s="135">
        <v>4</v>
      </c>
      <c r="B65" s="137"/>
      <c r="C65" s="137"/>
      <c r="D65" s="137"/>
      <c r="E65" s="137"/>
      <c r="F65" s="137"/>
      <c r="G65" s="138"/>
    </row>
    <row r="66" spans="1:7" ht="15.75" customHeight="1">
      <c r="A66" s="135">
        <v>5</v>
      </c>
      <c r="B66" s="137"/>
      <c r="C66" s="137"/>
      <c r="D66" s="137"/>
      <c r="E66" s="137"/>
      <c r="F66" s="137"/>
      <c r="G66" s="138"/>
    </row>
    <row r="67" spans="1:7" ht="15.75" customHeight="1">
      <c r="A67" s="135">
        <v>6</v>
      </c>
      <c r="B67" s="137"/>
      <c r="C67" s="137"/>
      <c r="D67" s="137"/>
      <c r="E67" s="137"/>
      <c r="F67" s="137"/>
      <c r="G67" s="138"/>
    </row>
    <row r="68" spans="1:7" ht="15.75" customHeight="1">
      <c r="A68" s="135">
        <v>7</v>
      </c>
      <c r="B68" s="137"/>
      <c r="C68" s="137"/>
      <c r="D68" s="137"/>
      <c r="E68" s="137"/>
      <c r="F68" s="137"/>
      <c r="G68" s="138"/>
    </row>
    <row r="69" spans="1:7" ht="15.75" customHeight="1">
      <c r="A69" s="135">
        <v>8</v>
      </c>
      <c r="B69" s="137"/>
      <c r="C69" s="137"/>
      <c r="D69" s="137"/>
      <c r="E69" s="137"/>
      <c r="F69" s="137"/>
      <c r="G69" s="138"/>
    </row>
    <row r="70" spans="1:7" ht="15.75" customHeight="1">
      <c r="A70" s="135">
        <v>9</v>
      </c>
      <c r="B70" s="137"/>
      <c r="C70" s="137"/>
      <c r="D70" s="137"/>
      <c r="E70" s="137"/>
      <c r="F70" s="137"/>
      <c r="G70" s="138"/>
    </row>
    <row r="71" spans="1:7" ht="15.75" customHeight="1">
      <c r="A71" s="135">
        <v>10</v>
      </c>
      <c r="B71" s="137"/>
      <c r="C71" s="137"/>
      <c r="D71" s="137"/>
      <c r="E71" s="137"/>
      <c r="F71" s="137"/>
      <c r="G71" s="138"/>
    </row>
    <row r="72" spans="1:7" ht="15.75" customHeight="1">
      <c r="A72" s="135">
        <v>11</v>
      </c>
      <c r="B72" s="137"/>
      <c r="C72" s="137"/>
      <c r="D72" s="137"/>
      <c r="E72" s="137"/>
      <c r="F72" s="137"/>
      <c r="G72" s="138"/>
    </row>
    <row r="73" spans="1:7" ht="15.75" customHeight="1">
      <c r="A73" s="135">
        <v>12</v>
      </c>
      <c r="B73" s="137"/>
      <c r="C73" s="137"/>
      <c r="D73" s="137"/>
      <c r="E73" s="137"/>
      <c r="F73" s="137"/>
      <c r="G73" s="138"/>
    </row>
    <row r="74" spans="1:7" ht="15.75" customHeight="1">
      <c r="A74" s="135">
        <v>13</v>
      </c>
      <c r="B74" s="137"/>
      <c r="C74" s="137"/>
      <c r="D74" s="137"/>
      <c r="E74" s="137"/>
      <c r="F74" s="137"/>
      <c r="G74" s="138"/>
    </row>
    <row r="75" spans="1:7" ht="15.75" customHeight="1">
      <c r="A75" s="135">
        <v>14</v>
      </c>
      <c r="B75" s="137"/>
      <c r="C75" s="137"/>
      <c r="D75" s="137"/>
      <c r="E75" s="137"/>
      <c r="F75" s="137"/>
      <c r="G75" s="138"/>
    </row>
    <row r="76" spans="1:7" ht="15.75" customHeight="1">
      <c r="A76" s="135">
        <v>15</v>
      </c>
      <c r="B76" s="137"/>
      <c r="C76" s="137"/>
      <c r="D76" s="137"/>
      <c r="E76" s="137"/>
      <c r="F76" s="137"/>
      <c r="G76" s="138"/>
    </row>
    <row r="77" spans="1:7" ht="15.75" customHeight="1">
      <c r="A77" s="135">
        <v>16</v>
      </c>
      <c r="B77" s="137"/>
      <c r="C77" s="137"/>
      <c r="D77" s="137"/>
      <c r="E77" s="137"/>
      <c r="F77" s="137"/>
      <c r="G77" s="138"/>
    </row>
    <row r="78" spans="1:7" ht="15.75" customHeight="1">
      <c r="A78" s="135">
        <v>17</v>
      </c>
      <c r="B78" s="137"/>
      <c r="C78" s="137"/>
      <c r="D78" s="137"/>
      <c r="E78" s="137"/>
      <c r="F78" s="137"/>
      <c r="G78" s="138"/>
    </row>
    <row r="79" spans="1:7" ht="15.75" customHeight="1">
      <c r="A79" s="135">
        <v>18</v>
      </c>
      <c r="B79" s="137"/>
      <c r="C79" s="137"/>
      <c r="D79" s="137"/>
      <c r="E79" s="137"/>
      <c r="F79" s="137"/>
      <c r="G79" s="138"/>
    </row>
    <row r="80" spans="1:7" ht="15.75" customHeight="1">
      <c r="A80" s="135">
        <v>19</v>
      </c>
      <c r="B80" s="137"/>
      <c r="C80" s="137"/>
      <c r="D80" s="137"/>
      <c r="E80" s="137"/>
      <c r="F80" s="137"/>
      <c r="G80" s="138"/>
    </row>
    <row r="81" spans="1:7" ht="15.75" customHeight="1">
      <c r="A81" s="135">
        <v>20</v>
      </c>
      <c r="B81" s="137"/>
      <c r="C81" s="137"/>
      <c r="D81" s="137"/>
      <c r="E81" s="137"/>
      <c r="F81" s="137"/>
      <c r="G81" s="138"/>
    </row>
    <row r="82" spans="1:7" ht="15.75" customHeight="1">
      <c r="A82" s="135">
        <v>21</v>
      </c>
      <c r="B82" s="137"/>
      <c r="C82" s="137"/>
      <c r="D82" s="137"/>
      <c r="E82" s="137"/>
      <c r="F82" s="137"/>
      <c r="G82" s="138"/>
    </row>
    <row r="83" spans="1:7" ht="15.75" customHeight="1">
      <c r="A83" s="135">
        <v>22</v>
      </c>
      <c r="B83" s="137"/>
      <c r="C83" s="137"/>
      <c r="D83" s="137"/>
      <c r="E83" s="137"/>
      <c r="F83" s="137"/>
      <c r="G83" s="138"/>
    </row>
    <row r="84" spans="1:7" ht="15.75" customHeight="1">
      <c r="A84" s="135">
        <v>23</v>
      </c>
      <c r="B84" s="137"/>
      <c r="C84" s="137"/>
      <c r="D84" s="137"/>
      <c r="E84" s="137"/>
      <c r="F84" s="137"/>
      <c r="G84" s="138"/>
    </row>
    <row r="85" spans="1:7" ht="15.75" customHeight="1">
      <c r="A85" s="135">
        <v>24</v>
      </c>
      <c r="B85" s="137"/>
      <c r="C85" s="137"/>
      <c r="D85" s="137"/>
      <c r="E85" s="137"/>
      <c r="F85" s="137"/>
      <c r="G85" s="138"/>
    </row>
    <row r="86" spans="1:7" ht="15.75" customHeight="1">
      <c r="A86" s="135">
        <v>25</v>
      </c>
      <c r="B86" s="137"/>
      <c r="C86" s="137"/>
      <c r="D86" s="137"/>
      <c r="E86" s="137"/>
      <c r="F86" s="137"/>
      <c r="G86" s="138"/>
    </row>
    <row r="87" spans="1:7" ht="15.75" customHeight="1">
      <c r="A87" s="135">
        <v>26</v>
      </c>
      <c r="B87" s="137"/>
      <c r="C87" s="137"/>
      <c r="D87" s="137"/>
      <c r="E87" s="137"/>
      <c r="F87" s="137"/>
      <c r="G87" s="138"/>
    </row>
    <row r="88" spans="1:7" ht="15.75" customHeight="1">
      <c r="A88" s="135">
        <v>27</v>
      </c>
      <c r="B88" s="137"/>
      <c r="C88" s="137"/>
      <c r="D88" s="137"/>
      <c r="E88" s="137"/>
      <c r="F88" s="137"/>
      <c r="G88" s="138"/>
    </row>
    <row r="89" spans="1:7" ht="15.75" customHeight="1">
      <c r="A89" s="135">
        <v>28</v>
      </c>
      <c r="B89" s="137"/>
      <c r="C89" s="137"/>
      <c r="D89" s="137"/>
      <c r="E89" s="137"/>
      <c r="F89" s="137"/>
      <c r="G89" s="138"/>
    </row>
    <row r="90" spans="1:7" ht="15.75" customHeight="1">
      <c r="A90" s="135">
        <v>29</v>
      </c>
      <c r="B90" s="137"/>
      <c r="C90" s="137"/>
      <c r="D90" s="137"/>
      <c r="E90" s="137"/>
      <c r="F90" s="137"/>
      <c r="G90" s="138"/>
    </row>
    <row r="91" spans="1:7" ht="15.75" customHeight="1">
      <c r="A91" s="135">
        <v>30</v>
      </c>
      <c r="B91" s="137"/>
      <c r="C91" s="137"/>
      <c r="D91" s="137"/>
      <c r="E91" s="137"/>
      <c r="F91" s="137"/>
      <c r="G91" s="138"/>
    </row>
    <row r="92" spans="1:7" ht="15.75" customHeight="1">
      <c r="A92" s="135">
        <v>31</v>
      </c>
      <c r="B92" s="137"/>
      <c r="C92" s="137"/>
      <c r="D92" s="137"/>
      <c r="E92" s="137"/>
      <c r="F92" s="137"/>
      <c r="G92" s="138"/>
    </row>
    <row r="93" spans="1:7" ht="15.75" customHeight="1">
      <c r="A93" s="135">
        <v>32</v>
      </c>
      <c r="B93" s="137"/>
      <c r="C93" s="137"/>
      <c r="D93" s="137"/>
      <c r="E93" s="137"/>
      <c r="F93" s="137"/>
      <c r="G93" s="138"/>
    </row>
    <row r="94" spans="1:7" ht="15.75" customHeight="1">
      <c r="A94" s="135">
        <v>33</v>
      </c>
      <c r="B94" s="137"/>
      <c r="C94" s="137"/>
      <c r="D94" s="137"/>
      <c r="E94" s="137"/>
      <c r="F94" s="137"/>
      <c r="G94" s="138"/>
    </row>
    <row r="95" spans="1:7" ht="15.75" customHeight="1">
      <c r="A95" s="135">
        <v>34</v>
      </c>
      <c r="B95" s="137"/>
      <c r="C95" s="137"/>
      <c r="D95" s="137"/>
      <c r="E95" s="137"/>
      <c r="F95" s="137"/>
      <c r="G95" s="138"/>
    </row>
    <row r="96" spans="1:7" ht="15.75" customHeight="1">
      <c r="A96" s="135">
        <v>35</v>
      </c>
      <c r="B96" s="137"/>
      <c r="C96" s="137"/>
      <c r="D96" s="137"/>
      <c r="E96" s="137"/>
      <c r="F96" s="137"/>
      <c r="G96" s="138"/>
    </row>
    <row r="97" spans="1:7" ht="15.75" customHeight="1">
      <c r="A97" s="135">
        <v>36</v>
      </c>
      <c r="B97" s="137"/>
      <c r="C97" s="137"/>
      <c r="D97" s="137"/>
      <c r="E97" s="137"/>
      <c r="F97" s="137"/>
      <c r="G97" s="138"/>
    </row>
    <row r="98" spans="1:7" ht="15.75" customHeight="1">
      <c r="A98" s="135">
        <v>37</v>
      </c>
      <c r="B98" s="137"/>
      <c r="C98" s="137"/>
      <c r="D98" s="137"/>
      <c r="E98" s="137"/>
      <c r="F98" s="137"/>
      <c r="G98" s="138"/>
    </row>
    <row r="99" spans="1:7" ht="15.75" customHeight="1">
      <c r="A99" s="135">
        <v>38</v>
      </c>
      <c r="B99" s="137"/>
      <c r="C99" s="137"/>
      <c r="D99" s="137"/>
      <c r="E99" s="137"/>
      <c r="F99" s="137"/>
      <c r="G99" s="138"/>
    </row>
    <row r="100" spans="1:7" ht="15.75" customHeight="1">
      <c r="A100" s="135">
        <v>39</v>
      </c>
      <c r="B100" s="137"/>
      <c r="C100" s="137"/>
      <c r="D100" s="137"/>
      <c r="E100" s="137"/>
      <c r="F100" s="137"/>
      <c r="G100" s="138"/>
    </row>
    <row r="101" spans="1:7" ht="15.75" customHeight="1">
      <c r="A101" s="135" t="s">
        <v>258</v>
      </c>
      <c r="B101" s="1351" t="s">
        <v>259</v>
      </c>
      <c r="C101" s="1347"/>
      <c r="D101" s="1347"/>
      <c r="E101" s="1347"/>
      <c r="F101" s="1347"/>
      <c r="G101" s="1302"/>
    </row>
    <row r="102" spans="1:7" ht="15.75" customHeight="1">
      <c r="A102" s="135">
        <v>40</v>
      </c>
      <c r="B102" s="137"/>
      <c r="C102" s="137"/>
      <c r="D102" s="137"/>
      <c r="E102" s="137"/>
      <c r="F102" s="137"/>
      <c r="G102" s="138"/>
    </row>
    <row r="103" spans="1:7" ht="15.75" customHeight="1">
      <c r="A103" s="135">
        <v>41</v>
      </c>
      <c r="B103" s="137"/>
      <c r="C103" s="137"/>
      <c r="D103" s="137"/>
      <c r="E103" s="137"/>
      <c r="F103" s="137"/>
      <c r="G103" s="138"/>
    </row>
    <row r="104" spans="1:7" ht="15.75" customHeight="1">
      <c r="A104" s="135">
        <v>42</v>
      </c>
      <c r="B104" s="137"/>
      <c r="C104" s="137"/>
      <c r="D104" s="137"/>
      <c r="E104" s="137"/>
      <c r="F104" s="137"/>
      <c r="G104" s="138"/>
    </row>
    <row r="105" spans="1:7" ht="15.75" customHeight="1">
      <c r="A105" s="135">
        <v>43</v>
      </c>
      <c r="B105" s="137"/>
      <c r="C105" s="137"/>
      <c r="D105" s="137"/>
      <c r="E105" s="137"/>
      <c r="F105" s="137"/>
      <c r="G105" s="138"/>
    </row>
    <row r="106" spans="1:7" ht="15.75" customHeight="1">
      <c r="A106" s="135">
        <v>44</v>
      </c>
      <c r="B106" s="137"/>
      <c r="C106" s="137"/>
      <c r="D106" s="137"/>
      <c r="E106" s="137"/>
      <c r="F106" s="137"/>
      <c r="G106" s="138"/>
    </row>
    <row r="107" spans="1:7" ht="15.75" customHeight="1">
      <c r="A107" s="135">
        <v>45</v>
      </c>
      <c r="B107" s="137"/>
      <c r="C107" s="137"/>
      <c r="D107" s="137"/>
      <c r="E107" s="137"/>
      <c r="F107" s="137"/>
      <c r="G107" s="138"/>
    </row>
    <row r="108" spans="1:7" ht="15.75" customHeight="1">
      <c r="A108" s="135">
        <v>46</v>
      </c>
      <c r="B108" s="137"/>
      <c r="C108" s="137"/>
      <c r="D108" s="137"/>
      <c r="E108" s="137"/>
      <c r="F108" s="137"/>
      <c r="G108" s="138"/>
    </row>
    <row r="109" spans="1:7" ht="15.75" customHeight="1">
      <c r="A109" s="135">
        <v>47</v>
      </c>
      <c r="B109" s="137"/>
      <c r="C109" s="137"/>
      <c r="D109" s="137"/>
      <c r="E109" s="137"/>
      <c r="F109" s="137"/>
      <c r="G109" s="138"/>
    </row>
    <row r="110" spans="1:7" ht="15.75" customHeight="1">
      <c r="A110" s="135">
        <v>48</v>
      </c>
      <c r="B110" s="137"/>
      <c r="C110" s="137"/>
      <c r="D110" s="137"/>
      <c r="E110" s="137"/>
      <c r="F110" s="137"/>
      <c r="G110" s="138"/>
    </row>
    <row r="111" spans="1:7" ht="15.75" customHeight="1">
      <c r="A111" s="135">
        <v>49</v>
      </c>
      <c r="B111" s="137"/>
      <c r="C111" s="137"/>
      <c r="D111" s="137"/>
      <c r="E111" s="137"/>
      <c r="F111" s="137"/>
      <c r="G111" s="138"/>
    </row>
    <row r="112" spans="1:7" ht="15.75" customHeight="1">
      <c r="A112" s="135">
        <v>50</v>
      </c>
      <c r="B112" s="137"/>
      <c r="C112" s="137"/>
      <c r="D112" s="137"/>
      <c r="E112" s="137"/>
      <c r="F112" s="137"/>
      <c r="G112" s="138"/>
    </row>
    <row r="113" spans="1:7" ht="15.75" customHeight="1">
      <c r="A113" s="135">
        <v>51</v>
      </c>
      <c r="B113" s="137"/>
      <c r="C113" s="137"/>
      <c r="D113" s="137"/>
      <c r="E113" s="137"/>
      <c r="F113" s="137"/>
      <c r="G113" s="138"/>
    </row>
    <row r="114" spans="1:7" ht="15.75" customHeight="1">
      <c r="A114" s="135">
        <v>52</v>
      </c>
      <c r="B114" s="137"/>
      <c r="C114" s="137"/>
      <c r="D114" s="137"/>
      <c r="E114" s="137"/>
      <c r="F114" s="137"/>
      <c r="G114" s="138"/>
    </row>
    <row r="115" spans="1:7" ht="15.75" customHeight="1">
      <c r="A115" s="135">
        <v>53</v>
      </c>
      <c r="B115" s="137"/>
      <c r="C115" s="137"/>
      <c r="D115" s="137"/>
      <c r="E115" s="137"/>
      <c r="F115" s="137"/>
      <c r="G115" s="138"/>
    </row>
    <row r="116" spans="1:7" ht="15.75" customHeight="1">
      <c r="A116" s="135">
        <v>54</v>
      </c>
      <c r="B116" s="137"/>
      <c r="C116" s="137"/>
      <c r="D116" s="137"/>
      <c r="E116" s="137"/>
      <c r="F116" s="137"/>
      <c r="G116" s="138"/>
    </row>
    <row r="117" spans="1:7" ht="15.75" customHeight="1">
      <c r="A117" s="135">
        <v>55</v>
      </c>
      <c r="B117" s="137"/>
      <c r="C117" s="137"/>
      <c r="D117" s="137"/>
      <c r="E117" s="137"/>
      <c r="F117" s="137"/>
      <c r="G117" s="138"/>
    </row>
    <row r="118" spans="1:7" ht="15.75" customHeight="1">
      <c r="A118" s="135">
        <v>56</v>
      </c>
      <c r="B118" s="137"/>
      <c r="C118" s="137"/>
      <c r="D118" s="137"/>
      <c r="E118" s="137"/>
      <c r="F118" s="137"/>
      <c r="G118" s="138"/>
    </row>
    <row r="119" spans="1:7" ht="15.75" customHeight="1">
      <c r="A119" s="135">
        <v>57</v>
      </c>
      <c r="B119" s="137"/>
      <c r="C119" s="137"/>
      <c r="D119" s="137"/>
      <c r="E119" s="137"/>
      <c r="F119" s="137"/>
      <c r="G119" s="138"/>
    </row>
    <row r="120" spans="1:7" ht="15.75" customHeight="1">
      <c r="A120" s="135">
        <v>58</v>
      </c>
      <c r="B120" s="137"/>
      <c r="C120" s="137"/>
      <c r="D120" s="137"/>
      <c r="E120" s="137"/>
      <c r="F120" s="137"/>
      <c r="G120" s="138"/>
    </row>
    <row r="121" spans="1:7" ht="15.75" customHeight="1">
      <c r="A121" s="135">
        <v>59</v>
      </c>
      <c r="B121" s="137"/>
      <c r="C121" s="137"/>
      <c r="D121" s="137"/>
      <c r="E121" s="137"/>
      <c r="F121" s="137"/>
      <c r="G121" s="138"/>
    </row>
    <row r="122" spans="1:7" ht="15.75" customHeight="1">
      <c r="A122" s="135">
        <v>60</v>
      </c>
      <c r="B122" s="137"/>
      <c r="C122" s="137"/>
      <c r="D122" s="137"/>
      <c r="E122" s="137"/>
      <c r="F122" s="137"/>
      <c r="G122" s="138"/>
    </row>
    <row r="123" spans="1:7" ht="15.75" customHeight="1">
      <c r="A123" s="135">
        <v>61</v>
      </c>
      <c r="B123" s="137"/>
      <c r="C123" s="137"/>
      <c r="D123" s="137"/>
      <c r="E123" s="137"/>
      <c r="F123" s="137"/>
      <c r="G123" s="138"/>
    </row>
    <row r="124" spans="1:7" ht="15.75" customHeight="1">
      <c r="A124" s="135">
        <v>62</v>
      </c>
      <c r="B124" s="137"/>
      <c r="C124" s="137"/>
      <c r="D124" s="137"/>
      <c r="E124" s="137"/>
      <c r="F124" s="137"/>
      <c r="G124" s="138"/>
    </row>
    <row r="125" spans="1:7" ht="15.75" customHeight="1">
      <c r="A125" s="135">
        <v>63</v>
      </c>
      <c r="B125" s="137"/>
      <c r="C125" s="137"/>
      <c r="D125" s="137"/>
      <c r="E125" s="137"/>
      <c r="F125" s="137"/>
      <c r="G125" s="138"/>
    </row>
    <row r="126" spans="1:7" ht="15.75" customHeight="1">
      <c r="A126" s="135">
        <v>64</v>
      </c>
      <c r="B126" s="137"/>
      <c r="C126" s="137"/>
      <c r="D126" s="137"/>
      <c r="E126" s="137"/>
      <c r="F126" s="137"/>
      <c r="G126" s="138"/>
    </row>
    <row r="127" spans="1:7" ht="15.75" customHeight="1">
      <c r="A127" s="135">
        <v>65</v>
      </c>
      <c r="B127" s="137"/>
      <c r="C127" s="137"/>
      <c r="D127" s="137"/>
      <c r="E127" s="137"/>
      <c r="F127" s="137"/>
      <c r="G127" s="138"/>
    </row>
    <row r="128" spans="1:7" ht="15.75" customHeight="1">
      <c r="A128" s="135">
        <v>66</v>
      </c>
      <c r="B128" s="137"/>
      <c r="C128" s="137"/>
      <c r="D128" s="137"/>
      <c r="E128" s="137"/>
      <c r="F128" s="137"/>
      <c r="G128" s="138"/>
    </row>
    <row r="129" spans="1:7" ht="15.75" customHeight="1">
      <c r="A129" s="135">
        <v>67</v>
      </c>
      <c r="B129" s="137"/>
      <c r="C129" s="137"/>
      <c r="D129" s="137"/>
      <c r="E129" s="137"/>
      <c r="F129" s="137"/>
      <c r="G129" s="138"/>
    </row>
    <row r="130" spans="1:7" ht="15.75" customHeight="1">
      <c r="A130" s="135">
        <v>68</v>
      </c>
      <c r="B130" s="137"/>
      <c r="C130" s="137"/>
      <c r="D130" s="137"/>
      <c r="E130" s="137"/>
      <c r="F130" s="137"/>
      <c r="G130" s="138"/>
    </row>
    <row r="131" spans="1:7" ht="15.75" customHeight="1">
      <c r="A131" s="135">
        <v>69</v>
      </c>
      <c r="B131" s="137"/>
      <c r="C131" s="137"/>
      <c r="D131" s="137"/>
      <c r="E131" s="137"/>
      <c r="F131" s="137"/>
      <c r="G131" s="138"/>
    </row>
    <row r="132" spans="1:7" ht="15.75" customHeight="1">
      <c r="A132" s="135">
        <v>70</v>
      </c>
      <c r="B132" s="137"/>
      <c r="C132" s="137"/>
      <c r="D132" s="137"/>
      <c r="E132" s="137"/>
      <c r="F132" s="137"/>
      <c r="G132" s="138"/>
    </row>
    <row r="133" spans="1:7" ht="15.75" customHeight="1">
      <c r="A133" s="135">
        <v>71</v>
      </c>
      <c r="B133" s="137"/>
      <c r="C133" s="137"/>
      <c r="D133" s="137"/>
      <c r="E133" s="137"/>
      <c r="F133" s="137"/>
      <c r="G133" s="138"/>
    </row>
    <row r="134" spans="1:7" ht="15.75" customHeight="1">
      <c r="A134" s="135">
        <v>72</v>
      </c>
      <c r="B134" s="137"/>
      <c r="C134" s="137"/>
      <c r="D134" s="137"/>
      <c r="E134" s="137"/>
      <c r="F134" s="137"/>
      <c r="G134" s="138"/>
    </row>
    <row r="135" spans="1:7" ht="15.75" customHeight="1">
      <c r="A135" s="135">
        <v>73</v>
      </c>
      <c r="B135" s="137"/>
      <c r="C135" s="137"/>
      <c r="D135" s="137"/>
      <c r="E135" s="137"/>
      <c r="F135" s="137"/>
      <c r="G135" s="138"/>
    </row>
    <row r="136" spans="1:7" ht="15.75" customHeight="1">
      <c r="A136" s="135">
        <v>74</v>
      </c>
      <c r="B136" s="137"/>
      <c r="C136" s="137"/>
      <c r="D136" s="137"/>
      <c r="E136" s="137"/>
      <c r="F136" s="137"/>
      <c r="G136" s="138"/>
    </row>
    <row r="137" spans="1:7" ht="15.75" customHeight="1">
      <c r="A137" s="135">
        <v>75</v>
      </c>
      <c r="B137" s="137"/>
      <c r="C137" s="137"/>
      <c r="D137" s="137"/>
      <c r="E137" s="137"/>
      <c r="F137" s="137"/>
      <c r="G137" s="138"/>
    </row>
    <row r="138" spans="1:7" ht="15.75" customHeight="1">
      <c r="A138" s="135">
        <v>76</v>
      </c>
      <c r="B138" s="137"/>
      <c r="C138" s="137"/>
      <c r="D138" s="137"/>
      <c r="E138" s="137"/>
      <c r="F138" s="137"/>
      <c r="G138" s="138"/>
    </row>
    <row r="139" spans="1:7" ht="15.75" customHeight="1">
      <c r="A139" s="135">
        <v>77</v>
      </c>
      <c r="B139" s="137"/>
      <c r="C139" s="137"/>
      <c r="D139" s="137"/>
      <c r="E139" s="137"/>
      <c r="F139" s="137"/>
      <c r="G139" s="138"/>
    </row>
    <row r="140" spans="1:7" ht="15.75" customHeight="1">
      <c r="A140" s="135">
        <v>78</v>
      </c>
      <c r="B140" s="137"/>
      <c r="C140" s="137"/>
      <c r="D140" s="137"/>
      <c r="E140" s="137"/>
      <c r="F140" s="137"/>
      <c r="G140" s="138"/>
    </row>
    <row r="141" spans="1:7" ht="15.75" customHeight="1">
      <c r="A141" s="135">
        <v>79</v>
      </c>
      <c r="B141" s="137"/>
      <c r="C141" s="137"/>
      <c r="D141" s="137"/>
      <c r="E141" s="137"/>
      <c r="F141" s="137"/>
      <c r="G141" s="138"/>
    </row>
    <row r="142" spans="1:7" ht="15.75" customHeight="1">
      <c r="A142" s="135">
        <v>80</v>
      </c>
      <c r="B142" s="137"/>
      <c r="C142" s="137"/>
      <c r="D142" s="137"/>
      <c r="E142" s="137"/>
      <c r="F142" s="137"/>
      <c r="G142" s="138"/>
    </row>
    <row r="143" spans="1:7" ht="15.75" customHeight="1">
      <c r="A143" s="135">
        <v>81</v>
      </c>
      <c r="B143" s="137"/>
      <c r="C143" s="137"/>
      <c r="D143" s="137"/>
      <c r="E143" s="137"/>
      <c r="F143" s="137"/>
      <c r="G143" s="138"/>
    </row>
    <row r="144" spans="1:7" ht="15.75" customHeight="1">
      <c r="A144" s="135">
        <v>82</v>
      </c>
      <c r="B144" s="137"/>
      <c r="C144" s="137"/>
      <c r="D144" s="137"/>
      <c r="E144" s="137"/>
      <c r="F144" s="137"/>
      <c r="G144" s="138"/>
    </row>
    <row r="145" spans="1:7" ht="15.75" customHeight="1">
      <c r="A145" s="135">
        <v>83</v>
      </c>
      <c r="B145" s="137"/>
      <c r="C145" s="137"/>
      <c r="D145" s="137"/>
      <c r="E145" s="137"/>
      <c r="F145" s="137"/>
      <c r="G145" s="138"/>
    </row>
    <row r="146" spans="1:7" ht="15.75" customHeight="1">
      <c r="A146" s="135">
        <v>84</v>
      </c>
      <c r="B146" s="137"/>
      <c r="C146" s="137"/>
      <c r="D146" s="137"/>
      <c r="E146" s="137"/>
      <c r="F146" s="137"/>
      <c r="G146" s="138"/>
    </row>
    <row r="147" spans="1:7" ht="15.75" customHeight="1">
      <c r="A147" s="135">
        <v>85</v>
      </c>
      <c r="B147" s="137"/>
      <c r="C147" s="137"/>
      <c r="D147" s="137"/>
      <c r="E147" s="137"/>
      <c r="F147" s="137"/>
      <c r="G147" s="138"/>
    </row>
    <row r="148" spans="1:7" ht="15.75" customHeight="1">
      <c r="A148" s="135">
        <v>86</v>
      </c>
      <c r="B148" s="137"/>
      <c r="C148" s="137"/>
      <c r="D148" s="137"/>
      <c r="E148" s="137"/>
      <c r="F148" s="137"/>
      <c r="G148" s="138"/>
    </row>
    <row r="149" spans="1:7" ht="15.75" customHeight="1">
      <c r="A149" s="135">
        <v>87</v>
      </c>
      <c r="B149" s="137"/>
      <c r="C149" s="137"/>
      <c r="D149" s="137"/>
      <c r="E149" s="137"/>
      <c r="F149" s="137"/>
      <c r="G149" s="138"/>
    </row>
    <row r="150" spans="1:7" ht="15.75" customHeight="1">
      <c r="A150" s="135" t="s">
        <v>258</v>
      </c>
      <c r="B150" s="1351" t="s">
        <v>259</v>
      </c>
      <c r="C150" s="1347"/>
      <c r="D150" s="1347"/>
      <c r="E150" s="1347"/>
      <c r="F150" s="1347"/>
      <c r="G150" s="1302"/>
    </row>
    <row r="151" spans="1:7" ht="15.75" customHeight="1">
      <c r="A151" s="135">
        <v>88</v>
      </c>
      <c r="B151" s="137"/>
      <c r="C151" s="137"/>
      <c r="D151" s="137"/>
      <c r="E151" s="137"/>
      <c r="F151" s="137"/>
      <c r="G151" s="138"/>
    </row>
    <row r="152" spans="1:7" ht="15.75" customHeight="1">
      <c r="A152" s="135">
        <v>89</v>
      </c>
      <c r="B152" s="137"/>
      <c r="C152" s="137"/>
      <c r="D152" s="137"/>
      <c r="E152" s="137"/>
      <c r="F152" s="137"/>
      <c r="G152" s="138"/>
    </row>
    <row r="153" spans="1:7" ht="15.75" customHeight="1">
      <c r="A153" s="135">
        <v>90</v>
      </c>
      <c r="B153" s="137"/>
      <c r="C153" s="137"/>
      <c r="D153" s="137"/>
      <c r="E153" s="137"/>
      <c r="F153" s="137"/>
      <c r="G153" s="138"/>
    </row>
    <row r="154" spans="1:7" ht="15.75" customHeight="1">
      <c r="A154" s="135">
        <v>91</v>
      </c>
      <c r="B154" s="137"/>
      <c r="C154" s="137"/>
      <c r="D154" s="137"/>
      <c r="E154" s="137"/>
      <c r="F154" s="137"/>
      <c r="G154" s="138"/>
    </row>
    <row r="155" spans="1:7" ht="15.75" customHeight="1">
      <c r="A155" s="135">
        <v>92</v>
      </c>
      <c r="B155" s="137"/>
      <c r="C155" s="137"/>
      <c r="D155" s="137"/>
      <c r="E155" s="137"/>
      <c r="F155" s="137"/>
      <c r="G155" s="138"/>
    </row>
    <row r="156" spans="1:7" ht="15.75" customHeight="1">
      <c r="A156" s="135">
        <v>93</v>
      </c>
      <c r="B156" s="137"/>
      <c r="C156" s="137"/>
      <c r="D156" s="137"/>
      <c r="E156" s="137"/>
      <c r="F156" s="137"/>
      <c r="G156" s="138"/>
    </row>
    <row r="157" spans="1:7" ht="15.75" customHeight="1">
      <c r="A157" s="135">
        <v>94</v>
      </c>
      <c r="B157" s="137"/>
      <c r="C157" s="137"/>
      <c r="D157" s="137"/>
      <c r="E157" s="137"/>
      <c r="F157" s="137"/>
      <c r="G157" s="138"/>
    </row>
    <row r="158" spans="1:7" ht="15.75" customHeight="1">
      <c r="A158" s="135">
        <v>95</v>
      </c>
      <c r="B158" s="137"/>
      <c r="C158" s="137"/>
      <c r="D158" s="137"/>
      <c r="E158" s="137"/>
      <c r="F158" s="137"/>
      <c r="G158" s="138"/>
    </row>
    <row r="159" spans="1:7" ht="15.75" customHeight="1">
      <c r="A159" s="135">
        <v>96</v>
      </c>
      <c r="B159" s="137"/>
      <c r="C159" s="137"/>
      <c r="D159" s="137"/>
      <c r="E159" s="137"/>
      <c r="F159" s="137"/>
      <c r="G159" s="138"/>
    </row>
    <row r="160" spans="1:7" ht="15.75" customHeight="1">
      <c r="A160" s="135">
        <v>97</v>
      </c>
      <c r="B160" s="137"/>
      <c r="C160" s="137"/>
      <c r="D160" s="137"/>
      <c r="E160" s="137"/>
      <c r="F160" s="137"/>
      <c r="G160" s="138"/>
    </row>
    <row r="161" spans="1:7" ht="15.75" customHeight="1">
      <c r="A161" s="135">
        <v>98</v>
      </c>
      <c r="B161" s="137"/>
      <c r="C161" s="137"/>
      <c r="D161" s="137"/>
      <c r="E161" s="137"/>
      <c r="F161" s="137"/>
      <c r="G161" s="138"/>
    </row>
    <row r="162" spans="1:7" ht="15.75" customHeight="1">
      <c r="A162" s="135">
        <v>99</v>
      </c>
      <c r="B162" s="137"/>
      <c r="C162" s="137"/>
      <c r="D162" s="137"/>
      <c r="E162" s="137"/>
      <c r="F162" s="137"/>
      <c r="G162" s="138"/>
    </row>
    <row r="163" spans="1:7" ht="15.75" customHeight="1">
      <c r="A163" s="131"/>
    </row>
    <row r="164" spans="1:7" ht="15.75" customHeight="1">
      <c r="A164" s="131"/>
      <c r="E164" s="1352" t="s">
        <v>256</v>
      </c>
      <c r="F164" s="1289"/>
    </row>
    <row r="165" spans="1:7" ht="15.75" customHeight="1">
      <c r="A165" s="131"/>
    </row>
    <row r="166" spans="1:7" ht="15.75" customHeight="1">
      <c r="A166" s="131"/>
    </row>
    <row r="167" spans="1:7" ht="15.75" customHeight="1">
      <c r="A167" s="131"/>
    </row>
    <row r="168" spans="1:7" ht="15.75" customHeight="1">
      <c r="A168" s="131"/>
      <c r="E168" s="1298" t="str">
        <f>'2.IDENTITAS'!$G$37</f>
        <v>BINTANG, S.Pd.</v>
      </c>
      <c r="F168" s="1289"/>
    </row>
    <row r="169" spans="1:7" ht="15.75" customHeight="1">
      <c r="A169" s="131"/>
      <c r="E169" s="132" t="s">
        <v>260</v>
      </c>
      <c r="F169" s="132" t="str">
        <f>'2.IDENTITAS'!$G$38</f>
        <v>19690520 199303 1 011</v>
      </c>
    </row>
    <row r="170" spans="1:7" ht="15.75" customHeight="1">
      <c r="A170" s="131"/>
    </row>
    <row r="171" spans="1:7" ht="15.75" customHeight="1">
      <c r="A171" s="1348" t="s">
        <v>261</v>
      </c>
      <c r="B171" s="1289"/>
      <c r="C171" s="1289"/>
      <c r="D171" s="1289"/>
      <c r="E171" s="1289"/>
      <c r="F171" s="1289"/>
      <c r="G171" s="1289"/>
    </row>
    <row r="172" spans="1:7" ht="15.75" customHeight="1">
      <c r="A172" s="131"/>
    </row>
    <row r="173" spans="1:7" ht="15.75" customHeight="1">
      <c r="A173" s="139" t="s">
        <v>251</v>
      </c>
      <c r="E173" s="132" t="s">
        <v>252</v>
      </c>
      <c r="F173" s="132" t="str">
        <f>'2.IDENTITAS'!$G$15</f>
        <v>Suyono</v>
      </c>
    </row>
    <row r="174" spans="1:7" ht="15.75" customHeight="1">
      <c r="A174" s="131" t="s">
        <v>150</v>
      </c>
      <c r="E174" s="132" t="s">
        <v>252</v>
      </c>
      <c r="F174" s="132" t="str">
        <f>'2.IDENTITAS'!$G$37</f>
        <v>BINTANG, S.Pd.</v>
      </c>
    </row>
    <row r="175" spans="1:7" ht="15.75" customHeight="1">
      <c r="A175" s="131" t="s">
        <v>218</v>
      </c>
      <c r="E175" s="132" t="s">
        <v>252</v>
      </c>
      <c r="F175" s="140" t="str">
        <f>'2.IDENTITAS'!$G$41</f>
        <v>30 Desember 2023</v>
      </c>
    </row>
    <row r="176" spans="1:7" ht="15.75" customHeight="1">
      <c r="A176" s="131" t="s">
        <v>253</v>
      </c>
      <c r="E176" s="132" t="s">
        <v>252</v>
      </c>
    </row>
    <row r="177" spans="1:7" ht="15.75" customHeight="1">
      <c r="A177" s="131"/>
    </row>
    <row r="178" spans="1:7" ht="15.75" customHeight="1">
      <c r="A178" s="135" t="s">
        <v>258</v>
      </c>
      <c r="B178" s="1353" t="s">
        <v>262</v>
      </c>
      <c r="C178" s="1347"/>
      <c r="D178" s="1347"/>
      <c r="E178" s="1347"/>
      <c r="F178" s="1347"/>
      <c r="G178" s="1302"/>
    </row>
    <row r="179" spans="1:7" ht="15.75" customHeight="1">
      <c r="A179" s="135">
        <v>1</v>
      </c>
      <c r="B179" s="137"/>
      <c r="C179" s="137"/>
      <c r="D179" s="137"/>
      <c r="E179" s="137"/>
      <c r="F179" s="137"/>
      <c r="G179" s="138"/>
    </row>
    <row r="180" spans="1:7" ht="15.75" customHeight="1">
      <c r="A180" s="135">
        <v>2</v>
      </c>
      <c r="B180" s="137"/>
      <c r="C180" s="137"/>
      <c r="D180" s="137"/>
      <c r="E180" s="137"/>
      <c r="F180" s="137"/>
      <c r="G180" s="138"/>
    </row>
    <row r="181" spans="1:7" ht="15.75" customHeight="1">
      <c r="A181" s="135">
        <v>3</v>
      </c>
      <c r="B181" s="137"/>
      <c r="C181" s="137"/>
      <c r="D181" s="137"/>
      <c r="E181" s="137"/>
      <c r="F181" s="137"/>
      <c r="G181" s="138"/>
    </row>
    <row r="182" spans="1:7" ht="15.75" customHeight="1">
      <c r="A182" s="135">
        <v>4</v>
      </c>
      <c r="B182" s="137"/>
      <c r="C182" s="137"/>
      <c r="D182" s="137"/>
      <c r="E182" s="137"/>
      <c r="F182" s="137"/>
      <c r="G182" s="138"/>
    </row>
    <row r="183" spans="1:7" ht="15.75" customHeight="1">
      <c r="A183" s="135">
        <v>5</v>
      </c>
      <c r="B183" s="137"/>
      <c r="C183" s="137"/>
      <c r="D183" s="137"/>
      <c r="E183" s="137"/>
      <c r="F183" s="137"/>
      <c r="G183" s="138"/>
    </row>
    <row r="184" spans="1:7" ht="15.75" customHeight="1">
      <c r="A184" s="135">
        <v>6</v>
      </c>
      <c r="B184" s="137"/>
      <c r="C184" s="137"/>
      <c r="D184" s="137"/>
      <c r="E184" s="137"/>
      <c r="F184" s="137"/>
      <c r="G184" s="138"/>
    </row>
    <row r="185" spans="1:7" ht="15.75" customHeight="1">
      <c r="A185" s="135">
        <v>7</v>
      </c>
      <c r="B185" s="137"/>
      <c r="C185" s="137"/>
      <c r="D185" s="137"/>
      <c r="E185" s="137"/>
      <c r="F185" s="137"/>
      <c r="G185" s="138"/>
    </row>
    <row r="186" spans="1:7" ht="15.75" customHeight="1">
      <c r="A186" s="135">
        <v>8</v>
      </c>
      <c r="B186" s="137"/>
      <c r="C186" s="137"/>
      <c r="D186" s="137"/>
      <c r="E186" s="137"/>
      <c r="F186" s="137"/>
      <c r="G186" s="138"/>
    </row>
    <row r="187" spans="1:7" ht="15.75" customHeight="1">
      <c r="A187" s="135">
        <v>9</v>
      </c>
      <c r="B187" s="137"/>
      <c r="C187" s="137"/>
      <c r="D187" s="137"/>
      <c r="E187" s="137"/>
      <c r="F187" s="137"/>
      <c r="G187" s="138"/>
    </row>
    <row r="188" spans="1:7" ht="15.75" customHeight="1">
      <c r="A188" s="135">
        <v>10</v>
      </c>
      <c r="B188" s="137"/>
      <c r="C188" s="137"/>
      <c r="D188" s="137"/>
      <c r="E188" s="137"/>
      <c r="F188" s="137"/>
      <c r="G188" s="138"/>
    </row>
    <row r="189" spans="1:7" ht="15.75" customHeight="1">
      <c r="A189" s="135">
        <v>11</v>
      </c>
      <c r="B189" s="137"/>
      <c r="C189" s="137"/>
      <c r="D189" s="137"/>
      <c r="E189" s="137"/>
      <c r="F189" s="137"/>
      <c r="G189" s="138"/>
    </row>
    <row r="190" spans="1:7" ht="15.75" customHeight="1">
      <c r="A190" s="135">
        <v>12</v>
      </c>
      <c r="B190" s="137"/>
      <c r="C190" s="137"/>
      <c r="D190" s="137"/>
      <c r="E190" s="137"/>
      <c r="F190" s="137"/>
      <c r="G190" s="138"/>
    </row>
    <row r="191" spans="1:7" ht="15.75" customHeight="1">
      <c r="A191" s="135">
        <v>13</v>
      </c>
      <c r="B191" s="137"/>
      <c r="C191" s="137"/>
      <c r="D191" s="137"/>
      <c r="E191" s="137"/>
      <c r="F191" s="137"/>
      <c r="G191" s="138"/>
    </row>
    <row r="192" spans="1:7" ht="15.75" customHeight="1">
      <c r="A192" s="135">
        <v>14</v>
      </c>
      <c r="B192" s="137"/>
      <c r="C192" s="137"/>
      <c r="D192" s="137"/>
      <c r="E192" s="137"/>
      <c r="F192" s="137"/>
      <c r="G192" s="138"/>
    </row>
    <row r="193" spans="1:7" ht="15.75" customHeight="1">
      <c r="A193" s="135">
        <v>15</v>
      </c>
      <c r="B193" s="137"/>
      <c r="C193" s="137"/>
      <c r="D193" s="137"/>
      <c r="E193" s="137"/>
      <c r="F193" s="137"/>
      <c r="G193" s="138"/>
    </row>
    <row r="194" spans="1:7" ht="15.75" customHeight="1">
      <c r="A194" s="135">
        <v>16</v>
      </c>
      <c r="B194" s="137"/>
      <c r="C194" s="137"/>
      <c r="D194" s="137"/>
      <c r="E194" s="137"/>
      <c r="F194" s="137"/>
      <c r="G194" s="138"/>
    </row>
    <row r="195" spans="1:7" ht="15.75" customHeight="1">
      <c r="A195" s="135">
        <v>17</v>
      </c>
      <c r="B195" s="137"/>
      <c r="C195" s="137"/>
      <c r="D195" s="137"/>
      <c r="E195" s="137"/>
      <c r="F195" s="137"/>
      <c r="G195" s="138"/>
    </row>
    <row r="196" spans="1:7" ht="15.75" customHeight="1">
      <c r="A196" s="135">
        <v>18</v>
      </c>
      <c r="B196" s="137"/>
      <c r="C196" s="137"/>
      <c r="D196" s="137"/>
      <c r="E196" s="137"/>
      <c r="F196" s="137"/>
      <c r="G196" s="138"/>
    </row>
    <row r="197" spans="1:7" ht="15.75" customHeight="1">
      <c r="A197" s="135">
        <v>19</v>
      </c>
      <c r="B197" s="137"/>
      <c r="C197" s="137"/>
      <c r="D197" s="137"/>
      <c r="E197" s="137"/>
      <c r="F197" s="137"/>
      <c r="G197" s="138"/>
    </row>
    <row r="198" spans="1:7" ht="15.75" customHeight="1">
      <c r="A198" s="135">
        <v>20</v>
      </c>
      <c r="B198" s="137"/>
      <c r="C198" s="137"/>
      <c r="D198" s="137"/>
      <c r="E198" s="137"/>
      <c r="F198" s="137"/>
      <c r="G198" s="138"/>
    </row>
    <row r="199" spans="1:7" ht="15.75" customHeight="1">
      <c r="A199" s="135">
        <v>21</v>
      </c>
      <c r="B199" s="137"/>
      <c r="C199" s="137"/>
      <c r="D199" s="137"/>
      <c r="E199" s="137"/>
      <c r="F199" s="137"/>
      <c r="G199" s="138"/>
    </row>
    <row r="200" spans="1:7" ht="15.75" customHeight="1">
      <c r="A200" s="135">
        <v>22</v>
      </c>
      <c r="B200" s="137"/>
      <c r="C200" s="137"/>
      <c r="D200" s="137"/>
      <c r="E200" s="137"/>
      <c r="F200" s="137"/>
      <c r="G200" s="138"/>
    </row>
    <row r="201" spans="1:7" ht="15.75" customHeight="1">
      <c r="A201" s="135">
        <v>23</v>
      </c>
      <c r="B201" s="137"/>
      <c r="C201" s="137"/>
      <c r="D201" s="137"/>
      <c r="E201" s="137"/>
      <c r="F201" s="137"/>
      <c r="G201" s="138"/>
    </row>
    <row r="202" spans="1:7" ht="15.75" customHeight="1">
      <c r="A202" s="135">
        <v>24</v>
      </c>
      <c r="B202" s="137"/>
      <c r="C202" s="137"/>
      <c r="D202" s="137"/>
      <c r="E202" s="137"/>
      <c r="F202" s="137"/>
      <c r="G202" s="138"/>
    </row>
    <row r="203" spans="1:7" ht="15.75" customHeight="1">
      <c r="A203" s="135">
        <v>25</v>
      </c>
      <c r="B203" s="137"/>
      <c r="C203" s="137"/>
      <c r="D203" s="137"/>
      <c r="E203" s="137"/>
      <c r="F203" s="137"/>
      <c r="G203" s="138"/>
    </row>
    <row r="204" spans="1:7" ht="15.75" customHeight="1">
      <c r="A204" s="131"/>
    </row>
    <row r="205" spans="1:7" ht="15.75" customHeight="1">
      <c r="A205" s="131"/>
      <c r="E205" s="1352" t="s">
        <v>256</v>
      </c>
      <c r="F205" s="1289"/>
    </row>
    <row r="206" spans="1:7" ht="15.75" customHeight="1">
      <c r="A206" s="131"/>
    </row>
    <row r="207" spans="1:7" ht="15.75" customHeight="1">
      <c r="A207" s="131"/>
    </row>
    <row r="208" spans="1:7" ht="15.75" customHeight="1">
      <c r="A208" s="131"/>
    </row>
    <row r="209" spans="1:26" ht="15.75" customHeight="1">
      <c r="A209" s="131"/>
      <c r="E209" s="132" t="str">
        <f>'2.IDENTITAS'!$G$37</f>
        <v>BINTANG, S.Pd.</v>
      </c>
    </row>
    <row r="210" spans="1:26" ht="15.75" customHeight="1">
      <c r="A210" s="131"/>
      <c r="E210" s="132" t="s">
        <v>260</v>
      </c>
      <c r="F210" s="132" t="str">
        <f>'2.IDENTITAS'!$G$38</f>
        <v>19690520 199303 1 011</v>
      </c>
    </row>
    <row r="211" spans="1:26" ht="15.75" customHeight="1">
      <c r="A211" s="131"/>
    </row>
    <row r="212" spans="1:26" ht="15.75" customHeight="1">
      <c r="A212" s="1348" t="s">
        <v>263</v>
      </c>
      <c r="B212" s="1289"/>
      <c r="C212" s="1289"/>
      <c r="D212" s="1289"/>
      <c r="E212" s="1289"/>
      <c r="F212" s="1289"/>
      <c r="G212" s="1289"/>
    </row>
    <row r="213" spans="1:26" ht="15.75" customHeight="1">
      <c r="A213" s="131"/>
    </row>
    <row r="214" spans="1:26" ht="15.75" customHeight="1">
      <c r="A214" s="139" t="s">
        <v>251</v>
      </c>
      <c r="C214" s="132" t="str">
        <f>'2.IDENTITAS'!$G$15</f>
        <v>Suyono</v>
      </c>
    </row>
    <row r="215" spans="1:26" ht="15.75" customHeight="1">
      <c r="A215" s="131" t="s">
        <v>264</v>
      </c>
      <c r="C215" s="132" t="str">
        <f>'2.IDENTITAS'!$G$37</f>
        <v>BINTANG, S.Pd.</v>
      </c>
    </row>
    <row r="216" spans="1:26" ht="15.75" customHeight="1">
      <c r="A216" s="131"/>
    </row>
    <row r="217" spans="1:26" ht="30" customHeight="1">
      <c r="A217" s="135" t="s">
        <v>258</v>
      </c>
      <c r="B217" s="141" t="s">
        <v>265</v>
      </c>
      <c r="C217" s="1349" t="s">
        <v>266</v>
      </c>
      <c r="D217" s="1347"/>
      <c r="E217" s="1302"/>
      <c r="F217" s="1350" t="s">
        <v>267</v>
      </c>
      <c r="G217" s="1302"/>
      <c r="H217" s="144"/>
      <c r="I217" s="144"/>
      <c r="J217" s="144"/>
      <c r="K217" s="144"/>
      <c r="L217" s="144"/>
      <c r="M217" s="144"/>
      <c r="N217" s="144"/>
      <c r="O217" s="144"/>
      <c r="P217" s="144"/>
      <c r="Q217" s="144"/>
      <c r="R217" s="144"/>
      <c r="S217" s="144"/>
      <c r="T217" s="144"/>
      <c r="U217" s="144"/>
      <c r="V217" s="144"/>
      <c r="W217" s="144"/>
      <c r="X217" s="144"/>
      <c r="Y217" s="144"/>
      <c r="Z217" s="144"/>
    </row>
    <row r="218" spans="1:26" ht="15.75" customHeight="1">
      <c r="A218" s="145">
        <v>1</v>
      </c>
      <c r="B218" s="146"/>
      <c r="C218" s="147"/>
      <c r="D218" s="19"/>
      <c r="E218" s="148"/>
      <c r="F218" s="147"/>
      <c r="G218" s="148"/>
    </row>
    <row r="219" spans="1:26" ht="15.75" customHeight="1">
      <c r="A219" s="145">
        <v>2</v>
      </c>
      <c r="B219" s="146"/>
      <c r="C219" s="147"/>
      <c r="D219" s="19"/>
      <c r="E219" s="148"/>
      <c r="F219" s="147"/>
      <c r="G219" s="148"/>
    </row>
    <row r="220" spans="1:26" ht="15.75" customHeight="1">
      <c r="A220" s="145">
        <v>3</v>
      </c>
      <c r="B220" s="146"/>
      <c r="C220" s="147"/>
      <c r="D220" s="19"/>
      <c r="E220" s="148"/>
      <c r="F220" s="147"/>
      <c r="G220" s="148"/>
    </row>
    <row r="221" spans="1:26" ht="15.75" customHeight="1">
      <c r="A221" s="145">
        <v>4</v>
      </c>
      <c r="B221" s="146"/>
      <c r="C221" s="147"/>
      <c r="D221" s="19"/>
      <c r="E221" s="148"/>
      <c r="F221" s="147"/>
      <c r="G221" s="148"/>
    </row>
    <row r="222" spans="1:26" ht="15.75" customHeight="1">
      <c r="A222" s="145">
        <v>5</v>
      </c>
      <c r="B222" s="146"/>
      <c r="C222" s="147"/>
      <c r="D222" s="19"/>
      <c r="E222" s="148"/>
      <c r="F222" s="147"/>
      <c r="G222" s="148"/>
    </row>
    <row r="223" spans="1:26" ht="15.75" customHeight="1">
      <c r="A223" s="145">
        <v>6</v>
      </c>
      <c r="B223" s="146"/>
      <c r="C223" s="147"/>
      <c r="D223" s="19"/>
      <c r="E223" s="148"/>
      <c r="F223" s="147"/>
      <c r="G223" s="148"/>
    </row>
    <row r="224" spans="1:26" ht="15.75" customHeight="1">
      <c r="A224" s="145">
        <v>7</v>
      </c>
      <c r="B224" s="146"/>
      <c r="C224" s="147"/>
      <c r="D224" s="19"/>
      <c r="E224" s="148"/>
      <c r="F224" s="147"/>
      <c r="G224" s="148"/>
    </row>
    <row r="225" spans="1:7" ht="15.75" customHeight="1">
      <c r="A225" s="145">
        <v>8</v>
      </c>
      <c r="B225" s="146"/>
      <c r="C225" s="147"/>
      <c r="D225" s="19"/>
      <c r="E225" s="148"/>
      <c r="F225" s="147"/>
      <c r="G225" s="148"/>
    </row>
    <row r="226" spans="1:7" ht="15.75" customHeight="1">
      <c r="A226" s="145">
        <v>9</v>
      </c>
      <c r="B226" s="146"/>
      <c r="C226" s="147"/>
      <c r="D226" s="19"/>
      <c r="E226" s="148"/>
      <c r="F226" s="147"/>
      <c r="G226" s="148"/>
    </row>
    <row r="227" spans="1:7" ht="15.75" customHeight="1">
      <c r="A227" s="145">
        <v>10</v>
      </c>
      <c r="B227" s="146"/>
      <c r="C227" s="147"/>
      <c r="D227" s="19"/>
      <c r="E227" s="148"/>
      <c r="F227" s="147"/>
      <c r="G227" s="148"/>
    </row>
    <row r="228" spans="1:7" ht="15.75" customHeight="1">
      <c r="A228" s="145">
        <v>11</v>
      </c>
      <c r="B228" s="146"/>
      <c r="C228" s="147"/>
      <c r="D228" s="19"/>
      <c r="E228" s="148"/>
      <c r="F228" s="147"/>
      <c r="G228" s="148"/>
    </row>
    <row r="229" spans="1:7" ht="15.75" customHeight="1">
      <c r="A229" s="145">
        <v>12</v>
      </c>
      <c r="B229" s="146"/>
      <c r="C229" s="147"/>
      <c r="D229" s="19"/>
      <c r="E229" s="148"/>
      <c r="F229" s="147"/>
      <c r="G229" s="148"/>
    </row>
    <row r="230" spans="1:7" ht="15.75" customHeight="1">
      <c r="A230" s="145">
        <v>13</v>
      </c>
      <c r="B230" s="146"/>
      <c r="C230" s="147"/>
      <c r="D230" s="19"/>
      <c r="E230" s="148"/>
      <c r="F230" s="147"/>
      <c r="G230" s="148"/>
    </row>
    <row r="231" spans="1:7" ht="15.75" customHeight="1">
      <c r="A231" s="145">
        <v>14</v>
      </c>
      <c r="B231" s="146"/>
      <c r="C231" s="147"/>
      <c r="D231" s="19"/>
      <c r="E231" s="148"/>
      <c r="F231" s="147"/>
      <c r="G231" s="148"/>
    </row>
    <row r="232" spans="1:7" ht="15.75" customHeight="1">
      <c r="A232" s="145">
        <v>15</v>
      </c>
      <c r="B232" s="146"/>
      <c r="C232" s="147"/>
      <c r="D232" s="19"/>
      <c r="E232" s="148"/>
      <c r="F232" s="147"/>
      <c r="G232" s="148"/>
    </row>
    <row r="233" spans="1:7" ht="15.75" customHeight="1">
      <c r="A233" s="145">
        <v>16</v>
      </c>
      <c r="B233" s="146"/>
      <c r="C233" s="147"/>
      <c r="D233" s="19"/>
      <c r="E233" s="148"/>
      <c r="F233" s="147"/>
      <c r="G233" s="148"/>
    </row>
    <row r="234" spans="1:7" ht="15.75" customHeight="1">
      <c r="A234" s="145">
        <v>17</v>
      </c>
      <c r="B234" s="146"/>
      <c r="C234" s="147"/>
      <c r="D234" s="19"/>
      <c r="E234" s="148"/>
      <c r="F234" s="147"/>
      <c r="G234" s="148"/>
    </row>
    <row r="235" spans="1:7" ht="15.75" customHeight="1">
      <c r="A235" s="145">
        <v>18</v>
      </c>
      <c r="B235" s="146"/>
      <c r="C235" s="147"/>
      <c r="D235" s="19"/>
      <c r="E235" s="148"/>
      <c r="F235" s="147"/>
      <c r="G235" s="148"/>
    </row>
    <row r="236" spans="1:7" ht="15.75" customHeight="1">
      <c r="A236" s="145">
        <v>19</v>
      </c>
      <c r="B236" s="146"/>
      <c r="C236" s="147"/>
      <c r="D236" s="19"/>
      <c r="E236" s="148"/>
      <c r="F236" s="147"/>
      <c r="G236" s="148"/>
    </row>
    <row r="237" spans="1:7" ht="15.75" customHeight="1">
      <c r="A237" s="145">
        <v>20</v>
      </c>
      <c r="B237" s="146"/>
      <c r="C237" s="147"/>
      <c r="D237" s="19"/>
      <c r="E237" s="148"/>
      <c r="F237" s="147"/>
      <c r="G237" s="148"/>
    </row>
    <row r="238" spans="1:7" ht="15.75" customHeight="1">
      <c r="A238" s="145">
        <v>21</v>
      </c>
      <c r="B238" s="146"/>
      <c r="C238" s="147"/>
      <c r="D238" s="19"/>
      <c r="E238" s="148"/>
      <c r="F238" s="147"/>
      <c r="G238" s="148"/>
    </row>
    <row r="239" spans="1:7" ht="15.75" customHeight="1">
      <c r="A239" s="145">
        <v>22</v>
      </c>
      <c r="B239" s="146"/>
      <c r="C239" s="147"/>
      <c r="D239" s="19"/>
      <c r="E239" s="148"/>
      <c r="F239" s="147"/>
      <c r="G239" s="148"/>
    </row>
    <row r="240" spans="1:7" ht="15.75" customHeight="1">
      <c r="A240" s="145">
        <v>23</v>
      </c>
      <c r="B240" s="146"/>
      <c r="C240" s="147"/>
      <c r="D240" s="19"/>
      <c r="E240" s="148"/>
      <c r="F240" s="147"/>
      <c r="G240" s="148"/>
    </row>
    <row r="241" spans="1:7" ht="15.75" customHeight="1">
      <c r="A241" s="145">
        <v>24</v>
      </c>
      <c r="B241" s="146"/>
      <c r="C241" s="147"/>
      <c r="D241" s="19"/>
      <c r="E241" s="148"/>
      <c r="F241" s="147"/>
      <c r="G241" s="148"/>
    </row>
    <row r="242" spans="1:7" ht="15.75" customHeight="1">
      <c r="A242" s="145">
        <v>25</v>
      </c>
      <c r="B242" s="146"/>
      <c r="C242" s="147"/>
      <c r="D242" s="19"/>
      <c r="E242" s="148"/>
      <c r="F242" s="147"/>
      <c r="G242" s="148"/>
    </row>
    <row r="243" spans="1:7" ht="15.75" customHeight="1">
      <c r="A243" s="145">
        <v>26</v>
      </c>
      <c r="B243" s="146"/>
      <c r="C243" s="147"/>
      <c r="D243" s="19"/>
      <c r="E243" s="148"/>
      <c r="F243" s="147"/>
      <c r="G243" s="148"/>
    </row>
    <row r="244" spans="1:7" ht="15.75" customHeight="1">
      <c r="A244" s="145">
        <v>27</v>
      </c>
      <c r="B244" s="146"/>
      <c r="C244" s="147"/>
      <c r="D244" s="19"/>
      <c r="E244" s="148"/>
      <c r="F244" s="147"/>
      <c r="G244" s="148"/>
    </row>
    <row r="245" spans="1:7" ht="15.75" customHeight="1">
      <c r="A245" s="145">
        <v>28</v>
      </c>
      <c r="B245" s="146"/>
      <c r="C245" s="147"/>
      <c r="D245" s="19"/>
      <c r="E245" s="148"/>
      <c r="F245" s="147"/>
      <c r="G245" s="148"/>
    </row>
    <row r="246" spans="1:7" ht="15.75" customHeight="1">
      <c r="A246" s="145">
        <v>29</v>
      </c>
      <c r="B246" s="146"/>
      <c r="C246" s="147"/>
      <c r="D246" s="19"/>
      <c r="E246" s="148"/>
      <c r="F246" s="147"/>
      <c r="G246" s="148"/>
    </row>
    <row r="247" spans="1:7" ht="15.75" customHeight="1">
      <c r="A247" s="149">
        <v>30</v>
      </c>
      <c r="B247" s="150"/>
      <c r="C247" s="151"/>
      <c r="D247" s="152"/>
      <c r="E247" s="153"/>
      <c r="F247" s="151"/>
      <c r="G247" s="153"/>
    </row>
    <row r="248" spans="1:7" ht="15.75" customHeight="1">
      <c r="A248" s="131"/>
    </row>
    <row r="249" spans="1:7" ht="15.75" customHeight="1">
      <c r="A249" s="131"/>
      <c r="E249" s="132" t="s">
        <v>256</v>
      </c>
    </row>
    <row r="250" spans="1:7" ht="15.75" customHeight="1">
      <c r="A250" s="131"/>
    </row>
    <row r="251" spans="1:7" ht="15.75" customHeight="1">
      <c r="A251" s="131"/>
    </row>
    <row r="252" spans="1:7" ht="15.75" customHeight="1">
      <c r="A252" s="131"/>
    </row>
    <row r="253" spans="1:7" ht="15.75" customHeight="1">
      <c r="A253" s="131"/>
      <c r="E253" s="132" t="str">
        <f>'2.IDENTITAS'!$G$37</f>
        <v>BINTANG, S.Pd.</v>
      </c>
    </row>
    <row r="254" spans="1:7" ht="15.75" customHeight="1">
      <c r="A254" s="131"/>
      <c r="E254" s="132" t="s">
        <v>260</v>
      </c>
      <c r="F254" s="132" t="str">
        <f>'2.IDENTITAS'!$G$38</f>
        <v>19690520 199303 1 011</v>
      </c>
    </row>
    <row r="255" spans="1:7" ht="15.75" customHeight="1">
      <c r="A255" s="131"/>
    </row>
    <row r="256" spans="1:7" ht="15.75" customHeight="1">
      <c r="A256" s="131"/>
    </row>
    <row r="257" spans="1:1" ht="15.75" customHeight="1">
      <c r="A257" s="131"/>
    </row>
    <row r="258" spans="1:1" ht="15.75" customHeight="1">
      <c r="A258" s="131"/>
    </row>
    <row r="259" spans="1:1" ht="15.75" customHeight="1">
      <c r="A259" s="131"/>
    </row>
    <row r="260" spans="1:1" ht="15.75" customHeight="1">
      <c r="A260" s="131"/>
    </row>
    <row r="261" spans="1:1" ht="15.75" customHeight="1">
      <c r="A261" s="131"/>
    </row>
    <row r="262" spans="1:1" ht="15.75" customHeight="1">
      <c r="A262" s="131"/>
    </row>
    <row r="263" spans="1:1" ht="15.75" customHeight="1">
      <c r="A263" s="131"/>
    </row>
    <row r="264" spans="1:1" ht="15.75" customHeight="1">
      <c r="A264" s="131"/>
    </row>
    <row r="265" spans="1:1" ht="15.75" customHeight="1">
      <c r="A265" s="131"/>
    </row>
    <row r="266" spans="1:1" ht="15.75" customHeight="1">
      <c r="A266" s="131"/>
    </row>
    <row r="267" spans="1:1" ht="15.75" customHeight="1">
      <c r="A267" s="131"/>
    </row>
    <row r="268" spans="1:1" ht="15.75" customHeight="1">
      <c r="A268" s="131"/>
    </row>
    <row r="269" spans="1:1" ht="15.75" customHeight="1">
      <c r="A269" s="131"/>
    </row>
    <row r="270" spans="1:1" ht="15.75" customHeight="1">
      <c r="A270" s="131"/>
    </row>
    <row r="271" spans="1:1" ht="15.75" customHeight="1">
      <c r="A271" s="131"/>
    </row>
    <row r="272" spans="1:1" ht="15.75" customHeight="1">
      <c r="A272" s="131"/>
    </row>
    <row r="273" spans="1:1" ht="15.75" customHeight="1">
      <c r="A273" s="131"/>
    </row>
    <row r="274" spans="1:1" ht="15.75" customHeight="1">
      <c r="A274" s="131"/>
    </row>
    <row r="275" spans="1:1" ht="15.75" customHeight="1">
      <c r="A275" s="131"/>
    </row>
    <row r="276" spans="1:1" ht="15.75" customHeight="1">
      <c r="A276" s="131"/>
    </row>
    <row r="277" spans="1:1" ht="15.75" customHeight="1">
      <c r="A277" s="131"/>
    </row>
    <row r="278" spans="1:1" ht="15.75" customHeight="1">
      <c r="A278" s="131"/>
    </row>
    <row r="279" spans="1:1" ht="15.75" customHeight="1">
      <c r="A279" s="131"/>
    </row>
    <row r="280" spans="1:1" ht="15.75" customHeight="1">
      <c r="A280" s="131"/>
    </row>
    <row r="281" spans="1:1" ht="15.75" customHeight="1">
      <c r="A281" s="131"/>
    </row>
    <row r="282" spans="1:1" ht="15.75" customHeight="1">
      <c r="A282" s="131"/>
    </row>
    <row r="283" spans="1:1" ht="15.75" customHeight="1">
      <c r="A283" s="131"/>
    </row>
    <row r="284" spans="1:1" ht="15.75" customHeight="1">
      <c r="A284" s="131"/>
    </row>
    <row r="285" spans="1:1" ht="15.75" customHeight="1">
      <c r="A285" s="131"/>
    </row>
    <row r="286" spans="1:1" ht="15.75" customHeight="1">
      <c r="A286" s="131"/>
    </row>
    <row r="287" spans="1:1" ht="15.75" customHeight="1">
      <c r="A287" s="131"/>
    </row>
    <row r="288" spans="1:1" ht="15.75" customHeight="1">
      <c r="A288" s="131"/>
    </row>
    <row r="289" spans="1:1" ht="15.75" customHeight="1">
      <c r="A289" s="131"/>
    </row>
    <row r="290" spans="1:1" ht="15.75" customHeight="1">
      <c r="A290" s="131"/>
    </row>
    <row r="291" spans="1:1" ht="15.75" customHeight="1">
      <c r="A291" s="131"/>
    </row>
    <row r="292" spans="1:1" ht="15.75" customHeight="1">
      <c r="A292" s="131"/>
    </row>
    <row r="293" spans="1:1" ht="15.75" customHeight="1">
      <c r="A293" s="131"/>
    </row>
    <row r="294" spans="1:1" ht="15.75" customHeight="1">
      <c r="A294" s="131"/>
    </row>
    <row r="295" spans="1:1" ht="15.75" customHeight="1">
      <c r="A295" s="131"/>
    </row>
    <row r="296" spans="1:1" ht="15.75" customHeight="1">
      <c r="A296" s="131"/>
    </row>
    <row r="297" spans="1:1" ht="15.75" customHeight="1">
      <c r="A297" s="131"/>
    </row>
    <row r="298" spans="1:1" ht="15.75" customHeight="1">
      <c r="A298" s="131"/>
    </row>
    <row r="299" spans="1:1" ht="15.75" customHeight="1">
      <c r="A299" s="131"/>
    </row>
    <row r="300" spans="1:1" ht="15.75" customHeight="1">
      <c r="A300" s="131"/>
    </row>
    <row r="301" spans="1:1" ht="15.75" customHeight="1">
      <c r="A301" s="131"/>
    </row>
    <row r="302" spans="1:1" ht="15.75" customHeight="1">
      <c r="A302" s="131"/>
    </row>
    <row r="303" spans="1:1" ht="15.75" customHeight="1">
      <c r="A303" s="131"/>
    </row>
    <row r="304" spans="1:1" ht="15.75" customHeight="1">
      <c r="A304" s="131"/>
    </row>
    <row r="305" spans="1:1" ht="15.75" customHeight="1">
      <c r="A305" s="131"/>
    </row>
    <row r="306" spans="1:1" ht="15.75" customHeight="1">
      <c r="A306" s="131"/>
    </row>
    <row r="307" spans="1:1" ht="15.75" customHeight="1">
      <c r="A307" s="131"/>
    </row>
    <row r="308" spans="1:1" ht="15.75" customHeight="1">
      <c r="A308" s="131"/>
    </row>
    <row r="309" spans="1:1" ht="15.75" customHeight="1">
      <c r="A309" s="131"/>
    </row>
    <row r="310" spans="1:1" ht="15.75" customHeight="1">
      <c r="A310" s="131"/>
    </row>
    <row r="311" spans="1:1" ht="15.75" customHeight="1">
      <c r="A311" s="131"/>
    </row>
    <row r="312" spans="1:1" ht="15.75" customHeight="1">
      <c r="A312" s="131"/>
    </row>
    <row r="313" spans="1:1" ht="15.75" customHeight="1">
      <c r="A313" s="131"/>
    </row>
    <row r="314" spans="1:1" ht="15.75" customHeight="1">
      <c r="A314" s="131"/>
    </row>
    <row r="315" spans="1:1" ht="15.75" customHeight="1">
      <c r="A315" s="131"/>
    </row>
    <row r="316" spans="1:1" ht="15.75" customHeight="1">
      <c r="A316" s="131"/>
    </row>
    <row r="317" spans="1:1" ht="15.75" customHeight="1">
      <c r="A317" s="131"/>
    </row>
    <row r="318" spans="1:1" ht="15.75" customHeight="1">
      <c r="A318" s="131"/>
    </row>
    <row r="319" spans="1:1" ht="15.75" customHeight="1">
      <c r="A319" s="131"/>
    </row>
    <row r="320" spans="1:1" ht="15.75" customHeight="1">
      <c r="A320" s="131"/>
    </row>
    <row r="321" spans="1:1" ht="15.75" customHeight="1">
      <c r="A321" s="131"/>
    </row>
    <row r="322" spans="1:1" ht="15.75" customHeight="1">
      <c r="A322" s="131"/>
    </row>
    <row r="323" spans="1:1" ht="15.75" customHeight="1">
      <c r="A323" s="131"/>
    </row>
    <row r="324" spans="1:1" ht="15.75" customHeight="1">
      <c r="A324" s="131"/>
    </row>
    <row r="325" spans="1:1" ht="15.75" customHeight="1">
      <c r="A325" s="131"/>
    </row>
    <row r="326" spans="1:1" ht="15.75" customHeight="1">
      <c r="A326" s="131"/>
    </row>
    <row r="327" spans="1:1" ht="15.75" customHeight="1">
      <c r="A327" s="131"/>
    </row>
    <row r="328" spans="1:1" ht="15.75" customHeight="1">
      <c r="A328" s="131"/>
    </row>
    <row r="329" spans="1:1" ht="15.75" customHeight="1">
      <c r="A329" s="131"/>
    </row>
    <row r="330" spans="1:1" ht="15.75" customHeight="1">
      <c r="A330" s="131"/>
    </row>
    <row r="331" spans="1:1" ht="15.75" customHeight="1">
      <c r="A331" s="131"/>
    </row>
    <row r="332" spans="1:1" ht="15.75" customHeight="1">
      <c r="A332" s="131"/>
    </row>
    <row r="333" spans="1:1" ht="15.75" customHeight="1">
      <c r="A333" s="131"/>
    </row>
    <row r="334" spans="1:1" ht="15.75" customHeight="1">
      <c r="A334" s="131"/>
    </row>
    <row r="335" spans="1:1" ht="15.75" customHeight="1">
      <c r="A335" s="131"/>
    </row>
    <row r="336" spans="1:1" ht="15.75" customHeight="1">
      <c r="A336" s="131"/>
    </row>
    <row r="337" spans="1:1" ht="15.75" customHeight="1">
      <c r="A337" s="131"/>
    </row>
    <row r="338" spans="1:1" ht="15.75" customHeight="1">
      <c r="A338" s="131"/>
    </row>
    <row r="339" spans="1:1" ht="15.75" customHeight="1">
      <c r="A339" s="131"/>
    </row>
    <row r="340" spans="1:1" ht="15.75" customHeight="1">
      <c r="A340" s="131"/>
    </row>
    <row r="341" spans="1:1" ht="15.75" customHeight="1">
      <c r="A341" s="131"/>
    </row>
    <row r="342" spans="1:1" ht="15.75" customHeight="1">
      <c r="A342" s="131"/>
    </row>
    <row r="343" spans="1:1" ht="15.75" customHeight="1">
      <c r="A343" s="131"/>
    </row>
    <row r="344" spans="1:1" ht="15.75" customHeight="1">
      <c r="A344" s="131"/>
    </row>
    <row r="345" spans="1:1" ht="15.75" customHeight="1">
      <c r="A345" s="131"/>
    </row>
    <row r="346" spans="1:1" ht="15.75" customHeight="1">
      <c r="A346" s="131"/>
    </row>
    <row r="347" spans="1:1" ht="15.75" customHeight="1">
      <c r="A347" s="131"/>
    </row>
    <row r="348" spans="1:1" ht="15.75" customHeight="1">
      <c r="A348" s="131"/>
    </row>
    <row r="349" spans="1:1" ht="15.75" customHeight="1">
      <c r="A349" s="131"/>
    </row>
    <row r="350" spans="1:1" ht="15.75" customHeight="1">
      <c r="A350" s="131"/>
    </row>
    <row r="351" spans="1:1" ht="15.75" customHeight="1">
      <c r="A351" s="131"/>
    </row>
    <row r="352" spans="1:1" ht="15.75" customHeight="1">
      <c r="A352" s="131"/>
    </row>
    <row r="353" spans="1:1" ht="15.75" customHeight="1">
      <c r="A353" s="131"/>
    </row>
    <row r="354" spans="1:1" ht="15.75" customHeight="1">
      <c r="A354" s="131"/>
    </row>
    <row r="355" spans="1:1" ht="15.75" customHeight="1">
      <c r="A355" s="131"/>
    </row>
    <row r="356" spans="1:1" ht="15.75" customHeight="1">
      <c r="A356" s="131"/>
    </row>
    <row r="357" spans="1:1" ht="15.75" customHeight="1">
      <c r="A357" s="131"/>
    </row>
    <row r="358" spans="1:1" ht="15.75" customHeight="1">
      <c r="A358" s="131"/>
    </row>
    <row r="359" spans="1:1" ht="15.75" customHeight="1">
      <c r="A359" s="131"/>
    </row>
    <row r="360" spans="1:1" ht="15.75" customHeight="1">
      <c r="A360" s="131"/>
    </row>
    <row r="361" spans="1:1" ht="15.75" customHeight="1">
      <c r="A361" s="131"/>
    </row>
    <row r="362" spans="1:1" ht="15.75" customHeight="1">
      <c r="A362" s="131"/>
    </row>
    <row r="363" spans="1:1" ht="15.75" customHeight="1">
      <c r="A363" s="131"/>
    </row>
    <row r="364" spans="1:1" ht="15.75" customHeight="1">
      <c r="A364" s="131"/>
    </row>
    <row r="365" spans="1:1" ht="15.75" customHeight="1">
      <c r="A365" s="131"/>
    </row>
    <row r="366" spans="1:1" ht="15.75" customHeight="1">
      <c r="A366" s="131"/>
    </row>
    <row r="367" spans="1:1" ht="15.75" customHeight="1">
      <c r="A367" s="131"/>
    </row>
    <row r="368" spans="1:1" ht="15.75" customHeight="1">
      <c r="A368" s="131"/>
    </row>
    <row r="369" spans="1:1" ht="15.75" customHeight="1">
      <c r="A369" s="131"/>
    </row>
    <row r="370" spans="1:1" ht="15.75" customHeight="1">
      <c r="A370" s="131"/>
    </row>
    <row r="371" spans="1:1" ht="15.75" customHeight="1">
      <c r="A371" s="131"/>
    </row>
    <row r="372" spans="1:1" ht="15.75" customHeight="1">
      <c r="A372" s="131"/>
    </row>
    <row r="373" spans="1:1" ht="15.75" customHeight="1">
      <c r="A373" s="131"/>
    </row>
    <row r="374" spans="1:1" ht="15.75" customHeight="1">
      <c r="A374" s="131"/>
    </row>
    <row r="375" spans="1:1" ht="15.75" customHeight="1">
      <c r="A375" s="131"/>
    </row>
    <row r="376" spans="1:1" ht="15.75" customHeight="1">
      <c r="A376" s="131"/>
    </row>
    <row r="377" spans="1:1" ht="15.75" customHeight="1">
      <c r="A377" s="131"/>
    </row>
    <row r="378" spans="1:1" ht="15.75" customHeight="1">
      <c r="A378" s="131"/>
    </row>
    <row r="379" spans="1:1" ht="15.75" customHeight="1">
      <c r="A379" s="131"/>
    </row>
    <row r="380" spans="1:1" ht="15.75" customHeight="1">
      <c r="A380" s="131"/>
    </row>
    <row r="381" spans="1:1" ht="15.75" customHeight="1">
      <c r="A381" s="131"/>
    </row>
    <row r="382" spans="1:1" ht="15.75" customHeight="1">
      <c r="A382" s="131"/>
    </row>
    <row r="383" spans="1:1" ht="15.75" customHeight="1">
      <c r="A383" s="131"/>
    </row>
    <row r="384" spans="1:1" ht="15.75" customHeight="1">
      <c r="A384" s="131"/>
    </row>
    <row r="385" spans="1:1" ht="15.75" customHeight="1">
      <c r="A385" s="131"/>
    </row>
    <row r="386" spans="1:1" ht="15.75" customHeight="1">
      <c r="A386" s="131"/>
    </row>
    <row r="387" spans="1:1" ht="15.75" customHeight="1">
      <c r="A387" s="131"/>
    </row>
    <row r="388" spans="1:1" ht="15.75" customHeight="1">
      <c r="A388" s="131"/>
    </row>
    <row r="389" spans="1:1" ht="15.75" customHeight="1">
      <c r="A389" s="131"/>
    </row>
    <row r="390" spans="1:1" ht="15.75" customHeight="1">
      <c r="A390" s="131"/>
    </row>
    <row r="391" spans="1:1" ht="15.75" customHeight="1">
      <c r="A391" s="131"/>
    </row>
    <row r="392" spans="1:1" ht="15.75" customHeight="1">
      <c r="A392" s="131"/>
    </row>
    <row r="393" spans="1:1" ht="15.75" customHeight="1">
      <c r="A393" s="131"/>
    </row>
    <row r="394" spans="1:1" ht="15.75" customHeight="1">
      <c r="A394" s="131"/>
    </row>
    <row r="395" spans="1:1" ht="15.75" customHeight="1">
      <c r="A395" s="131"/>
    </row>
    <row r="396" spans="1:1" ht="15.75" customHeight="1">
      <c r="A396" s="131"/>
    </row>
    <row r="397" spans="1:1" ht="15.75" customHeight="1">
      <c r="A397" s="131"/>
    </row>
    <row r="398" spans="1:1" ht="15.75" customHeight="1">
      <c r="A398" s="131"/>
    </row>
    <row r="399" spans="1:1" ht="15.75" customHeight="1">
      <c r="A399" s="131"/>
    </row>
    <row r="400" spans="1:1" ht="15.75" customHeight="1">
      <c r="A400" s="131"/>
    </row>
    <row r="401" spans="1:1" ht="15.75" customHeight="1">
      <c r="A401" s="131"/>
    </row>
    <row r="402" spans="1:1" ht="15.75" customHeight="1">
      <c r="A402" s="131"/>
    </row>
    <row r="403" spans="1:1" ht="15.75" customHeight="1">
      <c r="A403" s="131"/>
    </row>
    <row r="404" spans="1:1" ht="15.75" customHeight="1">
      <c r="A404" s="131"/>
    </row>
    <row r="405" spans="1:1" ht="15.75" customHeight="1">
      <c r="A405" s="131"/>
    </row>
    <row r="406" spans="1:1" ht="15.75" customHeight="1">
      <c r="A406" s="131"/>
    </row>
    <row r="407" spans="1:1" ht="15.75" customHeight="1">
      <c r="A407" s="131"/>
    </row>
    <row r="408" spans="1:1" ht="15.75" customHeight="1">
      <c r="A408" s="131"/>
    </row>
    <row r="409" spans="1:1" ht="15.75" customHeight="1">
      <c r="A409" s="131"/>
    </row>
    <row r="410" spans="1:1" ht="15.75" customHeight="1">
      <c r="A410" s="131"/>
    </row>
    <row r="411" spans="1:1" ht="15.75" customHeight="1">
      <c r="A411" s="131"/>
    </row>
    <row r="412" spans="1:1" ht="15.75" customHeight="1">
      <c r="A412" s="131"/>
    </row>
    <row r="413" spans="1:1" ht="15.75" customHeight="1">
      <c r="A413" s="131"/>
    </row>
    <row r="414" spans="1:1" ht="15.75" customHeight="1">
      <c r="A414" s="131"/>
    </row>
    <row r="415" spans="1:1" ht="15.75" customHeight="1">
      <c r="A415" s="131"/>
    </row>
    <row r="416" spans="1:1" ht="15.75" customHeight="1">
      <c r="A416" s="131"/>
    </row>
    <row r="417" spans="1:1" ht="15.75" customHeight="1">
      <c r="A417" s="131"/>
    </row>
    <row r="418" spans="1:1" ht="15.75" customHeight="1">
      <c r="A418" s="131"/>
    </row>
    <row r="419" spans="1:1" ht="15.75" customHeight="1">
      <c r="A419" s="131"/>
    </row>
    <row r="420" spans="1:1" ht="15.75" customHeight="1">
      <c r="A420" s="131"/>
    </row>
    <row r="421" spans="1:1" ht="15.75" customHeight="1">
      <c r="A421" s="131"/>
    </row>
    <row r="422" spans="1:1" ht="15.75" customHeight="1">
      <c r="A422" s="131"/>
    </row>
    <row r="423" spans="1:1" ht="15.75" customHeight="1">
      <c r="A423" s="131"/>
    </row>
    <row r="424" spans="1:1" ht="15.75" customHeight="1">
      <c r="A424" s="131"/>
    </row>
    <row r="425" spans="1:1" ht="15.75" customHeight="1">
      <c r="A425" s="131"/>
    </row>
    <row r="426" spans="1:1" ht="15.75" customHeight="1">
      <c r="A426" s="131"/>
    </row>
    <row r="427" spans="1:1" ht="15.75" customHeight="1">
      <c r="A427" s="131"/>
    </row>
    <row r="428" spans="1:1" ht="15.75" customHeight="1">
      <c r="A428" s="131"/>
    </row>
    <row r="429" spans="1:1" ht="15.75" customHeight="1">
      <c r="A429" s="131"/>
    </row>
    <row r="430" spans="1:1" ht="15.75" customHeight="1">
      <c r="A430" s="131"/>
    </row>
    <row r="431" spans="1:1" ht="15.75" customHeight="1">
      <c r="A431" s="131"/>
    </row>
    <row r="432" spans="1:1" ht="15.75" customHeight="1">
      <c r="A432" s="131"/>
    </row>
    <row r="433" spans="1:1" ht="15.75" customHeight="1">
      <c r="A433" s="131"/>
    </row>
    <row r="434" spans="1:1" ht="15.75" customHeight="1">
      <c r="A434" s="131"/>
    </row>
    <row r="435" spans="1:1" ht="15.75" customHeight="1">
      <c r="A435" s="131"/>
    </row>
    <row r="436" spans="1:1" ht="15.75" customHeight="1">
      <c r="A436" s="131"/>
    </row>
    <row r="437" spans="1:1" ht="15.75" customHeight="1">
      <c r="A437" s="131"/>
    </row>
    <row r="438" spans="1:1" ht="15.75" customHeight="1">
      <c r="A438" s="131"/>
    </row>
    <row r="439" spans="1:1" ht="15.75" customHeight="1">
      <c r="A439" s="131"/>
    </row>
    <row r="440" spans="1:1" ht="15.75" customHeight="1">
      <c r="A440" s="131"/>
    </row>
    <row r="441" spans="1:1" ht="15.75" customHeight="1">
      <c r="A441" s="131"/>
    </row>
    <row r="442" spans="1:1" ht="15.75" customHeight="1">
      <c r="A442" s="131"/>
    </row>
    <row r="443" spans="1:1" ht="15.75" customHeight="1">
      <c r="A443" s="131"/>
    </row>
    <row r="444" spans="1:1" ht="15.75" customHeight="1">
      <c r="A444" s="131"/>
    </row>
    <row r="445" spans="1:1" ht="15.75" customHeight="1">
      <c r="A445" s="131"/>
    </row>
    <row r="446" spans="1:1" ht="15.75" customHeight="1">
      <c r="A446" s="131"/>
    </row>
    <row r="447" spans="1:1" ht="15.75" customHeight="1">
      <c r="A447" s="131"/>
    </row>
    <row r="448" spans="1:1" ht="15.75" customHeight="1">
      <c r="A448" s="131"/>
    </row>
    <row r="449" spans="1:1" ht="15.75" customHeight="1">
      <c r="A449" s="131"/>
    </row>
    <row r="450" spans="1:1" ht="15.75" customHeight="1">
      <c r="A450" s="131"/>
    </row>
    <row r="451" spans="1:1" ht="15.75" customHeight="1">
      <c r="A451" s="131"/>
    </row>
    <row r="452" spans="1:1" ht="15.75" customHeight="1">
      <c r="A452" s="131"/>
    </row>
    <row r="453" spans="1:1" ht="15.75" customHeight="1">
      <c r="A453" s="131"/>
    </row>
    <row r="454" spans="1:1" ht="15.75" customHeight="1">
      <c r="A454" s="131"/>
    </row>
    <row r="455" spans="1:1" ht="15.75" customHeight="1">
      <c r="A455" s="131"/>
    </row>
    <row r="456" spans="1:1" ht="15.75" customHeight="1">
      <c r="A456" s="131"/>
    </row>
    <row r="457" spans="1:1" ht="15.75" customHeight="1">
      <c r="A457" s="131"/>
    </row>
    <row r="458" spans="1:1" ht="15.75" customHeight="1">
      <c r="A458" s="131"/>
    </row>
    <row r="459" spans="1:1" ht="15.75" customHeight="1">
      <c r="A459" s="131"/>
    </row>
    <row r="460" spans="1:1" ht="15.75" customHeight="1">
      <c r="A460" s="131"/>
    </row>
    <row r="461" spans="1:1" ht="15.75" customHeight="1">
      <c r="A461" s="131"/>
    </row>
    <row r="462" spans="1:1" ht="15.75" customHeight="1">
      <c r="A462" s="131"/>
    </row>
    <row r="463" spans="1:1" ht="15.75" customHeight="1">
      <c r="A463" s="131"/>
    </row>
    <row r="464" spans="1:1" ht="15.75" customHeight="1">
      <c r="A464" s="131"/>
    </row>
    <row r="465" spans="1:1" ht="15.75" customHeight="1">
      <c r="A465" s="131"/>
    </row>
    <row r="466" spans="1:1" ht="15.75" customHeight="1">
      <c r="A466" s="131"/>
    </row>
    <row r="467" spans="1:1" ht="15.75" customHeight="1">
      <c r="A467" s="131"/>
    </row>
    <row r="468" spans="1:1" ht="15.75" customHeight="1">
      <c r="A468" s="131"/>
    </row>
    <row r="469" spans="1:1" ht="15.75" customHeight="1">
      <c r="A469" s="131"/>
    </row>
    <row r="470" spans="1:1" ht="15.75" customHeight="1">
      <c r="A470" s="131"/>
    </row>
    <row r="471" spans="1:1" ht="15.75" customHeight="1">
      <c r="A471" s="131"/>
    </row>
    <row r="472" spans="1:1" ht="15.75" customHeight="1">
      <c r="A472" s="131"/>
    </row>
    <row r="473" spans="1:1" ht="15.75" customHeight="1">
      <c r="A473" s="131"/>
    </row>
    <row r="474" spans="1:1" ht="15.75" customHeight="1">
      <c r="A474" s="131"/>
    </row>
    <row r="475" spans="1:1" ht="15.75" customHeight="1">
      <c r="A475" s="131"/>
    </row>
    <row r="476" spans="1:1" ht="15.75" customHeight="1">
      <c r="A476" s="131"/>
    </row>
    <row r="477" spans="1:1" ht="15.75" customHeight="1">
      <c r="A477" s="131"/>
    </row>
    <row r="478" spans="1:1" ht="15.75" customHeight="1">
      <c r="A478" s="131"/>
    </row>
    <row r="479" spans="1:1" ht="15.75" customHeight="1">
      <c r="A479" s="131"/>
    </row>
    <row r="480" spans="1:1" ht="15.75" customHeight="1">
      <c r="A480" s="131"/>
    </row>
    <row r="481" spans="1:1" ht="15.75" customHeight="1">
      <c r="A481" s="131"/>
    </row>
    <row r="482" spans="1:1" ht="15.75" customHeight="1">
      <c r="A482" s="131"/>
    </row>
    <row r="483" spans="1:1" ht="15.75" customHeight="1">
      <c r="A483" s="131"/>
    </row>
    <row r="484" spans="1:1" ht="15.75" customHeight="1">
      <c r="A484" s="131"/>
    </row>
    <row r="485" spans="1:1" ht="15.75" customHeight="1">
      <c r="A485" s="131"/>
    </row>
    <row r="486" spans="1:1" ht="15.75" customHeight="1">
      <c r="A486" s="131"/>
    </row>
    <row r="487" spans="1:1" ht="15.75" customHeight="1">
      <c r="A487" s="131"/>
    </row>
    <row r="488" spans="1:1" ht="15.75" customHeight="1">
      <c r="A488" s="131"/>
    </row>
    <row r="489" spans="1:1" ht="15.75" customHeight="1">
      <c r="A489" s="131"/>
    </row>
    <row r="490" spans="1:1" ht="15.75" customHeight="1">
      <c r="A490" s="131"/>
    </row>
    <row r="491" spans="1:1" ht="15.75" customHeight="1">
      <c r="A491" s="131"/>
    </row>
    <row r="492" spans="1:1" ht="15.75" customHeight="1">
      <c r="A492" s="131"/>
    </row>
    <row r="493" spans="1:1" ht="15.75" customHeight="1">
      <c r="A493" s="131"/>
    </row>
    <row r="494" spans="1:1" ht="15.75" customHeight="1">
      <c r="A494" s="131"/>
    </row>
    <row r="495" spans="1:1" ht="15.75" customHeight="1">
      <c r="A495" s="131"/>
    </row>
    <row r="496" spans="1:1" ht="15.75" customHeight="1">
      <c r="A496" s="131"/>
    </row>
    <row r="497" spans="1:1" ht="15.75" customHeight="1">
      <c r="A497" s="131"/>
    </row>
    <row r="498" spans="1:1" ht="15.75" customHeight="1">
      <c r="A498" s="131"/>
    </row>
    <row r="499" spans="1:1" ht="15.75" customHeight="1">
      <c r="A499" s="131"/>
    </row>
    <row r="500" spans="1:1" ht="15.75" customHeight="1">
      <c r="A500" s="131"/>
    </row>
    <row r="501" spans="1:1" ht="15.75" customHeight="1">
      <c r="A501" s="131"/>
    </row>
    <row r="502" spans="1:1" ht="15.75" customHeight="1">
      <c r="A502" s="131"/>
    </row>
    <row r="503" spans="1:1" ht="15.75" customHeight="1">
      <c r="A503" s="131"/>
    </row>
    <row r="504" spans="1:1" ht="15.75" customHeight="1">
      <c r="A504" s="131"/>
    </row>
    <row r="505" spans="1:1" ht="15.75" customHeight="1">
      <c r="A505" s="131"/>
    </row>
    <row r="506" spans="1:1" ht="15.75" customHeight="1">
      <c r="A506" s="131"/>
    </row>
    <row r="507" spans="1:1" ht="15.75" customHeight="1">
      <c r="A507" s="131"/>
    </row>
    <row r="508" spans="1:1" ht="15.75" customHeight="1">
      <c r="A508" s="131"/>
    </row>
    <row r="509" spans="1:1" ht="15.75" customHeight="1">
      <c r="A509" s="131"/>
    </row>
    <row r="510" spans="1:1" ht="15.75" customHeight="1">
      <c r="A510" s="131"/>
    </row>
    <row r="511" spans="1:1" ht="15.75" customHeight="1">
      <c r="A511" s="131"/>
    </row>
    <row r="512" spans="1:1" ht="15.75" customHeight="1">
      <c r="A512" s="131"/>
    </row>
    <row r="513" spans="1:1" ht="15.75" customHeight="1">
      <c r="A513" s="131"/>
    </row>
    <row r="514" spans="1:1" ht="15.75" customHeight="1">
      <c r="A514" s="131"/>
    </row>
    <row r="515" spans="1:1" ht="15.75" customHeight="1">
      <c r="A515" s="131"/>
    </row>
    <row r="516" spans="1:1" ht="15.75" customHeight="1">
      <c r="A516" s="131"/>
    </row>
    <row r="517" spans="1:1" ht="15.75" customHeight="1">
      <c r="A517" s="131"/>
    </row>
    <row r="518" spans="1:1" ht="15.75" customHeight="1">
      <c r="A518" s="131"/>
    </row>
    <row r="519" spans="1:1" ht="15.75" customHeight="1">
      <c r="A519" s="131"/>
    </row>
    <row r="520" spans="1:1" ht="15.75" customHeight="1">
      <c r="A520" s="131"/>
    </row>
    <row r="521" spans="1:1" ht="15.75" customHeight="1">
      <c r="A521" s="131"/>
    </row>
    <row r="522" spans="1:1" ht="15.75" customHeight="1">
      <c r="A522" s="131"/>
    </row>
    <row r="523" spans="1:1" ht="15.75" customHeight="1">
      <c r="A523" s="131"/>
    </row>
    <row r="524" spans="1:1" ht="15.75" customHeight="1">
      <c r="A524" s="131"/>
    </row>
    <row r="525" spans="1:1" ht="15.75" customHeight="1">
      <c r="A525" s="131"/>
    </row>
    <row r="526" spans="1:1" ht="15.75" customHeight="1">
      <c r="A526" s="131"/>
    </row>
    <row r="527" spans="1:1" ht="15.75" customHeight="1">
      <c r="A527" s="131"/>
    </row>
    <row r="528" spans="1:1" ht="15.75" customHeight="1">
      <c r="A528" s="131"/>
    </row>
    <row r="529" spans="1:1" ht="15.75" customHeight="1">
      <c r="A529" s="131"/>
    </row>
    <row r="530" spans="1:1" ht="15.75" customHeight="1">
      <c r="A530" s="131"/>
    </row>
    <row r="531" spans="1:1" ht="15.75" customHeight="1">
      <c r="A531" s="131"/>
    </row>
    <row r="532" spans="1:1" ht="15.75" customHeight="1">
      <c r="A532" s="131"/>
    </row>
    <row r="533" spans="1:1" ht="15.75" customHeight="1">
      <c r="A533" s="131"/>
    </row>
    <row r="534" spans="1:1" ht="15.75" customHeight="1">
      <c r="A534" s="131"/>
    </row>
    <row r="535" spans="1:1" ht="15.75" customHeight="1">
      <c r="A535" s="131"/>
    </row>
    <row r="536" spans="1:1" ht="15.75" customHeight="1">
      <c r="A536" s="131"/>
    </row>
    <row r="537" spans="1:1" ht="15.75" customHeight="1">
      <c r="A537" s="131"/>
    </row>
    <row r="538" spans="1:1" ht="15.75" customHeight="1">
      <c r="A538" s="131"/>
    </row>
    <row r="539" spans="1:1" ht="15.75" customHeight="1">
      <c r="A539" s="131"/>
    </row>
    <row r="540" spans="1:1" ht="15.75" customHeight="1">
      <c r="A540" s="131"/>
    </row>
    <row r="541" spans="1:1" ht="15.75" customHeight="1">
      <c r="A541" s="131"/>
    </row>
    <row r="542" spans="1:1" ht="15.75" customHeight="1">
      <c r="A542" s="131"/>
    </row>
    <row r="543" spans="1:1" ht="15.75" customHeight="1">
      <c r="A543" s="131"/>
    </row>
    <row r="544" spans="1:1" ht="15.75" customHeight="1">
      <c r="A544" s="131"/>
    </row>
    <row r="545" spans="1:1" ht="15.75" customHeight="1">
      <c r="A545" s="131"/>
    </row>
    <row r="546" spans="1:1" ht="15.75" customHeight="1">
      <c r="A546" s="131"/>
    </row>
    <row r="547" spans="1:1" ht="15.75" customHeight="1">
      <c r="A547" s="131"/>
    </row>
    <row r="548" spans="1:1" ht="15.75" customHeight="1">
      <c r="A548" s="131"/>
    </row>
    <row r="549" spans="1:1" ht="15.75" customHeight="1">
      <c r="A549" s="131"/>
    </row>
    <row r="550" spans="1:1" ht="15.75" customHeight="1">
      <c r="A550" s="131"/>
    </row>
    <row r="551" spans="1:1" ht="15.75" customHeight="1">
      <c r="A551" s="131"/>
    </row>
    <row r="552" spans="1:1" ht="15.75" customHeight="1">
      <c r="A552" s="131"/>
    </row>
    <row r="553" spans="1:1" ht="15.75" customHeight="1">
      <c r="A553" s="131"/>
    </row>
    <row r="554" spans="1:1" ht="15.75" customHeight="1">
      <c r="A554" s="131"/>
    </row>
    <row r="555" spans="1:1" ht="15.75" customHeight="1">
      <c r="A555" s="131"/>
    </row>
    <row r="556" spans="1:1" ht="15.75" customHeight="1">
      <c r="A556" s="131"/>
    </row>
    <row r="557" spans="1:1" ht="15.75" customHeight="1">
      <c r="A557" s="131"/>
    </row>
    <row r="558" spans="1:1" ht="15.75" customHeight="1">
      <c r="A558" s="131"/>
    </row>
    <row r="559" spans="1:1" ht="15.75" customHeight="1">
      <c r="A559" s="131"/>
    </row>
    <row r="560" spans="1:1" ht="15.75" customHeight="1">
      <c r="A560" s="131"/>
    </row>
    <row r="561" spans="1:1" ht="15.75" customHeight="1">
      <c r="A561" s="131"/>
    </row>
    <row r="562" spans="1:1" ht="15.75" customHeight="1">
      <c r="A562" s="131"/>
    </row>
    <row r="563" spans="1:1" ht="15.75" customHeight="1">
      <c r="A563" s="131"/>
    </row>
    <row r="564" spans="1:1" ht="15.75" customHeight="1">
      <c r="A564" s="131"/>
    </row>
    <row r="565" spans="1:1" ht="15.75" customHeight="1">
      <c r="A565" s="131"/>
    </row>
    <row r="566" spans="1:1" ht="15.75" customHeight="1">
      <c r="A566" s="131"/>
    </row>
    <row r="567" spans="1:1" ht="15.75" customHeight="1">
      <c r="A567" s="131"/>
    </row>
    <row r="568" spans="1:1" ht="15.75" customHeight="1">
      <c r="A568" s="131"/>
    </row>
    <row r="569" spans="1:1" ht="15.75" customHeight="1">
      <c r="A569" s="131"/>
    </row>
    <row r="570" spans="1:1" ht="15.75" customHeight="1">
      <c r="A570" s="131"/>
    </row>
    <row r="571" spans="1:1" ht="15.75" customHeight="1">
      <c r="A571" s="131"/>
    </row>
    <row r="572" spans="1:1" ht="15.75" customHeight="1">
      <c r="A572" s="131"/>
    </row>
    <row r="573" spans="1:1" ht="15.75" customHeight="1">
      <c r="A573" s="131"/>
    </row>
    <row r="574" spans="1:1" ht="15.75" customHeight="1">
      <c r="A574" s="131"/>
    </row>
    <row r="575" spans="1:1" ht="15.75" customHeight="1">
      <c r="A575" s="131"/>
    </row>
    <row r="576" spans="1:1" ht="15.75" customHeight="1">
      <c r="A576" s="131"/>
    </row>
    <row r="577" spans="1:1" ht="15.75" customHeight="1">
      <c r="A577" s="131"/>
    </row>
    <row r="578" spans="1:1" ht="15.75" customHeight="1">
      <c r="A578" s="131"/>
    </row>
    <row r="579" spans="1:1" ht="15.75" customHeight="1">
      <c r="A579" s="131"/>
    </row>
    <row r="580" spans="1:1" ht="15.75" customHeight="1">
      <c r="A580" s="131"/>
    </row>
    <row r="581" spans="1:1" ht="15.75" customHeight="1">
      <c r="A581" s="131"/>
    </row>
    <row r="582" spans="1:1" ht="15.75" customHeight="1">
      <c r="A582" s="131"/>
    </row>
    <row r="583" spans="1:1" ht="15.75" customHeight="1">
      <c r="A583" s="131"/>
    </row>
    <row r="584" spans="1:1" ht="15.75" customHeight="1">
      <c r="A584" s="131"/>
    </row>
    <row r="585" spans="1:1" ht="15.75" customHeight="1">
      <c r="A585" s="131"/>
    </row>
    <row r="586" spans="1:1" ht="15.75" customHeight="1">
      <c r="A586" s="131"/>
    </row>
    <row r="587" spans="1:1" ht="15.75" customHeight="1">
      <c r="A587" s="131"/>
    </row>
    <row r="588" spans="1:1" ht="15.75" customHeight="1">
      <c r="A588" s="131"/>
    </row>
    <row r="589" spans="1:1" ht="15.75" customHeight="1">
      <c r="A589" s="131"/>
    </row>
    <row r="590" spans="1:1" ht="15.75" customHeight="1">
      <c r="A590" s="131"/>
    </row>
    <row r="591" spans="1:1" ht="15.75" customHeight="1">
      <c r="A591" s="131"/>
    </row>
    <row r="592" spans="1:1" ht="15.75" customHeight="1">
      <c r="A592" s="131"/>
    </row>
    <row r="593" spans="1:1" ht="15.75" customHeight="1">
      <c r="A593" s="131"/>
    </row>
    <row r="594" spans="1:1" ht="15.75" customHeight="1">
      <c r="A594" s="131"/>
    </row>
    <row r="595" spans="1:1" ht="15.75" customHeight="1">
      <c r="A595" s="131"/>
    </row>
    <row r="596" spans="1:1" ht="15.75" customHeight="1">
      <c r="A596" s="131"/>
    </row>
    <row r="597" spans="1:1" ht="15.75" customHeight="1">
      <c r="A597" s="131"/>
    </row>
    <row r="598" spans="1:1" ht="15.75" customHeight="1">
      <c r="A598" s="131"/>
    </row>
    <row r="599" spans="1:1" ht="15.75" customHeight="1">
      <c r="A599" s="131"/>
    </row>
    <row r="600" spans="1:1" ht="15.75" customHeight="1">
      <c r="A600" s="131"/>
    </row>
    <row r="601" spans="1:1" ht="15.75" customHeight="1">
      <c r="A601" s="131"/>
    </row>
    <row r="602" spans="1:1" ht="15.75" customHeight="1">
      <c r="A602" s="131"/>
    </row>
    <row r="603" spans="1:1" ht="15.75" customHeight="1">
      <c r="A603" s="131"/>
    </row>
    <row r="604" spans="1:1" ht="15.75" customHeight="1">
      <c r="A604" s="131"/>
    </row>
    <row r="605" spans="1:1" ht="15.75" customHeight="1">
      <c r="A605" s="131"/>
    </row>
    <row r="606" spans="1:1" ht="15.75" customHeight="1">
      <c r="A606" s="131"/>
    </row>
    <row r="607" spans="1:1" ht="15.75" customHeight="1">
      <c r="A607" s="131"/>
    </row>
    <row r="608" spans="1:1" ht="15.75" customHeight="1">
      <c r="A608" s="131"/>
    </row>
    <row r="609" spans="1:1" ht="15.75" customHeight="1">
      <c r="A609" s="131"/>
    </row>
    <row r="610" spans="1:1" ht="15.75" customHeight="1">
      <c r="A610" s="131"/>
    </row>
    <row r="611" spans="1:1" ht="15.75" customHeight="1">
      <c r="A611" s="131"/>
    </row>
    <row r="612" spans="1:1" ht="15.75" customHeight="1">
      <c r="A612" s="131"/>
    </row>
    <row r="613" spans="1:1" ht="15.75" customHeight="1">
      <c r="A613" s="131"/>
    </row>
    <row r="614" spans="1:1" ht="15.75" customHeight="1">
      <c r="A614" s="131"/>
    </row>
    <row r="615" spans="1:1" ht="15.75" customHeight="1">
      <c r="A615" s="131"/>
    </row>
    <row r="616" spans="1:1" ht="15.75" customHeight="1">
      <c r="A616" s="131"/>
    </row>
    <row r="617" spans="1:1" ht="15.75" customHeight="1">
      <c r="A617" s="131"/>
    </row>
    <row r="618" spans="1:1" ht="15.75" customHeight="1">
      <c r="A618" s="131"/>
    </row>
    <row r="619" spans="1:1" ht="15.75" customHeight="1">
      <c r="A619" s="131"/>
    </row>
    <row r="620" spans="1:1" ht="15.75" customHeight="1">
      <c r="A620" s="131"/>
    </row>
    <row r="621" spans="1:1" ht="15.75" customHeight="1">
      <c r="A621" s="131"/>
    </row>
    <row r="622" spans="1:1" ht="15.75" customHeight="1">
      <c r="A622" s="131"/>
    </row>
    <row r="623" spans="1:1" ht="15.75" customHeight="1">
      <c r="A623" s="131"/>
    </row>
    <row r="624" spans="1:1" ht="15.75" customHeight="1">
      <c r="A624" s="131"/>
    </row>
    <row r="625" spans="1:1" ht="15.75" customHeight="1">
      <c r="A625" s="131"/>
    </row>
    <row r="626" spans="1:1" ht="15.75" customHeight="1">
      <c r="A626" s="131"/>
    </row>
    <row r="627" spans="1:1" ht="15.75" customHeight="1">
      <c r="A627" s="131"/>
    </row>
    <row r="628" spans="1:1" ht="15.75" customHeight="1">
      <c r="A628" s="131"/>
    </row>
    <row r="629" spans="1:1" ht="15.75" customHeight="1">
      <c r="A629" s="131"/>
    </row>
    <row r="630" spans="1:1" ht="15.75" customHeight="1">
      <c r="A630" s="131"/>
    </row>
    <row r="631" spans="1:1" ht="15.75" customHeight="1">
      <c r="A631" s="131"/>
    </row>
    <row r="632" spans="1:1" ht="15.75" customHeight="1">
      <c r="A632" s="131"/>
    </row>
    <row r="633" spans="1:1" ht="15.75" customHeight="1">
      <c r="A633" s="131"/>
    </row>
    <row r="634" spans="1:1" ht="15.75" customHeight="1">
      <c r="A634" s="131"/>
    </row>
    <row r="635" spans="1:1" ht="15.75" customHeight="1">
      <c r="A635" s="131"/>
    </row>
    <row r="636" spans="1:1" ht="15.75" customHeight="1">
      <c r="A636" s="131"/>
    </row>
    <row r="637" spans="1:1" ht="15.75" customHeight="1">
      <c r="A637" s="131"/>
    </row>
    <row r="638" spans="1:1" ht="15.75" customHeight="1">
      <c r="A638" s="131"/>
    </row>
    <row r="639" spans="1:1" ht="15.75" customHeight="1">
      <c r="A639" s="131"/>
    </row>
    <row r="640" spans="1:1" ht="15.75" customHeight="1">
      <c r="A640" s="131"/>
    </row>
    <row r="641" spans="1:1" ht="15.75" customHeight="1">
      <c r="A641" s="131"/>
    </row>
    <row r="642" spans="1:1" ht="15.75" customHeight="1">
      <c r="A642" s="131"/>
    </row>
    <row r="643" spans="1:1" ht="15.75" customHeight="1">
      <c r="A643" s="131"/>
    </row>
    <row r="644" spans="1:1" ht="15.75" customHeight="1">
      <c r="A644" s="131"/>
    </row>
    <row r="645" spans="1:1" ht="15.75" customHeight="1">
      <c r="A645" s="131"/>
    </row>
    <row r="646" spans="1:1" ht="15.75" customHeight="1">
      <c r="A646" s="131"/>
    </row>
    <row r="647" spans="1:1" ht="15.75" customHeight="1">
      <c r="A647" s="131"/>
    </row>
    <row r="648" spans="1:1" ht="15.75" customHeight="1">
      <c r="A648" s="131"/>
    </row>
    <row r="649" spans="1:1" ht="15.75" customHeight="1">
      <c r="A649" s="131"/>
    </row>
    <row r="650" spans="1:1" ht="15.75" customHeight="1">
      <c r="A650" s="131"/>
    </row>
    <row r="651" spans="1:1" ht="15.75" customHeight="1">
      <c r="A651" s="131"/>
    </row>
    <row r="652" spans="1:1" ht="15.75" customHeight="1">
      <c r="A652" s="131"/>
    </row>
    <row r="653" spans="1:1" ht="15.75" customHeight="1">
      <c r="A653" s="131"/>
    </row>
    <row r="654" spans="1:1" ht="15.75" customHeight="1">
      <c r="A654" s="131"/>
    </row>
    <row r="655" spans="1:1" ht="15.75" customHeight="1">
      <c r="A655" s="131"/>
    </row>
    <row r="656" spans="1:1" ht="15.75" customHeight="1">
      <c r="A656" s="131"/>
    </row>
    <row r="657" spans="1:1" ht="15.75" customHeight="1">
      <c r="A657" s="131"/>
    </row>
    <row r="658" spans="1:1" ht="15.75" customHeight="1">
      <c r="A658" s="131"/>
    </row>
    <row r="659" spans="1:1" ht="15.75" customHeight="1">
      <c r="A659" s="131"/>
    </row>
    <row r="660" spans="1:1" ht="15.75" customHeight="1">
      <c r="A660" s="131"/>
    </row>
    <row r="661" spans="1:1" ht="15.75" customHeight="1">
      <c r="A661" s="131"/>
    </row>
    <row r="662" spans="1:1" ht="15.75" customHeight="1">
      <c r="A662" s="131"/>
    </row>
    <row r="663" spans="1:1" ht="15.75" customHeight="1">
      <c r="A663" s="131"/>
    </row>
    <row r="664" spans="1:1" ht="15.75" customHeight="1">
      <c r="A664" s="131"/>
    </row>
    <row r="665" spans="1:1" ht="15.75" customHeight="1">
      <c r="A665" s="131"/>
    </row>
    <row r="666" spans="1:1" ht="15.75" customHeight="1">
      <c r="A666" s="131"/>
    </row>
    <row r="667" spans="1:1" ht="15.75" customHeight="1">
      <c r="A667" s="131"/>
    </row>
    <row r="668" spans="1:1" ht="15.75" customHeight="1">
      <c r="A668" s="131"/>
    </row>
    <row r="669" spans="1:1" ht="15.75" customHeight="1">
      <c r="A669" s="131"/>
    </row>
    <row r="670" spans="1:1" ht="15.75" customHeight="1">
      <c r="A670" s="131"/>
    </row>
    <row r="671" spans="1:1" ht="15.75" customHeight="1">
      <c r="A671" s="131"/>
    </row>
    <row r="672" spans="1:1" ht="15.75" customHeight="1">
      <c r="A672" s="131"/>
    </row>
    <row r="673" spans="1:1" ht="15.75" customHeight="1">
      <c r="A673" s="131"/>
    </row>
    <row r="674" spans="1:1" ht="15.75" customHeight="1">
      <c r="A674" s="131"/>
    </row>
    <row r="675" spans="1:1" ht="15.75" customHeight="1">
      <c r="A675" s="131"/>
    </row>
    <row r="676" spans="1:1" ht="15.75" customHeight="1">
      <c r="A676" s="131"/>
    </row>
    <row r="677" spans="1:1" ht="15.75" customHeight="1">
      <c r="A677" s="131"/>
    </row>
    <row r="678" spans="1:1" ht="15.75" customHeight="1">
      <c r="A678" s="131"/>
    </row>
    <row r="679" spans="1:1" ht="15.75" customHeight="1">
      <c r="A679" s="131"/>
    </row>
    <row r="680" spans="1:1" ht="15.75" customHeight="1">
      <c r="A680" s="131"/>
    </row>
    <row r="681" spans="1:1" ht="15.75" customHeight="1">
      <c r="A681" s="131"/>
    </row>
    <row r="682" spans="1:1" ht="15.75" customHeight="1">
      <c r="A682" s="131"/>
    </row>
    <row r="683" spans="1:1" ht="15.75" customHeight="1">
      <c r="A683" s="131"/>
    </row>
    <row r="684" spans="1:1" ht="15.75" customHeight="1">
      <c r="A684" s="131"/>
    </row>
    <row r="685" spans="1:1" ht="15.75" customHeight="1">
      <c r="A685" s="131"/>
    </row>
    <row r="686" spans="1:1" ht="15.75" customHeight="1">
      <c r="A686" s="131"/>
    </row>
    <row r="687" spans="1:1" ht="15.75" customHeight="1">
      <c r="A687" s="131"/>
    </row>
    <row r="688" spans="1:1" ht="15.75" customHeight="1">
      <c r="A688" s="131"/>
    </row>
    <row r="689" spans="1:1" ht="15.75" customHeight="1">
      <c r="A689" s="131"/>
    </row>
    <row r="690" spans="1:1" ht="15.75" customHeight="1">
      <c r="A690" s="131"/>
    </row>
    <row r="691" spans="1:1" ht="15.75" customHeight="1">
      <c r="A691" s="131"/>
    </row>
    <row r="692" spans="1:1" ht="15.75" customHeight="1">
      <c r="A692" s="131"/>
    </row>
    <row r="693" spans="1:1" ht="15.75" customHeight="1">
      <c r="A693" s="131"/>
    </row>
    <row r="694" spans="1:1" ht="15.75" customHeight="1">
      <c r="A694" s="131"/>
    </row>
    <row r="695" spans="1:1" ht="15.75" customHeight="1">
      <c r="A695" s="131"/>
    </row>
    <row r="696" spans="1:1" ht="15.75" customHeight="1">
      <c r="A696" s="131"/>
    </row>
    <row r="697" spans="1:1" ht="15.75" customHeight="1">
      <c r="A697" s="131"/>
    </row>
    <row r="698" spans="1:1" ht="15.75" customHeight="1">
      <c r="A698" s="131"/>
    </row>
    <row r="699" spans="1:1" ht="15.75" customHeight="1">
      <c r="A699" s="131"/>
    </row>
    <row r="700" spans="1:1" ht="15.75" customHeight="1">
      <c r="A700" s="131"/>
    </row>
    <row r="701" spans="1:1" ht="15.75" customHeight="1">
      <c r="A701" s="131"/>
    </row>
    <row r="702" spans="1:1" ht="15.75" customHeight="1">
      <c r="A702" s="131"/>
    </row>
    <row r="703" spans="1:1" ht="15.75" customHeight="1">
      <c r="A703" s="131"/>
    </row>
    <row r="704" spans="1:1" ht="15.75" customHeight="1">
      <c r="A704" s="131"/>
    </row>
    <row r="705" spans="1:1" ht="15.75" customHeight="1">
      <c r="A705" s="131"/>
    </row>
    <row r="706" spans="1:1" ht="15.75" customHeight="1">
      <c r="A706" s="131"/>
    </row>
    <row r="707" spans="1:1" ht="15.75" customHeight="1">
      <c r="A707" s="131"/>
    </row>
    <row r="708" spans="1:1" ht="15.75" customHeight="1">
      <c r="A708" s="131"/>
    </row>
    <row r="709" spans="1:1" ht="15.75" customHeight="1">
      <c r="A709" s="131"/>
    </row>
    <row r="710" spans="1:1" ht="15.75" customHeight="1">
      <c r="A710" s="131"/>
    </row>
    <row r="711" spans="1:1" ht="15.75" customHeight="1">
      <c r="A711" s="131"/>
    </row>
    <row r="712" spans="1:1" ht="15.75" customHeight="1">
      <c r="A712" s="131"/>
    </row>
    <row r="713" spans="1:1" ht="15.75" customHeight="1">
      <c r="A713" s="131"/>
    </row>
    <row r="714" spans="1:1" ht="15.75" customHeight="1">
      <c r="A714" s="131"/>
    </row>
    <row r="715" spans="1:1" ht="15.75" customHeight="1">
      <c r="A715" s="131"/>
    </row>
    <row r="716" spans="1:1" ht="15.75" customHeight="1">
      <c r="A716" s="131"/>
    </row>
    <row r="717" spans="1:1" ht="15.75" customHeight="1">
      <c r="A717" s="131"/>
    </row>
    <row r="718" spans="1:1" ht="15.75" customHeight="1">
      <c r="A718" s="131"/>
    </row>
    <row r="719" spans="1:1" ht="15.75" customHeight="1">
      <c r="A719" s="131"/>
    </row>
    <row r="720" spans="1:1" ht="15.75" customHeight="1">
      <c r="A720" s="131"/>
    </row>
    <row r="721" spans="1:1" ht="15.75" customHeight="1">
      <c r="A721" s="131"/>
    </row>
    <row r="722" spans="1:1" ht="15.75" customHeight="1">
      <c r="A722" s="131"/>
    </row>
    <row r="723" spans="1:1" ht="15.75" customHeight="1">
      <c r="A723" s="131"/>
    </row>
    <row r="724" spans="1:1" ht="15.75" customHeight="1">
      <c r="A724" s="131"/>
    </row>
    <row r="725" spans="1:1" ht="15.75" customHeight="1">
      <c r="A725" s="131"/>
    </row>
    <row r="726" spans="1:1" ht="15.75" customHeight="1">
      <c r="A726" s="131"/>
    </row>
    <row r="727" spans="1:1" ht="15.75" customHeight="1">
      <c r="A727" s="131"/>
    </row>
    <row r="728" spans="1:1" ht="15.75" customHeight="1">
      <c r="A728" s="131"/>
    </row>
    <row r="729" spans="1:1" ht="15.75" customHeight="1">
      <c r="A729" s="131"/>
    </row>
    <row r="730" spans="1:1" ht="15.75" customHeight="1">
      <c r="A730" s="131"/>
    </row>
    <row r="731" spans="1:1" ht="15.75" customHeight="1">
      <c r="A731" s="131"/>
    </row>
    <row r="732" spans="1:1" ht="15.75" customHeight="1">
      <c r="A732" s="131"/>
    </row>
    <row r="733" spans="1:1" ht="15.75" customHeight="1">
      <c r="A733" s="131"/>
    </row>
    <row r="734" spans="1:1" ht="15.75" customHeight="1">
      <c r="A734" s="131"/>
    </row>
    <row r="735" spans="1:1" ht="15.75" customHeight="1">
      <c r="A735" s="131"/>
    </row>
    <row r="736" spans="1:1" ht="15.75" customHeight="1">
      <c r="A736" s="131"/>
    </row>
    <row r="737" spans="1:1" ht="15.75" customHeight="1">
      <c r="A737" s="131"/>
    </row>
    <row r="738" spans="1:1" ht="15.75" customHeight="1">
      <c r="A738" s="131"/>
    </row>
    <row r="739" spans="1:1" ht="15.75" customHeight="1">
      <c r="A739" s="131"/>
    </row>
    <row r="740" spans="1:1" ht="15.75" customHeight="1">
      <c r="A740" s="131"/>
    </row>
    <row r="741" spans="1:1" ht="15.75" customHeight="1">
      <c r="A741" s="131"/>
    </row>
    <row r="742" spans="1:1" ht="15.75" customHeight="1">
      <c r="A742" s="131"/>
    </row>
    <row r="743" spans="1:1" ht="15.75" customHeight="1">
      <c r="A743" s="131"/>
    </row>
    <row r="744" spans="1:1" ht="15.75" customHeight="1">
      <c r="A744" s="131"/>
    </row>
    <row r="745" spans="1:1" ht="15.75" customHeight="1">
      <c r="A745" s="131"/>
    </row>
    <row r="746" spans="1:1" ht="15.75" customHeight="1">
      <c r="A746" s="131"/>
    </row>
    <row r="747" spans="1:1" ht="15.75" customHeight="1">
      <c r="A747" s="131"/>
    </row>
    <row r="748" spans="1:1" ht="15.75" customHeight="1">
      <c r="A748" s="131"/>
    </row>
    <row r="749" spans="1:1" ht="15.75" customHeight="1">
      <c r="A749" s="131"/>
    </row>
    <row r="750" spans="1:1" ht="15.75" customHeight="1">
      <c r="A750" s="131"/>
    </row>
    <row r="751" spans="1:1" ht="15.75" customHeight="1">
      <c r="A751" s="131"/>
    </row>
    <row r="752" spans="1:1" ht="15.75" customHeight="1">
      <c r="A752" s="131"/>
    </row>
    <row r="753" spans="1:1" ht="15.75" customHeight="1">
      <c r="A753" s="131"/>
    </row>
    <row r="754" spans="1:1" ht="15.75" customHeight="1">
      <c r="A754" s="131"/>
    </row>
    <row r="755" spans="1:1" ht="15.75" customHeight="1">
      <c r="A755" s="131"/>
    </row>
    <row r="756" spans="1:1" ht="15.75" customHeight="1">
      <c r="A756" s="131"/>
    </row>
    <row r="757" spans="1:1" ht="15.75" customHeight="1">
      <c r="A757" s="131"/>
    </row>
    <row r="758" spans="1:1" ht="15.75" customHeight="1">
      <c r="A758" s="131"/>
    </row>
    <row r="759" spans="1:1" ht="15.75" customHeight="1">
      <c r="A759" s="131"/>
    </row>
    <row r="760" spans="1:1" ht="15.75" customHeight="1">
      <c r="A760" s="131"/>
    </row>
    <row r="761" spans="1:1" ht="15.75" customHeight="1">
      <c r="A761" s="131"/>
    </row>
    <row r="762" spans="1:1" ht="15.75" customHeight="1">
      <c r="A762" s="131"/>
    </row>
    <row r="763" spans="1:1" ht="15.75" customHeight="1">
      <c r="A763" s="131"/>
    </row>
    <row r="764" spans="1:1" ht="15.75" customHeight="1">
      <c r="A764" s="131"/>
    </row>
    <row r="765" spans="1:1" ht="15.75" customHeight="1">
      <c r="A765" s="131"/>
    </row>
    <row r="766" spans="1:1" ht="15.75" customHeight="1">
      <c r="A766" s="131"/>
    </row>
    <row r="767" spans="1:1" ht="15.75" customHeight="1">
      <c r="A767" s="131"/>
    </row>
    <row r="768" spans="1:1" ht="15.75" customHeight="1">
      <c r="A768" s="131"/>
    </row>
    <row r="769" spans="1:1" ht="15.75" customHeight="1">
      <c r="A769" s="131"/>
    </row>
    <row r="770" spans="1:1" ht="15.75" customHeight="1">
      <c r="A770" s="131"/>
    </row>
    <row r="771" spans="1:1" ht="15.75" customHeight="1">
      <c r="A771" s="131"/>
    </row>
    <row r="772" spans="1:1" ht="15.75" customHeight="1">
      <c r="A772" s="131"/>
    </row>
    <row r="773" spans="1:1" ht="15.75" customHeight="1">
      <c r="A773" s="131"/>
    </row>
    <row r="774" spans="1:1" ht="15.75" customHeight="1">
      <c r="A774" s="131"/>
    </row>
    <row r="775" spans="1:1" ht="15.75" customHeight="1">
      <c r="A775" s="131"/>
    </row>
    <row r="776" spans="1:1" ht="15.75" customHeight="1">
      <c r="A776" s="131"/>
    </row>
    <row r="777" spans="1:1" ht="15.75" customHeight="1">
      <c r="A777" s="131"/>
    </row>
    <row r="778" spans="1:1" ht="15.75" customHeight="1">
      <c r="A778" s="131"/>
    </row>
    <row r="779" spans="1:1" ht="15.75" customHeight="1">
      <c r="A779" s="131"/>
    </row>
    <row r="780" spans="1:1" ht="15.75" customHeight="1">
      <c r="A780" s="131"/>
    </row>
    <row r="781" spans="1:1" ht="15.75" customHeight="1">
      <c r="A781" s="131"/>
    </row>
    <row r="782" spans="1:1" ht="15.75" customHeight="1">
      <c r="A782" s="131"/>
    </row>
    <row r="783" spans="1:1" ht="15.75" customHeight="1">
      <c r="A783" s="131"/>
    </row>
    <row r="784" spans="1:1" ht="15.75" customHeight="1">
      <c r="A784" s="131"/>
    </row>
    <row r="785" spans="1:1" ht="15.75" customHeight="1">
      <c r="A785" s="131"/>
    </row>
    <row r="786" spans="1:1" ht="15.75" customHeight="1">
      <c r="A786" s="131"/>
    </row>
    <row r="787" spans="1:1" ht="15.75" customHeight="1">
      <c r="A787" s="131"/>
    </row>
    <row r="788" spans="1:1" ht="15.75" customHeight="1">
      <c r="A788" s="131"/>
    </row>
    <row r="789" spans="1:1" ht="15.75" customHeight="1">
      <c r="A789" s="131"/>
    </row>
    <row r="790" spans="1:1" ht="15.75" customHeight="1">
      <c r="A790" s="131"/>
    </row>
    <row r="791" spans="1:1" ht="15.75" customHeight="1">
      <c r="A791" s="131"/>
    </row>
    <row r="792" spans="1:1" ht="15.75" customHeight="1">
      <c r="A792" s="131"/>
    </row>
    <row r="793" spans="1:1" ht="15.75" customHeight="1">
      <c r="A793" s="131"/>
    </row>
    <row r="794" spans="1:1" ht="15.75" customHeight="1">
      <c r="A794" s="131"/>
    </row>
    <row r="795" spans="1:1" ht="15.75" customHeight="1">
      <c r="A795" s="131"/>
    </row>
    <row r="796" spans="1:1" ht="15.75" customHeight="1">
      <c r="A796" s="131"/>
    </row>
    <row r="797" spans="1:1" ht="15.75" customHeight="1">
      <c r="A797" s="131"/>
    </row>
    <row r="798" spans="1:1" ht="15.75" customHeight="1">
      <c r="A798" s="131"/>
    </row>
    <row r="799" spans="1:1" ht="15.75" customHeight="1">
      <c r="A799" s="131"/>
    </row>
    <row r="800" spans="1:1" ht="15.75" customHeight="1">
      <c r="A800" s="131"/>
    </row>
    <row r="801" spans="1:1" ht="15.75" customHeight="1">
      <c r="A801" s="131"/>
    </row>
    <row r="802" spans="1:1" ht="15.75" customHeight="1">
      <c r="A802" s="131"/>
    </row>
    <row r="803" spans="1:1" ht="15.75" customHeight="1">
      <c r="A803" s="131"/>
    </row>
    <row r="804" spans="1:1" ht="15.75" customHeight="1">
      <c r="A804" s="131"/>
    </row>
    <row r="805" spans="1:1" ht="15.75" customHeight="1">
      <c r="A805" s="131"/>
    </row>
    <row r="806" spans="1:1" ht="15.75" customHeight="1">
      <c r="A806" s="131"/>
    </row>
    <row r="807" spans="1:1" ht="15.75" customHeight="1">
      <c r="A807" s="131"/>
    </row>
    <row r="808" spans="1:1" ht="15.75" customHeight="1">
      <c r="A808" s="131"/>
    </row>
    <row r="809" spans="1:1" ht="15.75" customHeight="1">
      <c r="A809" s="131"/>
    </row>
    <row r="810" spans="1:1" ht="15.75" customHeight="1">
      <c r="A810" s="131"/>
    </row>
    <row r="811" spans="1:1" ht="15.75" customHeight="1">
      <c r="A811" s="131"/>
    </row>
    <row r="812" spans="1:1" ht="15.75" customHeight="1">
      <c r="A812" s="131"/>
    </row>
    <row r="813" spans="1:1" ht="15.75" customHeight="1">
      <c r="A813" s="131"/>
    </row>
    <row r="814" spans="1:1" ht="15.75" customHeight="1">
      <c r="A814" s="131"/>
    </row>
    <row r="815" spans="1:1" ht="15.75" customHeight="1">
      <c r="A815" s="131"/>
    </row>
    <row r="816" spans="1:1" ht="15.75" customHeight="1">
      <c r="A816" s="131"/>
    </row>
    <row r="817" spans="1:1" ht="15.75" customHeight="1">
      <c r="A817" s="131"/>
    </row>
    <row r="818" spans="1:1" ht="15.75" customHeight="1">
      <c r="A818" s="131"/>
    </row>
    <row r="819" spans="1:1" ht="15.75" customHeight="1">
      <c r="A819" s="131"/>
    </row>
    <row r="820" spans="1:1" ht="15.75" customHeight="1">
      <c r="A820" s="131"/>
    </row>
    <row r="821" spans="1:1" ht="15.75" customHeight="1">
      <c r="A821" s="131"/>
    </row>
    <row r="822" spans="1:1" ht="15.75" customHeight="1">
      <c r="A822" s="131"/>
    </row>
    <row r="823" spans="1:1" ht="15.75" customHeight="1">
      <c r="A823" s="131"/>
    </row>
    <row r="824" spans="1:1" ht="15.75" customHeight="1">
      <c r="A824" s="131"/>
    </row>
    <row r="825" spans="1:1" ht="15.75" customHeight="1">
      <c r="A825" s="131"/>
    </row>
    <row r="826" spans="1:1" ht="15.75" customHeight="1">
      <c r="A826" s="131"/>
    </row>
    <row r="827" spans="1:1" ht="15.75" customHeight="1">
      <c r="A827" s="131"/>
    </row>
    <row r="828" spans="1:1" ht="15.75" customHeight="1">
      <c r="A828" s="131"/>
    </row>
    <row r="829" spans="1:1" ht="15.75" customHeight="1">
      <c r="A829" s="131"/>
    </row>
    <row r="830" spans="1:1" ht="15.75" customHeight="1">
      <c r="A830" s="131"/>
    </row>
    <row r="831" spans="1:1" ht="15.75" customHeight="1">
      <c r="A831" s="131"/>
    </row>
    <row r="832" spans="1:1" ht="15.75" customHeight="1">
      <c r="A832" s="131"/>
    </row>
    <row r="833" spans="1:1" ht="15.75" customHeight="1">
      <c r="A833" s="131"/>
    </row>
    <row r="834" spans="1:1" ht="15.75" customHeight="1">
      <c r="A834" s="131"/>
    </row>
    <row r="835" spans="1:1" ht="15.75" customHeight="1">
      <c r="A835" s="131"/>
    </row>
    <row r="836" spans="1:1" ht="15.75" customHeight="1">
      <c r="A836" s="131"/>
    </row>
    <row r="837" spans="1:1" ht="15.75" customHeight="1">
      <c r="A837" s="131"/>
    </row>
    <row r="838" spans="1:1" ht="15.75" customHeight="1">
      <c r="A838" s="131"/>
    </row>
    <row r="839" spans="1:1" ht="15.75" customHeight="1">
      <c r="A839" s="131"/>
    </row>
    <row r="840" spans="1:1" ht="15.75" customHeight="1">
      <c r="A840" s="131"/>
    </row>
    <row r="841" spans="1:1" ht="15.75" customHeight="1">
      <c r="A841" s="131"/>
    </row>
    <row r="842" spans="1:1" ht="15.75" customHeight="1">
      <c r="A842" s="131"/>
    </row>
    <row r="843" spans="1:1" ht="15.75" customHeight="1">
      <c r="A843" s="131"/>
    </row>
    <row r="844" spans="1:1" ht="15.75" customHeight="1">
      <c r="A844" s="131"/>
    </row>
    <row r="845" spans="1:1" ht="15.75" customHeight="1">
      <c r="A845" s="131"/>
    </row>
    <row r="846" spans="1:1" ht="15.75" customHeight="1">
      <c r="A846" s="131"/>
    </row>
    <row r="847" spans="1:1" ht="15.75" customHeight="1">
      <c r="A847" s="131"/>
    </row>
    <row r="848" spans="1:1" ht="15.75" customHeight="1">
      <c r="A848" s="131"/>
    </row>
    <row r="849" spans="1:1" ht="15.75" customHeight="1">
      <c r="A849" s="131"/>
    </row>
    <row r="850" spans="1:1" ht="15.75" customHeight="1">
      <c r="A850" s="131"/>
    </row>
    <row r="851" spans="1:1" ht="15.75" customHeight="1">
      <c r="A851" s="131"/>
    </row>
    <row r="852" spans="1:1" ht="15.75" customHeight="1">
      <c r="A852" s="131"/>
    </row>
    <row r="853" spans="1:1" ht="15.75" customHeight="1">
      <c r="A853" s="131"/>
    </row>
    <row r="854" spans="1:1" ht="15.75" customHeight="1">
      <c r="A854" s="131"/>
    </row>
    <row r="855" spans="1:1" ht="15.75" customHeight="1">
      <c r="A855" s="131"/>
    </row>
    <row r="856" spans="1:1" ht="15.75" customHeight="1">
      <c r="A856" s="131"/>
    </row>
    <row r="857" spans="1:1" ht="15.75" customHeight="1">
      <c r="A857" s="131"/>
    </row>
    <row r="858" spans="1:1" ht="15.75" customHeight="1">
      <c r="A858" s="131"/>
    </row>
    <row r="859" spans="1:1" ht="15.75" customHeight="1">
      <c r="A859" s="131"/>
    </row>
    <row r="860" spans="1:1" ht="15.75" customHeight="1">
      <c r="A860" s="131"/>
    </row>
    <row r="861" spans="1:1" ht="15.75" customHeight="1">
      <c r="A861" s="131"/>
    </row>
    <row r="862" spans="1:1" ht="15.75" customHeight="1">
      <c r="A862" s="131"/>
    </row>
    <row r="863" spans="1:1" ht="15.75" customHeight="1">
      <c r="A863" s="131"/>
    </row>
    <row r="864" spans="1:1" ht="15.75" customHeight="1">
      <c r="A864" s="131"/>
    </row>
    <row r="865" spans="1:1" ht="15.75" customHeight="1">
      <c r="A865" s="131"/>
    </row>
    <row r="866" spans="1:1" ht="15.75" customHeight="1">
      <c r="A866" s="131"/>
    </row>
    <row r="867" spans="1:1" ht="15.75" customHeight="1">
      <c r="A867" s="131"/>
    </row>
    <row r="868" spans="1:1" ht="15.75" customHeight="1">
      <c r="A868" s="131"/>
    </row>
    <row r="869" spans="1:1" ht="15.75" customHeight="1">
      <c r="A869" s="131"/>
    </row>
    <row r="870" spans="1:1" ht="15.75" customHeight="1">
      <c r="A870" s="131"/>
    </row>
    <row r="871" spans="1:1" ht="15.75" customHeight="1">
      <c r="A871" s="131"/>
    </row>
    <row r="872" spans="1:1" ht="15.75" customHeight="1">
      <c r="A872" s="131"/>
    </row>
    <row r="873" spans="1:1" ht="15.75" customHeight="1">
      <c r="A873" s="131"/>
    </row>
    <row r="874" spans="1:1" ht="15.75" customHeight="1">
      <c r="A874" s="131"/>
    </row>
    <row r="875" spans="1:1" ht="15.75" customHeight="1">
      <c r="A875" s="131"/>
    </row>
    <row r="876" spans="1:1" ht="15.75" customHeight="1">
      <c r="A876" s="131"/>
    </row>
    <row r="877" spans="1:1" ht="15.75" customHeight="1">
      <c r="A877" s="131"/>
    </row>
    <row r="878" spans="1:1" ht="15.75" customHeight="1">
      <c r="A878" s="131"/>
    </row>
    <row r="879" spans="1:1" ht="15.75" customHeight="1">
      <c r="A879" s="131"/>
    </row>
    <row r="880" spans="1:1" ht="15.75" customHeight="1">
      <c r="A880" s="131"/>
    </row>
    <row r="881" spans="1:1" ht="15.75" customHeight="1">
      <c r="A881" s="131"/>
    </row>
    <row r="882" spans="1:1" ht="15.75" customHeight="1">
      <c r="A882" s="131"/>
    </row>
    <row r="883" spans="1:1" ht="15.75" customHeight="1">
      <c r="A883" s="131"/>
    </row>
    <row r="884" spans="1:1" ht="15.75" customHeight="1">
      <c r="A884" s="131"/>
    </row>
    <row r="885" spans="1:1" ht="15.75" customHeight="1">
      <c r="A885" s="131"/>
    </row>
    <row r="886" spans="1:1" ht="15.75" customHeight="1">
      <c r="A886" s="131"/>
    </row>
    <row r="887" spans="1:1" ht="15.75" customHeight="1">
      <c r="A887" s="131"/>
    </row>
    <row r="888" spans="1:1" ht="15.75" customHeight="1">
      <c r="A888" s="131"/>
    </row>
    <row r="889" spans="1:1" ht="15.75" customHeight="1">
      <c r="A889" s="131"/>
    </row>
    <row r="890" spans="1:1" ht="15.75" customHeight="1">
      <c r="A890" s="131"/>
    </row>
    <row r="891" spans="1:1" ht="15.75" customHeight="1">
      <c r="A891" s="131"/>
    </row>
    <row r="892" spans="1:1" ht="15.75" customHeight="1">
      <c r="A892" s="131"/>
    </row>
    <row r="893" spans="1:1" ht="15.75" customHeight="1">
      <c r="A893" s="131"/>
    </row>
    <row r="894" spans="1:1" ht="15.75" customHeight="1">
      <c r="A894" s="131"/>
    </row>
    <row r="895" spans="1:1" ht="15.75" customHeight="1">
      <c r="A895" s="131"/>
    </row>
    <row r="896" spans="1:1" ht="15.75" customHeight="1">
      <c r="A896" s="131"/>
    </row>
    <row r="897" spans="1:1" ht="15.75" customHeight="1">
      <c r="A897" s="131"/>
    </row>
    <row r="898" spans="1:1" ht="15.75" customHeight="1">
      <c r="A898" s="131"/>
    </row>
    <row r="899" spans="1:1" ht="15.75" customHeight="1">
      <c r="A899" s="131"/>
    </row>
    <row r="900" spans="1:1" ht="15.75" customHeight="1">
      <c r="A900" s="131"/>
    </row>
    <row r="901" spans="1:1" ht="15.75" customHeight="1">
      <c r="A901" s="131"/>
    </row>
    <row r="902" spans="1:1" ht="15.75" customHeight="1">
      <c r="A902" s="131"/>
    </row>
    <row r="903" spans="1:1" ht="15.75" customHeight="1">
      <c r="A903" s="131"/>
    </row>
    <row r="904" spans="1:1" ht="15.75" customHeight="1">
      <c r="A904" s="131"/>
    </row>
    <row r="905" spans="1:1" ht="15.75" customHeight="1">
      <c r="A905" s="131"/>
    </row>
    <row r="906" spans="1:1" ht="15.75" customHeight="1">
      <c r="A906" s="131"/>
    </row>
    <row r="907" spans="1:1" ht="15.75" customHeight="1">
      <c r="A907" s="131"/>
    </row>
    <row r="908" spans="1:1" ht="15.75" customHeight="1">
      <c r="A908" s="131"/>
    </row>
    <row r="909" spans="1:1" ht="15.75" customHeight="1">
      <c r="A909" s="131"/>
    </row>
    <row r="910" spans="1:1" ht="15.75" customHeight="1">
      <c r="A910" s="131"/>
    </row>
    <row r="911" spans="1:1" ht="15.75" customHeight="1">
      <c r="A911" s="131"/>
    </row>
    <row r="912" spans="1:1" ht="15.75" customHeight="1">
      <c r="A912" s="131"/>
    </row>
    <row r="913" spans="1:1" ht="15.75" customHeight="1">
      <c r="A913" s="131"/>
    </row>
    <row r="914" spans="1:1" ht="15.75" customHeight="1">
      <c r="A914" s="131"/>
    </row>
    <row r="915" spans="1:1" ht="15.75" customHeight="1">
      <c r="A915" s="131"/>
    </row>
    <row r="916" spans="1:1" ht="15.75" customHeight="1">
      <c r="A916" s="131"/>
    </row>
    <row r="917" spans="1:1" ht="15.75" customHeight="1">
      <c r="A917" s="131"/>
    </row>
    <row r="918" spans="1:1" ht="15.75" customHeight="1">
      <c r="A918" s="131"/>
    </row>
    <row r="919" spans="1:1" ht="15.75" customHeight="1">
      <c r="A919" s="131"/>
    </row>
    <row r="920" spans="1:1" ht="15.75" customHeight="1">
      <c r="A920" s="131"/>
    </row>
    <row r="921" spans="1:1" ht="15.75" customHeight="1">
      <c r="A921" s="131"/>
    </row>
    <row r="922" spans="1:1" ht="15.75" customHeight="1">
      <c r="A922" s="131"/>
    </row>
    <row r="923" spans="1:1" ht="15.75" customHeight="1">
      <c r="A923" s="131"/>
    </row>
    <row r="924" spans="1:1" ht="15.75" customHeight="1">
      <c r="A924" s="131"/>
    </row>
    <row r="925" spans="1:1" ht="15.75" customHeight="1">
      <c r="A925" s="131"/>
    </row>
    <row r="926" spans="1:1" ht="15.75" customHeight="1">
      <c r="A926" s="131"/>
    </row>
    <row r="927" spans="1:1" ht="15.75" customHeight="1">
      <c r="A927" s="131"/>
    </row>
    <row r="928" spans="1:1" ht="15.75" customHeight="1">
      <c r="A928" s="131"/>
    </row>
    <row r="929" spans="1:1" ht="15.75" customHeight="1">
      <c r="A929" s="131"/>
    </row>
    <row r="930" spans="1:1" ht="15.75" customHeight="1">
      <c r="A930" s="131"/>
    </row>
    <row r="931" spans="1:1" ht="15.75" customHeight="1">
      <c r="A931" s="131"/>
    </row>
    <row r="932" spans="1:1" ht="15.75" customHeight="1">
      <c r="A932" s="131"/>
    </row>
    <row r="933" spans="1:1" ht="15.75" customHeight="1">
      <c r="A933" s="131"/>
    </row>
    <row r="934" spans="1:1" ht="15.75" customHeight="1">
      <c r="A934" s="131"/>
    </row>
    <row r="935" spans="1:1" ht="15.75" customHeight="1">
      <c r="A935" s="131"/>
    </row>
    <row r="936" spans="1:1" ht="15.75" customHeight="1">
      <c r="A936" s="131"/>
    </row>
    <row r="937" spans="1:1" ht="15.75" customHeight="1">
      <c r="A937" s="131"/>
    </row>
    <row r="938" spans="1:1" ht="15.75" customHeight="1">
      <c r="A938" s="131"/>
    </row>
    <row r="939" spans="1:1" ht="15.75" customHeight="1">
      <c r="A939" s="131"/>
    </row>
    <row r="940" spans="1:1" ht="15.75" customHeight="1">
      <c r="A940" s="131"/>
    </row>
    <row r="941" spans="1:1" ht="15.75" customHeight="1">
      <c r="A941" s="131"/>
    </row>
    <row r="942" spans="1:1" ht="15.75" customHeight="1">
      <c r="A942" s="131"/>
    </row>
    <row r="943" spans="1:1" ht="15.75" customHeight="1">
      <c r="A943" s="131"/>
    </row>
    <row r="944" spans="1:1" ht="15.75" customHeight="1">
      <c r="A944" s="131"/>
    </row>
    <row r="945" spans="1:1" ht="15.75" customHeight="1">
      <c r="A945" s="131"/>
    </row>
    <row r="946" spans="1:1" ht="15.75" customHeight="1">
      <c r="A946" s="131"/>
    </row>
    <row r="947" spans="1:1" ht="15.75" customHeight="1">
      <c r="A947" s="131"/>
    </row>
    <row r="948" spans="1:1" ht="15.75" customHeight="1">
      <c r="A948" s="131"/>
    </row>
    <row r="949" spans="1:1" ht="15.75" customHeight="1">
      <c r="A949" s="131"/>
    </row>
    <row r="950" spans="1:1" ht="15.75" customHeight="1">
      <c r="A950" s="131"/>
    </row>
    <row r="951" spans="1:1" ht="15.75" customHeight="1">
      <c r="A951" s="131"/>
    </row>
    <row r="952" spans="1:1" ht="15.75" customHeight="1">
      <c r="A952" s="131"/>
    </row>
    <row r="953" spans="1:1" ht="15.75" customHeight="1">
      <c r="A953" s="131"/>
    </row>
    <row r="954" spans="1:1" ht="15.75" customHeight="1">
      <c r="A954" s="131"/>
    </row>
    <row r="955" spans="1:1" ht="15.75" customHeight="1">
      <c r="A955" s="131"/>
    </row>
    <row r="956" spans="1:1" ht="15.75" customHeight="1">
      <c r="A956" s="131"/>
    </row>
    <row r="957" spans="1:1" ht="15.75" customHeight="1">
      <c r="A957" s="131"/>
    </row>
    <row r="958" spans="1:1" ht="15.75" customHeight="1">
      <c r="A958" s="131"/>
    </row>
    <row r="959" spans="1:1" ht="15.75" customHeight="1">
      <c r="A959" s="131"/>
    </row>
    <row r="960" spans="1:1" ht="15.75" customHeight="1">
      <c r="A960" s="131"/>
    </row>
    <row r="961" spans="1:1" ht="15.75" customHeight="1">
      <c r="A961" s="131"/>
    </row>
    <row r="962" spans="1:1" ht="15.75" customHeight="1">
      <c r="A962" s="131"/>
    </row>
    <row r="963" spans="1:1" ht="15.75" customHeight="1">
      <c r="A963" s="131"/>
    </row>
    <row r="964" spans="1:1" ht="15.75" customHeight="1">
      <c r="A964" s="131"/>
    </row>
    <row r="965" spans="1:1" ht="15.75" customHeight="1">
      <c r="A965" s="131"/>
    </row>
    <row r="966" spans="1:1" ht="15.75" customHeight="1">
      <c r="A966" s="131"/>
    </row>
    <row r="967" spans="1:1" ht="15.75" customHeight="1">
      <c r="A967" s="131"/>
    </row>
    <row r="968" spans="1:1" ht="15.75" customHeight="1">
      <c r="A968" s="131"/>
    </row>
    <row r="969" spans="1:1" ht="15.75" customHeight="1">
      <c r="A969" s="131"/>
    </row>
    <row r="970" spans="1:1" ht="15.75" customHeight="1">
      <c r="A970" s="131"/>
    </row>
    <row r="971" spans="1:1" ht="15.75" customHeight="1">
      <c r="A971" s="131"/>
    </row>
    <row r="972" spans="1:1" ht="15.75" customHeight="1">
      <c r="A972" s="131"/>
    </row>
    <row r="973" spans="1:1" ht="15.75" customHeight="1">
      <c r="A973" s="131"/>
    </row>
    <row r="974" spans="1:1" ht="15.75" customHeight="1">
      <c r="A974" s="131"/>
    </row>
    <row r="975" spans="1:1" ht="15.75" customHeight="1">
      <c r="A975" s="131"/>
    </row>
    <row r="976" spans="1:1" ht="15.75" customHeight="1">
      <c r="A976" s="131"/>
    </row>
    <row r="977" spans="1:1" ht="15.75" customHeight="1">
      <c r="A977" s="131"/>
    </row>
    <row r="978" spans="1:1" ht="15.75" customHeight="1">
      <c r="A978" s="131"/>
    </row>
    <row r="979" spans="1:1" ht="15.75" customHeight="1">
      <c r="A979" s="131"/>
    </row>
    <row r="980" spans="1:1" ht="15.75" customHeight="1">
      <c r="A980" s="131"/>
    </row>
    <row r="981" spans="1:1" ht="15.75" customHeight="1">
      <c r="A981" s="131"/>
    </row>
    <row r="982" spans="1:1" ht="15.75" customHeight="1">
      <c r="A982" s="131"/>
    </row>
    <row r="983" spans="1:1" ht="15.75" customHeight="1">
      <c r="A983" s="131"/>
    </row>
    <row r="984" spans="1:1" ht="15.75" customHeight="1">
      <c r="A984" s="131"/>
    </row>
    <row r="985" spans="1:1" ht="15.75" customHeight="1">
      <c r="A985" s="131"/>
    </row>
    <row r="986" spans="1:1" ht="15.75" customHeight="1">
      <c r="A986" s="131"/>
    </row>
    <row r="987" spans="1:1" ht="15.75" customHeight="1">
      <c r="A987" s="131"/>
    </row>
    <row r="988" spans="1:1" ht="15.75" customHeight="1">
      <c r="A988" s="131"/>
    </row>
    <row r="989" spans="1:1" ht="15.75" customHeight="1">
      <c r="A989" s="131"/>
    </row>
    <row r="990" spans="1:1" ht="15.75" customHeight="1">
      <c r="A990" s="131"/>
    </row>
    <row r="991" spans="1:1" ht="15.75" customHeight="1">
      <c r="A991" s="131"/>
    </row>
    <row r="992" spans="1:1" ht="15.75" customHeight="1">
      <c r="A992" s="131"/>
    </row>
    <row r="993" spans="1:1" ht="15.75" customHeight="1">
      <c r="A993" s="131"/>
    </row>
    <row r="994" spans="1:1" ht="15.75" customHeight="1">
      <c r="A994" s="131"/>
    </row>
    <row r="995" spans="1:1" ht="15.75" customHeight="1">
      <c r="A995" s="131"/>
    </row>
    <row r="996" spans="1:1" ht="15.75" customHeight="1">
      <c r="A996" s="131"/>
    </row>
    <row r="997" spans="1:1" ht="15.75" customHeight="1">
      <c r="A997" s="131"/>
    </row>
    <row r="998" spans="1:1" ht="15.75" customHeight="1">
      <c r="A998" s="131"/>
    </row>
    <row r="999" spans="1:1" ht="15.75" customHeight="1">
      <c r="A999" s="131"/>
    </row>
    <row r="1000" spans="1:1" ht="15.75" customHeight="1">
      <c r="A1000" s="131"/>
    </row>
  </sheetData>
  <mergeCells count="20">
    <mergeCell ref="A7:G7"/>
    <mergeCell ref="A9:D9"/>
    <mergeCell ref="A10:D10"/>
    <mergeCell ref="A11:D11"/>
    <mergeCell ref="A12:D12"/>
    <mergeCell ref="B14:G14"/>
    <mergeCell ref="E46:F46"/>
    <mergeCell ref="A171:G171"/>
    <mergeCell ref="B178:G178"/>
    <mergeCell ref="E205:F205"/>
    <mergeCell ref="A212:G212"/>
    <mergeCell ref="C217:E217"/>
    <mergeCell ref="F217:G217"/>
    <mergeCell ref="E50:F50"/>
    <mergeCell ref="A53:G53"/>
    <mergeCell ref="B61:G61"/>
    <mergeCell ref="B101:G101"/>
    <mergeCell ref="B150:G150"/>
    <mergeCell ref="E164:F164"/>
    <mergeCell ref="E168:F168"/>
  </mergeCells>
  <pageMargins left="1.011811024" right="0.118110236220472" top="0.35433070866141703" bottom="0.15748031496063" header="0" footer="0"/>
  <pageSetup paperSize="5"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1000"/>
  <sheetViews>
    <sheetView showGridLines="0" workbookViewId="0"/>
  </sheetViews>
  <sheetFormatPr defaultColWidth="14.42578125" defaultRowHeight="15" customHeight="1"/>
  <cols>
    <col min="1" max="2" width="9.140625" customWidth="1"/>
    <col min="3" max="3" width="4.28515625" customWidth="1"/>
    <col min="4" max="11" width="2.7109375" customWidth="1"/>
    <col min="12" max="12" width="1.42578125" customWidth="1"/>
    <col min="13" max="21" width="2.7109375" customWidth="1"/>
    <col min="22" max="22" width="17.28515625" customWidth="1"/>
    <col min="23" max="23" width="1.42578125" customWidth="1"/>
    <col min="24" max="24" width="5.7109375" customWidth="1"/>
    <col min="25" max="30" width="3.7109375" customWidth="1"/>
    <col min="31" max="31" width="5.42578125" customWidth="1"/>
    <col min="32" max="33" width="9.140625" customWidth="1"/>
    <col min="34" max="34" width="3.28515625" customWidth="1"/>
    <col min="35" max="35" width="9.140625" customWidth="1"/>
  </cols>
  <sheetData>
    <row r="1" spans="3:31" ht="6.75" customHeight="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row>
    <row r="2" spans="3:31">
      <c r="C2" s="1367" t="str">
        <f>'2.IDENTITAS'!G36</f>
        <v>PENILAIAN SUMATIF</v>
      </c>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c r="AB2" s="1289"/>
      <c r="AC2" s="1289"/>
      <c r="AD2" s="1289"/>
      <c r="AE2" s="1289"/>
    </row>
    <row r="3" spans="3:31" ht="19.5" customHeight="1">
      <c r="C3" s="1368" t="s">
        <v>268</v>
      </c>
      <c r="D3" s="1289"/>
      <c r="E3" s="1289"/>
      <c r="F3" s="1289"/>
      <c r="G3" s="1289"/>
      <c r="H3" s="1289"/>
      <c r="I3" s="1289"/>
      <c r="J3" s="1289"/>
      <c r="K3" s="1289"/>
      <c r="L3" s="1289"/>
      <c r="M3" s="1289"/>
      <c r="N3" s="1289"/>
      <c r="O3" s="1289"/>
      <c r="P3" s="1289"/>
      <c r="Q3" s="1289"/>
      <c r="R3" s="1289"/>
      <c r="S3" s="1289"/>
      <c r="T3" s="1289"/>
      <c r="U3" s="1289"/>
      <c r="V3" s="1289"/>
      <c r="W3" s="1289"/>
      <c r="X3" s="1289"/>
      <c r="Y3" s="1289"/>
      <c r="Z3" s="1289"/>
      <c r="AA3" s="1289"/>
      <c r="AB3" s="1289"/>
      <c r="AC3" s="1289"/>
      <c r="AD3" s="1289"/>
      <c r="AE3" s="1289"/>
    </row>
    <row r="4" spans="3:31" ht="19.5" customHeight="1"/>
    <row r="5" spans="3:31" ht="18" customHeight="1">
      <c r="C5" s="154" t="s">
        <v>269</v>
      </c>
      <c r="D5" s="155"/>
      <c r="E5" s="155"/>
      <c r="F5" s="156"/>
      <c r="G5" s="154" t="str">
        <f>'2.IDENTITAS'!$G$28</f>
        <v>PKBM PERMATA UNGGUL</v>
      </c>
      <c r="H5" s="155"/>
      <c r="I5" s="155"/>
      <c r="J5" s="155"/>
      <c r="K5" s="155"/>
      <c r="L5" s="155"/>
      <c r="M5" s="155"/>
      <c r="N5" s="155"/>
      <c r="O5" s="155"/>
      <c r="P5" s="155"/>
      <c r="Q5" s="155"/>
      <c r="R5" s="155"/>
      <c r="S5" s="155"/>
      <c r="T5" s="155"/>
      <c r="U5" s="156"/>
      <c r="V5" s="157"/>
    </row>
    <row r="6" spans="3:31" ht="18" customHeight="1">
      <c r="C6" s="154" t="s">
        <v>54</v>
      </c>
      <c r="D6" s="155"/>
      <c r="E6" s="155"/>
      <c r="F6" s="156"/>
      <c r="G6" s="154" t="str">
        <f>'2.IDENTITAS'!$G$15</f>
        <v>Suyono</v>
      </c>
      <c r="H6" s="155"/>
      <c r="I6" s="155"/>
      <c r="J6" s="155"/>
      <c r="K6" s="155"/>
      <c r="L6" s="155"/>
      <c r="M6" s="155"/>
      <c r="N6" s="155"/>
      <c r="O6" s="155"/>
      <c r="P6" s="155"/>
      <c r="Q6" s="155"/>
      <c r="R6" s="155"/>
      <c r="S6" s="155"/>
      <c r="T6" s="155"/>
      <c r="U6" s="156"/>
      <c r="V6" s="157"/>
    </row>
    <row r="7" spans="3:31" ht="18" customHeight="1">
      <c r="C7" s="154" t="s">
        <v>57</v>
      </c>
      <c r="D7" s="155"/>
      <c r="E7" s="155"/>
      <c r="F7" s="156"/>
      <c r="G7" s="158">
        <f>'2.IDENTITAS'!$G$16</f>
        <v>0</v>
      </c>
      <c r="H7" s="155"/>
      <c r="I7" s="155"/>
      <c r="J7" s="155"/>
      <c r="K7" s="155"/>
      <c r="L7" s="155"/>
      <c r="M7" s="155"/>
      <c r="N7" s="155"/>
      <c r="O7" s="155"/>
      <c r="P7" s="155"/>
      <c r="Q7" s="155"/>
      <c r="R7" s="155"/>
      <c r="S7" s="155"/>
      <c r="T7" s="155"/>
      <c r="U7" s="156"/>
      <c r="V7" s="157"/>
    </row>
    <row r="9" spans="3:31">
      <c r="C9" s="1369" t="s">
        <v>49</v>
      </c>
      <c r="D9" s="1289"/>
      <c r="E9" s="1289"/>
      <c r="F9" s="159"/>
      <c r="G9" s="159"/>
      <c r="H9" s="159"/>
      <c r="I9" s="159"/>
      <c r="J9" s="159"/>
      <c r="K9" s="159"/>
      <c r="L9" s="159"/>
      <c r="M9" s="159"/>
      <c r="N9" s="159"/>
      <c r="O9" s="159"/>
      <c r="P9" s="159"/>
      <c r="Q9" s="159"/>
      <c r="R9" s="159"/>
      <c r="S9" s="159"/>
      <c r="T9" s="159"/>
      <c r="U9" s="159"/>
      <c r="V9" s="159"/>
      <c r="W9" s="159"/>
      <c r="X9" s="160"/>
      <c r="Y9" s="160"/>
      <c r="Z9" s="160"/>
      <c r="AA9" s="160"/>
      <c r="AB9" s="160"/>
    </row>
    <row r="10" spans="3:31" ht="25.5" customHeight="1">
      <c r="C10" s="1370" t="s">
        <v>270</v>
      </c>
      <c r="D10" s="1289"/>
      <c r="E10" s="1289"/>
      <c r="F10" s="1289"/>
      <c r="G10" s="1289"/>
      <c r="H10" s="1289"/>
      <c r="I10" s="1289"/>
      <c r="J10" s="1289"/>
      <c r="K10" s="1289"/>
      <c r="L10" s="1289"/>
      <c r="M10" s="1289"/>
      <c r="N10" s="1289"/>
      <c r="O10" s="1289"/>
      <c r="P10" s="1289"/>
      <c r="Q10" s="1289"/>
      <c r="R10" s="1289"/>
      <c r="S10" s="1289"/>
      <c r="T10" s="1289"/>
      <c r="U10" s="1289"/>
      <c r="V10" s="1289"/>
      <c r="W10" s="1289"/>
      <c r="X10" s="1289"/>
      <c r="Y10" s="1289"/>
      <c r="Z10" s="1289"/>
      <c r="AA10" s="1289"/>
      <c r="AB10" s="1289"/>
      <c r="AC10" s="1289"/>
      <c r="AD10" s="1289"/>
      <c r="AE10" s="1289"/>
    </row>
    <row r="11" spans="3:31" ht="4.5" customHeight="1">
      <c r="C11" s="161"/>
      <c r="D11" s="161"/>
      <c r="E11" s="161"/>
      <c r="F11" s="161"/>
      <c r="G11" s="161"/>
      <c r="H11" s="161"/>
      <c r="I11" s="161"/>
      <c r="J11" s="161"/>
      <c r="K11" s="161"/>
      <c r="L11" s="161"/>
      <c r="M11" s="161"/>
      <c r="N11" s="161"/>
      <c r="O11" s="161"/>
      <c r="P11" s="161"/>
      <c r="Q11" s="161"/>
      <c r="R11" s="161"/>
      <c r="S11" s="161"/>
      <c r="T11" s="161"/>
      <c r="U11" s="161"/>
      <c r="V11" s="161"/>
      <c r="W11" s="161"/>
      <c r="X11" s="160"/>
      <c r="Y11" s="160"/>
      <c r="Z11" s="160"/>
      <c r="AA11" s="160"/>
      <c r="AB11" s="160"/>
    </row>
    <row r="12" spans="3:31" ht="25.5" customHeight="1">
      <c r="C12" s="162" t="s">
        <v>4</v>
      </c>
      <c r="D12" s="1364" t="s">
        <v>271</v>
      </c>
      <c r="E12" s="1287"/>
      <c r="F12" s="1287"/>
      <c r="G12" s="1287"/>
      <c r="H12" s="1287"/>
      <c r="I12" s="1287"/>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93"/>
    </row>
    <row r="13" spans="3:31" ht="25.5" customHeight="1">
      <c r="C13" s="163" t="s">
        <v>7</v>
      </c>
      <c r="D13" s="1364" t="s">
        <v>272</v>
      </c>
      <c r="E13" s="1287"/>
      <c r="F13" s="1287"/>
      <c r="G13" s="1287"/>
      <c r="H13" s="1287"/>
      <c r="I13" s="1287"/>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93"/>
    </row>
    <row r="14" spans="3:31" ht="25.5" customHeight="1">
      <c r="C14" s="163" t="s">
        <v>10</v>
      </c>
      <c r="D14" s="1364" t="s">
        <v>273</v>
      </c>
      <c r="E14" s="1287"/>
      <c r="F14" s="1287"/>
      <c r="G14" s="1287"/>
      <c r="H14" s="1287"/>
      <c r="I14" s="1287"/>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93"/>
    </row>
    <row r="15" spans="3:31" ht="25.5" customHeight="1">
      <c r="C15" s="163" t="s">
        <v>274</v>
      </c>
      <c r="D15" s="1364" t="s">
        <v>275</v>
      </c>
      <c r="E15" s="1287"/>
      <c r="F15" s="1287"/>
      <c r="G15" s="1287"/>
      <c r="H15" s="1287"/>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93"/>
    </row>
    <row r="16" spans="3:31" ht="25.5" customHeight="1">
      <c r="C16" s="163" t="s">
        <v>276</v>
      </c>
      <c r="D16" s="1366" t="s">
        <v>277</v>
      </c>
      <c r="E16" s="1287"/>
      <c r="F16" s="1287"/>
      <c r="G16" s="1287"/>
      <c r="H16" s="1287"/>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93"/>
    </row>
    <row r="17" spans="2:35">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row>
    <row r="18" spans="2:35" ht="13.5" customHeight="1">
      <c r="C18" s="1355" t="s">
        <v>278</v>
      </c>
      <c r="D18" s="1357" t="s">
        <v>279</v>
      </c>
      <c r="E18" s="1358"/>
      <c r="F18" s="1358"/>
      <c r="G18" s="1358"/>
      <c r="H18" s="1358"/>
      <c r="I18" s="1358"/>
      <c r="J18" s="1358"/>
      <c r="K18" s="1358"/>
      <c r="L18" s="1358"/>
      <c r="M18" s="1358"/>
      <c r="N18" s="1358"/>
      <c r="O18" s="1358"/>
      <c r="P18" s="1358"/>
      <c r="Q18" s="1358"/>
      <c r="R18" s="1358"/>
      <c r="S18" s="1358"/>
      <c r="T18" s="1358"/>
      <c r="U18" s="1358"/>
      <c r="V18" s="164"/>
      <c r="W18" s="165"/>
      <c r="X18" s="1359" t="s">
        <v>280</v>
      </c>
      <c r="Y18" s="1358"/>
      <c r="Z18" s="1358"/>
      <c r="AA18" s="1358"/>
      <c r="AB18" s="1358"/>
      <c r="AC18" s="1358"/>
      <c r="AD18" s="1358"/>
      <c r="AE18" s="1360"/>
    </row>
    <row r="19" spans="2:35" ht="13.5" customHeight="1">
      <c r="C19" s="1356"/>
      <c r="D19" s="1311"/>
      <c r="E19" s="1312"/>
      <c r="F19" s="1312"/>
      <c r="G19" s="1312"/>
      <c r="H19" s="1312"/>
      <c r="I19" s="1312"/>
      <c r="J19" s="1312"/>
      <c r="K19" s="1312"/>
      <c r="L19" s="1312"/>
      <c r="M19" s="1312"/>
      <c r="N19" s="1312"/>
      <c r="O19" s="1312"/>
      <c r="P19" s="1312"/>
      <c r="Q19" s="1312"/>
      <c r="R19" s="1312"/>
      <c r="S19" s="1312"/>
      <c r="T19" s="1312"/>
      <c r="U19" s="1312"/>
      <c r="V19" s="166"/>
      <c r="W19" s="167"/>
      <c r="X19" s="1361" t="s">
        <v>281</v>
      </c>
      <c r="Y19" s="1312"/>
      <c r="Z19" s="1312"/>
      <c r="AA19" s="1312"/>
      <c r="AB19" s="1312"/>
      <c r="AC19" s="1312"/>
      <c r="AD19" s="1312"/>
      <c r="AE19" s="1362"/>
    </row>
    <row r="20" spans="2:35" ht="18" customHeight="1">
      <c r="B20" s="168">
        <v>1</v>
      </c>
      <c r="C20" s="169">
        <v>1</v>
      </c>
      <c r="D20" s="170" t="s">
        <v>282</v>
      </c>
      <c r="E20" s="155"/>
      <c r="F20" s="155"/>
      <c r="G20" s="155"/>
      <c r="H20" s="155"/>
      <c r="I20" s="155"/>
      <c r="J20" s="155"/>
      <c r="K20" s="155"/>
      <c r="L20" s="155"/>
      <c r="M20" s="155"/>
      <c r="N20" s="155"/>
      <c r="O20" s="155"/>
      <c r="P20" s="155"/>
      <c r="Q20" s="155"/>
      <c r="R20" s="155"/>
      <c r="S20" s="155"/>
      <c r="T20" s="155"/>
      <c r="U20" s="155"/>
      <c r="V20" s="155" t="s">
        <v>283</v>
      </c>
      <c r="W20" s="156"/>
      <c r="X20" s="171" t="s">
        <v>4</v>
      </c>
      <c r="Y20" s="172"/>
      <c r="Z20" s="173" t="str">
        <f>IF(X20="A","Ada, lengkap dan baik sekali",IF(X20="B","Lengkap dan baik",IF(X20="C","Ada, cukupan",IF(X20="D","Ada, tetapi kurang",IF(X20="E","Tidak ada","-")))))</f>
        <v>Ada, lengkap dan baik sekali</v>
      </c>
      <c r="AA20" s="174"/>
      <c r="AB20" s="175"/>
      <c r="AC20" s="176"/>
      <c r="AD20" s="176"/>
      <c r="AE20" s="177"/>
      <c r="AH20" s="178" t="s">
        <v>117</v>
      </c>
      <c r="AI20" s="132">
        <f t="shared" ref="AI20:AI23" si="0">IF(X20="A",4,IF(X20="B",3,IF(X20="C",2,IF(X20="D",1,IF(X20="E",0,"")))))</f>
        <v>4</v>
      </c>
    </row>
    <row r="21" spans="2:35" ht="18" customHeight="1">
      <c r="B21" s="179"/>
      <c r="C21" s="169">
        <v>2</v>
      </c>
      <c r="D21" s="170" t="s">
        <v>284</v>
      </c>
      <c r="E21" s="155"/>
      <c r="F21" s="155"/>
      <c r="G21" s="155"/>
      <c r="H21" s="155"/>
      <c r="I21" s="155"/>
      <c r="J21" s="155"/>
      <c r="K21" s="155"/>
      <c r="L21" s="155"/>
      <c r="M21" s="155"/>
      <c r="N21" s="155"/>
      <c r="O21" s="155"/>
      <c r="P21" s="155"/>
      <c r="Q21" s="155"/>
      <c r="R21" s="155"/>
      <c r="S21" s="155"/>
      <c r="T21" s="155"/>
      <c r="U21" s="155"/>
      <c r="V21" s="155" t="s">
        <v>285</v>
      </c>
      <c r="W21" s="156"/>
      <c r="X21" s="180" t="s">
        <v>274</v>
      </c>
      <c r="Y21" s="172"/>
      <c r="Z21" s="173" t="str">
        <f t="shared" ref="Z21:Z23" si="1">IF(X21="A","Benar, lengkap dan baik sekali",IF(X21="B","Bisa menyebut dengan baik",IF(X21="C","Bisa menyebut, cukupan",IF(X21="D","Bisa menyebut, kurang lancar",IF(X21="E","Tidak bisa","-")))))</f>
        <v>Bisa menyebut, kurang lancar</v>
      </c>
      <c r="AA21" s="174"/>
      <c r="AB21" s="175"/>
      <c r="AC21" s="176"/>
      <c r="AD21" s="176"/>
      <c r="AE21" s="177"/>
      <c r="AH21" s="132" t="s">
        <v>4</v>
      </c>
      <c r="AI21" s="132">
        <f t="shared" si="0"/>
        <v>1</v>
      </c>
    </row>
    <row r="22" spans="2:35" ht="25.5" customHeight="1">
      <c r="B22" s="179"/>
      <c r="C22" s="169">
        <v>3</v>
      </c>
      <c r="D22" s="1363" t="s">
        <v>286</v>
      </c>
      <c r="E22" s="1287"/>
      <c r="F22" s="1287"/>
      <c r="G22" s="1287"/>
      <c r="H22" s="1287"/>
      <c r="I22" s="1287"/>
      <c r="J22" s="1287"/>
      <c r="K22" s="1287"/>
      <c r="L22" s="1287"/>
      <c r="M22" s="1287"/>
      <c r="N22" s="1287"/>
      <c r="O22" s="1287"/>
      <c r="P22" s="1287"/>
      <c r="Q22" s="1287"/>
      <c r="R22" s="1287"/>
      <c r="S22" s="1287"/>
      <c r="T22" s="1287"/>
      <c r="U22" s="1287"/>
      <c r="V22" s="181"/>
      <c r="W22" s="156"/>
      <c r="X22" s="180" t="s">
        <v>4</v>
      </c>
      <c r="Y22" s="172"/>
      <c r="Z22" s="173" t="str">
        <f t="shared" si="1"/>
        <v>Benar, lengkap dan baik sekali</v>
      </c>
      <c r="AA22" s="174"/>
      <c r="AB22" s="175"/>
      <c r="AC22" s="176"/>
      <c r="AD22" s="176"/>
      <c r="AE22" s="177"/>
      <c r="AH22" s="132" t="s">
        <v>7</v>
      </c>
      <c r="AI22" s="132">
        <f t="shared" si="0"/>
        <v>4</v>
      </c>
    </row>
    <row r="23" spans="2:35" ht="18" customHeight="1">
      <c r="B23" s="182"/>
      <c r="C23" s="169">
        <v>4</v>
      </c>
      <c r="D23" s="170" t="s">
        <v>287</v>
      </c>
      <c r="E23" s="155"/>
      <c r="F23" s="155"/>
      <c r="G23" s="155"/>
      <c r="H23" s="155"/>
      <c r="I23" s="155"/>
      <c r="J23" s="155"/>
      <c r="K23" s="155"/>
      <c r="L23" s="155"/>
      <c r="M23" s="155"/>
      <c r="N23" s="155"/>
      <c r="O23" s="155"/>
      <c r="P23" s="155"/>
      <c r="Q23" s="155"/>
      <c r="R23" s="155"/>
      <c r="S23" s="155"/>
      <c r="T23" s="155"/>
      <c r="U23" s="155"/>
      <c r="V23" s="155"/>
      <c r="W23" s="156"/>
      <c r="X23" s="180" t="s">
        <v>4</v>
      </c>
      <c r="Y23" s="172"/>
      <c r="Z23" s="173" t="str">
        <f t="shared" si="1"/>
        <v>Benar, lengkap dan baik sekali</v>
      </c>
      <c r="AA23" s="174"/>
      <c r="AB23" s="175"/>
      <c r="AC23" s="176"/>
      <c r="AD23" s="176"/>
      <c r="AE23" s="177"/>
      <c r="AH23" s="132" t="s">
        <v>10</v>
      </c>
      <c r="AI23" s="132">
        <f t="shared" si="0"/>
        <v>4</v>
      </c>
    </row>
    <row r="24" spans="2:35" ht="18" customHeight="1">
      <c r="B24" s="182"/>
      <c r="C24" s="183" t="s">
        <v>288</v>
      </c>
      <c r="D24" s="170" t="s">
        <v>289</v>
      </c>
      <c r="E24" s="155"/>
      <c r="F24" s="155"/>
      <c r="G24" s="155"/>
      <c r="H24" s="155"/>
      <c r="I24" s="155"/>
      <c r="J24" s="155"/>
      <c r="K24" s="155"/>
      <c r="L24" s="155"/>
      <c r="M24" s="155"/>
      <c r="N24" s="155"/>
      <c r="O24" s="155"/>
      <c r="P24" s="155"/>
      <c r="Q24" s="155"/>
      <c r="R24" s="155"/>
      <c r="S24" s="155"/>
      <c r="T24" s="155"/>
      <c r="U24" s="155"/>
      <c r="V24" s="155"/>
      <c r="W24" s="156"/>
      <c r="X24" s="180"/>
      <c r="Y24" s="172"/>
      <c r="Z24" s="173"/>
      <c r="AA24" s="174"/>
      <c r="AB24" s="175"/>
      <c r="AC24" s="176"/>
      <c r="AD24" s="176"/>
      <c r="AE24" s="177"/>
    </row>
    <row r="25" spans="2:35" ht="18" customHeight="1">
      <c r="B25" s="184">
        <v>2</v>
      </c>
      <c r="C25" s="183">
        <v>5</v>
      </c>
      <c r="D25" s="170" t="s">
        <v>290</v>
      </c>
      <c r="E25" s="155"/>
      <c r="F25" s="155"/>
      <c r="G25" s="155"/>
      <c r="H25" s="155"/>
      <c r="I25" s="155"/>
      <c r="J25" s="155"/>
      <c r="K25" s="155"/>
      <c r="L25" s="155"/>
      <c r="M25" s="155"/>
      <c r="N25" s="155"/>
      <c r="O25" s="155"/>
      <c r="P25" s="155"/>
      <c r="Q25" s="155"/>
      <c r="R25" s="155"/>
      <c r="S25" s="155"/>
      <c r="T25" s="155"/>
      <c r="U25" s="155"/>
      <c r="V25" s="155"/>
      <c r="W25" s="156"/>
      <c r="X25" s="180" t="s">
        <v>7</v>
      </c>
      <c r="Y25" s="172"/>
      <c r="Z25" s="173" t="str">
        <f>IF(X25="A","Mengetahui dengan baik sekali",IF(X25="B","Mengetahui dengan baik",IF(X25="C","Cukup mengetahui",IF(X25="D","Kurang mengetahui",IF(X25="E","Tidak mengetahui","-")))))</f>
        <v>Mengetahui dengan baik</v>
      </c>
      <c r="AA25" s="174"/>
      <c r="AB25" s="175"/>
      <c r="AC25" s="176"/>
      <c r="AD25" s="176"/>
      <c r="AE25" s="177"/>
      <c r="AH25" s="132" t="s">
        <v>274</v>
      </c>
      <c r="AI25" s="132">
        <f t="shared" ref="AI25:AI68" si="2">IF(X25="A",4,IF(X25="B",3,IF(X25="C",2,IF(X25="D",1,IF(X25="E",0,"")))))</f>
        <v>3</v>
      </c>
    </row>
    <row r="26" spans="2:35" ht="18" customHeight="1">
      <c r="C26" s="169">
        <v>6</v>
      </c>
      <c r="D26" s="170" t="s">
        <v>291</v>
      </c>
      <c r="E26" s="155"/>
      <c r="F26" s="155"/>
      <c r="G26" s="155"/>
      <c r="H26" s="155"/>
      <c r="I26" s="155"/>
      <c r="J26" s="155"/>
      <c r="K26" s="155"/>
      <c r="L26" s="155"/>
      <c r="M26" s="155"/>
      <c r="N26" s="155"/>
      <c r="O26" s="155"/>
      <c r="P26" s="155"/>
      <c r="Q26" s="155"/>
      <c r="R26" s="155"/>
      <c r="S26" s="155"/>
      <c r="T26" s="155"/>
      <c r="U26" s="155"/>
      <c r="V26" s="155"/>
      <c r="W26" s="156"/>
      <c r="X26" s="180" t="s">
        <v>276</v>
      </c>
      <c r="Y26" s="172"/>
      <c r="Z26" s="173" t="str">
        <f t="shared" ref="Z26:Z28" si="3">IF(X26="A","Ada, lengkap dan baik sekali",IF(X26="B","Lengkap dan baik",IF(X26="C","Ada, cukupan",IF(X26="D","Ada, tetapi kurang",IF(X26="E","Tidak ada","-")))))</f>
        <v>Tidak ada</v>
      </c>
      <c r="AA26" s="174"/>
      <c r="AB26" s="175"/>
      <c r="AC26" s="176"/>
      <c r="AD26" s="176"/>
      <c r="AE26" s="177"/>
      <c r="AH26" s="132" t="s">
        <v>276</v>
      </c>
      <c r="AI26" s="132">
        <f t="shared" si="2"/>
        <v>0</v>
      </c>
    </row>
    <row r="27" spans="2:35" ht="18" customHeight="1">
      <c r="C27" s="169">
        <v>7</v>
      </c>
      <c r="D27" s="155" t="s">
        <v>292</v>
      </c>
      <c r="E27" s="155"/>
      <c r="F27" s="155"/>
      <c r="G27" s="155"/>
      <c r="H27" s="155"/>
      <c r="I27" s="155"/>
      <c r="J27" s="155"/>
      <c r="K27" s="155"/>
      <c r="L27" s="155"/>
      <c r="M27" s="155"/>
      <c r="N27" s="155"/>
      <c r="O27" s="155"/>
      <c r="P27" s="155"/>
      <c r="Q27" s="155"/>
      <c r="R27" s="155"/>
      <c r="S27" s="155"/>
      <c r="T27" s="155"/>
      <c r="U27" s="155"/>
      <c r="V27" s="155"/>
      <c r="W27" s="156"/>
      <c r="X27" s="180" t="s">
        <v>117</v>
      </c>
      <c r="Y27" s="172"/>
      <c r="Z27" s="173" t="str">
        <f t="shared" si="3"/>
        <v>-</v>
      </c>
      <c r="AA27" s="174"/>
      <c r="AB27" s="175"/>
      <c r="AC27" s="176"/>
      <c r="AD27" s="176"/>
      <c r="AE27" s="177"/>
      <c r="AI27" s="132" t="str">
        <f t="shared" si="2"/>
        <v/>
      </c>
    </row>
    <row r="28" spans="2:35" ht="18" customHeight="1">
      <c r="C28" s="169">
        <v>8</v>
      </c>
      <c r="D28" s="155" t="s">
        <v>293</v>
      </c>
      <c r="E28" s="155"/>
      <c r="F28" s="155"/>
      <c r="G28" s="155"/>
      <c r="H28" s="155"/>
      <c r="I28" s="155"/>
      <c r="J28" s="155"/>
      <c r="K28" s="155"/>
      <c r="L28" s="155"/>
      <c r="M28" s="155"/>
      <c r="N28" s="155"/>
      <c r="O28" s="155"/>
      <c r="P28" s="155"/>
      <c r="Q28" s="155"/>
      <c r="R28" s="155"/>
      <c r="S28" s="155"/>
      <c r="T28" s="155"/>
      <c r="U28" s="155"/>
      <c r="V28" s="155"/>
      <c r="W28" s="156"/>
      <c r="X28" s="180" t="s">
        <v>117</v>
      </c>
      <c r="Y28" s="172"/>
      <c r="Z28" s="173" t="str">
        <f t="shared" si="3"/>
        <v>-</v>
      </c>
      <c r="AA28" s="174"/>
      <c r="AB28" s="175"/>
      <c r="AC28" s="176"/>
      <c r="AD28" s="176"/>
      <c r="AE28" s="177"/>
      <c r="AI28" s="132" t="str">
        <f t="shared" si="2"/>
        <v/>
      </c>
    </row>
    <row r="29" spans="2:35" ht="18" customHeight="1">
      <c r="C29" s="169">
        <v>9</v>
      </c>
      <c r="D29" s="155" t="s">
        <v>294</v>
      </c>
      <c r="E29" s="155"/>
      <c r="F29" s="155"/>
      <c r="G29" s="155"/>
      <c r="H29" s="155"/>
      <c r="I29" s="155"/>
      <c r="J29" s="155"/>
      <c r="K29" s="155"/>
      <c r="L29" s="155"/>
      <c r="M29" s="155"/>
      <c r="N29" s="155"/>
      <c r="O29" s="155"/>
      <c r="P29" s="155"/>
      <c r="Q29" s="155"/>
      <c r="R29" s="155"/>
      <c r="S29" s="155"/>
      <c r="T29" s="155"/>
      <c r="U29" s="155"/>
      <c r="V29" s="155"/>
      <c r="W29" s="156"/>
      <c r="X29" s="180" t="s">
        <v>7</v>
      </c>
      <c r="Y29" s="172"/>
      <c r="Z29" s="173" t="str">
        <f t="shared" ref="Z29:Z30" si="4">IF(X29="A","Sangat sesuai",IF(X29="B","Sesuai",IF(X29="C","Cukupan",IF(X29="D","Kurang sesuai",IF(X29="E","Tidak sesuai","-")))))</f>
        <v>Sesuai</v>
      </c>
      <c r="AA29" s="174"/>
      <c r="AB29" s="175"/>
      <c r="AC29" s="176"/>
      <c r="AD29" s="176"/>
      <c r="AE29" s="177"/>
      <c r="AI29" s="132">
        <f t="shared" si="2"/>
        <v>3</v>
      </c>
    </row>
    <row r="30" spans="2:35" ht="18" customHeight="1">
      <c r="C30" s="169">
        <v>10</v>
      </c>
      <c r="D30" s="155" t="s">
        <v>295</v>
      </c>
      <c r="E30" s="155"/>
      <c r="F30" s="155"/>
      <c r="G30" s="155"/>
      <c r="H30" s="155"/>
      <c r="I30" s="155"/>
      <c r="J30" s="155"/>
      <c r="K30" s="155"/>
      <c r="L30" s="155"/>
      <c r="M30" s="155"/>
      <c r="N30" s="155"/>
      <c r="O30" s="155"/>
      <c r="P30" s="155"/>
      <c r="Q30" s="155"/>
      <c r="R30" s="155"/>
      <c r="S30" s="155"/>
      <c r="T30" s="155"/>
      <c r="U30" s="155"/>
      <c r="V30" s="155"/>
      <c r="W30" s="156"/>
      <c r="X30" s="180" t="s">
        <v>4</v>
      </c>
      <c r="Y30" s="172"/>
      <c r="Z30" s="173" t="str">
        <f t="shared" si="4"/>
        <v>Sangat sesuai</v>
      </c>
      <c r="AA30" s="174"/>
      <c r="AB30" s="175"/>
      <c r="AC30" s="176"/>
      <c r="AD30" s="176"/>
      <c r="AE30" s="177"/>
      <c r="AI30" s="132">
        <f t="shared" si="2"/>
        <v>4</v>
      </c>
    </row>
    <row r="31" spans="2:35" ht="18" customHeight="1">
      <c r="C31" s="169">
        <v>11</v>
      </c>
      <c r="D31" s="155" t="s">
        <v>296</v>
      </c>
      <c r="E31" s="155"/>
      <c r="F31" s="155"/>
      <c r="G31" s="155"/>
      <c r="H31" s="155"/>
      <c r="I31" s="155"/>
      <c r="J31" s="155"/>
      <c r="K31" s="155"/>
      <c r="L31" s="155"/>
      <c r="M31" s="155"/>
      <c r="N31" s="155"/>
      <c r="O31" s="155"/>
      <c r="P31" s="155"/>
      <c r="Q31" s="155"/>
      <c r="R31" s="155"/>
      <c r="S31" s="155"/>
      <c r="T31" s="155"/>
      <c r="U31" s="155"/>
      <c r="V31" s="155"/>
      <c r="W31" s="156"/>
      <c r="X31" s="180" t="s">
        <v>7</v>
      </c>
      <c r="Y31" s="172"/>
      <c r="Z31" s="173" t="str">
        <f>IF(X31="A","Ada, lengkap dan baik sekali",IF(X31="B","Lengkap dan baik",IF(X31="C","Ada, cukupan",IF(X31="D","Ada, tetapi kurang",IF(X31="E","Tidak ada","-")))))</f>
        <v>Lengkap dan baik</v>
      </c>
      <c r="AA31" s="174"/>
      <c r="AB31" s="175"/>
      <c r="AC31" s="176"/>
      <c r="AD31" s="176"/>
      <c r="AE31" s="177"/>
      <c r="AI31" s="132">
        <f t="shared" si="2"/>
        <v>3</v>
      </c>
    </row>
    <row r="32" spans="2:35" ht="18" customHeight="1">
      <c r="C32" s="169">
        <v>12</v>
      </c>
      <c r="D32" s="155" t="s">
        <v>295</v>
      </c>
      <c r="E32" s="155"/>
      <c r="F32" s="155"/>
      <c r="G32" s="155"/>
      <c r="H32" s="155"/>
      <c r="I32" s="155"/>
      <c r="J32" s="155"/>
      <c r="K32" s="155"/>
      <c r="L32" s="155"/>
      <c r="M32" s="155"/>
      <c r="N32" s="155"/>
      <c r="O32" s="155"/>
      <c r="P32" s="155"/>
      <c r="Q32" s="155"/>
      <c r="R32" s="155"/>
      <c r="S32" s="155"/>
      <c r="T32" s="155"/>
      <c r="U32" s="155"/>
      <c r="V32" s="155"/>
      <c r="W32" s="156"/>
      <c r="X32" s="180" t="s">
        <v>7</v>
      </c>
      <c r="Y32" s="172"/>
      <c r="Z32" s="173" t="str">
        <f>IF(X32="A","Sangat sesuai",IF(X32="B","Sesuai",IF(X32="C","Cukupan",IF(X32="D","Kurang sesuai",IF(X32="E","Tidak sesuai","-")))))</f>
        <v>Sesuai</v>
      </c>
      <c r="AA32" s="174"/>
      <c r="AB32" s="175"/>
      <c r="AC32" s="176"/>
      <c r="AD32" s="176"/>
      <c r="AE32" s="177"/>
      <c r="AI32" s="132">
        <f t="shared" si="2"/>
        <v>3</v>
      </c>
    </row>
    <row r="33" spans="3:35" ht="18" customHeight="1">
      <c r="C33" s="169">
        <v>13</v>
      </c>
      <c r="D33" s="155" t="s">
        <v>297</v>
      </c>
      <c r="E33" s="155"/>
      <c r="F33" s="155"/>
      <c r="G33" s="155"/>
      <c r="H33" s="155"/>
      <c r="I33" s="155"/>
      <c r="J33" s="155"/>
      <c r="K33" s="155"/>
      <c r="L33" s="155"/>
      <c r="M33" s="155"/>
      <c r="N33" s="155"/>
      <c r="O33" s="155"/>
      <c r="P33" s="155"/>
      <c r="Q33" s="155"/>
      <c r="R33" s="155"/>
      <c r="S33" s="155"/>
      <c r="T33" s="155"/>
      <c r="U33" s="155"/>
      <c r="V33" s="155"/>
      <c r="W33" s="156"/>
      <c r="X33" s="180" t="s">
        <v>7</v>
      </c>
      <c r="Y33" s="172"/>
      <c r="Z33" s="173" t="str">
        <f t="shared" ref="Z33:Z37" si="5">IF(X33="A","Ada, lengkap dan baik sekali",IF(X33="B","Lengkap dan baik",IF(X33="C","Ada, cukupan",IF(X33="D","Ada, tetapi kurang",IF(X33="E","Tidak ada","-")))))</f>
        <v>Lengkap dan baik</v>
      </c>
      <c r="AA33" s="174"/>
      <c r="AB33" s="175"/>
      <c r="AC33" s="176"/>
      <c r="AD33" s="176"/>
      <c r="AE33" s="177"/>
      <c r="AI33" s="132">
        <f t="shared" si="2"/>
        <v>3</v>
      </c>
    </row>
    <row r="34" spans="3:35" ht="18" customHeight="1">
      <c r="C34" s="169">
        <v>14</v>
      </c>
      <c r="D34" s="155" t="s">
        <v>298</v>
      </c>
      <c r="E34" s="155"/>
      <c r="F34" s="155"/>
      <c r="G34" s="155"/>
      <c r="H34" s="155"/>
      <c r="I34" s="155"/>
      <c r="J34" s="155"/>
      <c r="K34" s="155"/>
      <c r="L34" s="155"/>
      <c r="M34" s="155"/>
      <c r="N34" s="155"/>
      <c r="O34" s="155"/>
      <c r="P34" s="155"/>
      <c r="Q34" s="155"/>
      <c r="R34" s="155"/>
      <c r="S34" s="155"/>
      <c r="T34" s="155"/>
      <c r="U34" s="155"/>
      <c r="V34" s="155"/>
      <c r="W34" s="156"/>
      <c r="X34" s="180" t="s">
        <v>4</v>
      </c>
      <c r="Y34" s="172"/>
      <c r="Z34" s="173" t="str">
        <f t="shared" si="5"/>
        <v>Ada, lengkap dan baik sekali</v>
      </c>
      <c r="AA34" s="174"/>
      <c r="AB34" s="175"/>
      <c r="AC34" s="176"/>
      <c r="AD34" s="176"/>
      <c r="AE34" s="177"/>
      <c r="AI34" s="132">
        <f t="shared" si="2"/>
        <v>4</v>
      </c>
    </row>
    <row r="35" spans="3:35" ht="18" customHeight="1">
      <c r="C35" s="169">
        <v>15</v>
      </c>
      <c r="D35" s="155" t="s">
        <v>299</v>
      </c>
      <c r="E35" s="155"/>
      <c r="F35" s="155"/>
      <c r="G35" s="155"/>
      <c r="H35" s="155"/>
      <c r="I35" s="155"/>
      <c r="J35" s="155"/>
      <c r="K35" s="155"/>
      <c r="L35" s="155"/>
      <c r="M35" s="155"/>
      <c r="N35" s="155"/>
      <c r="O35" s="155"/>
      <c r="P35" s="155"/>
      <c r="Q35" s="155"/>
      <c r="R35" s="155"/>
      <c r="S35" s="155"/>
      <c r="T35" s="155"/>
      <c r="U35" s="155"/>
      <c r="V35" s="155"/>
      <c r="W35" s="156"/>
      <c r="X35" s="180" t="s">
        <v>4</v>
      </c>
      <c r="Y35" s="172"/>
      <c r="Z35" s="173" t="str">
        <f t="shared" si="5"/>
        <v>Ada, lengkap dan baik sekali</v>
      </c>
      <c r="AA35" s="174"/>
      <c r="AB35" s="175"/>
      <c r="AC35" s="176"/>
      <c r="AD35" s="176"/>
      <c r="AE35" s="177"/>
      <c r="AI35" s="132">
        <f t="shared" si="2"/>
        <v>4</v>
      </c>
    </row>
    <row r="36" spans="3:35" ht="18" customHeight="1">
      <c r="C36" s="169">
        <v>16</v>
      </c>
      <c r="D36" s="155" t="s">
        <v>300</v>
      </c>
      <c r="E36" s="155"/>
      <c r="F36" s="155"/>
      <c r="G36" s="155"/>
      <c r="H36" s="155"/>
      <c r="I36" s="155"/>
      <c r="J36" s="155"/>
      <c r="K36" s="155"/>
      <c r="L36" s="155"/>
      <c r="M36" s="155"/>
      <c r="N36" s="155"/>
      <c r="O36" s="155"/>
      <c r="P36" s="155"/>
      <c r="Q36" s="155"/>
      <c r="R36" s="155"/>
      <c r="S36" s="155"/>
      <c r="T36" s="155"/>
      <c r="U36" s="155"/>
      <c r="V36" s="155"/>
      <c r="W36" s="156"/>
      <c r="X36" s="180" t="s">
        <v>7</v>
      </c>
      <c r="Y36" s="172"/>
      <c r="Z36" s="173" t="str">
        <f t="shared" si="5"/>
        <v>Lengkap dan baik</v>
      </c>
      <c r="AA36" s="174"/>
      <c r="AB36" s="175"/>
      <c r="AC36" s="176"/>
      <c r="AD36" s="176"/>
      <c r="AE36" s="177"/>
      <c r="AI36" s="132">
        <f t="shared" si="2"/>
        <v>3</v>
      </c>
    </row>
    <row r="37" spans="3:35" ht="18" customHeight="1">
      <c r="C37" s="169">
        <v>17</v>
      </c>
      <c r="D37" s="155" t="s">
        <v>301</v>
      </c>
      <c r="E37" s="155"/>
      <c r="F37" s="155"/>
      <c r="G37" s="155"/>
      <c r="H37" s="155"/>
      <c r="I37" s="155"/>
      <c r="J37" s="155"/>
      <c r="K37" s="155"/>
      <c r="L37" s="155"/>
      <c r="M37" s="155"/>
      <c r="N37" s="155"/>
      <c r="O37" s="155"/>
      <c r="P37" s="155"/>
      <c r="Q37" s="155"/>
      <c r="R37" s="155"/>
      <c r="S37" s="155"/>
      <c r="T37" s="155"/>
      <c r="U37" s="155"/>
      <c r="V37" s="155"/>
      <c r="W37" s="156"/>
      <c r="X37" s="180" t="s">
        <v>7</v>
      </c>
      <c r="Y37" s="172"/>
      <c r="Z37" s="173" t="str">
        <f t="shared" si="5"/>
        <v>Lengkap dan baik</v>
      </c>
      <c r="AA37" s="174"/>
      <c r="AB37" s="175"/>
      <c r="AC37" s="176"/>
      <c r="AD37" s="176"/>
      <c r="AE37" s="177"/>
      <c r="AI37" s="132">
        <f t="shared" si="2"/>
        <v>3</v>
      </c>
    </row>
    <row r="38" spans="3:35" ht="18" customHeight="1">
      <c r="C38" s="169">
        <v>18</v>
      </c>
      <c r="D38" s="170" t="s">
        <v>302</v>
      </c>
      <c r="E38" s="155"/>
      <c r="F38" s="155"/>
      <c r="G38" s="155"/>
      <c r="H38" s="155"/>
      <c r="I38" s="155"/>
      <c r="J38" s="155"/>
      <c r="K38" s="155"/>
      <c r="L38" s="155"/>
      <c r="M38" s="155"/>
      <c r="N38" s="155"/>
      <c r="O38" s="155"/>
      <c r="P38" s="155"/>
      <c r="Q38" s="155"/>
      <c r="R38" s="155"/>
      <c r="S38" s="155"/>
      <c r="T38" s="155"/>
      <c r="U38" s="155"/>
      <c r="V38" s="155"/>
      <c r="W38" s="156"/>
      <c r="X38" s="180" t="s">
        <v>7</v>
      </c>
      <c r="Y38" s="172"/>
      <c r="Z38" s="173" t="str">
        <f>IF(X38="A","Sangat mengerti",IF(X38="B","Mengerti",IF(X38="C","Cukupan",IF(X38="D","Kurang mengerti",IF(X38="E","Tidak mengerti","-")))))</f>
        <v>Mengerti</v>
      </c>
      <c r="AA38" s="174"/>
      <c r="AB38" s="175"/>
      <c r="AC38" s="176"/>
      <c r="AD38" s="176"/>
      <c r="AE38" s="177"/>
      <c r="AI38" s="132">
        <f t="shared" si="2"/>
        <v>3</v>
      </c>
    </row>
    <row r="39" spans="3:35" ht="18" customHeight="1">
      <c r="C39" s="169">
        <v>19</v>
      </c>
      <c r="D39" s="170" t="s">
        <v>303</v>
      </c>
      <c r="E39" s="155"/>
      <c r="F39" s="155"/>
      <c r="G39" s="155"/>
      <c r="H39" s="155"/>
      <c r="I39" s="155"/>
      <c r="J39" s="155"/>
      <c r="K39" s="155"/>
      <c r="L39" s="155"/>
      <c r="M39" s="155"/>
      <c r="N39" s="155"/>
      <c r="O39" s="155"/>
      <c r="P39" s="155"/>
      <c r="Q39" s="155"/>
      <c r="R39" s="155"/>
      <c r="S39" s="155"/>
      <c r="T39" s="155"/>
      <c r="U39" s="155"/>
      <c r="V39" s="155"/>
      <c r="W39" s="156"/>
      <c r="X39" s="180" t="s">
        <v>276</v>
      </c>
      <c r="Y39" s="172"/>
      <c r="Z39" s="173" t="str">
        <f>IF(X39="A","Ya, baik sekali",IF(X39="B","Ya, baik",IF(X39="C","Ya,  cukupan",IF(X39="D","Ya, tetapi kurang",IF(X39="E","Tidak menyampaikan","-")))))</f>
        <v>Tidak menyampaikan</v>
      </c>
      <c r="AA39" s="174"/>
      <c r="AB39" s="175"/>
      <c r="AC39" s="176"/>
      <c r="AD39" s="176"/>
      <c r="AE39" s="177"/>
      <c r="AI39" s="132">
        <f t="shared" si="2"/>
        <v>0</v>
      </c>
    </row>
    <row r="40" spans="3:35" ht="18" customHeight="1">
      <c r="C40" s="169">
        <v>20</v>
      </c>
      <c r="D40" s="155" t="s">
        <v>304</v>
      </c>
      <c r="E40" s="155"/>
      <c r="F40" s="155"/>
      <c r="G40" s="155"/>
      <c r="H40" s="155"/>
      <c r="I40" s="155"/>
      <c r="J40" s="155"/>
      <c r="K40" s="155"/>
      <c r="L40" s="155"/>
      <c r="M40" s="155"/>
      <c r="N40" s="155"/>
      <c r="O40" s="155"/>
      <c r="P40" s="155"/>
      <c r="Q40" s="155"/>
      <c r="R40" s="155"/>
      <c r="S40" s="155"/>
      <c r="T40" s="155"/>
      <c r="U40" s="155"/>
      <c r="V40" s="155"/>
      <c r="W40" s="156"/>
      <c r="X40" s="180" t="s">
        <v>276</v>
      </c>
      <c r="Y40" s="172"/>
      <c r="Z40" s="173" t="str">
        <f>IF(X40="A","Ya, baik sekali",IF(X40="B","Ya, baik",IF(X40="C","Ya, cukupan",IF(X40="D","Ya, tetapi kurang",IF(X40="E","Tidak","-")))))</f>
        <v>Tidak</v>
      </c>
      <c r="AA40" s="174"/>
      <c r="AB40" s="175"/>
      <c r="AC40" s="176"/>
      <c r="AD40" s="176"/>
      <c r="AE40" s="177"/>
      <c r="AI40" s="132">
        <f t="shared" si="2"/>
        <v>0</v>
      </c>
    </row>
    <row r="41" spans="3:35" ht="18" customHeight="1">
      <c r="C41" s="169">
        <v>21</v>
      </c>
      <c r="D41" s="170" t="s">
        <v>305</v>
      </c>
      <c r="E41" s="155"/>
      <c r="F41" s="155"/>
      <c r="G41" s="155"/>
      <c r="H41" s="155"/>
      <c r="I41" s="155"/>
      <c r="J41" s="155"/>
      <c r="K41" s="155"/>
      <c r="L41" s="155"/>
      <c r="M41" s="155"/>
      <c r="N41" s="155"/>
      <c r="O41" s="155"/>
      <c r="P41" s="155"/>
      <c r="Q41" s="155"/>
      <c r="R41" s="155"/>
      <c r="S41" s="155"/>
      <c r="T41" s="155"/>
      <c r="U41" s="155"/>
      <c r="V41" s="155"/>
      <c r="W41" s="156"/>
      <c r="X41" s="180" t="s">
        <v>4</v>
      </c>
      <c r="Y41" s="172"/>
      <c r="Z41" s="173" t="str">
        <f>IF(X41="A","Ya dengan baik sekali",IF(X41="B","Ya, dengan baik",IF(X41="C","Ya, cukupan",IF(X41="D","Ya, tetapi kurang",IF(X41="E","Tidak","-")))))</f>
        <v>Ya dengan baik sekali</v>
      </c>
      <c r="AA41" s="174"/>
      <c r="AB41" s="175"/>
      <c r="AC41" s="176"/>
      <c r="AD41" s="176"/>
      <c r="AE41" s="177"/>
      <c r="AI41" s="132">
        <f t="shared" si="2"/>
        <v>4</v>
      </c>
    </row>
    <row r="42" spans="3:35" ht="18" customHeight="1">
      <c r="C42" s="185">
        <v>22</v>
      </c>
      <c r="D42" s="186" t="s">
        <v>306</v>
      </c>
      <c r="E42" s="186"/>
      <c r="F42" s="186"/>
      <c r="G42" s="186"/>
      <c r="H42" s="186"/>
      <c r="I42" s="186"/>
      <c r="J42" s="186"/>
      <c r="K42" s="186"/>
      <c r="L42" s="186"/>
      <c r="M42" s="186"/>
      <c r="N42" s="186"/>
      <c r="O42" s="186"/>
      <c r="P42" s="186"/>
      <c r="Q42" s="186"/>
      <c r="R42" s="186"/>
      <c r="S42" s="186"/>
      <c r="T42" s="186"/>
      <c r="U42" s="186"/>
      <c r="V42" s="186"/>
      <c r="W42" s="187"/>
      <c r="X42" s="188" t="s">
        <v>276</v>
      </c>
      <c r="Y42" s="189"/>
      <c r="Z42" s="190" t="str">
        <f>IF(X42="A","Sangat sesuai",IF(X42="B","Sesuai",IF(X42="C","Cukupan",IF(X42="D","Kurang sesuai",IF(X42="E","Tidak sesuai","-")))))</f>
        <v>Tidak sesuai</v>
      </c>
      <c r="AA42" s="191"/>
      <c r="AB42" s="192"/>
      <c r="AC42" s="193"/>
      <c r="AD42" s="193"/>
      <c r="AE42" s="194"/>
      <c r="AI42" s="132">
        <f t="shared" si="2"/>
        <v>0</v>
      </c>
    </row>
    <row r="43" spans="3:35" ht="18" customHeight="1">
      <c r="C43" s="195">
        <v>23</v>
      </c>
      <c r="D43" s="196" t="s">
        <v>294</v>
      </c>
      <c r="E43" s="196"/>
      <c r="F43" s="196"/>
      <c r="G43" s="196"/>
      <c r="H43" s="196"/>
      <c r="I43" s="196"/>
      <c r="J43" s="196"/>
      <c r="K43" s="196"/>
      <c r="L43" s="196"/>
      <c r="M43" s="196"/>
      <c r="N43" s="196"/>
      <c r="O43" s="196"/>
      <c r="P43" s="196"/>
      <c r="Q43" s="196"/>
      <c r="R43" s="196"/>
      <c r="S43" s="196"/>
      <c r="T43" s="196"/>
      <c r="U43" s="196"/>
      <c r="V43" s="196"/>
      <c r="W43" s="197"/>
      <c r="X43" s="171" t="s">
        <v>4</v>
      </c>
      <c r="Y43" s="172"/>
      <c r="Z43" s="198" t="str">
        <f>IF(X43="A","Ya dengan baik sekali",IF(X43="B","Ya, dengan baik",IF(X43="C","Ya, cukupan",IF(X43="D","Ya, tetapi kurang",IF(X43="E","Tidak","-")))))</f>
        <v>Ya dengan baik sekali</v>
      </c>
      <c r="AA43" s="199"/>
      <c r="AB43" s="200"/>
      <c r="AC43" s="201"/>
      <c r="AD43" s="201"/>
      <c r="AE43" s="202"/>
      <c r="AI43" s="132">
        <f t="shared" si="2"/>
        <v>4</v>
      </c>
    </row>
    <row r="44" spans="3:35" ht="18" customHeight="1">
      <c r="C44" s="169">
        <v>24</v>
      </c>
      <c r="D44" s="155" t="s">
        <v>295</v>
      </c>
      <c r="E44" s="155"/>
      <c r="F44" s="155"/>
      <c r="G44" s="155"/>
      <c r="H44" s="155"/>
      <c r="I44" s="155"/>
      <c r="J44" s="155"/>
      <c r="K44" s="155"/>
      <c r="L44" s="155"/>
      <c r="M44" s="155"/>
      <c r="N44" s="155"/>
      <c r="O44" s="155"/>
      <c r="P44" s="155"/>
      <c r="Q44" s="155"/>
      <c r="R44" s="155"/>
      <c r="S44" s="155"/>
      <c r="T44" s="155"/>
      <c r="U44" s="155"/>
      <c r="V44" s="155"/>
      <c r="W44" s="156"/>
      <c r="X44" s="180" t="s">
        <v>4</v>
      </c>
      <c r="Y44" s="172"/>
      <c r="Z44" s="173" t="str">
        <f>IF(X44="A","Sangat sesuai",IF(X44="B","Sesuai",IF(X44="C","Cukupan",IF(X44="D","Kurang sesuai",IF(X44="E","Tidak sesuai","-")))))</f>
        <v>Sangat sesuai</v>
      </c>
      <c r="AA44" s="174"/>
      <c r="AB44" s="175"/>
      <c r="AC44" s="176"/>
      <c r="AD44" s="176"/>
      <c r="AE44" s="177"/>
      <c r="AI44" s="132">
        <f t="shared" si="2"/>
        <v>4</v>
      </c>
    </row>
    <row r="45" spans="3:35" ht="18" customHeight="1">
      <c r="C45" s="169">
        <v>25</v>
      </c>
      <c r="D45" s="170" t="s">
        <v>307</v>
      </c>
      <c r="E45" s="155"/>
      <c r="F45" s="155"/>
      <c r="G45" s="155"/>
      <c r="H45" s="155"/>
      <c r="I45" s="155"/>
      <c r="J45" s="155"/>
      <c r="K45" s="155"/>
      <c r="L45" s="155"/>
      <c r="M45" s="155"/>
      <c r="N45" s="155"/>
      <c r="O45" s="155"/>
      <c r="P45" s="155"/>
      <c r="Q45" s="155"/>
      <c r="R45" s="155"/>
      <c r="S45" s="155"/>
      <c r="T45" s="155"/>
      <c r="U45" s="155"/>
      <c r="V45" s="155"/>
      <c r="W45" s="156"/>
      <c r="X45" s="180" t="s">
        <v>7</v>
      </c>
      <c r="Y45" s="172"/>
      <c r="Z45" s="173" t="str">
        <f>IF(X45="A","Ada, lengkap dan baik sekali",IF(X45="B","Lengkap dan baik",IF(X45="C","Ada, cukupan",IF(X45="D","Ada, tetapi kurang",IF(X45="E","Tidak ada","-")))))</f>
        <v>Lengkap dan baik</v>
      </c>
      <c r="AA45" s="174"/>
      <c r="AB45" s="175"/>
      <c r="AC45" s="176"/>
      <c r="AD45" s="176"/>
      <c r="AE45" s="177"/>
      <c r="AI45" s="132">
        <f t="shared" si="2"/>
        <v>3</v>
      </c>
    </row>
    <row r="46" spans="3:35" ht="25.5" customHeight="1">
      <c r="C46" s="169">
        <v>26</v>
      </c>
      <c r="D46" s="1363" t="s">
        <v>308</v>
      </c>
      <c r="E46" s="1287"/>
      <c r="F46" s="1287"/>
      <c r="G46" s="1287"/>
      <c r="H46" s="1287"/>
      <c r="I46" s="1287"/>
      <c r="J46" s="1287"/>
      <c r="K46" s="1287"/>
      <c r="L46" s="1287"/>
      <c r="M46" s="1287"/>
      <c r="N46" s="1287"/>
      <c r="O46" s="1287"/>
      <c r="P46" s="1287"/>
      <c r="Q46" s="1287"/>
      <c r="R46" s="1287"/>
      <c r="S46" s="1287"/>
      <c r="T46" s="1287"/>
      <c r="U46" s="1287"/>
      <c r="V46" s="181"/>
      <c r="W46" s="156"/>
      <c r="X46" s="180" t="s">
        <v>10</v>
      </c>
      <c r="Y46" s="172"/>
      <c r="Z46" s="173" t="str">
        <f>IF(X46="A","Ya dan baik sekali",IF(X46="B","Ya, dengan baik",IF(X46="C","Ya, cukupan",IF(X46="D","Ya, tetapi kurang",IF(X46="E","Tidak","-")))))</f>
        <v>Ya, cukupan</v>
      </c>
      <c r="AA46" s="174"/>
      <c r="AB46" s="175"/>
      <c r="AC46" s="176"/>
      <c r="AD46" s="176"/>
      <c r="AE46" s="177"/>
      <c r="AI46" s="132">
        <f t="shared" si="2"/>
        <v>2</v>
      </c>
    </row>
    <row r="47" spans="3:35" ht="18" customHeight="1">
      <c r="C47" s="169">
        <v>27</v>
      </c>
      <c r="D47" s="155" t="s">
        <v>309</v>
      </c>
      <c r="E47" s="155"/>
      <c r="F47" s="155"/>
      <c r="G47" s="155"/>
      <c r="H47" s="155"/>
      <c r="I47" s="155"/>
      <c r="J47" s="155"/>
      <c r="K47" s="155"/>
      <c r="L47" s="155"/>
      <c r="M47" s="155"/>
      <c r="N47" s="155"/>
      <c r="O47" s="155"/>
      <c r="P47" s="155"/>
      <c r="Q47" s="155"/>
      <c r="R47" s="155"/>
      <c r="S47" s="155"/>
      <c r="T47" s="155"/>
      <c r="U47" s="155"/>
      <c r="V47" s="155"/>
      <c r="W47" s="156"/>
      <c r="X47" s="180" t="s">
        <v>4</v>
      </c>
      <c r="Y47" s="172"/>
      <c r="Z47" s="173" t="str">
        <f>IF(X47="A","Ya dengan baik sekali",IF(X47="B","Ya, dengan baik",IF(X47="C","Ya, cukupan",IF(X47="D","Ya, tetapi kurang",IF(X47="E","Tidak","-")))))</f>
        <v>Ya dengan baik sekali</v>
      </c>
      <c r="AA47" s="174"/>
      <c r="AB47" s="175"/>
      <c r="AC47" s="176"/>
      <c r="AD47" s="176"/>
      <c r="AE47" s="177"/>
      <c r="AI47" s="132">
        <f t="shared" si="2"/>
        <v>4</v>
      </c>
    </row>
    <row r="48" spans="3:35" ht="25.5" customHeight="1">
      <c r="C48" s="169">
        <v>28</v>
      </c>
      <c r="D48" s="1363" t="s">
        <v>310</v>
      </c>
      <c r="E48" s="1287"/>
      <c r="F48" s="1287"/>
      <c r="G48" s="1287"/>
      <c r="H48" s="1287"/>
      <c r="I48" s="1287"/>
      <c r="J48" s="1287"/>
      <c r="K48" s="1287"/>
      <c r="L48" s="1287"/>
      <c r="M48" s="1287"/>
      <c r="N48" s="1287"/>
      <c r="O48" s="1287"/>
      <c r="P48" s="1287"/>
      <c r="Q48" s="1287"/>
      <c r="R48" s="1287"/>
      <c r="S48" s="1287"/>
      <c r="T48" s="1287"/>
      <c r="U48" s="1287"/>
      <c r="V48" s="181"/>
      <c r="W48" s="156"/>
      <c r="X48" s="180" t="s">
        <v>117</v>
      </c>
      <c r="Y48" s="172"/>
      <c r="Z48" s="173" t="str">
        <f t="shared" ref="Z48:Z49" si="6">IF(X48="A","Ya dan baik sekali",IF(X48="B","Ya, dengan baik",IF(X48="C","Ya, cukupan",IF(X48="D","Ya, tetapi kurang",IF(X48="E","Tidak","-")))))</f>
        <v>-</v>
      </c>
      <c r="AA48" s="174"/>
      <c r="AB48" s="175"/>
      <c r="AC48" s="176"/>
      <c r="AD48" s="176"/>
      <c r="AE48" s="177"/>
      <c r="AI48" s="132" t="str">
        <f t="shared" si="2"/>
        <v/>
      </c>
    </row>
    <row r="49" spans="3:35" ht="18" customHeight="1">
      <c r="C49" s="169">
        <v>29</v>
      </c>
      <c r="D49" s="155" t="s">
        <v>311</v>
      </c>
      <c r="E49" s="155"/>
      <c r="F49" s="155"/>
      <c r="G49" s="155"/>
      <c r="H49" s="155"/>
      <c r="I49" s="155"/>
      <c r="J49" s="155"/>
      <c r="K49" s="155"/>
      <c r="L49" s="155"/>
      <c r="M49" s="155"/>
      <c r="N49" s="155"/>
      <c r="O49" s="155"/>
      <c r="P49" s="155"/>
      <c r="Q49" s="155"/>
      <c r="R49" s="155"/>
      <c r="S49" s="155"/>
      <c r="T49" s="155"/>
      <c r="U49" s="155"/>
      <c r="V49" s="155"/>
      <c r="W49" s="156"/>
      <c r="X49" s="180" t="s">
        <v>117</v>
      </c>
      <c r="Y49" s="172"/>
      <c r="Z49" s="173" t="str">
        <f t="shared" si="6"/>
        <v>-</v>
      </c>
      <c r="AA49" s="174"/>
      <c r="AB49" s="175"/>
      <c r="AC49" s="176"/>
      <c r="AD49" s="176"/>
      <c r="AE49" s="177"/>
      <c r="AI49" s="132" t="str">
        <f t="shared" si="2"/>
        <v/>
      </c>
    </row>
    <row r="50" spans="3:35" ht="18" customHeight="1">
      <c r="C50" s="169">
        <v>30</v>
      </c>
      <c r="D50" s="155" t="s">
        <v>312</v>
      </c>
      <c r="E50" s="155"/>
      <c r="F50" s="155"/>
      <c r="G50" s="155"/>
      <c r="H50" s="155"/>
      <c r="I50" s="155"/>
      <c r="J50" s="155"/>
      <c r="K50" s="155"/>
      <c r="L50" s="155"/>
      <c r="M50" s="155"/>
      <c r="N50" s="155"/>
      <c r="O50" s="155"/>
      <c r="P50" s="155"/>
      <c r="Q50" s="155"/>
      <c r="R50" s="155"/>
      <c r="S50" s="155"/>
      <c r="T50" s="155"/>
      <c r="U50" s="155"/>
      <c r="V50" s="155"/>
      <c r="W50" s="156"/>
      <c r="X50" s="180" t="s">
        <v>4</v>
      </c>
      <c r="Y50" s="172"/>
      <c r="Z50" s="173" t="str">
        <f t="shared" ref="Z50:Z58" si="7">IF(X50="A","Ada, lengkap dan baik sekali",IF(X50="B","Lengkap dan baik",IF(X50="C","Ada, cukupan",IF(X50="D","Ada, tetapi kurang",IF(X50="E","Tidak ada","-")))))</f>
        <v>Ada, lengkap dan baik sekali</v>
      </c>
      <c r="AA50" s="174"/>
      <c r="AB50" s="175"/>
      <c r="AC50" s="176"/>
      <c r="AD50" s="176"/>
      <c r="AE50" s="177"/>
      <c r="AI50" s="132">
        <f t="shared" si="2"/>
        <v>4</v>
      </c>
    </row>
    <row r="51" spans="3:35" ht="18" customHeight="1">
      <c r="C51" s="169">
        <v>31</v>
      </c>
      <c r="D51" s="155" t="s">
        <v>313</v>
      </c>
      <c r="E51" s="155"/>
      <c r="F51" s="155"/>
      <c r="G51" s="155"/>
      <c r="H51" s="155"/>
      <c r="I51" s="155"/>
      <c r="J51" s="155"/>
      <c r="K51" s="155"/>
      <c r="L51" s="155"/>
      <c r="M51" s="155"/>
      <c r="N51" s="155"/>
      <c r="O51" s="155"/>
      <c r="P51" s="155"/>
      <c r="Q51" s="155"/>
      <c r="R51" s="155"/>
      <c r="S51" s="155"/>
      <c r="T51" s="155"/>
      <c r="U51" s="155"/>
      <c r="V51" s="155"/>
      <c r="W51" s="156"/>
      <c r="X51" s="180" t="s">
        <v>4</v>
      </c>
      <c r="Y51" s="172"/>
      <c r="Z51" s="173" t="str">
        <f t="shared" si="7"/>
        <v>Ada, lengkap dan baik sekali</v>
      </c>
      <c r="AA51" s="174"/>
      <c r="AB51" s="175"/>
      <c r="AC51" s="176"/>
      <c r="AD51" s="176"/>
      <c r="AE51" s="177"/>
      <c r="AI51" s="132">
        <f t="shared" si="2"/>
        <v>4</v>
      </c>
    </row>
    <row r="52" spans="3:35" ht="18" customHeight="1">
      <c r="C52" s="169">
        <v>32</v>
      </c>
      <c r="D52" s="155" t="s">
        <v>314</v>
      </c>
      <c r="E52" s="155"/>
      <c r="F52" s="155"/>
      <c r="G52" s="155"/>
      <c r="H52" s="155"/>
      <c r="I52" s="155"/>
      <c r="J52" s="155"/>
      <c r="K52" s="155"/>
      <c r="L52" s="155"/>
      <c r="M52" s="155"/>
      <c r="N52" s="155"/>
      <c r="O52" s="155"/>
      <c r="P52" s="155"/>
      <c r="Q52" s="155"/>
      <c r="R52" s="155"/>
      <c r="S52" s="155"/>
      <c r="T52" s="155"/>
      <c r="U52" s="155"/>
      <c r="V52" s="155"/>
      <c r="W52" s="156"/>
      <c r="X52" s="180" t="s">
        <v>117</v>
      </c>
      <c r="Y52" s="172"/>
      <c r="Z52" s="173" t="str">
        <f t="shared" si="7"/>
        <v>-</v>
      </c>
      <c r="AA52" s="174"/>
      <c r="AB52" s="175"/>
      <c r="AC52" s="176"/>
      <c r="AD52" s="176"/>
      <c r="AE52" s="177"/>
      <c r="AI52" s="132" t="str">
        <f t="shared" si="2"/>
        <v/>
      </c>
    </row>
    <row r="53" spans="3:35" ht="18" customHeight="1">
      <c r="C53" s="169">
        <v>33</v>
      </c>
      <c r="D53" s="155" t="s">
        <v>315</v>
      </c>
      <c r="E53" s="155"/>
      <c r="F53" s="155"/>
      <c r="G53" s="155"/>
      <c r="H53" s="155"/>
      <c r="I53" s="155"/>
      <c r="J53" s="155"/>
      <c r="K53" s="155"/>
      <c r="L53" s="155"/>
      <c r="M53" s="155"/>
      <c r="N53" s="155"/>
      <c r="O53" s="155"/>
      <c r="P53" s="155"/>
      <c r="Q53" s="155"/>
      <c r="R53" s="155"/>
      <c r="S53" s="155"/>
      <c r="T53" s="155"/>
      <c r="U53" s="155"/>
      <c r="V53" s="155"/>
      <c r="W53" s="156"/>
      <c r="X53" s="180" t="s">
        <v>117</v>
      </c>
      <c r="Y53" s="172"/>
      <c r="Z53" s="173" t="str">
        <f t="shared" si="7"/>
        <v>-</v>
      </c>
      <c r="AA53" s="174"/>
      <c r="AB53" s="175"/>
      <c r="AC53" s="176"/>
      <c r="AD53" s="176"/>
      <c r="AE53" s="177"/>
      <c r="AI53" s="132" t="str">
        <f t="shared" si="2"/>
        <v/>
      </c>
    </row>
    <row r="54" spans="3:35" ht="18" customHeight="1">
      <c r="C54" s="169">
        <v>34</v>
      </c>
      <c r="D54" s="155" t="s">
        <v>316</v>
      </c>
      <c r="E54" s="155"/>
      <c r="F54" s="155"/>
      <c r="G54" s="155"/>
      <c r="H54" s="155"/>
      <c r="I54" s="155"/>
      <c r="J54" s="155"/>
      <c r="K54" s="155"/>
      <c r="L54" s="155"/>
      <c r="M54" s="155"/>
      <c r="N54" s="155"/>
      <c r="O54" s="155"/>
      <c r="P54" s="155"/>
      <c r="Q54" s="155"/>
      <c r="R54" s="155"/>
      <c r="S54" s="155"/>
      <c r="T54" s="155"/>
      <c r="U54" s="155"/>
      <c r="V54" s="155"/>
      <c r="W54" s="156"/>
      <c r="X54" s="180" t="s">
        <v>4</v>
      </c>
      <c r="Y54" s="172"/>
      <c r="Z54" s="173" t="str">
        <f t="shared" si="7"/>
        <v>Ada, lengkap dan baik sekali</v>
      </c>
      <c r="AA54" s="174"/>
      <c r="AB54" s="175"/>
      <c r="AC54" s="176"/>
      <c r="AD54" s="176"/>
      <c r="AE54" s="177"/>
      <c r="AI54" s="132">
        <f t="shared" si="2"/>
        <v>4</v>
      </c>
    </row>
    <row r="55" spans="3:35" ht="18" customHeight="1">
      <c r="C55" s="169">
        <v>35</v>
      </c>
      <c r="D55" s="155" t="s">
        <v>317</v>
      </c>
      <c r="E55" s="155"/>
      <c r="F55" s="155"/>
      <c r="G55" s="155"/>
      <c r="H55" s="155"/>
      <c r="I55" s="155"/>
      <c r="J55" s="155"/>
      <c r="K55" s="155"/>
      <c r="L55" s="155"/>
      <c r="M55" s="155"/>
      <c r="N55" s="155"/>
      <c r="O55" s="155"/>
      <c r="P55" s="155"/>
      <c r="Q55" s="155"/>
      <c r="R55" s="155"/>
      <c r="S55" s="155"/>
      <c r="T55" s="155"/>
      <c r="U55" s="155"/>
      <c r="V55" s="155"/>
      <c r="W55" s="156"/>
      <c r="X55" s="180" t="s">
        <v>7</v>
      </c>
      <c r="Y55" s="172"/>
      <c r="Z55" s="173" t="str">
        <f t="shared" si="7"/>
        <v>Lengkap dan baik</v>
      </c>
      <c r="AA55" s="174"/>
      <c r="AB55" s="175"/>
      <c r="AC55" s="176"/>
      <c r="AD55" s="176"/>
      <c r="AE55" s="177"/>
      <c r="AI55" s="132">
        <f t="shared" si="2"/>
        <v>3</v>
      </c>
    </row>
    <row r="56" spans="3:35" ht="18" customHeight="1">
      <c r="C56" s="169">
        <v>36</v>
      </c>
      <c r="D56" s="155" t="s">
        <v>318</v>
      </c>
      <c r="E56" s="155"/>
      <c r="F56" s="155"/>
      <c r="G56" s="155"/>
      <c r="H56" s="155"/>
      <c r="I56" s="155"/>
      <c r="J56" s="155"/>
      <c r="K56" s="155"/>
      <c r="L56" s="155"/>
      <c r="M56" s="155"/>
      <c r="N56" s="155"/>
      <c r="O56" s="155"/>
      <c r="P56" s="155"/>
      <c r="Q56" s="155"/>
      <c r="R56" s="155"/>
      <c r="S56" s="155"/>
      <c r="T56" s="155"/>
      <c r="U56" s="155"/>
      <c r="V56" s="155"/>
      <c r="W56" s="156"/>
      <c r="X56" s="180" t="s">
        <v>10</v>
      </c>
      <c r="Y56" s="172"/>
      <c r="Z56" s="173" t="str">
        <f t="shared" si="7"/>
        <v>Ada, cukupan</v>
      </c>
      <c r="AA56" s="174"/>
      <c r="AB56" s="175"/>
      <c r="AC56" s="176"/>
      <c r="AD56" s="176"/>
      <c r="AE56" s="177"/>
      <c r="AI56" s="132">
        <f t="shared" si="2"/>
        <v>2</v>
      </c>
    </row>
    <row r="57" spans="3:35" ht="18" customHeight="1">
      <c r="C57" s="169">
        <v>37</v>
      </c>
      <c r="D57" s="155" t="s">
        <v>319</v>
      </c>
      <c r="E57" s="155"/>
      <c r="F57" s="155"/>
      <c r="G57" s="155"/>
      <c r="H57" s="155"/>
      <c r="I57" s="155"/>
      <c r="J57" s="155"/>
      <c r="K57" s="155"/>
      <c r="L57" s="155"/>
      <c r="M57" s="155"/>
      <c r="N57" s="155"/>
      <c r="O57" s="155"/>
      <c r="P57" s="155"/>
      <c r="Q57" s="155"/>
      <c r="R57" s="155"/>
      <c r="S57" s="155"/>
      <c r="T57" s="155"/>
      <c r="U57" s="155"/>
      <c r="V57" s="155"/>
      <c r="W57" s="156"/>
      <c r="X57" s="180" t="s">
        <v>274</v>
      </c>
      <c r="Y57" s="172"/>
      <c r="Z57" s="173" t="str">
        <f t="shared" si="7"/>
        <v>Ada, tetapi kurang</v>
      </c>
      <c r="AA57" s="174"/>
      <c r="AB57" s="175"/>
      <c r="AC57" s="176"/>
      <c r="AD57" s="176"/>
      <c r="AE57" s="177"/>
      <c r="AI57" s="132">
        <f t="shared" si="2"/>
        <v>1</v>
      </c>
    </row>
    <row r="58" spans="3:35" ht="18" customHeight="1">
      <c r="C58" s="169">
        <v>38</v>
      </c>
      <c r="D58" s="155" t="s">
        <v>320</v>
      </c>
      <c r="E58" s="155"/>
      <c r="F58" s="155"/>
      <c r="G58" s="155"/>
      <c r="H58" s="155"/>
      <c r="I58" s="155"/>
      <c r="J58" s="155"/>
      <c r="K58" s="155"/>
      <c r="L58" s="155"/>
      <c r="M58" s="155"/>
      <c r="N58" s="155"/>
      <c r="O58" s="155"/>
      <c r="P58" s="155"/>
      <c r="Q58" s="155"/>
      <c r="R58" s="155"/>
      <c r="S58" s="155"/>
      <c r="T58" s="155"/>
      <c r="U58" s="155"/>
      <c r="V58" s="155"/>
      <c r="W58" s="156"/>
      <c r="X58" s="180" t="s">
        <v>4</v>
      </c>
      <c r="Y58" s="172"/>
      <c r="Z58" s="173" t="str">
        <f t="shared" si="7"/>
        <v>Ada, lengkap dan baik sekali</v>
      </c>
      <c r="AA58" s="174"/>
      <c r="AB58" s="175"/>
      <c r="AC58" s="176"/>
      <c r="AD58" s="176"/>
      <c r="AE58" s="177"/>
      <c r="AI58" s="132">
        <f t="shared" si="2"/>
        <v>4</v>
      </c>
    </row>
    <row r="59" spans="3:35" ht="18" customHeight="1">
      <c r="C59" s="169">
        <v>39</v>
      </c>
      <c r="D59" s="155" t="s">
        <v>321</v>
      </c>
      <c r="E59" s="155"/>
      <c r="F59" s="155"/>
      <c r="G59" s="155"/>
      <c r="H59" s="155"/>
      <c r="I59" s="155"/>
      <c r="J59" s="155"/>
      <c r="K59" s="155"/>
      <c r="L59" s="155"/>
      <c r="M59" s="155"/>
      <c r="N59" s="155"/>
      <c r="O59" s="155"/>
      <c r="P59" s="155"/>
      <c r="Q59" s="155"/>
      <c r="R59" s="155"/>
      <c r="S59" s="155"/>
      <c r="T59" s="155"/>
      <c r="U59" s="155"/>
      <c r="V59" s="155"/>
      <c r="W59" s="156"/>
      <c r="X59" s="180" t="s">
        <v>7</v>
      </c>
      <c r="Y59" s="172"/>
      <c r="Z59" s="173" t="str">
        <f>IF(X59="A","Ya dengan baik sekali",IF(X59="B","Ya, dengan baik",IF(X59="C","Ya, cukupan",IF(X59="D","Ya, tetapi kurang",IF(X59="E","Tidak","-")))))</f>
        <v>Ya, dengan baik</v>
      </c>
      <c r="AA59" s="174"/>
      <c r="AB59" s="175"/>
      <c r="AC59" s="176"/>
      <c r="AD59" s="176"/>
      <c r="AE59" s="177"/>
      <c r="AI59" s="132">
        <f t="shared" si="2"/>
        <v>3</v>
      </c>
    </row>
    <row r="60" spans="3:35" ht="18" customHeight="1">
      <c r="C60" s="169">
        <v>40</v>
      </c>
      <c r="D60" s="170" t="s">
        <v>322</v>
      </c>
      <c r="E60" s="155"/>
      <c r="F60" s="155"/>
      <c r="G60" s="155"/>
      <c r="H60" s="155"/>
      <c r="I60" s="155"/>
      <c r="J60" s="155"/>
      <c r="K60" s="155"/>
      <c r="L60" s="155"/>
      <c r="M60" s="155"/>
      <c r="N60" s="155"/>
      <c r="O60" s="155"/>
      <c r="P60" s="155"/>
      <c r="Q60" s="155"/>
      <c r="R60" s="155"/>
      <c r="S60" s="155"/>
      <c r="T60" s="155"/>
      <c r="U60" s="155"/>
      <c r="V60" s="155"/>
      <c r="W60" s="156"/>
      <c r="X60" s="180" t="s">
        <v>276</v>
      </c>
      <c r="Y60" s="172"/>
      <c r="Z60" s="173" t="str">
        <f t="shared" ref="Z60:Z62" si="8">IF(X60="A","Ada, lengkap dan baik sekali",IF(X60="B","Lengkap dan baik",IF(X60="C","Ada, cukupan",IF(X60="D","Ada, tetapi kurang",IF(X60="E","Tidak ada","-")))))</f>
        <v>Tidak ada</v>
      </c>
      <c r="AA60" s="174"/>
      <c r="AB60" s="175"/>
      <c r="AC60" s="176"/>
      <c r="AD60" s="176"/>
      <c r="AE60" s="177"/>
      <c r="AI60" s="132">
        <f t="shared" si="2"/>
        <v>0</v>
      </c>
    </row>
    <row r="61" spans="3:35" ht="18" customHeight="1">
      <c r="C61" s="169">
        <v>41</v>
      </c>
      <c r="D61" s="170" t="s">
        <v>323</v>
      </c>
      <c r="E61" s="155"/>
      <c r="F61" s="155"/>
      <c r="G61" s="155"/>
      <c r="H61" s="155"/>
      <c r="I61" s="155"/>
      <c r="J61" s="155"/>
      <c r="K61" s="155"/>
      <c r="L61" s="155"/>
      <c r="M61" s="155"/>
      <c r="N61" s="155"/>
      <c r="O61" s="155"/>
      <c r="P61" s="155"/>
      <c r="Q61" s="155"/>
      <c r="R61" s="155"/>
      <c r="S61" s="155"/>
      <c r="T61" s="155"/>
      <c r="U61" s="155"/>
      <c r="V61" s="155"/>
      <c r="W61" s="156"/>
      <c r="X61" s="180" t="s">
        <v>117</v>
      </c>
      <c r="Y61" s="172"/>
      <c r="Z61" s="173" t="str">
        <f t="shared" si="8"/>
        <v>-</v>
      </c>
      <c r="AA61" s="174"/>
      <c r="AB61" s="175"/>
      <c r="AC61" s="176"/>
      <c r="AD61" s="176"/>
      <c r="AE61" s="177"/>
      <c r="AI61" s="132" t="str">
        <f t="shared" si="2"/>
        <v/>
      </c>
    </row>
    <row r="62" spans="3:35" ht="18" customHeight="1">
      <c r="C62" s="169">
        <v>42</v>
      </c>
      <c r="D62" s="170" t="s">
        <v>324</v>
      </c>
      <c r="E62" s="155"/>
      <c r="F62" s="155"/>
      <c r="G62" s="155"/>
      <c r="H62" s="155"/>
      <c r="I62" s="155"/>
      <c r="J62" s="155"/>
      <c r="K62" s="155"/>
      <c r="L62" s="155"/>
      <c r="M62" s="155"/>
      <c r="N62" s="155"/>
      <c r="O62" s="155"/>
      <c r="P62" s="155"/>
      <c r="Q62" s="155"/>
      <c r="R62" s="155"/>
      <c r="S62" s="155"/>
      <c r="T62" s="155"/>
      <c r="U62" s="155"/>
      <c r="V62" s="155"/>
      <c r="W62" s="156"/>
      <c r="X62" s="180" t="s">
        <v>4</v>
      </c>
      <c r="Y62" s="172"/>
      <c r="Z62" s="173" t="str">
        <f t="shared" si="8"/>
        <v>Ada, lengkap dan baik sekali</v>
      </c>
      <c r="AA62" s="174"/>
      <c r="AB62" s="175"/>
      <c r="AC62" s="176"/>
      <c r="AD62" s="176"/>
      <c r="AE62" s="177"/>
      <c r="AI62" s="132">
        <f t="shared" si="2"/>
        <v>4</v>
      </c>
    </row>
    <row r="63" spans="3:35" ht="18" customHeight="1">
      <c r="C63" s="169">
        <v>43</v>
      </c>
      <c r="D63" s="170" t="s">
        <v>325</v>
      </c>
      <c r="E63" s="155"/>
      <c r="F63" s="155"/>
      <c r="G63" s="155"/>
      <c r="H63" s="155"/>
      <c r="I63" s="155"/>
      <c r="J63" s="155"/>
      <c r="K63" s="155"/>
      <c r="L63" s="155"/>
      <c r="M63" s="155"/>
      <c r="N63" s="155"/>
      <c r="O63" s="155"/>
      <c r="P63" s="155"/>
      <c r="Q63" s="155"/>
      <c r="R63" s="155"/>
      <c r="S63" s="155"/>
      <c r="T63" s="155"/>
      <c r="U63" s="155"/>
      <c r="V63" s="155"/>
      <c r="W63" s="156"/>
      <c r="X63" s="180" t="s">
        <v>276</v>
      </c>
      <c r="Y63" s="172"/>
      <c r="Z63" s="173" t="str">
        <f>IF(X63="A","Ya dan baik sekali",IF(X63="B","Ya, dengan baik",IF(X63="C","Ya, cukupan",IF(X63="D","Ya, tetapi kurang",IF(X63="E","Tidak","-")))))</f>
        <v>Tidak</v>
      </c>
      <c r="AA63" s="174"/>
      <c r="AB63" s="175"/>
      <c r="AC63" s="176"/>
      <c r="AD63" s="176"/>
      <c r="AE63" s="177"/>
      <c r="AI63" s="132">
        <f t="shared" si="2"/>
        <v>0</v>
      </c>
    </row>
    <row r="64" spans="3:35" ht="18" customHeight="1">
      <c r="C64" s="169">
        <v>44</v>
      </c>
      <c r="D64" s="170" t="s">
        <v>326</v>
      </c>
      <c r="E64" s="155"/>
      <c r="F64" s="155"/>
      <c r="G64" s="155"/>
      <c r="H64" s="155"/>
      <c r="I64" s="155"/>
      <c r="J64" s="155"/>
      <c r="K64" s="155"/>
      <c r="L64" s="155"/>
      <c r="M64" s="155"/>
      <c r="N64" s="155"/>
      <c r="O64" s="155"/>
      <c r="P64" s="155"/>
      <c r="Q64" s="155"/>
      <c r="R64" s="155"/>
      <c r="S64" s="155"/>
      <c r="T64" s="155"/>
      <c r="U64" s="155"/>
      <c r="V64" s="155"/>
      <c r="W64" s="156"/>
      <c r="X64" s="180" t="s">
        <v>7</v>
      </c>
      <c r="Y64" s="172"/>
      <c r="Z64" s="173" t="str">
        <f t="shared" ref="Z64:Z65" si="9">IF(X64="A","Ada, lengkap dan baik sekali",IF(X64="B","Lengkap dan baik",IF(X64="C","Ada, cukupan",IF(X64="D","Ada, tetapi kurang",IF(X64="E","Tidak ada","-")))))</f>
        <v>Lengkap dan baik</v>
      </c>
      <c r="AA64" s="174"/>
      <c r="AB64" s="175"/>
      <c r="AC64" s="176"/>
      <c r="AD64" s="176"/>
      <c r="AE64" s="177"/>
      <c r="AI64" s="132">
        <f t="shared" si="2"/>
        <v>3</v>
      </c>
    </row>
    <row r="65" spans="3:35" ht="18" customHeight="1">
      <c r="C65" s="169">
        <v>45</v>
      </c>
      <c r="D65" s="170" t="s">
        <v>327</v>
      </c>
      <c r="E65" s="155"/>
      <c r="F65" s="155"/>
      <c r="G65" s="155"/>
      <c r="H65" s="155"/>
      <c r="I65" s="155"/>
      <c r="J65" s="155"/>
      <c r="K65" s="155"/>
      <c r="L65" s="155"/>
      <c r="M65" s="155"/>
      <c r="N65" s="155"/>
      <c r="O65" s="155"/>
      <c r="P65" s="155"/>
      <c r="Q65" s="155"/>
      <c r="R65" s="155"/>
      <c r="S65" s="155"/>
      <c r="T65" s="155"/>
      <c r="U65" s="155"/>
      <c r="V65" s="155"/>
      <c r="W65" s="156"/>
      <c r="X65" s="180" t="s">
        <v>117</v>
      </c>
      <c r="Y65" s="172"/>
      <c r="Z65" s="173" t="str">
        <f t="shared" si="9"/>
        <v>-</v>
      </c>
      <c r="AA65" s="174"/>
      <c r="AB65" s="175"/>
      <c r="AC65" s="176"/>
      <c r="AD65" s="176"/>
      <c r="AE65" s="177"/>
      <c r="AI65" s="132" t="str">
        <f t="shared" si="2"/>
        <v/>
      </c>
    </row>
    <row r="66" spans="3:35" ht="18" customHeight="1">
      <c r="C66" s="169">
        <v>46</v>
      </c>
      <c r="D66" s="170" t="s">
        <v>328</v>
      </c>
      <c r="E66" s="155"/>
      <c r="F66" s="155"/>
      <c r="G66" s="155"/>
      <c r="H66" s="155"/>
      <c r="I66" s="155"/>
      <c r="J66" s="155"/>
      <c r="K66" s="155"/>
      <c r="L66" s="155"/>
      <c r="M66" s="155"/>
      <c r="N66" s="155"/>
      <c r="O66" s="155"/>
      <c r="P66" s="155"/>
      <c r="Q66" s="155"/>
      <c r="R66" s="155"/>
      <c r="S66" s="155"/>
      <c r="T66" s="155"/>
      <c r="U66" s="155"/>
      <c r="V66" s="155"/>
      <c r="W66" s="156"/>
      <c r="X66" s="180" t="s">
        <v>117</v>
      </c>
      <c r="Y66" s="172"/>
      <c r="Z66" s="173" t="str">
        <f t="shared" ref="Z66:Z68" si="10">IF(X66="A","Ya dan baik sekali",IF(X66="B","Ya, dengan baik",IF(X66="C","Ya, cukupan",IF(X66="D","Ya, tetapi kurang",IF(X66="E","Tidak","-")))))</f>
        <v>-</v>
      </c>
      <c r="AA66" s="174"/>
      <c r="AB66" s="175"/>
      <c r="AC66" s="176"/>
      <c r="AD66" s="176"/>
      <c r="AE66" s="177"/>
      <c r="AI66" s="132" t="str">
        <f t="shared" si="2"/>
        <v/>
      </c>
    </row>
    <row r="67" spans="3:35" ht="18" customHeight="1">
      <c r="C67" s="169">
        <v>47</v>
      </c>
      <c r="D67" s="170" t="s">
        <v>329</v>
      </c>
      <c r="E67" s="155"/>
      <c r="F67" s="155"/>
      <c r="G67" s="155"/>
      <c r="H67" s="155"/>
      <c r="I67" s="155"/>
      <c r="J67" s="155"/>
      <c r="K67" s="155"/>
      <c r="L67" s="155"/>
      <c r="M67" s="155"/>
      <c r="N67" s="155"/>
      <c r="O67" s="155"/>
      <c r="P67" s="155"/>
      <c r="Q67" s="155"/>
      <c r="R67" s="155"/>
      <c r="S67" s="155"/>
      <c r="T67" s="155"/>
      <c r="U67" s="155"/>
      <c r="V67" s="155"/>
      <c r="W67" s="156"/>
      <c r="X67" s="180" t="s">
        <v>117</v>
      </c>
      <c r="Y67" s="172"/>
      <c r="Z67" s="173" t="str">
        <f t="shared" si="10"/>
        <v>-</v>
      </c>
      <c r="AA67" s="174"/>
      <c r="AB67" s="175"/>
      <c r="AC67" s="176"/>
      <c r="AD67" s="176"/>
      <c r="AE67" s="177"/>
      <c r="AI67" s="132" t="str">
        <f t="shared" si="2"/>
        <v/>
      </c>
    </row>
    <row r="68" spans="3:35" ht="18" customHeight="1">
      <c r="C68" s="185">
        <v>48</v>
      </c>
      <c r="D68" s="203" t="s">
        <v>330</v>
      </c>
      <c r="E68" s="186"/>
      <c r="F68" s="186"/>
      <c r="G68" s="186"/>
      <c r="H68" s="186"/>
      <c r="I68" s="186"/>
      <c r="J68" s="186"/>
      <c r="K68" s="186"/>
      <c r="L68" s="186"/>
      <c r="M68" s="186"/>
      <c r="N68" s="186"/>
      <c r="O68" s="186"/>
      <c r="P68" s="186"/>
      <c r="Q68" s="186"/>
      <c r="R68" s="186"/>
      <c r="S68" s="186"/>
      <c r="T68" s="186"/>
      <c r="U68" s="186"/>
      <c r="V68" s="186"/>
      <c r="W68" s="187"/>
      <c r="X68" s="188" t="s">
        <v>117</v>
      </c>
      <c r="Y68" s="189"/>
      <c r="Z68" s="190" t="str">
        <f t="shared" si="10"/>
        <v>-</v>
      </c>
      <c r="AA68" s="191"/>
      <c r="AB68" s="192"/>
      <c r="AC68" s="193"/>
      <c r="AD68" s="193"/>
      <c r="AE68" s="194"/>
      <c r="AI68" s="132" t="str">
        <f t="shared" si="2"/>
        <v/>
      </c>
    </row>
    <row r="69" spans="3:35" ht="13.5" customHeight="1">
      <c r="C69" s="204"/>
      <c r="D69" s="157"/>
      <c r="E69" s="157"/>
      <c r="F69" s="157"/>
      <c r="G69" s="157"/>
      <c r="H69" s="157"/>
      <c r="I69" s="157"/>
      <c r="J69" s="157"/>
      <c r="K69" s="157"/>
      <c r="L69" s="157"/>
      <c r="M69" s="157"/>
      <c r="N69" s="157"/>
      <c r="O69" s="157"/>
      <c r="P69" s="157"/>
      <c r="Q69" s="157"/>
      <c r="R69" s="157"/>
      <c r="S69" s="157"/>
      <c r="T69" s="157"/>
      <c r="U69" s="157"/>
      <c r="V69" s="157"/>
      <c r="W69" s="157"/>
      <c r="X69" s="204"/>
      <c r="Y69" s="157"/>
      <c r="Z69" s="205"/>
      <c r="AA69" s="205"/>
      <c r="AB69" s="160"/>
      <c r="AC69" s="19"/>
      <c r="AD69" s="19"/>
      <c r="AE69" s="19"/>
    </row>
    <row r="70" spans="3:35" ht="18" customHeight="1">
      <c r="C70" s="206" t="s">
        <v>331</v>
      </c>
      <c r="D70" s="157"/>
      <c r="E70" s="157"/>
      <c r="F70" s="157"/>
      <c r="G70" s="157"/>
      <c r="H70" s="157"/>
      <c r="I70" s="157"/>
      <c r="J70" s="157"/>
      <c r="K70" s="157"/>
      <c r="L70" s="157"/>
      <c r="M70" s="157"/>
      <c r="N70" s="157"/>
      <c r="O70" s="157"/>
      <c r="P70" s="157"/>
      <c r="Q70" s="157"/>
      <c r="R70" s="157"/>
      <c r="S70" s="157"/>
      <c r="T70" s="157"/>
      <c r="U70" s="157"/>
      <c r="V70" s="157"/>
      <c r="W70" s="157"/>
      <c r="X70" s="204"/>
      <c r="Y70" s="157"/>
      <c r="Z70" s="205"/>
      <c r="AA70" s="205"/>
      <c r="AB70" s="160"/>
      <c r="AC70" s="19"/>
      <c r="AD70" s="19"/>
      <c r="AE70" s="19"/>
    </row>
    <row r="71" spans="3:35" ht="14.25" customHeight="1">
      <c r="C71" s="207" t="s">
        <v>332</v>
      </c>
      <c r="D71" s="157"/>
      <c r="E71" s="157"/>
      <c r="F71" s="157"/>
      <c r="G71" s="157"/>
      <c r="H71" s="157"/>
      <c r="I71" s="157"/>
      <c r="J71" s="157"/>
      <c r="K71" s="157"/>
      <c r="L71" s="157"/>
      <c r="M71" s="157"/>
      <c r="N71" s="157"/>
      <c r="O71" s="157"/>
      <c r="P71" s="157"/>
      <c r="Q71" s="157"/>
      <c r="R71" s="157"/>
      <c r="S71" s="157"/>
      <c r="T71" s="157"/>
      <c r="U71" s="157"/>
      <c r="V71" s="157"/>
      <c r="W71" s="157"/>
      <c r="X71" s="204"/>
      <c r="Y71" s="157"/>
      <c r="Z71" s="205"/>
      <c r="AA71" s="205"/>
      <c r="AB71" s="160"/>
      <c r="AC71" s="19"/>
      <c r="AD71" s="19"/>
      <c r="AE71" s="19"/>
    </row>
    <row r="72" spans="3:35" ht="18" customHeight="1">
      <c r="C72" s="207" t="s">
        <v>332</v>
      </c>
      <c r="D72" s="157"/>
      <c r="E72" s="157"/>
      <c r="F72" s="157"/>
      <c r="G72" s="157"/>
      <c r="H72" s="157"/>
      <c r="I72" s="157"/>
      <c r="J72" s="157"/>
      <c r="K72" s="157"/>
      <c r="L72" s="157"/>
      <c r="M72" s="157"/>
      <c r="N72" s="157"/>
      <c r="O72" s="157"/>
      <c r="P72" s="157"/>
      <c r="Q72" s="157"/>
      <c r="R72" s="157"/>
      <c r="S72" s="157"/>
      <c r="T72" s="157"/>
      <c r="U72" s="157"/>
      <c r="V72" s="157"/>
      <c r="W72" s="157"/>
      <c r="X72" s="204"/>
      <c r="Y72" s="157"/>
      <c r="Z72" s="205"/>
      <c r="AA72" s="205"/>
      <c r="AB72" s="160"/>
      <c r="AC72" s="19"/>
      <c r="AD72" s="19"/>
      <c r="AE72" s="19"/>
    </row>
    <row r="73" spans="3:35" ht="18" customHeight="1">
      <c r="C73" s="207" t="s">
        <v>332</v>
      </c>
      <c r="D73" s="157"/>
      <c r="E73" s="157"/>
      <c r="F73" s="157"/>
      <c r="G73" s="157"/>
      <c r="H73" s="157"/>
      <c r="I73" s="157"/>
      <c r="J73" s="157"/>
      <c r="K73" s="157"/>
      <c r="L73" s="157"/>
      <c r="M73" s="157"/>
      <c r="N73" s="157"/>
      <c r="O73" s="157"/>
      <c r="P73" s="157"/>
      <c r="Q73" s="157"/>
      <c r="R73" s="157"/>
      <c r="S73" s="157"/>
      <c r="T73" s="157"/>
      <c r="U73" s="157"/>
      <c r="V73" s="157"/>
      <c r="W73" s="157"/>
      <c r="X73" s="204"/>
      <c r="Y73" s="157"/>
      <c r="Z73" s="205"/>
      <c r="AA73" s="205"/>
      <c r="AB73" s="160"/>
      <c r="AC73" s="19"/>
      <c r="AD73" s="19"/>
      <c r="AE73" s="19"/>
    </row>
    <row r="74" spans="3:35" ht="18" customHeight="1">
      <c r="C74" s="207" t="s">
        <v>332</v>
      </c>
      <c r="D74" s="157"/>
      <c r="E74" s="157"/>
      <c r="F74" s="157"/>
      <c r="G74" s="157"/>
      <c r="H74" s="157"/>
      <c r="I74" s="157"/>
      <c r="J74" s="157"/>
      <c r="K74" s="157"/>
      <c r="L74" s="157"/>
      <c r="M74" s="157"/>
      <c r="N74" s="157"/>
      <c r="O74" s="157"/>
      <c r="P74" s="157"/>
      <c r="Q74" s="157"/>
      <c r="R74" s="157"/>
      <c r="S74" s="157"/>
      <c r="T74" s="157"/>
      <c r="U74" s="157"/>
      <c r="V74" s="157"/>
      <c r="W74" s="157"/>
      <c r="X74" s="204"/>
      <c r="Y74" s="157"/>
      <c r="Z74" s="205"/>
      <c r="AA74" s="205"/>
      <c r="AB74" s="160"/>
      <c r="AC74" s="19"/>
      <c r="AD74" s="19"/>
      <c r="AE74" s="19"/>
    </row>
    <row r="75" spans="3:35" ht="15.75" customHeight="1">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row>
    <row r="76" spans="3:35" ht="15.75" customHeight="1">
      <c r="C76" s="160"/>
      <c r="D76" s="160"/>
      <c r="E76" s="160"/>
      <c r="F76" s="160"/>
      <c r="G76" s="160"/>
      <c r="H76" s="160"/>
      <c r="I76" s="160"/>
      <c r="J76" s="160"/>
      <c r="K76" s="160"/>
      <c r="L76" s="160"/>
      <c r="M76" s="160"/>
      <c r="N76" s="160"/>
      <c r="O76" s="160"/>
      <c r="P76" s="160"/>
      <c r="Q76" s="160"/>
      <c r="R76" s="160"/>
      <c r="S76" s="160"/>
      <c r="T76" s="160"/>
      <c r="U76" s="160"/>
      <c r="V76" s="160"/>
      <c r="W76" s="160"/>
      <c r="X76" s="160"/>
      <c r="Y76" s="160" t="s">
        <v>333</v>
      </c>
      <c r="Z76" s="160"/>
      <c r="AA76" s="1365" t="str">
        <f>'2.IDENTITAS'!$G$41</f>
        <v>30 Desember 2023</v>
      </c>
      <c r="AB76" s="1289"/>
      <c r="AC76" s="1289"/>
      <c r="AD76" s="1289"/>
      <c r="AE76" s="1289"/>
    </row>
    <row r="77" spans="3:35" ht="15.75" customHeight="1">
      <c r="C77" s="208" t="s">
        <v>334</v>
      </c>
      <c r="D77" s="160"/>
      <c r="E77" s="160"/>
      <c r="F77" s="160"/>
      <c r="G77" s="160"/>
      <c r="H77" s="160"/>
      <c r="I77" s="160"/>
      <c r="J77" s="160"/>
      <c r="K77" s="160"/>
      <c r="L77" s="160"/>
      <c r="M77" s="160"/>
      <c r="N77" s="160" t="s">
        <v>335</v>
      </c>
      <c r="O77" s="160"/>
      <c r="P77" s="160"/>
      <c r="Q77" s="160"/>
      <c r="R77" s="160"/>
      <c r="S77" s="160"/>
      <c r="T77" s="160"/>
      <c r="U77" s="160"/>
      <c r="V77" s="160"/>
      <c r="W77" s="160"/>
      <c r="X77" s="160"/>
      <c r="Y77" s="160" t="s">
        <v>336</v>
      </c>
      <c r="Z77" s="160"/>
      <c r="AA77" s="160"/>
      <c r="AB77" s="160"/>
      <c r="AC77" s="160"/>
      <c r="AD77" s="160"/>
      <c r="AE77" s="160"/>
    </row>
    <row r="78" spans="3:35" ht="15.75" customHeight="1">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row>
    <row r="79" spans="3:35" ht="15.75" customHeight="1">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row>
    <row r="80" spans="3:35" ht="15.75" customHeight="1">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row>
    <row r="81" spans="3:31" ht="15.75" customHeight="1">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row>
    <row r="82" spans="3:31" ht="15.75" customHeight="1">
      <c r="C82" s="160" t="str">
        <f>'2.IDENTITAS'!G15</f>
        <v>Suyono</v>
      </c>
      <c r="D82" s="160"/>
      <c r="E82" s="160"/>
      <c r="F82" s="160"/>
      <c r="G82" s="160"/>
      <c r="H82" s="160"/>
      <c r="I82" s="160"/>
      <c r="J82" s="160"/>
      <c r="K82" s="160"/>
      <c r="L82" s="160"/>
      <c r="M82" s="160"/>
      <c r="N82" s="160" t="str">
        <f>'2.IDENTITAS'!$G$37</f>
        <v>BINTANG, S.Pd.</v>
      </c>
      <c r="O82" s="160"/>
      <c r="P82" s="160"/>
      <c r="Q82" s="160"/>
      <c r="R82" s="160"/>
      <c r="S82" s="160"/>
      <c r="T82" s="160"/>
      <c r="U82" s="160"/>
      <c r="V82" s="160"/>
      <c r="W82" s="160"/>
      <c r="X82" s="160"/>
      <c r="Y82" s="160" t="str">
        <f>'2.IDENTITAS'!$G$39</f>
        <v>BINTANG, S.Pd.</v>
      </c>
      <c r="Z82" s="160"/>
      <c r="AA82" s="160"/>
      <c r="AB82" s="160"/>
      <c r="AC82" s="160"/>
      <c r="AD82" s="160"/>
      <c r="AE82" s="160"/>
    </row>
    <row r="83" spans="3:31" ht="13.5" customHeight="1">
      <c r="C83" s="160" t="s">
        <v>57</v>
      </c>
      <c r="D83" s="209">
        <f>'2.IDENTITAS'!G16</f>
        <v>0</v>
      </c>
      <c r="E83" s="160"/>
      <c r="F83" s="160"/>
      <c r="G83" s="160"/>
      <c r="H83" s="160"/>
      <c r="I83" s="160"/>
      <c r="J83" s="160"/>
      <c r="K83" s="160"/>
      <c r="L83" s="160"/>
      <c r="M83" s="160"/>
      <c r="N83" s="160" t="str">
        <f>CONCATENATE('2.IDENTITAS'!C38," ",'2.IDENTITAS'!G38)</f>
        <v>NIP 19690520 199303 1 011</v>
      </c>
      <c r="O83" s="160"/>
      <c r="P83" s="160"/>
      <c r="Q83" s="160"/>
      <c r="R83" s="160"/>
      <c r="S83" s="160"/>
      <c r="T83" s="160"/>
      <c r="U83" s="160"/>
      <c r="V83" s="160"/>
      <c r="W83" s="160"/>
      <c r="X83" s="160"/>
      <c r="Y83" s="160" t="s">
        <v>57</v>
      </c>
      <c r="Z83" s="210" t="str">
        <f>'2.IDENTITAS'!$G$40</f>
        <v>00000000 000000 0 000</v>
      </c>
      <c r="AA83" s="160"/>
      <c r="AB83" s="160"/>
      <c r="AC83" s="160"/>
      <c r="AD83" s="160"/>
      <c r="AE83" s="160"/>
    </row>
    <row r="84" spans="3:31" ht="15.75" customHeight="1">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row>
    <row r="85" spans="3:31" ht="15.75" customHeight="1">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row>
    <row r="86" spans="3:31" ht="15.75" customHeight="1">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row>
    <row r="87" spans="3:31" ht="15.75" customHeight="1">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row>
    <row r="88" spans="3:31" ht="15.75" customHeight="1">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row>
    <row r="89" spans="3:31" ht="15.75" customHeight="1">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row>
    <row r="90" spans="3:31" ht="15.75" customHeight="1">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row>
    <row r="91" spans="3:31" ht="15.75" customHeight="1">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row>
    <row r="92" spans="3:31" ht="15.75" customHeight="1">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row>
    <row r="93" spans="3:31" ht="15.75" customHeight="1">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row>
    <row r="94" spans="3:31" ht="15.75" customHeight="1">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row>
    <row r="95" spans="3:31" ht="15.75" customHeight="1">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row>
    <row r="96" spans="3:31" ht="15.75" customHeight="1">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row>
    <row r="97" spans="3:31" ht="15.75" customHeight="1">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row>
    <row r="98" spans="3:31" ht="15.75" customHeight="1">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row>
    <row r="99" spans="3:31" ht="15.75" customHeight="1">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row>
    <row r="100" spans="3:31" ht="15.75" customHeight="1">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row>
    <row r="101" spans="3:31" ht="15.75" customHeight="1">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row>
    <row r="102" spans="3:31" ht="15.75" customHeight="1">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row>
    <row r="103" spans="3:31" ht="15.75" customHeight="1">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row>
    <row r="104" spans="3:31" ht="15.75" customHeight="1">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row>
    <row r="105" spans="3:31" ht="15.75" customHeight="1">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row>
    <row r="106" spans="3:31" ht="15.75" customHeight="1">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row>
    <row r="107" spans="3:31" ht="15.75" customHeight="1">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row>
    <row r="108" spans="3:31" ht="15.75" customHeight="1">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row>
    <row r="109" spans="3:31" ht="15.75" customHeight="1">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row>
    <row r="110" spans="3:31" ht="15.75" customHeight="1">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row>
    <row r="111" spans="3:31" ht="15.75" customHeight="1">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row>
    <row r="112" spans="3:31" ht="15.75" customHeight="1">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row>
    <row r="113" spans="3:31" ht="15.75" customHeight="1">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row>
    <row r="114" spans="3:31" ht="15.75" customHeight="1">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row>
    <row r="115" spans="3:31" ht="15.75" customHeight="1">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row>
    <row r="116" spans="3:31" ht="15.75" customHeight="1">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row>
    <row r="117" spans="3:31" ht="15.75" customHeight="1">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row>
    <row r="118" spans="3:31" ht="15.75" customHeight="1">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row>
    <row r="119" spans="3:31" ht="15.75" customHeight="1">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row>
    <row r="120" spans="3:31" ht="15.75" customHeight="1">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row>
    <row r="121" spans="3:31" ht="15.75" customHeight="1">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row>
    <row r="122" spans="3:31" ht="15.75" customHeight="1">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row>
    <row r="123" spans="3:31" ht="15.75" customHeight="1">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row>
    <row r="124" spans="3:31" ht="15.75" customHeight="1">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row>
    <row r="125" spans="3:31" ht="15.75" customHeight="1">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row>
    <row r="126" spans="3:31" ht="15.75" customHeight="1">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row>
    <row r="127" spans="3:31" ht="15.75" customHeight="1">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row>
    <row r="128" spans="3:31" ht="15.75" customHeight="1">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row>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C2:AE2"/>
    <mergeCell ref="C3:AE3"/>
    <mergeCell ref="C9:E9"/>
    <mergeCell ref="C10:AE10"/>
    <mergeCell ref="D12:AE12"/>
    <mergeCell ref="D13:AE13"/>
    <mergeCell ref="D14:AE14"/>
    <mergeCell ref="D46:U46"/>
    <mergeCell ref="D48:U48"/>
    <mergeCell ref="AA76:AE76"/>
    <mergeCell ref="D15:AE15"/>
    <mergeCell ref="D16:AE16"/>
    <mergeCell ref="C18:C19"/>
    <mergeCell ref="D18:U19"/>
    <mergeCell ref="X18:AE18"/>
    <mergeCell ref="X19:AE19"/>
    <mergeCell ref="D22:U22"/>
  </mergeCells>
  <dataValidations count="1">
    <dataValidation type="list" allowBlank="1" showErrorMessage="1" sqref="X20:X74">
      <formula1>$AH$20:$AH$26</formula1>
    </dataValidation>
  </dataValidations>
  <pageMargins left="0.71" right="0.43" top="0.75" bottom="0.6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L1000"/>
  <sheetViews>
    <sheetView workbookViewId="0"/>
  </sheetViews>
  <sheetFormatPr defaultColWidth="14.42578125" defaultRowHeight="15" customHeight="1"/>
  <cols>
    <col min="1" max="26" width="9.140625" customWidth="1"/>
  </cols>
  <sheetData>
    <row r="11" spans="3:12">
      <c r="C11" s="211" t="s">
        <v>337</v>
      </c>
      <c r="D11" s="212"/>
      <c r="E11" s="212"/>
      <c r="F11" s="212"/>
      <c r="G11" s="212"/>
      <c r="H11" s="212"/>
      <c r="I11" s="212"/>
      <c r="J11" s="212"/>
      <c r="K11" s="212"/>
      <c r="L11" s="212"/>
    </row>
    <row r="12" spans="3:12">
      <c r="C12" s="212">
        <v>1</v>
      </c>
      <c r="D12" s="211" t="s">
        <v>338</v>
      </c>
      <c r="E12" s="212"/>
      <c r="F12" s="212"/>
      <c r="G12" s="212"/>
      <c r="H12" s="212"/>
      <c r="I12" s="212"/>
      <c r="J12" s="212"/>
      <c r="K12" s="212"/>
      <c r="L12" s="212"/>
    </row>
    <row r="13" spans="3:12">
      <c r="C13" s="212">
        <v>2</v>
      </c>
      <c r="D13" s="211" t="s">
        <v>339</v>
      </c>
      <c r="E13" s="212"/>
      <c r="F13" s="212"/>
      <c r="G13" s="212"/>
      <c r="H13" s="212"/>
      <c r="I13" s="212"/>
      <c r="J13" s="212"/>
      <c r="K13" s="212"/>
      <c r="L13" s="212"/>
    </row>
    <row r="14" spans="3:12">
      <c r="C14" s="212">
        <v>3</v>
      </c>
      <c r="D14" s="211" t="s">
        <v>340</v>
      </c>
      <c r="E14" s="212"/>
      <c r="F14" s="212"/>
      <c r="G14" s="212"/>
      <c r="H14" s="212"/>
      <c r="I14" s="212"/>
      <c r="J14" s="212"/>
      <c r="K14" s="212"/>
      <c r="L14" s="212"/>
    </row>
    <row r="15" spans="3:12">
      <c r="C15" s="212">
        <v>4</v>
      </c>
      <c r="D15" s="211" t="s">
        <v>341</v>
      </c>
      <c r="E15" s="212"/>
      <c r="F15" s="212"/>
      <c r="G15" s="212"/>
      <c r="H15" s="212"/>
      <c r="I15" s="212"/>
      <c r="J15" s="212"/>
      <c r="K15" s="212"/>
      <c r="L15" s="212"/>
    </row>
    <row r="16" spans="3:12">
      <c r="C16" s="212">
        <v>5</v>
      </c>
      <c r="D16" s="211" t="s">
        <v>342</v>
      </c>
      <c r="E16" s="212"/>
      <c r="F16" s="212"/>
      <c r="G16" s="212"/>
      <c r="H16" s="212"/>
      <c r="I16" s="212"/>
      <c r="J16" s="212"/>
      <c r="K16" s="212"/>
      <c r="L16" s="212"/>
    </row>
    <row r="17" spans="3:12">
      <c r="C17" s="212">
        <v>6</v>
      </c>
      <c r="D17" s="211" t="s">
        <v>343</v>
      </c>
      <c r="E17" s="212"/>
      <c r="F17" s="212"/>
      <c r="G17" s="212"/>
      <c r="H17" s="212"/>
      <c r="I17" s="212"/>
      <c r="J17" s="212"/>
      <c r="K17" s="212"/>
      <c r="L17" s="212"/>
    </row>
    <row r="18" spans="3:12">
      <c r="C18" s="212">
        <v>7</v>
      </c>
      <c r="D18" s="211" t="s">
        <v>344</v>
      </c>
      <c r="E18" s="212"/>
      <c r="F18" s="212"/>
      <c r="G18" s="212"/>
      <c r="H18" s="212"/>
      <c r="I18" s="212"/>
      <c r="J18" s="212"/>
      <c r="K18" s="212"/>
      <c r="L18" s="212"/>
    </row>
    <row r="19" spans="3:12">
      <c r="C19" s="212">
        <v>8</v>
      </c>
      <c r="D19" s="211" t="s">
        <v>345</v>
      </c>
      <c r="E19" s="212"/>
      <c r="F19" s="212"/>
      <c r="G19" s="212"/>
      <c r="H19" s="212"/>
      <c r="I19" s="212"/>
      <c r="J19" s="212"/>
      <c r="K19" s="212"/>
      <c r="L19" s="212"/>
    </row>
    <row r="20" spans="3:12">
      <c r="C20" s="212">
        <v>9</v>
      </c>
      <c r="D20" s="212" t="s">
        <v>346</v>
      </c>
      <c r="E20" s="212"/>
      <c r="F20" s="212"/>
      <c r="G20" s="212"/>
      <c r="H20" s="212"/>
      <c r="I20" s="212"/>
      <c r="J20" s="212"/>
      <c r="K20" s="212"/>
      <c r="L20" s="212"/>
    </row>
    <row r="21" spans="3:12" ht="15.75" customHeight="1">
      <c r="C21" s="212">
        <v>10</v>
      </c>
      <c r="D21" s="211" t="s">
        <v>347</v>
      </c>
      <c r="E21" s="212"/>
      <c r="F21" s="212"/>
      <c r="G21" s="212"/>
      <c r="H21" s="212"/>
      <c r="I21" s="212"/>
      <c r="J21" s="212"/>
      <c r="K21" s="212"/>
      <c r="L21" s="212"/>
    </row>
    <row r="22" spans="3:12" ht="15.75" customHeight="1">
      <c r="C22" s="212">
        <v>11</v>
      </c>
      <c r="D22" s="211" t="s">
        <v>348</v>
      </c>
      <c r="E22" s="212"/>
      <c r="F22" s="212"/>
      <c r="G22" s="212"/>
      <c r="H22" s="212"/>
      <c r="I22" s="212"/>
      <c r="J22" s="212"/>
      <c r="K22" s="212"/>
      <c r="L22" s="212"/>
    </row>
    <row r="23" spans="3:12" ht="15.75" customHeight="1">
      <c r="C23" s="212">
        <v>12</v>
      </c>
      <c r="D23" s="211" t="s">
        <v>349</v>
      </c>
      <c r="E23" s="212"/>
      <c r="F23" s="212"/>
      <c r="G23" s="212"/>
      <c r="H23" s="212"/>
      <c r="I23" s="212"/>
      <c r="J23" s="212"/>
      <c r="K23" s="212"/>
      <c r="L23" s="212"/>
    </row>
    <row r="24" spans="3:12" ht="15.75" customHeight="1">
      <c r="C24" s="212">
        <v>13</v>
      </c>
      <c r="D24" s="211" t="s">
        <v>350</v>
      </c>
      <c r="E24" s="212"/>
      <c r="F24" s="212"/>
      <c r="G24" s="212"/>
      <c r="H24" s="212"/>
      <c r="I24" s="212"/>
      <c r="J24" s="212"/>
      <c r="K24" s="212"/>
      <c r="L24" s="212"/>
    </row>
    <row r="25" spans="3:12" ht="15.75" customHeight="1">
      <c r="C25" s="212">
        <v>14</v>
      </c>
      <c r="D25" s="211" t="s">
        <v>351</v>
      </c>
      <c r="E25" s="212"/>
      <c r="F25" s="212"/>
      <c r="G25" s="212"/>
      <c r="H25" s="212"/>
      <c r="I25" s="212"/>
      <c r="J25" s="212"/>
      <c r="K25" s="212"/>
      <c r="L25" s="212"/>
    </row>
    <row r="26" spans="3:12" ht="15.75" customHeight="1">
      <c r="C26" s="212">
        <v>15</v>
      </c>
      <c r="D26" s="211" t="s">
        <v>352</v>
      </c>
      <c r="E26" s="212"/>
      <c r="F26" s="212"/>
      <c r="G26" s="212"/>
      <c r="H26" s="212"/>
      <c r="I26" s="212"/>
      <c r="J26" s="212"/>
      <c r="K26" s="212"/>
      <c r="L26" s="212"/>
    </row>
    <row r="27" spans="3:12" ht="15.75" customHeight="1">
      <c r="C27" s="212">
        <v>16</v>
      </c>
      <c r="D27" s="211" t="s">
        <v>353</v>
      </c>
      <c r="E27" s="212"/>
      <c r="F27" s="212"/>
      <c r="G27" s="212"/>
      <c r="H27" s="212"/>
      <c r="I27" s="212"/>
      <c r="J27" s="212"/>
      <c r="K27" s="212"/>
      <c r="L27" s="212"/>
    </row>
    <row r="28" spans="3:12" ht="15.75" customHeight="1">
      <c r="C28" s="212">
        <v>17</v>
      </c>
      <c r="D28" s="211" t="s">
        <v>354</v>
      </c>
      <c r="E28" s="212"/>
      <c r="F28" s="212"/>
      <c r="G28" s="212"/>
      <c r="H28" s="212"/>
      <c r="I28" s="212"/>
      <c r="J28" s="212"/>
      <c r="K28" s="212"/>
      <c r="L28" s="212"/>
    </row>
    <row r="29" spans="3:12" ht="15.75" customHeight="1">
      <c r="C29" s="212">
        <v>18</v>
      </c>
      <c r="D29" s="211" t="s">
        <v>355</v>
      </c>
      <c r="E29" s="212"/>
      <c r="F29" s="212"/>
      <c r="G29" s="212"/>
      <c r="H29" s="212"/>
      <c r="I29" s="212"/>
      <c r="J29" s="212"/>
      <c r="K29" s="212"/>
      <c r="L29" s="212"/>
    </row>
    <row r="30" spans="3:12" ht="15.75" customHeight="1">
      <c r="C30" s="212">
        <v>19</v>
      </c>
      <c r="D30" s="211" t="s">
        <v>356</v>
      </c>
      <c r="E30" s="212"/>
      <c r="F30" s="212"/>
      <c r="G30" s="212"/>
      <c r="H30" s="212"/>
      <c r="I30" s="212"/>
      <c r="J30" s="212"/>
      <c r="K30" s="212"/>
      <c r="L30" s="212"/>
    </row>
    <row r="31" spans="3:12" ht="15.75" customHeight="1">
      <c r="C31" s="212">
        <v>20</v>
      </c>
      <c r="D31" s="211" t="s">
        <v>357</v>
      </c>
      <c r="E31" s="212"/>
      <c r="F31" s="212"/>
      <c r="G31" s="212"/>
      <c r="H31" s="212"/>
      <c r="I31" s="212"/>
      <c r="J31" s="212"/>
      <c r="K31" s="212"/>
      <c r="L31" s="212"/>
    </row>
    <row r="32" spans="3:12" ht="15.75" customHeight="1">
      <c r="C32" s="212">
        <v>21</v>
      </c>
      <c r="D32" s="211" t="s">
        <v>358</v>
      </c>
      <c r="E32" s="212"/>
      <c r="F32" s="212"/>
      <c r="G32" s="212"/>
      <c r="H32" s="212"/>
      <c r="I32" s="212"/>
      <c r="J32" s="212"/>
      <c r="K32" s="212"/>
      <c r="L32" s="212"/>
    </row>
    <row r="33" spans="3:12" ht="15.75" customHeight="1">
      <c r="C33" s="212">
        <v>22</v>
      </c>
      <c r="D33" s="211" t="s">
        <v>359</v>
      </c>
      <c r="E33" s="212"/>
      <c r="F33" s="212"/>
      <c r="G33" s="212"/>
      <c r="H33" s="212"/>
      <c r="I33" s="212"/>
      <c r="J33" s="212"/>
      <c r="K33" s="212"/>
      <c r="L33" s="212"/>
    </row>
    <row r="34" spans="3:12" ht="15.75" customHeight="1">
      <c r="C34" s="212">
        <v>23</v>
      </c>
      <c r="D34" s="211" t="s">
        <v>360</v>
      </c>
      <c r="E34" s="212"/>
      <c r="F34" s="212"/>
      <c r="G34" s="212"/>
      <c r="H34" s="212"/>
      <c r="I34" s="212"/>
      <c r="J34" s="212"/>
      <c r="K34" s="212"/>
      <c r="L34" s="212"/>
    </row>
    <row r="35" spans="3:12" ht="15.75" customHeight="1">
      <c r="C35" s="212">
        <v>24</v>
      </c>
      <c r="D35" s="211" t="s">
        <v>361</v>
      </c>
      <c r="E35" s="212"/>
      <c r="F35" s="212"/>
      <c r="G35" s="212"/>
      <c r="H35" s="212"/>
      <c r="I35" s="212"/>
      <c r="J35" s="212"/>
      <c r="K35" s="212"/>
      <c r="L35" s="212"/>
    </row>
    <row r="36" spans="3:12" ht="15.75" customHeight="1">
      <c r="C36" s="212">
        <v>25</v>
      </c>
      <c r="D36" s="211" t="s">
        <v>362</v>
      </c>
      <c r="E36" s="212"/>
      <c r="F36" s="212"/>
      <c r="G36" s="212"/>
      <c r="H36" s="212"/>
      <c r="I36" s="212"/>
      <c r="J36" s="212"/>
      <c r="K36" s="212"/>
      <c r="L36" s="212"/>
    </row>
    <row r="37" spans="3:12" ht="15.75" customHeight="1">
      <c r="C37" s="212">
        <v>26</v>
      </c>
      <c r="D37" s="211" t="s">
        <v>363</v>
      </c>
      <c r="E37" s="212"/>
      <c r="F37" s="212"/>
      <c r="G37" s="212"/>
      <c r="H37" s="212"/>
      <c r="I37" s="212"/>
      <c r="J37" s="212"/>
      <c r="K37" s="212"/>
      <c r="L37" s="212"/>
    </row>
    <row r="38" spans="3:12" ht="15.75" customHeight="1">
      <c r="C38" s="212">
        <v>27</v>
      </c>
      <c r="D38" s="211" t="s">
        <v>364</v>
      </c>
      <c r="E38" s="212"/>
      <c r="F38" s="212"/>
      <c r="G38" s="212"/>
      <c r="H38" s="212"/>
      <c r="I38" s="212"/>
      <c r="J38" s="212"/>
      <c r="K38" s="212"/>
      <c r="L38" s="212"/>
    </row>
    <row r="39" spans="3:12" ht="15.75" customHeight="1">
      <c r="C39" s="212">
        <v>28</v>
      </c>
      <c r="D39" s="211" t="s">
        <v>349</v>
      </c>
      <c r="E39" s="212"/>
      <c r="F39" s="212"/>
      <c r="G39" s="212"/>
      <c r="H39" s="212"/>
      <c r="I39" s="212"/>
      <c r="J39" s="212"/>
      <c r="K39" s="212"/>
      <c r="L39" s="212"/>
    </row>
    <row r="40" spans="3:12" ht="15.75" customHeight="1">
      <c r="C40" s="212">
        <v>29</v>
      </c>
      <c r="D40" s="211" t="s">
        <v>365</v>
      </c>
      <c r="E40" s="212"/>
      <c r="F40" s="212"/>
      <c r="G40" s="212"/>
      <c r="H40" s="212"/>
      <c r="I40" s="212"/>
      <c r="J40" s="212"/>
      <c r="K40" s="212"/>
      <c r="L40" s="212"/>
    </row>
    <row r="41" spans="3:12" ht="15.75" customHeight="1">
      <c r="C41" s="212">
        <v>30</v>
      </c>
      <c r="D41" s="211" t="s">
        <v>366</v>
      </c>
      <c r="E41" s="212"/>
      <c r="F41" s="212"/>
      <c r="G41" s="212"/>
      <c r="H41" s="212"/>
      <c r="I41" s="212"/>
      <c r="J41" s="212"/>
      <c r="K41" s="212"/>
      <c r="L41" s="212"/>
    </row>
    <row r="42" spans="3:12" ht="15.75" customHeight="1">
      <c r="C42" s="212">
        <v>31</v>
      </c>
      <c r="D42" s="212" t="s">
        <v>367</v>
      </c>
      <c r="E42" s="212"/>
      <c r="F42" s="212"/>
      <c r="G42" s="212"/>
      <c r="H42" s="212"/>
      <c r="I42" s="212"/>
      <c r="J42" s="212"/>
      <c r="K42" s="212"/>
      <c r="L42" s="212"/>
    </row>
    <row r="43" spans="3:12" ht="15.75" customHeight="1">
      <c r="C43" s="212">
        <v>32</v>
      </c>
      <c r="D43" s="212" t="s">
        <v>368</v>
      </c>
      <c r="E43" s="212"/>
      <c r="F43" s="212"/>
      <c r="G43" s="212"/>
      <c r="H43" s="212"/>
      <c r="I43" s="212"/>
      <c r="J43" s="212"/>
      <c r="K43" s="212"/>
      <c r="L43" s="212"/>
    </row>
    <row r="44" spans="3:12" ht="15.75" customHeight="1">
      <c r="C44" s="212">
        <v>33</v>
      </c>
      <c r="D44" s="211" t="s">
        <v>369</v>
      </c>
      <c r="E44" s="212"/>
      <c r="F44" s="212"/>
      <c r="G44" s="212"/>
      <c r="H44" s="212"/>
      <c r="I44" s="212"/>
      <c r="J44" s="212"/>
      <c r="K44" s="212"/>
      <c r="L44" s="212"/>
    </row>
    <row r="45" spans="3:12" ht="15.75" customHeight="1">
      <c r="C45" s="212">
        <v>34</v>
      </c>
      <c r="D45" s="211" t="s">
        <v>370</v>
      </c>
      <c r="E45" s="212"/>
      <c r="F45" s="212"/>
      <c r="G45" s="212"/>
      <c r="H45" s="212"/>
      <c r="I45" s="212"/>
      <c r="J45" s="212"/>
      <c r="K45" s="212"/>
      <c r="L45" s="212"/>
    </row>
    <row r="46" spans="3:12" ht="15.75" customHeight="1">
      <c r="C46" s="212">
        <v>35</v>
      </c>
      <c r="D46" s="212" t="s">
        <v>371</v>
      </c>
      <c r="E46" s="212"/>
      <c r="F46" s="212"/>
      <c r="G46" s="212"/>
      <c r="H46" s="212"/>
      <c r="I46" s="212"/>
      <c r="J46" s="212"/>
      <c r="K46" s="212"/>
      <c r="L46" s="212"/>
    </row>
    <row r="47" spans="3:12" ht="15.75" customHeight="1">
      <c r="C47" s="212">
        <v>36</v>
      </c>
      <c r="D47" s="212" t="s">
        <v>372</v>
      </c>
      <c r="E47" s="212"/>
      <c r="F47" s="212"/>
      <c r="G47" s="212"/>
      <c r="H47" s="212"/>
      <c r="I47" s="212"/>
      <c r="J47" s="212"/>
      <c r="K47" s="212"/>
      <c r="L47" s="212"/>
    </row>
    <row r="48" spans="3:12" ht="15.75" customHeight="1">
      <c r="C48" s="212">
        <v>37</v>
      </c>
      <c r="D48" s="211" t="s">
        <v>373</v>
      </c>
      <c r="E48" s="212"/>
      <c r="F48" s="212"/>
      <c r="G48" s="212"/>
      <c r="H48" s="212"/>
      <c r="I48" s="212"/>
      <c r="J48" s="212"/>
      <c r="K48" s="212"/>
      <c r="L48" s="212"/>
    </row>
    <row r="49" spans="3:12" ht="15.75" customHeight="1">
      <c r="C49" s="212">
        <v>38</v>
      </c>
      <c r="D49" s="211" t="s">
        <v>374</v>
      </c>
      <c r="E49" s="212"/>
      <c r="F49" s="212"/>
      <c r="G49" s="212"/>
      <c r="H49" s="212"/>
      <c r="I49" s="212"/>
      <c r="J49" s="212"/>
      <c r="K49" s="212"/>
      <c r="L49" s="212"/>
    </row>
    <row r="50" spans="3:12" ht="15.75" customHeight="1">
      <c r="C50" s="212">
        <v>39</v>
      </c>
      <c r="D50" s="211" t="s">
        <v>375</v>
      </c>
      <c r="E50" s="212"/>
      <c r="F50" s="212"/>
      <c r="G50" s="212"/>
      <c r="H50" s="212"/>
      <c r="I50" s="212"/>
      <c r="J50" s="212"/>
      <c r="K50" s="212"/>
      <c r="L50" s="212"/>
    </row>
    <row r="51" spans="3:12" ht="15.75" customHeight="1">
      <c r="C51" s="212">
        <v>40</v>
      </c>
      <c r="D51" s="211" t="s">
        <v>376</v>
      </c>
      <c r="E51" s="212"/>
      <c r="F51" s="212"/>
      <c r="G51" s="212"/>
      <c r="H51" s="212"/>
      <c r="I51" s="212"/>
      <c r="J51" s="212"/>
      <c r="K51" s="212"/>
      <c r="L51" s="212"/>
    </row>
    <row r="52" spans="3:12" ht="15.75" customHeight="1">
      <c r="C52" s="212">
        <v>41</v>
      </c>
      <c r="D52" s="211" t="s">
        <v>377</v>
      </c>
      <c r="E52" s="212"/>
      <c r="F52" s="212"/>
      <c r="G52" s="212"/>
      <c r="H52" s="212"/>
      <c r="I52" s="212"/>
      <c r="J52" s="212"/>
      <c r="K52" s="212"/>
      <c r="L52" s="212"/>
    </row>
    <row r="53" spans="3:12" ht="15.75" customHeight="1">
      <c r="C53" s="212">
        <v>42</v>
      </c>
      <c r="D53" s="211" t="s">
        <v>378</v>
      </c>
      <c r="E53" s="212"/>
      <c r="F53" s="212"/>
      <c r="G53" s="212"/>
      <c r="H53" s="212"/>
      <c r="I53" s="212"/>
      <c r="J53" s="212"/>
      <c r="K53" s="212"/>
      <c r="L53" s="212"/>
    </row>
    <row r="54" spans="3:12" ht="15.75" customHeight="1">
      <c r="C54" s="212">
        <v>43</v>
      </c>
      <c r="D54" s="211" t="s">
        <v>379</v>
      </c>
      <c r="E54" s="212"/>
      <c r="F54" s="212"/>
      <c r="G54" s="212"/>
      <c r="H54" s="212"/>
      <c r="I54" s="212"/>
      <c r="J54" s="212"/>
      <c r="K54" s="212"/>
      <c r="L54" s="212"/>
    </row>
    <row r="55" spans="3:12" ht="15.75" customHeight="1">
      <c r="C55" s="212">
        <v>44</v>
      </c>
      <c r="D55" s="211" t="s">
        <v>380</v>
      </c>
      <c r="E55" s="212"/>
      <c r="F55" s="212"/>
      <c r="G55" s="212"/>
      <c r="H55" s="212"/>
      <c r="I55" s="212"/>
      <c r="J55" s="212"/>
      <c r="K55" s="212"/>
      <c r="L55" s="212"/>
    </row>
    <row r="56" spans="3:12" ht="15.75" customHeight="1">
      <c r="C56" s="212">
        <v>45</v>
      </c>
      <c r="D56" s="211" t="s">
        <v>381</v>
      </c>
      <c r="E56" s="212"/>
      <c r="F56" s="212"/>
      <c r="G56" s="212"/>
      <c r="H56" s="212"/>
      <c r="I56" s="212"/>
      <c r="J56" s="212"/>
      <c r="K56" s="212"/>
      <c r="L56" s="212"/>
    </row>
    <row r="57" spans="3:12" ht="15.75" customHeight="1">
      <c r="C57" s="212">
        <v>46</v>
      </c>
      <c r="D57" s="211" t="s">
        <v>382</v>
      </c>
      <c r="E57" s="212"/>
      <c r="F57" s="212"/>
      <c r="G57" s="212"/>
      <c r="H57" s="212"/>
      <c r="I57" s="212"/>
      <c r="J57" s="212"/>
      <c r="K57" s="212"/>
      <c r="L57" s="212"/>
    </row>
    <row r="58" spans="3:12" ht="15.75" customHeight="1">
      <c r="C58" s="212">
        <v>47</v>
      </c>
      <c r="D58" s="211" t="s">
        <v>383</v>
      </c>
      <c r="E58" s="212"/>
      <c r="F58" s="212"/>
      <c r="G58" s="212"/>
      <c r="H58" s="212"/>
      <c r="I58" s="212"/>
      <c r="J58" s="212"/>
      <c r="K58" s="212"/>
      <c r="L58" s="212"/>
    </row>
    <row r="59" spans="3:12" ht="15.75" customHeight="1">
      <c r="C59" s="212">
        <v>48</v>
      </c>
      <c r="D59" s="211" t="s">
        <v>384</v>
      </c>
      <c r="E59" s="212"/>
      <c r="F59" s="212"/>
      <c r="G59" s="212"/>
      <c r="H59" s="212"/>
      <c r="I59" s="212"/>
      <c r="J59" s="212"/>
      <c r="K59" s="212"/>
      <c r="L59" s="212"/>
    </row>
    <row r="60" spans="3:12" ht="15.75" customHeight="1">
      <c r="C60" s="212">
        <v>49</v>
      </c>
      <c r="D60" s="211" t="s">
        <v>385</v>
      </c>
      <c r="E60" s="212"/>
      <c r="F60" s="212"/>
      <c r="G60" s="212"/>
      <c r="H60" s="212"/>
      <c r="I60" s="212"/>
      <c r="J60" s="212"/>
      <c r="K60" s="212"/>
      <c r="L60" s="212"/>
    </row>
    <row r="61" spans="3:12" ht="15.75" customHeight="1">
      <c r="C61" s="212">
        <v>50</v>
      </c>
      <c r="D61" s="211" t="s">
        <v>386</v>
      </c>
      <c r="E61" s="212"/>
      <c r="F61" s="212"/>
      <c r="G61" s="212"/>
      <c r="H61" s="212"/>
      <c r="I61" s="212"/>
      <c r="J61" s="212"/>
      <c r="K61" s="212"/>
      <c r="L61" s="212"/>
    </row>
    <row r="62" spans="3:12" ht="15.75" customHeight="1">
      <c r="C62" s="212">
        <v>51</v>
      </c>
      <c r="D62" s="211" t="s">
        <v>387</v>
      </c>
      <c r="E62" s="212"/>
      <c r="F62" s="212"/>
      <c r="G62" s="212"/>
      <c r="H62" s="212"/>
      <c r="I62" s="212"/>
      <c r="J62" s="212"/>
      <c r="K62" s="212"/>
      <c r="L62" s="212"/>
    </row>
    <row r="63" spans="3:12" ht="15.75" customHeight="1">
      <c r="C63" s="212">
        <v>52</v>
      </c>
      <c r="D63" s="211" t="s">
        <v>388</v>
      </c>
      <c r="E63" s="212"/>
      <c r="F63" s="212"/>
      <c r="G63" s="212"/>
      <c r="H63" s="212"/>
      <c r="I63" s="212"/>
      <c r="J63" s="212"/>
      <c r="K63" s="212"/>
      <c r="L63" s="212"/>
    </row>
    <row r="64" spans="3:12" ht="15.75" customHeight="1">
      <c r="C64" s="212">
        <v>53</v>
      </c>
      <c r="D64" s="211" t="s">
        <v>389</v>
      </c>
      <c r="E64" s="212"/>
      <c r="F64" s="212"/>
      <c r="G64" s="212"/>
      <c r="H64" s="212"/>
      <c r="I64" s="212"/>
      <c r="J64" s="212"/>
      <c r="K64" s="212"/>
      <c r="L64" s="212"/>
    </row>
    <row r="65" spans="3:12" ht="15.75" customHeight="1">
      <c r="C65" s="212">
        <v>54</v>
      </c>
      <c r="D65" s="211" t="s">
        <v>390</v>
      </c>
      <c r="E65" s="212"/>
      <c r="F65" s="212"/>
      <c r="G65" s="212"/>
      <c r="H65" s="212"/>
      <c r="I65" s="212"/>
      <c r="J65" s="212"/>
      <c r="K65" s="212"/>
      <c r="L65" s="212"/>
    </row>
    <row r="66" spans="3:12" ht="15.75" customHeight="1">
      <c r="C66" s="212">
        <v>55</v>
      </c>
      <c r="D66" s="211" t="s">
        <v>391</v>
      </c>
      <c r="E66" s="212"/>
      <c r="F66" s="212"/>
      <c r="G66" s="212"/>
      <c r="H66" s="212"/>
      <c r="I66" s="212"/>
      <c r="J66" s="212"/>
      <c r="K66" s="212"/>
      <c r="L66" s="212"/>
    </row>
    <row r="67" spans="3:12" ht="15.75" customHeight="1">
      <c r="C67" s="212">
        <v>56</v>
      </c>
      <c r="D67" s="211" t="s">
        <v>392</v>
      </c>
      <c r="E67" s="212"/>
      <c r="F67" s="212"/>
      <c r="G67" s="212"/>
      <c r="H67" s="212"/>
      <c r="I67" s="212"/>
      <c r="J67" s="212"/>
      <c r="K67" s="212"/>
      <c r="L67" s="212"/>
    </row>
    <row r="68" spans="3:12" ht="15.75" customHeight="1">
      <c r="C68" s="212">
        <v>57</v>
      </c>
      <c r="D68" s="211" t="s">
        <v>393</v>
      </c>
      <c r="E68" s="212"/>
      <c r="F68" s="212"/>
      <c r="G68" s="212"/>
      <c r="H68" s="212"/>
      <c r="I68" s="212"/>
      <c r="J68" s="212"/>
      <c r="K68" s="212"/>
      <c r="L68" s="212"/>
    </row>
    <row r="69" spans="3:12" ht="15.75" customHeight="1">
      <c r="C69" s="212">
        <v>58</v>
      </c>
      <c r="D69" s="211" t="s">
        <v>394</v>
      </c>
      <c r="E69" s="212"/>
      <c r="F69" s="212"/>
      <c r="G69" s="212"/>
      <c r="H69" s="212"/>
      <c r="I69" s="212"/>
      <c r="J69" s="212"/>
      <c r="K69" s="212"/>
      <c r="L69" s="212"/>
    </row>
    <row r="70" spans="3:12" ht="15.75" customHeight="1">
      <c r="C70" s="212">
        <v>59</v>
      </c>
      <c r="D70" s="212" t="s">
        <v>395</v>
      </c>
      <c r="E70" s="212"/>
      <c r="F70" s="212"/>
      <c r="G70" s="212"/>
      <c r="H70" s="212"/>
      <c r="I70" s="212"/>
      <c r="J70" s="212"/>
      <c r="K70" s="212"/>
      <c r="L70" s="212"/>
    </row>
    <row r="71" spans="3:12" ht="15.75" customHeight="1">
      <c r="C71" s="212">
        <v>60</v>
      </c>
      <c r="D71" s="212" t="s">
        <v>396</v>
      </c>
      <c r="E71" s="212"/>
      <c r="F71" s="212"/>
      <c r="G71" s="212"/>
      <c r="H71" s="212"/>
      <c r="I71" s="212"/>
      <c r="J71" s="212"/>
      <c r="K71" s="212"/>
      <c r="L71" s="212"/>
    </row>
    <row r="72" spans="3:12" ht="15.75" customHeight="1">
      <c r="C72" s="212">
        <v>61</v>
      </c>
      <c r="D72" s="211" t="s">
        <v>397</v>
      </c>
      <c r="E72" s="212"/>
      <c r="F72" s="212"/>
      <c r="G72" s="212"/>
      <c r="H72" s="212"/>
      <c r="I72" s="212"/>
      <c r="J72" s="212"/>
      <c r="K72" s="212"/>
      <c r="L72" s="212"/>
    </row>
    <row r="73" spans="3:12" ht="15.75" customHeight="1">
      <c r="C73" s="212">
        <v>62</v>
      </c>
      <c r="D73" s="211" t="s">
        <v>398</v>
      </c>
      <c r="E73" s="212"/>
      <c r="F73" s="212"/>
      <c r="G73" s="212"/>
      <c r="H73" s="212"/>
      <c r="I73" s="212"/>
      <c r="J73" s="212"/>
      <c r="K73" s="212"/>
      <c r="L73" s="212"/>
    </row>
    <row r="74" spans="3:12" ht="15.75" customHeight="1">
      <c r="C74" s="212">
        <v>63</v>
      </c>
      <c r="D74" s="211" t="s">
        <v>399</v>
      </c>
      <c r="E74" s="212"/>
      <c r="F74" s="212"/>
      <c r="G74" s="212"/>
      <c r="H74" s="212"/>
      <c r="I74" s="212"/>
      <c r="J74" s="212"/>
      <c r="K74" s="212"/>
      <c r="L74" s="212"/>
    </row>
    <row r="75" spans="3:12" ht="15.75" customHeight="1">
      <c r="C75" s="212">
        <v>64</v>
      </c>
      <c r="D75" s="211" t="s">
        <v>400</v>
      </c>
      <c r="E75" s="212"/>
      <c r="F75" s="212"/>
      <c r="G75" s="212"/>
      <c r="H75" s="212"/>
      <c r="I75" s="212"/>
      <c r="J75" s="212"/>
      <c r="K75" s="212"/>
      <c r="L75" s="212"/>
    </row>
    <row r="76" spans="3:12" ht="15.75" customHeight="1">
      <c r="C76" s="212">
        <v>65</v>
      </c>
      <c r="D76" s="211" t="s">
        <v>401</v>
      </c>
      <c r="E76" s="212"/>
      <c r="F76" s="212"/>
      <c r="G76" s="212"/>
      <c r="H76" s="212"/>
      <c r="I76" s="212"/>
      <c r="J76" s="212"/>
      <c r="K76" s="212"/>
      <c r="L76" s="212"/>
    </row>
    <row r="77" spans="3:12" ht="15.75" customHeight="1">
      <c r="C77" s="212">
        <v>66</v>
      </c>
      <c r="D77" s="212" t="s">
        <v>402</v>
      </c>
      <c r="E77" s="212"/>
      <c r="F77" s="212"/>
      <c r="G77" s="212"/>
      <c r="H77" s="212"/>
      <c r="I77" s="212"/>
      <c r="J77" s="212"/>
      <c r="K77" s="212"/>
      <c r="L77" s="212"/>
    </row>
    <row r="78" spans="3:12" ht="15.75" customHeight="1">
      <c r="C78" s="212">
        <v>67</v>
      </c>
      <c r="D78" s="212" t="s">
        <v>403</v>
      </c>
      <c r="E78" s="212"/>
      <c r="F78" s="212"/>
      <c r="G78" s="212"/>
      <c r="H78" s="212"/>
      <c r="I78" s="212"/>
      <c r="J78" s="212"/>
      <c r="K78" s="212"/>
      <c r="L78" s="212"/>
    </row>
    <row r="79" spans="3:12" ht="15.75" customHeight="1">
      <c r="C79" s="212">
        <v>68</v>
      </c>
      <c r="D79" s="211" t="s">
        <v>404</v>
      </c>
      <c r="E79" s="212"/>
      <c r="F79" s="212"/>
      <c r="G79" s="212"/>
      <c r="H79" s="212"/>
      <c r="I79" s="212"/>
      <c r="J79" s="212"/>
      <c r="K79" s="212"/>
      <c r="L79" s="212"/>
    </row>
    <row r="80" spans="3:12" ht="15.75" customHeight="1">
      <c r="C80" s="212">
        <v>69</v>
      </c>
      <c r="D80" s="211" t="s">
        <v>360</v>
      </c>
      <c r="E80" s="212"/>
      <c r="F80" s="212"/>
      <c r="G80" s="212"/>
      <c r="H80" s="212"/>
      <c r="I80" s="212"/>
      <c r="J80" s="212"/>
      <c r="K80" s="212"/>
      <c r="L80" s="212"/>
    </row>
    <row r="81" spans="3:12" ht="15.75" customHeight="1">
      <c r="C81" s="212">
        <v>70</v>
      </c>
      <c r="D81" s="211" t="s">
        <v>405</v>
      </c>
      <c r="E81" s="212"/>
      <c r="F81" s="212"/>
      <c r="G81" s="212"/>
      <c r="H81" s="212"/>
      <c r="I81" s="212"/>
      <c r="J81" s="212"/>
      <c r="K81" s="212"/>
      <c r="L81" s="212"/>
    </row>
    <row r="82" spans="3:12" ht="15.75" customHeight="1">
      <c r="C82" s="212">
        <v>71</v>
      </c>
      <c r="D82" s="211" t="s">
        <v>406</v>
      </c>
      <c r="E82" s="212"/>
      <c r="F82" s="212"/>
      <c r="G82" s="212"/>
      <c r="H82" s="212"/>
      <c r="I82" s="212"/>
      <c r="J82" s="212"/>
      <c r="K82" s="212"/>
      <c r="L82" s="212"/>
    </row>
    <row r="83" spans="3:12" ht="15.75" customHeight="1">
      <c r="C83" s="212">
        <v>72</v>
      </c>
      <c r="D83" s="211" t="s">
        <v>407</v>
      </c>
      <c r="E83" s="212"/>
      <c r="F83" s="212"/>
      <c r="G83" s="212"/>
      <c r="H83" s="212"/>
      <c r="I83" s="212"/>
      <c r="J83" s="212"/>
      <c r="K83" s="212"/>
      <c r="L83" s="212"/>
    </row>
    <row r="84" spans="3:12" ht="15.75" customHeight="1">
      <c r="C84" s="212">
        <v>73</v>
      </c>
      <c r="D84" s="211" t="s">
        <v>408</v>
      </c>
      <c r="E84" s="212"/>
      <c r="F84" s="212"/>
      <c r="G84" s="212"/>
      <c r="H84" s="212"/>
      <c r="I84" s="212"/>
      <c r="J84" s="212"/>
      <c r="K84" s="212"/>
      <c r="L84" s="212"/>
    </row>
    <row r="85" spans="3:12" ht="15.75" customHeight="1">
      <c r="C85" s="212">
        <v>74</v>
      </c>
      <c r="D85" s="211" t="s">
        <v>409</v>
      </c>
      <c r="E85" s="212"/>
      <c r="F85" s="212"/>
      <c r="G85" s="212"/>
      <c r="H85" s="212"/>
      <c r="I85" s="212"/>
      <c r="J85" s="212"/>
      <c r="K85" s="212"/>
      <c r="L85" s="212"/>
    </row>
    <row r="86" spans="3:12" ht="15.75" customHeight="1">
      <c r="C86" s="212">
        <v>75</v>
      </c>
      <c r="D86" s="211" t="s">
        <v>410</v>
      </c>
      <c r="E86" s="212"/>
      <c r="F86" s="212"/>
      <c r="G86" s="212"/>
      <c r="H86" s="212"/>
      <c r="I86" s="212"/>
      <c r="J86" s="212"/>
      <c r="K86" s="212"/>
      <c r="L86" s="212"/>
    </row>
    <row r="87" spans="3:12" ht="15.75" customHeight="1">
      <c r="C87" s="212">
        <v>76</v>
      </c>
      <c r="D87" s="211" t="s">
        <v>411</v>
      </c>
      <c r="E87" s="212"/>
      <c r="F87" s="212"/>
      <c r="G87" s="212"/>
      <c r="H87" s="212"/>
      <c r="I87" s="212"/>
      <c r="J87" s="212"/>
      <c r="K87" s="212"/>
      <c r="L87" s="212"/>
    </row>
    <row r="88" spans="3:12" ht="15.75" customHeight="1">
      <c r="C88" s="212">
        <v>77</v>
      </c>
      <c r="D88" s="211" t="s">
        <v>412</v>
      </c>
      <c r="E88" s="212"/>
      <c r="F88" s="212"/>
      <c r="G88" s="212"/>
      <c r="H88" s="212"/>
      <c r="I88" s="212"/>
      <c r="J88" s="212"/>
      <c r="K88" s="212"/>
      <c r="L88" s="212"/>
    </row>
    <row r="89" spans="3:12" ht="15.75" customHeight="1">
      <c r="C89" s="212">
        <v>78</v>
      </c>
      <c r="D89" s="211" t="s">
        <v>413</v>
      </c>
      <c r="E89" s="212"/>
      <c r="F89" s="212"/>
      <c r="G89" s="212"/>
      <c r="H89" s="212"/>
      <c r="I89" s="212"/>
      <c r="J89" s="212"/>
      <c r="K89" s="212"/>
      <c r="L89" s="212"/>
    </row>
    <row r="90" spans="3:12" ht="15.75" customHeight="1">
      <c r="C90" s="212">
        <v>79</v>
      </c>
      <c r="D90" s="211" t="s">
        <v>414</v>
      </c>
      <c r="E90" s="212"/>
      <c r="F90" s="212"/>
      <c r="G90" s="212"/>
      <c r="H90" s="212"/>
      <c r="I90" s="212"/>
      <c r="J90" s="212"/>
      <c r="K90" s="212"/>
      <c r="L90" s="212"/>
    </row>
    <row r="91" spans="3:12" ht="15.75" customHeight="1">
      <c r="C91" s="212">
        <v>80</v>
      </c>
      <c r="D91" s="211" t="s">
        <v>415</v>
      </c>
      <c r="E91" s="212"/>
      <c r="F91" s="212"/>
      <c r="G91" s="212"/>
      <c r="H91" s="212"/>
      <c r="I91" s="212"/>
      <c r="J91" s="212"/>
      <c r="K91" s="212"/>
      <c r="L91" s="212"/>
    </row>
    <row r="92" spans="3:12" ht="15.75" customHeight="1">
      <c r="C92" s="212">
        <v>81</v>
      </c>
      <c r="D92" s="211" t="s">
        <v>416</v>
      </c>
      <c r="E92" s="212"/>
      <c r="F92" s="212"/>
      <c r="G92" s="212"/>
      <c r="H92" s="212"/>
      <c r="I92" s="212"/>
      <c r="J92" s="212"/>
      <c r="K92" s="212"/>
      <c r="L92" s="212"/>
    </row>
    <row r="93" spans="3:12" ht="15.75" customHeight="1">
      <c r="C93" s="212">
        <v>82</v>
      </c>
      <c r="D93" s="211" t="s">
        <v>417</v>
      </c>
      <c r="E93" s="212"/>
      <c r="F93" s="212"/>
      <c r="G93" s="212"/>
      <c r="H93" s="212"/>
      <c r="I93" s="212"/>
      <c r="J93" s="212"/>
      <c r="K93" s="212"/>
      <c r="L93" s="212"/>
    </row>
    <row r="94" spans="3:12" ht="15.75" customHeight="1">
      <c r="C94" s="212">
        <v>83</v>
      </c>
      <c r="D94" s="211" t="s">
        <v>418</v>
      </c>
      <c r="E94" s="212"/>
      <c r="F94" s="212"/>
      <c r="G94" s="212"/>
      <c r="H94" s="212"/>
      <c r="I94" s="212"/>
      <c r="J94" s="212"/>
      <c r="K94" s="212"/>
      <c r="L94" s="212"/>
    </row>
    <row r="95" spans="3:12" ht="15.75" customHeight="1">
      <c r="C95" s="212">
        <v>84</v>
      </c>
      <c r="D95" s="211" t="s">
        <v>419</v>
      </c>
      <c r="E95" s="212"/>
      <c r="F95" s="212"/>
      <c r="G95" s="212"/>
      <c r="H95" s="212"/>
      <c r="I95" s="212"/>
      <c r="J95" s="212"/>
      <c r="K95" s="212"/>
      <c r="L95" s="212"/>
    </row>
    <row r="96" spans="3:12" ht="15.75" customHeight="1">
      <c r="C96" s="212">
        <v>85</v>
      </c>
      <c r="D96" s="211" t="s">
        <v>420</v>
      </c>
      <c r="E96" s="212"/>
      <c r="F96" s="212"/>
      <c r="G96" s="212"/>
      <c r="H96" s="212"/>
      <c r="I96" s="212"/>
      <c r="J96" s="212"/>
      <c r="K96" s="212"/>
      <c r="L96" s="212"/>
    </row>
    <row r="97" spans="3:12" ht="15.75" customHeight="1">
      <c r="C97" s="212">
        <v>86</v>
      </c>
      <c r="D97" s="211" t="s">
        <v>421</v>
      </c>
      <c r="E97" s="212"/>
      <c r="F97" s="212"/>
      <c r="G97" s="212"/>
      <c r="H97" s="212"/>
      <c r="I97" s="212"/>
      <c r="J97" s="212"/>
      <c r="K97" s="212"/>
      <c r="L97" s="212"/>
    </row>
    <row r="98" spans="3:12" ht="15.75" customHeight="1">
      <c r="C98" s="212">
        <v>87</v>
      </c>
      <c r="D98" s="211" t="s">
        <v>422</v>
      </c>
      <c r="E98" s="212"/>
      <c r="F98" s="212"/>
      <c r="G98" s="212"/>
      <c r="H98" s="212"/>
      <c r="I98" s="212"/>
      <c r="J98" s="212"/>
      <c r="K98" s="212"/>
      <c r="L98" s="212"/>
    </row>
    <row r="99" spans="3:12" ht="15.75" customHeight="1">
      <c r="C99" s="212">
        <v>88</v>
      </c>
      <c r="D99" s="211" t="s">
        <v>423</v>
      </c>
      <c r="E99" s="212"/>
      <c r="F99" s="212"/>
      <c r="G99" s="212"/>
      <c r="H99" s="212"/>
      <c r="I99" s="212"/>
      <c r="J99" s="212"/>
      <c r="K99" s="212"/>
      <c r="L99" s="212"/>
    </row>
    <row r="100" spans="3:12" ht="15.75" customHeight="1">
      <c r="C100" s="212">
        <v>89</v>
      </c>
      <c r="D100" s="211" t="s">
        <v>424</v>
      </c>
      <c r="E100" s="212"/>
      <c r="F100" s="212"/>
      <c r="G100" s="212"/>
      <c r="H100" s="212"/>
      <c r="I100" s="212"/>
      <c r="J100" s="212"/>
      <c r="K100" s="212"/>
      <c r="L100" s="212"/>
    </row>
    <row r="101" spans="3:12" ht="15.75" customHeight="1">
      <c r="C101" s="212">
        <v>90</v>
      </c>
      <c r="D101" s="211" t="s">
        <v>425</v>
      </c>
      <c r="E101" s="212"/>
      <c r="F101" s="212"/>
      <c r="G101" s="212"/>
      <c r="H101" s="212"/>
      <c r="I101" s="212"/>
      <c r="J101" s="212"/>
      <c r="K101" s="212"/>
      <c r="L101" s="212"/>
    </row>
    <row r="102" spans="3:12" ht="15.75" customHeight="1">
      <c r="C102" s="212">
        <v>91</v>
      </c>
      <c r="D102" s="211" t="s">
        <v>426</v>
      </c>
      <c r="E102" s="212"/>
      <c r="F102" s="212"/>
      <c r="G102" s="212"/>
      <c r="H102" s="212"/>
      <c r="I102" s="212"/>
      <c r="J102" s="212"/>
      <c r="K102" s="212"/>
      <c r="L102" s="212"/>
    </row>
    <row r="103" spans="3:12" ht="15.75" customHeight="1">
      <c r="C103" s="212">
        <v>92</v>
      </c>
      <c r="D103" s="212" t="s">
        <v>427</v>
      </c>
      <c r="E103" s="212"/>
      <c r="F103" s="212"/>
      <c r="G103" s="212"/>
      <c r="H103" s="212"/>
      <c r="I103" s="212"/>
      <c r="J103" s="212"/>
      <c r="K103" s="212"/>
      <c r="L103" s="212"/>
    </row>
    <row r="104" spans="3:12" ht="15.75" customHeight="1">
      <c r="C104" s="212">
        <v>93</v>
      </c>
      <c r="D104" s="211" t="s">
        <v>428</v>
      </c>
      <c r="E104" s="212"/>
      <c r="F104" s="212"/>
      <c r="G104" s="212"/>
      <c r="H104" s="212"/>
      <c r="I104" s="212"/>
      <c r="J104" s="212"/>
      <c r="K104" s="212"/>
      <c r="L104" s="212"/>
    </row>
    <row r="105" spans="3:12" ht="15.75" customHeight="1">
      <c r="C105" s="212">
        <v>94</v>
      </c>
      <c r="D105" s="211" t="s">
        <v>429</v>
      </c>
      <c r="E105" s="212"/>
      <c r="F105" s="212"/>
      <c r="G105" s="212"/>
      <c r="H105" s="212"/>
      <c r="I105" s="212"/>
      <c r="J105" s="212"/>
      <c r="K105" s="212"/>
      <c r="L105" s="212"/>
    </row>
    <row r="106" spans="3:12" ht="15.75" customHeight="1">
      <c r="C106" s="212">
        <v>95</v>
      </c>
      <c r="D106" s="211" t="s">
        <v>430</v>
      </c>
      <c r="E106" s="212"/>
      <c r="F106" s="212"/>
      <c r="G106" s="212"/>
      <c r="H106" s="212"/>
      <c r="I106" s="212"/>
      <c r="J106" s="212"/>
      <c r="K106" s="212"/>
      <c r="L106" s="212"/>
    </row>
    <row r="107" spans="3:12" ht="15.75" customHeight="1">
      <c r="C107" s="212">
        <v>96</v>
      </c>
      <c r="D107" s="211" t="s">
        <v>431</v>
      </c>
      <c r="E107" s="212"/>
      <c r="F107" s="212"/>
      <c r="G107" s="212"/>
      <c r="H107" s="212"/>
      <c r="I107" s="212"/>
      <c r="J107" s="212"/>
      <c r="K107" s="212"/>
      <c r="L107" s="212"/>
    </row>
    <row r="108" spans="3:12" ht="15.75" customHeight="1">
      <c r="C108" s="212">
        <v>97</v>
      </c>
      <c r="D108" s="211" t="s">
        <v>432</v>
      </c>
      <c r="E108" s="212"/>
      <c r="F108" s="212"/>
      <c r="G108" s="212"/>
      <c r="H108" s="212"/>
      <c r="I108" s="212"/>
      <c r="J108" s="212"/>
      <c r="K108" s="212"/>
      <c r="L108" s="212"/>
    </row>
    <row r="109" spans="3:12" ht="15.75" customHeight="1">
      <c r="C109" s="212">
        <v>98</v>
      </c>
      <c r="D109" s="211" t="s">
        <v>433</v>
      </c>
      <c r="E109" s="212"/>
      <c r="F109" s="212"/>
      <c r="G109" s="212"/>
      <c r="H109" s="212"/>
      <c r="I109" s="212"/>
      <c r="J109" s="212"/>
      <c r="K109" s="212"/>
      <c r="L109" s="212"/>
    </row>
    <row r="110" spans="3:12" ht="15.75" customHeight="1">
      <c r="C110" s="212">
        <v>99</v>
      </c>
      <c r="D110" s="211" t="s">
        <v>434</v>
      </c>
      <c r="E110" s="212"/>
      <c r="F110" s="212"/>
      <c r="G110" s="212"/>
      <c r="H110" s="212"/>
      <c r="I110" s="212"/>
      <c r="J110" s="212"/>
      <c r="K110" s="212"/>
      <c r="L110" s="212"/>
    </row>
    <row r="111" spans="3:12" ht="15.75" customHeight="1">
      <c r="C111" s="212">
        <v>100</v>
      </c>
      <c r="D111" s="211" t="s">
        <v>435</v>
      </c>
      <c r="E111" s="212"/>
      <c r="F111" s="212"/>
      <c r="G111" s="212"/>
      <c r="H111" s="212"/>
      <c r="I111" s="212"/>
      <c r="J111" s="212"/>
      <c r="K111" s="212"/>
      <c r="L111" s="212"/>
    </row>
    <row r="112" spans="3:12" ht="15.75" customHeight="1">
      <c r="C112" s="212">
        <v>101</v>
      </c>
      <c r="D112" s="211" t="s">
        <v>436</v>
      </c>
      <c r="E112" s="212"/>
      <c r="F112" s="212"/>
      <c r="G112" s="212"/>
      <c r="H112" s="212"/>
      <c r="I112" s="212"/>
      <c r="J112" s="212"/>
      <c r="K112" s="212"/>
      <c r="L112" s="212"/>
    </row>
    <row r="113" spans="3:12" ht="15.75" customHeight="1">
      <c r="C113" s="212">
        <v>102</v>
      </c>
      <c r="D113" s="211" t="s">
        <v>437</v>
      </c>
      <c r="E113" s="212"/>
      <c r="F113" s="212"/>
      <c r="G113" s="212"/>
      <c r="H113" s="212"/>
      <c r="I113" s="212"/>
      <c r="J113" s="212"/>
      <c r="K113" s="212"/>
      <c r="L113" s="212"/>
    </row>
    <row r="114" spans="3:12" ht="15.75" customHeight="1">
      <c r="C114" s="212">
        <v>103</v>
      </c>
      <c r="D114" s="211" t="s">
        <v>438</v>
      </c>
      <c r="E114" s="212"/>
      <c r="F114" s="212"/>
      <c r="G114" s="212"/>
      <c r="H114" s="212"/>
      <c r="I114" s="212"/>
      <c r="J114" s="212"/>
      <c r="K114" s="212"/>
      <c r="L114" s="212"/>
    </row>
    <row r="115" spans="3:12" ht="15.75" customHeight="1">
      <c r="C115" s="212">
        <v>104</v>
      </c>
      <c r="D115" s="211" t="s">
        <v>439</v>
      </c>
      <c r="E115" s="212"/>
      <c r="F115" s="212"/>
      <c r="G115" s="212"/>
      <c r="H115" s="212"/>
      <c r="I115" s="212"/>
      <c r="J115" s="212"/>
      <c r="K115" s="212"/>
      <c r="L115" s="212"/>
    </row>
    <row r="116" spans="3:12" ht="15.75" customHeight="1">
      <c r="C116" s="212">
        <v>105</v>
      </c>
      <c r="D116" s="211" t="s">
        <v>440</v>
      </c>
      <c r="E116" s="212"/>
      <c r="F116" s="212"/>
      <c r="G116" s="212"/>
      <c r="H116" s="212"/>
      <c r="I116" s="212"/>
      <c r="J116" s="212"/>
      <c r="K116" s="212"/>
      <c r="L116" s="212"/>
    </row>
    <row r="117" spans="3:12" ht="15.75" customHeight="1">
      <c r="C117" s="212">
        <v>106</v>
      </c>
      <c r="D117" s="211" t="s">
        <v>441</v>
      </c>
      <c r="E117" s="212"/>
      <c r="F117" s="212"/>
      <c r="G117" s="212"/>
      <c r="H117" s="212"/>
      <c r="I117" s="212"/>
      <c r="J117" s="212"/>
      <c r="K117" s="212"/>
      <c r="L117" s="212"/>
    </row>
    <row r="118" spans="3:12" ht="15.75" customHeight="1">
      <c r="C118" s="212">
        <v>107</v>
      </c>
      <c r="D118" s="211" t="s">
        <v>442</v>
      </c>
      <c r="E118" s="212"/>
      <c r="F118" s="212"/>
      <c r="G118" s="212"/>
      <c r="H118" s="212"/>
      <c r="I118" s="212"/>
      <c r="J118" s="212"/>
      <c r="K118" s="212"/>
      <c r="L118" s="212"/>
    </row>
    <row r="119" spans="3:12" ht="15.75" customHeight="1">
      <c r="C119" s="212">
        <v>108</v>
      </c>
      <c r="D119" s="211" t="s">
        <v>443</v>
      </c>
      <c r="E119" s="212"/>
      <c r="F119" s="212"/>
      <c r="G119" s="212"/>
      <c r="H119" s="212"/>
      <c r="I119" s="212"/>
      <c r="J119" s="212"/>
      <c r="K119" s="212"/>
      <c r="L119" s="212"/>
    </row>
    <row r="120" spans="3:12" ht="15.75" customHeight="1">
      <c r="C120" s="212">
        <v>109</v>
      </c>
      <c r="D120" s="211" t="s">
        <v>444</v>
      </c>
      <c r="E120" s="212"/>
      <c r="F120" s="212"/>
      <c r="G120" s="212"/>
      <c r="H120" s="212"/>
      <c r="I120" s="212"/>
      <c r="J120" s="212"/>
      <c r="K120" s="212"/>
      <c r="L120" s="212"/>
    </row>
    <row r="121" spans="3:12" ht="15.75" customHeight="1">
      <c r="C121" s="212">
        <v>110</v>
      </c>
      <c r="D121" s="211" t="s">
        <v>445</v>
      </c>
      <c r="E121" s="212"/>
      <c r="F121" s="212"/>
      <c r="G121" s="212"/>
      <c r="H121" s="212"/>
      <c r="I121" s="212"/>
      <c r="J121" s="212"/>
      <c r="K121" s="212"/>
      <c r="L121" s="212"/>
    </row>
    <row r="122" spans="3:12" ht="15.75" customHeight="1">
      <c r="C122" s="212">
        <v>111</v>
      </c>
      <c r="D122" s="211" t="s">
        <v>446</v>
      </c>
      <c r="E122" s="212"/>
      <c r="F122" s="212"/>
      <c r="G122" s="212"/>
      <c r="H122" s="212"/>
      <c r="I122" s="212"/>
      <c r="J122" s="212"/>
      <c r="K122" s="212"/>
      <c r="L122" s="212"/>
    </row>
    <row r="123" spans="3:12" ht="15.75" customHeight="1"/>
    <row r="124" spans="3:12" ht="15.75" customHeight="1"/>
    <row r="125" spans="3:12" ht="15.75" customHeight="1"/>
    <row r="126" spans="3:12" ht="15.75" customHeight="1"/>
    <row r="127" spans="3:12" ht="15.75" customHeight="1"/>
    <row r="128" spans="3:12"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1</vt:i4>
      </vt:variant>
    </vt:vector>
  </HeadingPairs>
  <TitlesOfParts>
    <vt:vector size="45" baseType="lpstr">
      <vt:lpstr>MENU UTAMA</vt:lpstr>
      <vt:lpstr>PETUNJUK</vt:lpstr>
      <vt:lpstr>2.IDENTITAS</vt:lpstr>
      <vt:lpstr>3.SAMPUL</vt:lpstr>
      <vt:lpstr>4. PERSETUJUAN</vt:lpstr>
      <vt:lpstr>KETENTUAN RESPONDEN</vt:lpstr>
      <vt:lpstr>5. PENGAMATAN DAN PEMANTAUAN</vt:lpstr>
      <vt:lpstr>SEBELUM PENGAMATAN</vt:lpstr>
      <vt:lpstr>FORM SELAMA PENGAMATAN</vt:lpstr>
      <vt:lpstr>FORM PEMANTAUAN</vt:lpstr>
      <vt:lpstr>6.PEMERIKSAAN</vt:lpstr>
      <vt:lpstr>7.INSTRUMEN</vt:lpstr>
      <vt:lpstr>Sheet1</vt:lpstr>
      <vt:lpstr>NILAI</vt:lpstr>
      <vt:lpstr>8.Kuesioner Teman Sejawat1</vt:lpstr>
      <vt:lpstr>9.Kuesioner Peserta Didik2 </vt:lpstr>
      <vt:lpstr>10.Kuesioner Orang Tua3</vt:lpstr>
      <vt:lpstr>11.REKAP PENDIDIK</vt:lpstr>
      <vt:lpstr>12.REKAP PESERTA DIDIK</vt:lpstr>
      <vt:lpstr>13.REKAP ORANG TUA</vt:lpstr>
      <vt:lpstr>14.REKAPHASILPKP</vt:lpstr>
      <vt:lpstr>ISIAN INSTRUMEN</vt:lpstr>
      <vt:lpstr>GRAFIK</vt:lpstr>
      <vt:lpstr>DATA GRAFIK</vt:lpstr>
      <vt:lpstr>06. KETERANGAN</vt:lpstr>
      <vt:lpstr>KETERANGAN-1</vt:lpstr>
      <vt:lpstr>KETERANGAN-2</vt:lpstr>
      <vt:lpstr>KETERANGAN-3</vt:lpstr>
      <vt:lpstr>KETERANGAN-4</vt:lpstr>
      <vt:lpstr>KETERANGAN-5</vt:lpstr>
      <vt:lpstr>KETERANGAN-6</vt:lpstr>
      <vt:lpstr>KETERANGAN-7</vt:lpstr>
      <vt:lpstr>KETERANGAN-8</vt:lpstr>
      <vt:lpstr>KETERANGAN-9</vt:lpstr>
      <vt:lpstr>KETERANGAN-10</vt:lpstr>
      <vt:lpstr>KETERANGAN-11</vt:lpstr>
      <vt:lpstr>KETERANGAN-12</vt:lpstr>
      <vt:lpstr>KETERANGAN-13</vt:lpstr>
      <vt:lpstr>KETERANGAN-14</vt:lpstr>
      <vt:lpstr>KETERANGAN-15</vt:lpstr>
      <vt:lpstr>KETERANGAN-16</vt:lpstr>
      <vt:lpstr>16. F0RMT HITUNG A-K </vt:lpstr>
      <vt:lpstr>17.REKAP KEHADIRAN</vt:lpstr>
      <vt:lpstr>HITUNG KEHADIRAN</vt:lpstr>
      <vt:lpstr>Penata_Muda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anfield</dc:creator>
  <cp:lastModifiedBy>Suyono</cp:lastModifiedBy>
  <dcterms:created xsi:type="dcterms:W3CDTF">2009-03-09T22:47:00Z</dcterms:created>
  <dcterms:modified xsi:type="dcterms:W3CDTF">2023-10-09T02:22:59Z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1033-11.2.0.11380</vt:lpwstr>
  </property>
  <property fmtid="{D5CDD505-2E9C-101B-9397-08002B2CF9AE}" pid="3" name="ICV">
    <vt:lpwstr>9BE8C5A3B0EB44778B80094AE0052E02</vt:lpwstr>
  </property>
</Properties>
</file>